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agfsbvu.ads.ktag.ch\agfsbvu1$\OSLW\Root\6\0\5\2\5\20869\"/>
    </mc:Choice>
  </mc:AlternateContent>
  <xr:revisionPtr revIDLastSave="0" documentId="8_{B91D5F71-EB12-437C-917D-C1D585484D2A}" xr6:coauthVersionLast="47" xr6:coauthVersionMax="47" xr10:uidLastSave="{00000000-0000-0000-0000-000000000000}"/>
  <workbookProtection workbookAlgorithmName="SHA-512" workbookHashValue="oEYK9bjmfjLtc3BU1UnHsupJ0h3d1Z7CERNdLb2iZIeUre5yQ0v+3sogjJDmLV+bC5/nqOOfOpuZlBIzT1kkVw==" workbookSaltValue="eKDTEJZoJqINTALkUhZTPw==" workbookSpinCount="100000" lockStructure="1"/>
  <bookViews>
    <workbookView xWindow="-108" yWindow="-108" windowWidth="30936" windowHeight="16776" xr2:uid="{45986BDB-7AE5-4768-8DB2-236780E922D6}"/>
  </bookViews>
  <sheets>
    <sheet name="Erklärungen" sheetId="5" r:id="rId1"/>
    <sheet name="Liste der relevanten Flächen" sheetId="13" r:id="rId2"/>
    <sheet name="Beispiel" sheetId="25" r:id="rId3"/>
    <sheet name="Fall-Beschreibung" sheetId="6" r:id="rId4"/>
    <sheet name="Quelle 1" sheetId="26" r:id="rId5"/>
    <sheet name="Quelle 2" sheetId="22" r:id="rId6"/>
    <sheet name="Quelle 3" sheetId="23" r:id="rId7"/>
    <sheet name="Quelle 4" sheetId="21" r:id="rId8"/>
    <sheet name="Quelle 5" sheetId="20" r:id="rId9"/>
    <sheet name="Quelle mit 2x Kaltluft" sheetId="24" r:id="rId10"/>
    <sheet name="Beeinflussung" sheetId="30" r:id="rId11"/>
    <sheet name="hinterlegte Daten" sheetId="7" r:id="rId12"/>
  </sheets>
  <definedNames>
    <definedName name="_xlnm.Print_Area" localSheetId="10">Beeinflussung!$A$1:$L$43</definedName>
    <definedName name="_xlnm.Print_Area" localSheetId="2">Beispiel!$A$1:$J$68</definedName>
    <definedName name="_xlnm.Print_Area" localSheetId="0">Erklärungen!$A$1:$S$123</definedName>
    <definedName name="_xlnm.Print_Area" localSheetId="11">'hinterlegte Daten'!$A$1:$AA$53</definedName>
    <definedName name="_xlnm.Print_Area" localSheetId="1">'Liste der relevanten Flächen'!$A$1:$C$156</definedName>
    <definedName name="_xlnm.Print_Area" localSheetId="4">'Quelle 1'!$A$1:$J$68</definedName>
    <definedName name="_xlnm.Print_Area" localSheetId="5">'Quelle 2'!$A$1:$J$68</definedName>
    <definedName name="_xlnm.Print_Area" localSheetId="6">'Quelle 3'!$A$1:$J$68</definedName>
    <definedName name="_xlnm.Print_Area" localSheetId="7">'Quelle 4'!$A$1:$J$110</definedName>
    <definedName name="_xlnm.Print_Area" localSheetId="8">'Quelle 5'!$A$1:$J$110</definedName>
    <definedName name="_xlnm.Print_Area" localSheetId="9">'Quelle mit 2x Kaltluft'!$A$1:$J$106</definedName>
    <definedName name="_xlnm.Print_Titles" localSheetId="7">'Quelle 4'!$1:$7</definedName>
    <definedName name="_xlnm.Print_Titles" localSheetId="8">'Quelle 5'!$1:$7</definedName>
    <definedName name="_xlnm.Print_Titles" localSheetId="9">'Quelle mit 2x Kaltluft'!$1:$7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1" i="23" l="1"/>
  <c r="F52" i="23"/>
  <c r="F4" i="25"/>
  <c r="G18" i="30" a="1"/>
  <c r="G18" i="30" s="1"/>
  <c r="J21" i="30" l="1" a="1"/>
  <c r="J21" i="30" s="1"/>
  <c r="I20" i="30" a="1"/>
  <c r="I20" i="30" s="1"/>
  <c r="I21" i="30" a="1"/>
  <c r="I21" i="30" s="1"/>
  <c r="H19" i="30" a="1"/>
  <c r="H19" i="30" s="1"/>
  <c r="H20" i="30" a="1"/>
  <c r="H20" i="30" s="1"/>
  <c r="H21" i="30" a="1"/>
  <c r="H21" i="30" s="1"/>
  <c r="G19" i="30" a="1"/>
  <c r="G19" i="30" s="1"/>
  <c r="G20" i="30" a="1"/>
  <c r="G20" i="30" s="1"/>
  <c r="G21" i="30" a="1"/>
  <c r="G21" i="30" s="1"/>
  <c r="K6" i="30"/>
  <c r="J5" i="30"/>
  <c r="J6" i="30"/>
  <c r="I6" i="30"/>
  <c r="I5" i="30"/>
  <c r="I4" i="30"/>
  <c r="H4" i="30"/>
  <c r="H6" i="30"/>
  <c r="H5" i="30"/>
  <c r="H3" i="30"/>
  <c r="B13" i="30" l="1"/>
  <c r="F4" i="24"/>
  <c r="F4" i="20"/>
  <c r="F4" i="21"/>
  <c r="F4" i="23"/>
  <c r="F4" i="22"/>
  <c r="F4" i="26"/>
  <c r="K33" i="30"/>
  <c r="C17" i="30"/>
  <c r="E47" i="7"/>
  <c r="A30" i="30" l="1"/>
  <c r="A43" i="30" s="1"/>
  <c r="A29" i="30"/>
  <c r="A42" i="30" s="1"/>
  <c r="A28" i="30"/>
  <c r="A41" i="30" s="1"/>
  <c r="A27" i="30"/>
  <c r="A40" i="30" s="1"/>
  <c r="A26" i="30"/>
  <c r="A39" i="30" s="1"/>
  <c r="B25" i="30"/>
  <c r="F20" i="30"/>
  <c r="F19" i="30"/>
  <c r="E19" i="30"/>
  <c r="F18" i="30"/>
  <c r="E18" i="30"/>
  <c r="D18" i="30"/>
  <c r="F17" i="30"/>
  <c r="E17" i="30"/>
  <c r="D17" i="30"/>
  <c r="F16" i="30"/>
  <c r="F25" i="30" s="1"/>
  <c r="E16" i="30"/>
  <c r="E25" i="30" s="1"/>
  <c r="D16" i="30"/>
  <c r="D25" i="30" s="1"/>
  <c r="C16" i="30"/>
  <c r="C25" i="30" s="1"/>
  <c r="B16" i="30"/>
  <c r="A22" i="30" l="1"/>
  <c r="A68" i="26" l="1"/>
  <c r="A66" i="26"/>
  <c r="D64" i="26"/>
  <c r="H56" i="26"/>
  <c r="L54" i="26"/>
  <c r="F54" i="26"/>
  <c r="H54" i="26" s="1"/>
  <c r="J54" i="26" s="1"/>
  <c r="L53" i="26"/>
  <c r="F53" i="26"/>
  <c r="H53" i="26" s="1"/>
  <c r="J53" i="26" s="1"/>
  <c r="L52" i="26"/>
  <c r="F52" i="26"/>
  <c r="H52" i="26" s="1"/>
  <c r="J52" i="26" s="1"/>
  <c r="L51" i="26"/>
  <c r="F51" i="26"/>
  <c r="H51" i="26" s="1"/>
  <c r="J51" i="26" s="1"/>
  <c r="L50" i="26"/>
  <c r="F50" i="26"/>
  <c r="H50" i="26" s="1"/>
  <c r="J50" i="26" s="1"/>
  <c r="L49" i="26"/>
  <c r="F49" i="26"/>
  <c r="H49" i="26" s="1"/>
  <c r="J49" i="26" s="1"/>
  <c r="L48" i="26"/>
  <c r="F48" i="26"/>
  <c r="H48" i="26" s="1"/>
  <c r="J48" i="26" s="1"/>
  <c r="L47" i="26"/>
  <c r="F47" i="26"/>
  <c r="H47" i="26" s="1"/>
  <c r="J47" i="26" s="1"/>
  <c r="L46" i="26"/>
  <c r="F46" i="26"/>
  <c r="H46" i="26" s="1"/>
  <c r="J46" i="26" s="1"/>
  <c r="L45" i="26"/>
  <c r="F45" i="26"/>
  <c r="H45" i="26" s="1"/>
  <c r="J45" i="26" s="1"/>
  <c r="L44" i="26"/>
  <c r="F44" i="26"/>
  <c r="H44" i="26" s="1"/>
  <c r="J44" i="26" s="1"/>
  <c r="L43" i="26"/>
  <c r="F43" i="26"/>
  <c r="H43" i="26" s="1"/>
  <c r="J43" i="26" s="1"/>
  <c r="L42" i="26"/>
  <c r="F42" i="26"/>
  <c r="H42" i="26" s="1"/>
  <c r="J42" i="26" s="1"/>
  <c r="L41" i="26"/>
  <c r="F41" i="26"/>
  <c r="H41" i="26" s="1"/>
  <c r="J41" i="26" s="1"/>
  <c r="L40" i="26"/>
  <c r="F40" i="26"/>
  <c r="H40" i="26" s="1"/>
  <c r="J40" i="26" s="1"/>
  <c r="L39" i="26"/>
  <c r="F39" i="26"/>
  <c r="H39" i="26" s="1"/>
  <c r="J39" i="26" s="1"/>
  <c r="L38" i="26"/>
  <c r="F38" i="26"/>
  <c r="H38" i="26" s="1"/>
  <c r="J38" i="26" s="1"/>
  <c r="L37" i="26"/>
  <c r="F37" i="26"/>
  <c r="H37" i="26" s="1"/>
  <c r="J37" i="26" s="1"/>
  <c r="L36" i="26"/>
  <c r="F36" i="26"/>
  <c r="H36" i="26" s="1"/>
  <c r="J36" i="26" s="1"/>
  <c r="L35" i="26"/>
  <c r="F35" i="26"/>
  <c r="H35" i="26" s="1"/>
  <c r="J35" i="26" s="1"/>
  <c r="L34" i="26"/>
  <c r="F34" i="26"/>
  <c r="H34" i="26" s="1"/>
  <c r="J34" i="26" s="1"/>
  <c r="L33" i="26"/>
  <c r="F33" i="26"/>
  <c r="H33" i="26" s="1"/>
  <c r="J33" i="26" s="1"/>
  <c r="L32" i="26"/>
  <c r="F32" i="26"/>
  <c r="H32" i="26" s="1"/>
  <c r="J32" i="26" s="1"/>
  <c r="L31" i="26"/>
  <c r="F31" i="26"/>
  <c r="H31" i="26" s="1"/>
  <c r="J31" i="26" s="1"/>
  <c r="L30" i="26"/>
  <c r="F30" i="26"/>
  <c r="H30" i="26" s="1"/>
  <c r="J30" i="26" s="1"/>
  <c r="L29" i="26"/>
  <c r="F29" i="26"/>
  <c r="H29" i="26" s="1"/>
  <c r="J29" i="26" s="1"/>
  <c r="L28" i="26"/>
  <c r="F28" i="26"/>
  <c r="H28" i="26" s="1"/>
  <c r="J28" i="26" s="1"/>
  <c r="L27" i="26"/>
  <c r="F27" i="26"/>
  <c r="H27" i="26" s="1"/>
  <c r="J27" i="26" s="1"/>
  <c r="L26" i="26"/>
  <c r="F26" i="26"/>
  <c r="H26" i="26" s="1"/>
  <c r="J26" i="26" s="1"/>
  <c r="L25" i="26"/>
  <c r="F25" i="26"/>
  <c r="H25" i="26" s="1"/>
  <c r="J25" i="26" s="1"/>
  <c r="L24" i="26"/>
  <c r="F24" i="26"/>
  <c r="H24" i="26" s="1"/>
  <c r="J24" i="26" s="1"/>
  <c r="L23" i="26"/>
  <c r="F23" i="26"/>
  <c r="H23" i="26" s="1"/>
  <c r="J23" i="26" s="1"/>
  <c r="L22" i="26"/>
  <c r="F22" i="26"/>
  <c r="H22" i="26" s="1"/>
  <c r="J22" i="26" s="1"/>
  <c r="L21" i="26"/>
  <c r="F21" i="26"/>
  <c r="H21" i="26" s="1"/>
  <c r="J21" i="26" s="1"/>
  <c r="L20" i="26"/>
  <c r="F20" i="26"/>
  <c r="H20" i="26" s="1"/>
  <c r="J20" i="26" s="1"/>
  <c r="L19" i="26"/>
  <c r="F19" i="26"/>
  <c r="H19" i="26" s="1"/>
  <c r="J19" i="26" s="1"/>
  <c r="L18" i="26"/>
  <c r="F18" i="26"/>
  <c r="H18" i="26" s="1"/>
  <c r="J18" i="26" s="1"/>
  <c r="L17" i="26"/>
  <c r="F17" i="26"/>
  <c r="H17" i="26" s="1"/>
  <c r="J17" i="26" s="1"/>
  <c r="L16" i="26"/>
  <c r="F16" i="26"/>
  <c r="H16" i="26" s="1"/>
  <c r="J16" i="26" s="1"/>
  <c r="L15" i="26"/>
  <c r="F15" i="26"/>
  <c r="H15" i="26" s="1"/>
  <c r="J15" i="26" s="1"/>
  <c r="L14" i="26"/>
  <c r="F14" i="26"/>
  <c r="H14" i="26" s="1"/>
  <c r="J14" i="26" s="1"/>
  <c r="L13" i="26"/>
  <c r="F13" i="26"/>
  <c r="H13" i="26" s="1"/>
  <c r="J13" i="26" s="1"/>
  <c r="L12" i="26"/>
  <c r="F12" i="26"/>
  <c r="H12" i="26" s="1"/>
  <c r="J12" i="26" s="1"/>
  <c r="L11" i="26"/>
  <c r="F11" i="26"/>
  <c r="H11" i="26" s="1"/>
  <c r="J11" i="26" s="1"/>
  <c r="L10" i="26"/>
  <c r="F10" i="26"/>
  <c r="H10" i="26" s="1"/>
  <c r="J10" i="26" s="1"/>
  <c r="L9" i="26"/>
  <c r="F9" i="26"/>
  <c r="H9" i="26" s="1"/>
  <c r="J9" i="26" s="1"/>
  <c r="L8" i="26"/>
  <c r="F8" i="26"/>
  <c r="H8" i="26" s="1"/>
  <c r="C5" i="26"/>
  <c r="C4" i="26"/>
  <c r="F3" i="26"/>
  <c r="C3" i="26"/>
  <c r="F2" i="26"/>
  <c r="C2" i="26"/>
  <c r="F1" i="26"/>
  <c r="C1" i="26"/>
  <c r="J8" i="26" l="1"/>
  <c r="B59" i="26"/>
  <c r="A104" i="24"/>
  <c r="A98" i="24"/>
  <c r="A108" i="20"/>
  <c r="A108" i="21"/>
  <c r="L8" i="23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0" i="24"/>
  <c r="L71" i="24"/>
  <c r="L72" i="24"/>
  <c r="L73" i="24"/>
  <c r="L74" i="24"/>
  <c r="L75" i="24"/>
  <c r="L76" i="24"/>
  <c r="L77" i="24"/>
  <c r="L78" i="24"/>
  <c r="L79" i="24"/>
  <c r="L80" i="24"/>
  <c r="L81" i="24"/>
  <c r="L82" i="24"/>
  <c r="L83" i="24"/>
  <c r="L84" i="24"/>
  <c r="F46" i="24"/>
  <c r="H46" i="24" s="1"/>
  <c r="J46" i="24" s="1"/>
  <c r="F47" i="24"/>
  <c r="H47" i="24" s="1"/>
  <c r="J47" i="24" s="1"/>
  <c r="F48" i="24"/>
  <c r="H48" i="24" s="1"/>
  <c r="J48" i="24" s="1"/>
  <c r="F49" i="24"/>
  <c r="H49" i="24" s="1"/>
  <c r="J49" i="24" s="1"/>
  <c r="F50" i="24"/>
  <c r="H50" i="24" s="1"/>
  <c r="J50" i="24" s="1"/>
  <c r="F51" i="24"/>
  <c r="H51" i="24" s="1"/>
  <c r="J51" i="24" s="1"/>
  <c r="F52" i="24"/>
  <c r="H52" i="24" s="1"/>
  <c r="J52" i="24" s="1"/>
  <c r="F53" i="24"/>
  <c r="H53" i="24" s="1"/>
  <c r="J53" i="24" s="1"/>
  <c r="F54" i="24"/>
  <c r="H54" i="24" s="1"/>
  <c r="J54" i="24" s="1"/>
  <c r="F55" i="24"/>
  <c r="H55" i="24" s="1"/>
  <c r="J55" i="24" s="1"/>
  <c r="F56" i="24"/>
  <c r="H56" i="24" s="1"/>
  <c r="J56" i="24" s="1"/>
  <c r="F57" i="24"/>
  <c r="H57" i="24" s="1"/>
  <c r="J57" i="24" s="1"/>
  <c r="F58" i="24"/>
  <c r="H58" i="24" s="1"/>
  <c r="J58" i="24" s="1"/>
  <c r="F59" i="24"/>
  <c r="H59" i="24" s="1"/>
  <c r="J59" i="24" s="1"/>
  <c r="F60" i="24"/>
  <c r="H60" i="24" s="1"/>
  <c r="J60" i="24" s="1"/>
  <c r="F61" i="24"/>
  <c r="H61" i="24" s="1"/>
  <c r="J61" i="24" s="1"/>
  <c r="F62" i="24"/>
  <c r="H62" i="24" s="1"/>
  <c r="J62" i="24" s="1"/>
  <c r="F63" i="24"/>
  <c r="H63" i="24" s="1"/>
  <c r="J63" i="24" s="1"/>
  <c r="F64" i="24"/>
  <c r="H64" i="24" s="1"/>
  <c r="J64" i="24" s="1"/>
  <c r="F65" i="24"/>
  <c r="H65" i="24" s="1"/>
  <c r="J65" i="24" s="1"/>
  <c r="F66" i="24"/>
  <c r="H66" i="24" s="1"/>
  <c r="J66" i="24" s="1"/>
  <c r="F67" i="24"/>
  <c r="H67" i="24" s="1"/>
  <c r="J67" i="24" s="1"/>
  <c r="F68" i="24"/>
  <c r="H68" i="24" s="1"/>
  <c r="J68" i="24" s="1"/>
  <c r="F69" i="24"/>
  <c r="H69" i="24" s="1"/>
  <c r="J69" i="24" s="1"/>
  <c r="F70" i="24"/>
  <c r="H70" i="24" s="1"/>
  <c r="J70" i="24" s="1"/>
  <c r="F71" i="24"/>
  <c r="H71" i="24" s="1"/>
  <c r="J71" i="24" s="1"/>
  <c r="F72" i="24"/>
  <c r="H72" i="24" s="1"/>
  <c r="J72" i="24" s="1"/>
  <c r="F73" i="24"/>
  <c r="H73" i="24" s="1"/>
  <c r="J73" i="24" s="1"/>
  <c r="F74" i="24"/>
  <c r="H74" i="24" s="1"/>
  <c r="J74" i="24" s="1"/>
  <c r="F75" i="24"/>
  <c r="H75" i="24" s="1"/>
  <c r="J75" i="24" s="1"/>
  <c r="F76" i="24"/>
  <c r="H76" i="24" s="1"/>
  <c r="J76" i="24" s="1"/>
  <c r="F77" i="24"/>
  <c r="H77" i="24" s="1"/>
  <c r="J77" i="24" s="1"/>
  <c r="F78" i="24"/>
  <c r="H78" i="24" s="1"/>
  <c r="J78" i="24" s="1"/>
  <c r="F52" i="20"/>
  <c r="H52" i="20" s="1"/>
  <c r="J52" i="20" s="1"/>
  <c r="L52" i="20"/>
  <c r="F53" i="20"/>
  <c r="H53" i="20" s="1"/>
  <c r="J53" i="20" s="1"/>
  <c r="L53" i="20"/>
  <c r="F54" i="20"/>
  <c r="H54" i="20" s="1"/>
  <c r="J54" i="20" s="1"/>
  <c r="L54" i="20"/>
  <c r="F55" i="20"/>
  <c r="H55" i="20" s="1"/>
  <c r="J55" i="20" s="1"/>
  <c r="L55" i="20"/>
  <c r="F56" i="20"/>
  <c r="H56" i="20" s="1"/>
  <c r="J56" i="20" s="1"/>
  <c r="L56" i="20"/>
  <c r="F57" i="20"/>
  <c r="H57" i="20" s="1"/>
  <c r="J57" i="20" s="1"/>
  <c r="L57" i="20"/>
  <c r="F58" i="20"/>
  <c r="H58" i="20" s="1"/>
  <c r="J58" i="20" s="1"/>
  <c r="L58" i="20"/>
  <c r="F59" i="20"/>
  <c r="H59" i="20" s="1"/>
  <c r="J59" i="20" s="1"/>
  <c r="L59" i="20"/>
  <c r="F60" i="20"/>
  <c r="H60" i="20" s="1"/>
  <c r="J60" i="20" s="1"/>
  <c r="L60" i="20"/>
  <c r="F61" i="20"/>
  <c r="H61" i="20" s="1"/>
  <c r="J61" i="20" s="1"/>
  <c r="L61" i="20"/>
  <c r="F62" i="20"/>
  <c r="H62" i="20" s="1"/>
  <c r="J62" i="20" s="1"/>
  <c r="L62" i="20"/>
  <c r="F63" i="20"/>
  <c r="H63" i="20" s="1"/>
  <c r="J63" i="20" s="1"/>
  <c r="L63" i="20"/>
  <c r="F64" i="20"/>
  <c r="H64" i="20" s="1"/>
  <c r="J64" i="20" s="1"/>
  <c r="L64" i="20"/>
  <c r="F65" i="20"/>
  <c r="H65" i="20" s="1"/>
  <c r="J65" i="20" s="1"/>
  <c r="L65" i="20"/>
  <c r="F66" i="20"/>
  <c r="H66" i="20" s="1"/>
  <c r="J66" i="20" s="1"/>
  <c r="L66" i="20"/>
  <c r="F67" i="20"/>
  <c r="H67" i="20" s="1"/>
  <c r="J67" i="20" s="1"/>
  <c r="L67" i="20"/>
  <c r="F68" i="20"/>
  <c r="H68" i="20" s="1"/>
  <c r="J68" i="20" s="1"/>
  <c r="L68" i="20"/>
  <c r="F69" i="20"/>
  <c r="H69" i="20" s="1"/>
  <c r="J69" i="20" s="1"/>
  <c r="L69" i="20"/>
  <c r="F70" i="20"/>
  <c r="H70" i="20" s="1"/>
  <c r="J70" i="20" s="1"/>
  <c r="L70" i="20"/>
  <c r="F71" i="20"/>
  <c r="H71" i="20" s="1"/>
  <c r="J71" i="20" s="1"/>
  <c r="L71" i="20"/>
  <c r="F72" i="20"/>
  <c r="H72" i="20" s="1"/>
  <c r="J72" i="20" s="1"/>
  <c r="L72" i="20"/>
  <c r="F73" i="20"/>
  <c r="H73" i="20" s="1"/>
  <c r="J73" i="20" s="1"/>
  <c r="L73" i="20"/>
  <c r="F74" i="20"/>
  <c r="H74" i="20" s="1"/>
  <c r="J74" i="20" s="1"/>
  <c r="L74" i="20"/>
  <c r="F75" i="20"/>
  <c r="H75" i="20" s="1"/>
  <c r="J75" i="20" s="1"/>
  <c r="L75" i="20"/>
  <c r="F76" i="20"/>
  <c r="H76" i="20" s="1"/>
  <c r="J76" i="20" s="1"/>
  <c r="L76" i="20"/>
  <c r="F77" i="20"/>
  <c r="H77" i="20" s="1"/>
  <c r="J77" i="20" s="1"/>
  <c r="L77" i="20"/>
  <c r="F78" i="20"/>
  <c r="H78" i="20" s="1"/>
  <c r="J78" i="20" s="1"/>
  <c r="L78" i="20"/>
  <c r="F79" i="20"/>
  <c r="H79" i="20" s="1"/>
  <c r="J79" i="20" s="1"/>
  <c r="L79" i="20"/>
  <c r="F80" i="20"/>
  <c r="H80" i="20" s="1"/>
  <c r="J80" i="20" s="1"/>
  <c r="L80" i="20"/>
  <c r="F81" i="20"/>
  <c r="H81" i="20" s="1"/>
  <c r="J81" i="20" s="1"/>
  <c r="L81" i="20"/>
  <c r="F82" i="20"/>
  <c r="H82" i="20" s="1"/>
  <c r="J82" i="20" s="1"/>
  <c r="L82" i="20"/>
  <c r="F83" i="20"/>
  <c r="H83" i="20" s="1"/>
  <c r="J83" i="20" s="1"/>
  <c r="L83" i="20"/>
  <c r="F84" i="20"/>
  <c r="H84" i="20" s="1"/>
  <c r="J84" i="20" s="1"/>
  <c r="L84" i="20"/>
  <c r="F85" i="20"/>
  <c r="H85" i="20" s="1"/>
  <c r="J85" i="20" s="1"/>
  <c r="L85" i="20"/>
  <c r="F86" i="20"/>
  <c r="H86" i="20" s="1"/>
  <c r="J86" i="20" s="1"/>
  <c r="L86" i="20"/>
  <c r="F87" i="20"/>
  <c r="H87" i="20" s="1"/>
  <c r="J87" i="20" s="1"/>
  <c r="L87" i="20"/>
  <c r="F88" i="20"/>
  <c r="H88" i="20" s="1"/>
  <c r="J88" i="20" s="1"/>
  <c r="L88" i="20"/>
  <c r="F89" i="20"/>
  <c r="H89" i="20" s="1"/>
  <c r="J89" i="20" s="1"/>
  <c r="L89" i="20"/>
  <c r="F90" i="20"/>
  <c r="H90" i="20" s="1"/>
  <c r="J90" i="20" s="1"/>
  <c r="L90" i="20"/>
  <c r="F91" i="20"/>
  <c r="H91" i="20" s="1"/>
  <c r="J91" i="20" s="1"/>
  <c r="L91" i="20"/>
  <c r="F92" i="20"/>
  <c r="H92" i="20" s="1"/>
  <c r="J92" i="20" s="1"/>
  <c r="L92" i="20"/>
  <c r="F93" i="20"/>
  <c r="H93" i="20" s="1"/>
  <c r="J93" i="20" s="1"/>
  <c r="L93" i="20"/>
  <c r="L75" i="21"/>
  <c r="L76" i="21"/>
  <c r="L77" i="21"/>
  <c r="L78" i="21"/>
  <c r="L79" i="21"/>
  <c r="L80" i="21"/>
  <c r="L81" i="21"/>
  <c r="L82" i="21"/>
  <c r="L83" i="21"/>
  <c r="L84" i="21"/>
  <c r="L85" i="21"/>
  <c r="L86" i="21"/>
  <c r="L87" i="21"/>
  <c r="L88" i="21"/>
  <c r="L89" i="21"/>
  <c r="L90" i="21"/>
  <c r="L91" i="21"/>
  <c r="L92" i="21"/>
  <c r="L93" i="21"/>
  <c r="L94" i="21"/>
  <c r="L95" i="21"/>
  <c r="L96" i="21"/>
  <c r="L56" i="21"/>
  <c r="L57" i="21"/>
  <c r="L58" i="21"/>
  <c r="L59" i="21"/>
  <c r="L60" i="21"/>
  <c r="L61" i="21"/>
  <c r="L62" i="21"/>
  <c r="L63" i="21"/>
  <c r="L64" i="21"/>
  <c r="L65" i="21"/>
  <c r="L66" i="21"/>
  <c r="L67" i="21"/>
  <c r="L68" i="21"/>
  <c r="L69" i="21"/>
  <c r="L70" i="21"/>
  <c r="L71" i="21"/>
  <c r="L72" i="21"/>
  <c r="L73" i="21"/>
  <c r="L74" i="21"/>
  <c r="L42" i="21"/>
  <c r="L43" i="21"/>
  <c r="L44" i="21"/>
  <c r="L45" i="21"/>
  <c r="L46" i="21"/>
  <c r="L47" i="21"/>
  <c r="L48" i="21"/>
  <c r="L49" i="21"/>
  <c r="L50" i="21"/>
  <c r="L51" i="21"/>
  <c r="L52" i="21"/>
  <c r="L53" i="21"/>
  <c r="L54" i="21"/>
  <c r="L55" i="21"/>
  <c r="L26" i="21"/>
  <c r="L27" i="21"/>
  <c r="L28" i="21"/>
  <c r="L29" i="21"/>
  <c r="L30" i="21"/>
  <c r="L31" i="21"/>
  <c r="L32" i="21"/>
  <c r="L33" i="21"/>
  <c r="L34" i="21"/>
  <c r="L35" i="21"/>
  <c r="L36" i="21"/>
  <c r="L37" i="21"/>
  <c r="L38" i="21"/>
  <c r="L39" i="21"/>
  <c r="L40" i="21"/>
  <c r="L41" i="21"/>
  <c r="F68" i="21"/>
  <c r="H68" i="21" s="1"/>
  <c r="J68" i="21" s="1"/>
  <c r="F69" i="21"/>
  <c r="H69" i="21" s="1"/>
  <c r="J69" i="21" s="1"/>
  <c r="F70" i="21"/>
  <c r="H70" i="21" s="1"/>
  <c r="J70" i="21" s="1"/>
  <c r="F71" i="21"/>
  <c r="H71" i="21" s="1"/>
  <c r="J71" i="21" s="1"/>
  <c r="F72" i="21"/>
  <c r="H72" i="21" s="1"/>
  <c r="J72" i="21" s="1"/>
  <c r="F73" i="21"/>
  <c r="H73" i="21" s="1"/>
  <c r="J73" i="21" s="1"/>
  <c r="F74" i="21"/>
  <c r="H74" i="21" s="1"/>
  <c r="J74" i="21" s="1"/>
  <c r="F75" i="21"/>
  <c r="H75" i="21" s="1"/>
  <c r="J75" i="21" s="1"/>
  <c r="F76" i="21"/>
  <c r="H76" i="21" s="1"/>
  <c r="J76" i="21" s="1"/>
  <c r="F77" i="21"/>
  <c r="H77" i="21" s="1"/>
  <c r="J77" i="21" s="1"/>
  <c r="F78" i="21"/>
  <c r="H78" i="21" s="1"/>
  <c r="J78" i="21" s="1"/>
  <c r="F79" i="21"/>
  <c r="H79" i="21" s="1"/>
  <c r="J79" i="21" s="1"/>
  <c r="F80" i="21"/>
  <c r="H80" i="21" s="1"/>
  <c r="J80" i="21" s="1"/>
  <c r="F81" i="21"/>
  <c r="H81" i="21" s="1"/>
  <c r="J81" i="21" s="1"/>
  <c r="F82" i="21"/>
  <c r="H82" i="21" s="1"/>
  <c r="J82" i="21" s="1"/>
  <c r="F83" i="21"/>
  <c r="H83" i="21" s="1"/>
  <c r="J83" i="21" s="1"/>
  <c r="F84" i="21"/>
  <c r="H84" i="21" s="1"/>
  <c r="J84" i="21" s="1"/>
  <c r="F85" i="21"/>
  <c r="H85" i="21" s="1"/>
  <c r="J85" i="21" s="1"/>
  <c r="F86" i="21"/>
  <c r="H86" i="21" s="1"/>
  <c r="J86" i="21" s="1"/>
  <c r="F45" i="21"/>
  <c r="H45" i="21" s="1"/>
  <c r="J45" i="21" s="1"/>
  <c r="F46" i="21"/>
  <c r="H46" i="21" s="1"/>
  <c r="J46" i="21" s="1"/>
  <c r="F47" i="21"/>
  <c r="H47" i="21" s="1"/>
  <c r="J47" i="21" s="1"/>
  <c r="F48" i="21"/>
  <c r="H48" i="21" s="1"/>
  <c r="J48" i="21" s="1"/>
  <c r="F49" i="21"/>
  <c r="H49" i="21" s="1"/>
  <c r="J49" i="21" s="1"/>
  <c r="F50" i="21"/>
  <c r="H50" i="21" s="1"/>
  <c r="J50" i="21" s="1"/>
  <c r="F51" i="21"/>
  <c r="H51" i="21" s="1"/>
  <c r="J51" i="21" s="1"/>
  <c r="F52" i="21"/>
  <c r="H52" i="21" s="1"/>
  <c r="J52" i="21" s="1"/>
  <c r="F53" i="21"/>
  <c r="H53" i="21" s="1"/>
  <c r="J53" i="21" s="1"/>
  <c r="F54" i="21"/>
  <c r="H54" i="21" s="1"/>
  <c r="J54" i="21" s="1"/>
  <c r="F55" i="21"/>
  <c r="H55" i="21" s="1"/>
  <c r="J55" i="21" s="1"/>
  <c r="F56" i="21"/>
  <c r="H56" i="21" s="1"/>
  <c r="J56" i="21" s="1"/>
  <c r="F57" i="21"/>
  <c r="H57" i="21" s="1"/>
  <c r="J57" i="21" s="1"/>
  <c r="F58" i="21"/>
  <c r="H58" i="21" s="1"/>
  <c r="J58" i="21" s="1"/>
  <c r="F59" i="21"/>
  <c r="H59" i="21" s="1"/>
  <c r="J59" i="21" s="1"/>
  <c r="F60" i="21"/>
  <c r="H60" i="21" s="1"/>
  <c r="J60" i="21" s="1"/>
  <c r="F61" i="21"/>
  <c r="H61" i="21" s="1"/>
  <c r="J61" i="21" s="1"/>
  <c r="F62" i="21"/>
  <c r="H62" i="21" s="1"/>
  <c r="J62" i="21" s="1"/>
  <c r="F63" i="21"/>
  <c r="H63" i="21" s="1"/>
  <c r="J63" i="21" s="1"/>
  <c r="F64" i="21"/>
  <c r="H64" i="21" s="1"/>
  <c r="J64" i="21" s="1"/>
  <c r="F65" i="21"/>
  <c r="H65" i="21" s="1"/>
  <c r="J65" i="21" s="1"/>
  <c r="F66" i="21"/>
  <c r="H66" i="21" s="1"/>
  <c r="J66" i="21" s="1"/>
  <c r="F67" i="21"/>
  <c r="H67" i="21" s="1"/>
  <c r="J67" i="21" s="1"/>
  <c r="F9" i="25"/>
  <c r="H9" i="25" s="1"/>
  <c r="J9" i="25" s="1"/>
  <c r="F10" i="25"/>
  <c r="H10" i="25" s="1"/>
  <c r="J10" i="25" s="1"/>
  <c r="F11" i="25"/>
  <c r="H11" i="25" s="1"/>
  <c r="J11" i="25" s="1"/>
  <c r="F12" i="25"/>
  <c r="H12" i="25" s="1"/>
  <c r="J12" i="25" s="1"/>
  <c r="F13" i="25"/>
  <c r="H13" i="25" s="1"/>
  <c r="J13" i="25" s="1"/>
  <c r="F14" i="25"/>
  <c r="H14" i="25" s="1"/>
  <c r="J14" i="25" s="1"/>
  <c r="F15" i="25"/>
  <c r="H15" i="25" s="1"/>
  <c r="J15" i="25" s="1"/>
  <c r="F16" i="25"/>
  <c r="H16" i="25" s="1"/>
  <c r="J16" i="25" s="1"/>
  <c r="F17" i="25"/>
  <c r="H17" i="25" s="1"/>
  <c r="J17" i="25" s="1"/>
  <c r="F18" i="25"/>
  <c r="H18" i="25" s="1"/>
  <c r="J18" i="25" s="1"/>
  <c r="F19" i="25"/>
  <c r="H19" i="25" s="1"/>
  <c r="J19" i="25" s="1"/>
  <c r="F20" i="25"/>
  <c r="H20" i="25" s="1"/>
  <c r="J20" i="25" s="1"/>
  <c r="F21" i="25"/>
  <c r="H21" i="25" s="1"/>
  <c r="J21" i="25" s="1"/>
  <c r="F22" i="25"/>
  <c r="H22" i="25" s="1"/>
  <c r="J22" i="25" s="1"/>
  <c r="F23" i="25"/>
  <c r="H23" i="25" s="1"/>
  <c r="J23" i="25" s="1"/>
  <c r="F24" i="25"/>
  <c r="H24" i="25" s="1"/>
  <c r="J24" i="25" s="1"/>
  <c r="F25" i="25"/>
  <c r="H25" i="25" s="1"/>
  <c r="J25" i="25" s="1"/>
  <c r="F26" i="25"/>
  <c r="H26" i="25" s="1"/>
  <c r="J26" i="25" s="1"/>
  <c r="F27" i="25"/>
  <c r="H27" i="25" s="1"/>
  <c r="J27" i="25" s="1"/>
  <c r="F28" i="25"/>
  <c r="H28" i="25" s="1"/>
  <c r="J28" i="25" s="1"/>
  <c r="F29" i="25"/>
  <c r="H29" i="25" s="1"/>
  <c r="J29" i="25" s="1"/>
  <c r="F30" i="25"/>
  <c r="H30" i="25" s="1"/>
  <c r="J30" i="25" s="1"/>
  <c r="F31" i="25"/>
  <c r="H31" i="25" s="1"/>
  <c r="J31" i="25" s="1"/>
  <c r="F32" i="25"/>
  <c r="H32" i="25" s="1"/>
  <c r="J32" i="25" s="1"/>
  <c r="F33" i="25"/>
  <c r="H33" i="25" s="1"/>
  <c r="J33" i="25" s="1"/>
  <c r="F34" i="25"/>
  <c r="H34" i="25" s="1"/>
  <c r="J34" i="25" s="1"/>
  <c r="F35" i="25"/>
  <c r="H35" i="25" s="1"/>
  <c r="J35" i="25" s="1"/>
  <c r="F37" i="25"/>
  <c r="H37" i="25" s="1"/>
  <c r="J37" i="25" s="1"/>
  <c r="F38" i="25"/>
  <c r="H38" i="25" s="1"/>
  <c r="J38" i="25" s="1"/>
  <c r="F39" i="25"/>
  <c r="H39" i="25" s="1"/>
  <c r="J39" i="25" s="1"/>
  <c r="F40" i="25"/>
  <c r="H40" i="25" s="1"/>
  <c r="J40" i="25" s="1"/>
  <c r="F41" i="25"/>
  <c r="H41" i="25" s="1"/>
  <c r="J41" i="25" s="1"/>
  <c r="F42" i="25"/>
  <c r="H42" i="25" s="1"/>
  <c r="J42" i="25" s="1"/>
  <c r="F43" i="25"/>
  <c r="H43" i="25" s="1"/>
  <c r="J43" i="25" s="1"/>
  <c r="F44" i="25"/>
  <c r="H44" i="25" s="1"/>
  <c r="J44" i="25" s="1"/>
  <c r="F45" i="25"/>
  <c r="H45" i="25" s="1"/>
  <c r="J45" i="25" s="1"/>
  <c r="F46" i="25"/>
  <c r="H46" i="25" s="1"/>
  <c r="J46" i="25" s="1"/>
  <c r="F47" i="25"/>
  <c r="H47" i="25" s="1"/>
  <c r="J47" i="25" s="1"/>
  <c r="F48" i="25"/>
  <c r="H48" i="25" s="1"/>
  <c r="J48" i="25" s="1"/>
  <c r="F49" i="25"/>
  <c r="H49" i="25" s="1"/>
  <c r="J49" i="25" s="1"/>
  <c r="F50" i="25"/>
  <c r="H50" i="25" s="1"/>
  <c r="J50" i="25" s="1"/>
  <c r="F51" i="25"/>
  <c r="H51" i="25" s="1"/>
  <c r="J51" i="25" s="1"/>
  <c r="F52" i="25"/>
  <c r="H52" i="25" s="1"/>
  <c r="J52" i="25" s="1"/>
  <c r="F53" i="25"/>
  <c r="H53" i="25" s="1"/>
  <c r="J53" i="25" s="1"/>
  <c r="F8" i="25"/>
  <c r="H8" i="25" s="1"/>
  <c r="J8" i="25" s="1"/>
  <c r="H36" i="25"/>
  <c r="J36" i="25" s="1"/>
  <c r="F2" i="25"/>
  <c r="F3" i="25"/>
  <c r="C2" i="25"/>
  <c r="C3" i="25"/>
  <c r="C4" i="25"/>
  <c r="C5" i="25"/>
  <c r="A68" i="25"/>
  <c r="A66" i="25"/>
  <c r="D64" i="25"/>
  <c r="H56" i="25"/>
  <c r="K54" i="25"/>
  <c r="K40" i="25"/>
  <c r="K39" i="25"/>
  <c r="K38" i="25"/>
  <c r="K28" i="25"/>
  <c r="K27" i="25"/>
  <c r="K26" i="25"/>
  <c r="K25" i="25"/>
  <c r="K24" i="25"/>
  <c r="K23" i="25"/>
  <c r="K22" i="25"/>
  <c r="K21" i="25"/>
  <c r="K20" i="25"/>
  <c r="K19" i="25"/>
  <c r="K18" i="25"/>
  <c r="K17" i="25"/>
  <c r="K16" i="25"/>
  <c r="K15" i="25"/>
  <c r="K14" i="25"/>
  <c r="K13" i="25"/>
  <c r="K12" i="25"/>
  <c r="K11" i="25"/>
  <c r="K10" i="25"/>
  <c r="K9" i="25"/>
  <c r="K8" i="25"/>
  <c r="F1" i="25"/>
  <c r="C1" i="25"/>
  <c r="D96" i="24"/>
  <c r="D102" i="24"/>
  <c r="D106" i="20"/>
  <c r="H109" i="20" s="1"/>
  <c r="D106" i="21"/>
  <c r="H109" i="21" s="1"/>
  <c r="D64" i="23"/>
  <c r="H67" i="23" s="1"/>
  <c r="D64" i="22"/>
  <c r="E53" i="7"/>
  <c r="E52" i="7"/>
  <c r="E51" i="7"/>
  <c r="E50" i="7"/>
  <c r="E49" i="7"/>
  <c r="E48" i="7"/>
  <c r="A106" i="24"/>
  <c r="A100" i="24"/>
  <c r="A110" i="20"/>
  <c r="A110" i="21"/>
  <c r="A68" i="23"/>
  <c r="A66" i="23"/>
  <c r="A68" i="22"/>
  <c r="A66" i="22"/>
  <c r="H99" i="24" l="1"/>
  <c r="H105" i="24"/>
  <c r="F59" i="26" a="1"/>
  <c r="F59" i="26" s="1"/>
  <c r="F65" i="26" s="1"/>
  <c r="E59" i="26"/>
  <c r="G61" i="26" s="1"/>
  <c r="B59" i="25"/>
  <c r="H61" i="26" l="1" a="1"/>
  <c r="H61" i="26" s="1"/>
  <c r="H67" i="26" s="1"/>
  <c r="G67" i="26"/>
  <c r="A60" i="26" a="1"/>
  <c r="A60" i="26" s="1"/>
  <c r="G60" i="26"/>
  <c r="G59" i="26"/>
  <c r="E65" i="26"/>
  <c r="E60" i="26"/>
  <c r="G62" i="26"/>
  <c r="C5" i="24"/>
  <c r="C4" i="24"/>
  <c r="F3" i="24"/>
  <c r="C3" i="24"/>
  <c r="F2" i="24"/>
  <c r="C2" i="24"/>
  <c r="F1" i="24"/>
  <c r="C1" i="24"/>
  <c r="C5" i="20"/>
  <c r="C4" i="20"/>
  <c r="F3" i="20"/>
  <c r="C3" i="20"/>
  <c r="F2" i="20"/>
  <c r="C2" i="20"/>
  <c r="F1" i="20"/>
  <c r="C1" i="20"/>
  <c r="C5" i="21"/>
  <c r="C4" i="21"/>
  <c r="F3" i="21"/>
  <c r="C3" i="21"/>
  <c r="F2" i="21"/>
  <c r="C2" i="21"/>
  <c r="F1" i="21"/>
  <c r="C1" i="21"/>
  <c r="C5" i="23"/>
  <c r="C4" i="23"/>
  <c r="F3" i="23"/>
  <c r="C3" i="23"/>
  <c r="F2" i="23"/>
  <c r="C2" i="23"/>
  <c r="F1" i="23"/>
  <c r="C1" i="23"/>
  <c r="C5" i="22"/>
  <c r="C4" i="22"/>
  <c r="F3" i="22"/>
  <c r="C3" i="22"/>
  <c r="F2" i="22"/>
  <c r="C2" i="22"/>
  <c r="F1" i="22"/>
  <c r="C1" i="22"/>
  <c r="C8" i="30" l="1"/>
  <c r="H62" i="26" a="1"/>
  <c r="H62" i="26" s="1"/>
  <c r="H68" i="26" s="1"/>
  <c r="H60" i="26" a="1"/>
  <c r="H60" i="26" s="1"/>
  <c r="H66" i="26" s="1"/>
  <c r="H59" i="26" a="1"/>
  <c r="H59" i="26" s="1"/>
  <c r="H65" i="26" s="1"/>
  <c r="F60" i="26" a="1"/>
  <c r="F60" i="26" s="1"/>
  <c r="F66" i="26" s="1"/>
  <c r="E66" i="26"/>
  <c r="G65" i="26"/>
  <c r="G68" i="26"/>
  <c r="G66" i="26"/>
  <c r="H88" i="24" l="1"/>
  <c r="A87" i="24" a="1"/>
  <c r="A87" i="24" s="1"/>
  <c r="L86" i="24"/>
  <c r="F86" i="24"/>
  <c r="H86" i="24" s="1"/>
  <c r="L85" i="24"/>
  <c r="F85" i="24"/>
  <c r="H85" i="24" s="1"/>
  <c r="J85" i="24" s="1"/>
  <c r="F84" i="24"/>
  <c r="H84" i="24" s="1"/>
  <c r="J84" i="24" s="1"/>
  <c r="F83" i="24"/>
  <c r="H83" i="24" s="1"/>
  <c r="J83" i="24" s="1"/>
  <c r="F82" i="24"/>
  <c r="H82" i="24" s="1"/>
  <c r="J82" i="24" s="1"/>
  <c r="F81" i="24"/>
  <c r="H81" i="24" s="1"/>
  <c r="J81" i="24" s="1"/>
  <c r="F80" i="24"/>
  <c r="H80" i="24" s="1"/>
  <c r="J80" i="24" s="1"/>
  <c r="F79" i="24"/>
  <c r="H79" i="24" s="1"/>
  <c r="J79" i="24" s="1"/>
  <c r="F45" i="24"/>
  <c r="H45" i="24" s="1"/>
  <c r="J45" i="24" s="1"/>
  <c r="F44" i="24"/>
  <c r="H44" i="24" s="1"/>
  <c r="J44" i="24" s="1"/>
  <c r="F43" i="24"/>
  <c r="H43" i="24" s="1"/>
  <c r="J43" i="24" s="1"/>
  <c r="F42" i="24"/>
  <c r="H42" i="24" s="1"/>
  <c r="J42" i="24" s="1"/>
  <c r="F41" i="24"/>
  <c r="H41" i="24" s="1"/>
  <c r="J41" i="24" s="1"/>
  <c r="F40" i="24"/>
  <c r="H40" i="24" s="1"/>
  <c r="J40" i="24" s="1"/>
  <c r="F39" i="24"/>
  <c r="H39" i="24" s="1"/>
  <c r="J39" i="24" s="1"/>
  <c r="F38" i="24"/>
  <c r="H38" i="24" s="1"/>
  <c r="J38" i="24" s="1"/>
  <c r="F37" i="24"/>
  <c r="H37" i="24" s="1"/>
  <c r="J37" i="24" s="1"/>
  <c r="F36" i="24"/>
  <c r="H36" i="24" s="1"/>
  <c r="J36" i="24" s="1"/>
  <c r="F35" i="24"/>
  <c r="H35" i="24" s="1"/>
  <c r="J35" i="24" s="1"/>
  <c r="F34" i="24"/>
  <c r="H34" i="24" s="1"/>
  <c r="J34" i="24" s="1"/>
  <c r="F33" i="24"/>
  <c r="H33" i="24" s="1"/>
  <c r="J33" i="24" s="1"/>
  <c r="F32" i="24"/>
  <c r="H32" i="24" s="1"/>
  <c r="J32" i="24" s="1"/>
  <c r="F31" i="24"/>
  <c r="H31" i="24" s="1"/>
  <c r="J31" i="24" s="1"/>
  <c r="F30" i="24"/>
  <c r="H30" i="24" s="1"/>
  <c r="J30" i="24" s="1"/>
  <c r="F29" i="24"/>
  <c r="H29" i="24" s="1"/>
  <c r="J29" i="24" s="1"/>
  <c r="F28" i="24"/>
  <c r="H28" i="24" s="1"/>
  <c r="J28" i="24" s="1"/>
  <c r="F27" i="24"/>
  <c r="H27" i="24" s="1"/>
  <c r="J27" i="24" s="1"/>
  <c r="L26" i="24"/>
  <c r="F26" i="24"/>
  <c r="H26" i="24" s="1"/>
  <c r="J26" i="24" s="1"/>
  <c r="L25" i="24"/>
  <c r="F25" i="24"/>
  <c r="H25" i="24" s="1"/>
  <c r="J25" i="24" s="1"/>
  <c r="L24" i="24"/>
  <c r="F24" i="24"/>
  <c r="H24" i="24" s="1"/>
  <c r="J24" i="24" s="1"/>
  <c r="L23" i="24"/>
  <c r="F23" i="24"/>
  <c r="H23" i="24" s="1"/>
  <c r="J23" i="24" s="1"/>
  <c r="L22" i="24"/>
  <c r="F22" i="24"/>
  <c r="H22" i="24" s="1"/>
  <c r="J22" i="24" s="1"/>
  <c r="L21" i="24"/>
  <c r="F21" i="24"/>
  <c r="H21" i="24" s="1"/>
  <c r="J21" i="24" s="1"/>
  <c r="L20" i="24"/>
  <c r="F20" i="24"/>
  <c r="H20" i="24" s="1"/>
  <c r="J20" i="24" s="1"/>
  <c r="L19" i="24"/>
  <c r="F19" i="24"/>
  <c r="H19" i="24" s="1"/>
  <c r="J19" i="24" s="1"/>
  <c r="L18" i="24"/>
  <c r="F18" i="24"/>
  <c r="H18" i="24" s="1"/>
  <c r="J18" i="24" s="1"/>
  <c r="L17" i="24"/>
  <c r="F17" i="24"/>
  <c r="H17" i="24" s="1"/>
  <c r="J17" i="24" s="1"/>
  <c r="L16" i="24"/>
  <c r="F16" i="24"/>
  <c r="H16" i="24" s="1"/>
  <c r="J16" i="24" s="1"/>
  <c r="L15" i="24"/>
  <c r="F15" i="24"/>
  <c r="H15" i="24" s="1"/>
  <c r="J15" i="24" s="1"/>
  <c r="L14" i="24"/>
  <c r="F14" i="24"/>
  <c r="H14" i="24" s="1"/>
  <c r="J14" i="24" s="1"/>
  <c r="L13" i="24"/>
  <c r="F13" i="24"/>
  <c r="H13" i="24" s="1"/>
  <c r="J13" i="24" s="1"/>
  <c r="L12" i="24"/>
  <c r="F12" i="24"/>
  <c r="H12" i="24" s="1"/>
  <c r="J12" i="24" s="1"/>
  <c r="L11" i="24"/>
  <c r="F11" i="24"/>
  <c r="H11" i="24" s="1"/>
  <c r="J11" i="24" s="1"/>
  <c r="L10" i="24"/>
  <c r="F10" i="24"/>
  <c r="H10" i="24" s="1"/>
  <c r="J10" i="24" s="1"/>
  <c r="L9" i="24"/>
  <c r="F9" i="24"/>
  <c r="H9" i="24" s="1"/>
  <c r="J9" i="24" s="1"/>
  <c r="L8" i="24"/>
  <c r="F8" i="24"/>
  <c r="H8" i="24" s="1"/>
  <c r="H56" i="23"/>
  <c r="L54" i="23"/>
  <c r="F54" i="23"/>
  <c r="H54" i="23" s="1"/>
  <c r="L53" i="23"/>
  <c r="F53" i="23"/>
  <c r="H53" i="23" s="1"/>
  <c r="J53" i="23" s="1"/>
  <c r="L52" i="23"/>
  <c r="H52" i="23"/>
  <c r="J52" i="23" s="1"/>
  <c r="L51" i="23"/>
  <c r="H51" i="23"/>
  <c r="J51" i="23" s="1"/>
  <c r="L50" i="23"/>
  <c r="F50" i="23"/>
  <c r="H50" i="23" s="1"/>
  <c r="J50" i="23" s="1"/>
  <c r="L49" i="23"/>
  <c r="F49" i="23"/>
  <c r="H49" i="23" s="1"/>
  <c r="J49" i="23" s="1"/>
  <c r="L48" i="23"/>
  <c r="F48" i="23"/>
  <c r="H48" i="23" s="1"/>
  <c r="J48" i="23" s="1"/>
  <c r="L47" i="23"/>
  <c r="F47" i="23"/>
  <c r="H47" i="23" s="1"/>
  <c r="J47" i="23" s="1"/>
  <c r="L46" i="23"/>
  <c r="F46" i="23"/>
  <c r="H46" i="23" s="1"/>
  <c r="J46" i="23" s="1"/>
  <c r="L45" i="23"/>
  <c r="F45" i="23"/>
  <c r="H45" i="23" s="1"/>
  <c r="J45" i="23" s="1"/>
  <c r="L44" i="23"/>
  <c r="F44" i="23"/>
  <c r="H44" i="23" s="1"/>
  <c r="J44" i="23" s="1"/>
  <c r="L43" i="23"/>
  <c r="F43" i="23"/>
  <c r="H43" i="23" s="1"/>
  <c r="J43" i="23" s="1"/>
  <c r="L42" i="23"/>
  <c r="F42" i="23"/>
  <c r="H42" i="23" s="1"/>
  <c r="J42" i="23" s="1"/>
  <c r="L41" i="23"/>
  <c r="F41" i="23"/>
  <c r="H41" i="23" s="1"/>
  <c r="J41" i="23" s="1"/>
  <c r="L40" i="23"/>
  <c r="F40" i="23"/>
  <c r="H40" i="23" s="1"/>
  <c r="J40" i="23" s="1"/>
  <c r="L39" i="23"/>
  <c r="F39" i="23"/>
  <c r="H39" i="23" s="1"/>
  <c r="J39" i="23" s="1"/>
  <c r="L38" i="23"/>
  <c r="F38" i="23"/>
  <c r="H38" i="23" s="1"/>
  <c r="J38" i="23" s="1"/>
  <c r="L37" i="23"/>
  <c r="F37" i="23"/>
  <c r="H37" i="23" s="1"/>
  <c r="J37" i="23" s="1"/>
  <c r="L36" i="23"/>
  <c r="F36" i="23"/>
  <c r="H36" i="23" s="1"/>
  <c r="J36" i="23" s="1"/>
  <c r="L35" i="23"/>
  <c r="F35" i="23"/>
  <c r="H35" i="23" s="1"/>
  <c r="J35" i="23" s="1"/>
  <c r="L34" i="23"/>
  <c r="F34" i="23"/>
  <c r="H34" i="23" s="1"/>
  <c r="J34" i="23" s="1"/>
  <c r="L33" i="23"/>
  <c r="F33" i="23"/>
  <c r="H33" i="23" s="1"/>
  <c r="J33" i="23" s="1"/>
  <c r="L32" i="23"/>
  <c r="F32" i="23"/>
  <c r="H32" i="23" s="1"/>
  <c r="J32" i="23" s="1"/>
  <c r="L31" i="23"/>
  <c r="F31" i="23"/>
  <c r="H31" i="23" s="1"/>
  <c r="J31" i="23" s="1"/>
  <c r="L30" i="23"/>
  <c r="F30" i="23"/>
  <c r="H30" i="23" s="1"/>
  <c r="J30" i="23" s="1"/>
  <c r="L29" i="23"/>
  <c r="F29" i="23"/>
  <c r="H29" i="23" s="1"/>
  <c r="J29" i="23" s="1"/>
  <c r="L28" i="23"/>
  <c r="F28" i="23"/>
  <c r="H28" i="23" s="1"/>
  <c r="J28" i="23" s="1"/>
  <c r="L27" i="23"/>
  <c r="F27" i="23"/>
  <c r="H27" i="23" s="1"/>
  <c r="J27" i="23" s="1"/>
  <c r="L26" i="23"/>
  <c r="F26" i="23"/>
  <c r="H26" i="23" s="1"/>
  <c r="J26" i="23" s="1"/>
  <c r="L25" i="23"/>
  <c r="F25" i="23"/>
  <c r="H25" i="23" s="1"/>
  <c r="J25" i="23" s="1"/>
  <c r="L24" i="23"/>
  <c r="F24" i="23"/>
  <c r="H24" i="23" s="1"/>
  <c r="J24" i="23" s="1"/>
  <c r="L23" i="23"/>
  <c r="F23" i="23"/>
  <c r="H23" i="23" s="1"/>
  <c r="J23" i="23" s="1"/>
  <c r="L22" i="23"/>
  <c r="F22" i="23"/>
  <c r="H22" i="23" s="1"/>
  <c r="J22" i="23" s="1"/>
  <c r="L21" i="23"/>
  <c r="F21" i="23"/>
  <c r="H21" i="23" s="1"/>
  <c r="J21" i="23" s="1"/>
  <c r="L20" i="23"/>
  <c r="F20" i="23"/>
  <c r="H20" i="23" s="1"/>
  <c r="J20" i="23" s="1"/>
  <c r="L19" i="23"/>
  <c r="F19" i="23"/>
  <c r="H19" i="23" s="1"/>
  <c r="J19" i="23" s="1"/>
  <c r="L18" i="23"/>
  <c r="F18" i="23"/>
  <c r="H18" i="23" s="1"/>
  <c r="J18" i="23" s="1"/>
  <c r="L17" i="23"/>
  <c r="F17" i="23"/>
  <c r="H17" i="23" s="1"/>
  <c r="J17" i="23" s="1"/>
  <c r="L16" i="23"/>
  <c r="F16" i="23"/>
  <c r="H16" i="23" s="1"/>
  <c r="J16" i="23" s="1"/>
  <c r="L15" i="23"/>
  <c r="F15" i="23"/>
  <c r="H15" i="23" s="1"/>
  <c r="J15" i="23" s="1"/>
  <c r="L14" i="23"/>
  <c r="F14" i="23"/>
  <c r="H14" i="23" s="1"/>
  <c r="J14" i="23" s="1"/>
  <c r="L13" i="23"/>
  <c r="F13" i="23"/>
  <c r="H13" i="23" s="1"/>
  <c r="J13" i="23" s="1"/>
  <c r="L12" i="23"/>
  <c r="F12" i="23"/>
  <c r="H12" i="23" s="1"/>
  <c r="J12" i="23" s="1"/>
  <c r="L11" i="23"/>
  <c r="F11" i="23"/>
  <c r="H11" i="23" s="1"/>
  <c r="J11" i="23" s="1"/>
  <c r="L10" i="23"/>
  <c r="F10" i="23"/>
  <c r="H10" i="23" s="1"/>
  <c r="J10" i="23" s="1"/>
  <c r="L9" i="23"/>
  <c r="F9" i="23"/>
  <c r="H9" i="23" s="1"/>
  <c r="J9" i="23" s="1"/>
  <c r="F8" i="23"/>
  <c r="H8" i="23" s="1"/>
  <c r="J8" i="23" s="1"/>
  <c r="H56" i="22"/>
  <c r="L54" i="22"/>
  <c r="F54" i="22"/>
  <c r="H54" i="22" s="1"/>
  <c r="J54" i="22" s="1"/>
  <c r="L53" i="22"/>
  <c r="F53" i="22"/>
  <c r="H53" i="22" s="1"/>
  <c r="J53" i="22" s="1"/>
  <c r="L52" i="22"/>
  <c r="F52" i="22"/>
  <c r="H52" i="22" s="1"/>
  <c r="J52" i="22" s="1"/>
  <c r="L51" i="22"/>
  <c r="F51" i="22"/>
  <c r="H51" i="22" s="1"/>
  <c r="J51" i="22" s="1"/>
  <c r="L50" i="22"/>
  <c r="F50" i="22"/>
  <c r="H50" i="22" s="1"/>
  <c r="J50" i="22" s="1"/>
  <c r="L49" i="22"/>
  <c r="F49" i="22"/>
  <c r="H49" i="22" s="1"/>
  <c r="J49" i="22" s="1"/>
  <c r="L48" i="22"/>
  <c r="F48" i="22"/>
  <c r="H48" i="22" s="1"/>
  <c r="J48" i="22" s="1"/>
  <c r="L47" i="22"/>
  <c r="F47" i="22"/>
  <c r="H47" i="22" s="1"/>
  <c r="J47" i="22" s="1"/>
  <c r="L46" i="22"/>
  <c r="F46" i="22"/>
  <c r="H46" i="22" s="1"/>
  <c r="J46" i="22" s="1"/>
  <c r="L45" i="22"/>
  <c r="F45" i="22"/>
  <c r="H45" i="22" s="1"/>
  <c r="J45" i="22" s="1"/>
  <c r="L44" i="22"/>
  <c r="F44" i="22"/>
  <c r="H44" i="22" s="1"/>
  <c r="J44" i="22" s="1"/>
  <c r="L43" i="22"/>
  <c r="F43" i="22"/>
  <c r="H43" i="22" s="1"/>
  <c r="J43" i="22" s="1"/>
  <c r="L42" i="22"/>
  <c r="F42" i="22"/>
  <c r="H42" i="22" s="1"/>
  <c r="J42" i="22" s="1"/>
  <c r="L41" i="22"/>
  <c r="F41" i="22"/>
  <c r="H41" i="22" s="1"/>
  <c r="J41" i="22" s="1"/>
  <c r="L40" i="22"/>
  <c r="F40" i="22"/>
  <c r="H40" i="22" s="1"/>
  <c r="J40" i="22" s="1"/>
  <c r="L39" i="22"/>
  <c r="F39" i="22"/>
  <c r="H39" i="22" s="1"/>
  <c r="J39" i="22" s="1"/>
  <c r="L38" i="22"/>
  <c r="F38" i="22"/>
  <c r="H38" i="22" s="1"/>
  <c r="J38" i="22" s="1"/>
  <c r="L37" i="22"/>
  <c r="F37" i="22"/>
  <c r="H37" i="22" s="1"/>
  <c r="J37" i="22" s="1"/>
  <c r="L36" i="22"/>
  <c r="F36" i="22"/>
  <c r="H36" i="22" s="1"/>
  <c r="J36" i="22" s="1"/>
  <c r="L35" i="22"/>
  <c r="F35" i="22"/>
  <c r="H35" i="22" s="1"/>
  <c r="J35" i="22" s="1"/>
  <c r="L34" i="22"/>
  <c r="F34" i="22"/>
  <c r="H34" i="22" s="1"/>
  <c r="J34" i="22" s="1"/>
  <c r="L33" i="22"/>
  <c r="F33" i="22"/>
  <c r="H33" i="22" s="1"/>
  <c r="J33" i="22" s="1"/>
  <c r="L32" i="22"/>
  <c r="F32" i="22"/>
  <c r="H32" i="22" s="1"/>
  <c r="J32" i="22" s="1"/>
  <c r="L31" i="22"/>
  <c r="F31" i="22"/>
  <c r="H31" i="22" s="1"/>
  <c r="J31" i="22" s="1"/>
  <c r="L30" i="22"/>
  <c r="F30" i="22"/>
  <c r="H30" i="22" s="1"/>
  <c r="J30" i="22" s="1"/>
  <c r="L29" i="22"/>
  <c r="F29" i="22"/>
  <c r="H29" i="22" s="1"/>
  <c r="J29" i="22" s="1"/>
  <c r="L28" i="22"/>
  <c r="F28" i="22"/>
  <c r="H28" i="22" s="1"/>
  <c r="J28" i="22" s="1"/>
  <c r="L27" i="22"/>
  <c r="F27" i="22"/>
  <c r="H27" i="22" s="1"/>
  <c r="J27" i="22" s="1"/>
  <c r="L26" i="22"/>
  <c r="F26" i="22"/>
  <c r="H26" i="22" s="1"/>
  <c r="J26" i="22" s="1"/>
  <c r="L25" i="22"/>
  <c r="F25" i="22"/>
  <c r="H25" i="22" s="1"/>
  <c r="J25" i="22" s="1"/>
  <c r="L24" i="22"/>
  <c r="F24" i="22"/>
  <c r="H24" i="22" s="1"/>
  <c r="J24" i="22" s="1"/>
  <c r="L23" i="22"/>
  <c r="F23" i="22"/>
  <c r="H23" i="22" s="1"/>
  <c r="J23" i="22" s="1"/>
  <c r="L22" i="22"/>
  <c r="F22" i="22"/>
  <c r="H22" i="22" s="1"/>
  <c r="J22" i="22" s="1"/>
  <c r="L21" i="22"/>
  <c r="F21" i="22"/>
  <c r="H21" i="22" s="1"/>
  <c r="J21" i="22" s="1"/>
  <c r="L20" i="22"/>
  <c r="F20" i="22"/>
  <c r="H20" i="22" s="1"/>
  <c r="J20" i="22" s="1"/>
  <c r="L19" i="22"/>
  <c r="F19" i="22"/>
  <c r="H19" i="22" s="1"/>
  <c r="J19" i="22" s="1"/>
  <c r="L18" i="22"/>
  <c r="F18" i="22"/>
  <c r="H18" i="22" s="1"/>
  <c r="J18" i="22" s="1"/>
  <c r="L17" i="22"/>
  <c r="F17" i="22"/>
  <c r="H17" i="22" s="1"/>
  <c r="J17" i="22" s="1"/>
  <c r="L16" i="22"/>
  <c r="F16" i="22"/>
  <c r="H16" i="22" s="1"/>
  <c r="J16" i="22" s="1"/>
  <c r="L15" i="22"/>
  <c r="F15" i="22"/>
  <c r="H15" i="22" s="1"/>
  <c r="J15" i="22" s="1"/>
  <c r="L14" i="22"/>
  <c r="F14" i="22"/>
  <c r="H14" i="22" s="1"/>
  <c r="J14" i="22" s="1"/>
  <c r="L13" i="22"/>
  <c r="F13" i="22"/>
  <c r="H13" i="22" s="1"/>
  <c r="J13" i="22" s="1"/>
  <c r="L12" i="22"/>
  <c r="F12" i="22"/>
  <c r="H12" i="22" s="1"/>
  <c r="J12" i="22" s="1"/>
  <c r="L11" i="22"/>
  <c r="F11" i="22"/>
  <c r="H11" i="22" s="1"/>
  <c r="J11" i="22" s="1"/>
  <c r="L10" i="22"/>
  <c r="F10" i="22"/>
  <c r="H10" i="22" s="1"/>
  <c r="J10" i="22" s="1"/>
  <c r="L9" i="22"/>
  <c r="F9" i="22"/>
  <c r="H9" i="22" s="1"/>
  <c r="J9" i="22" s="1"/>
  <c r="L8" i="22"/>
  <c r="F8" i="22"/>
  <c r="H8" i="22" s="1"/>
  <c r="H98" i="21"/>
  <c r="F96" i="21"/>
  <c r="H96" i="21" s="1"/>
  <c r="J96" i="21" s="1"/>
  <c r="F95" i="21"/>
  <c r="H95" i="21" s="1"/>
  <c r="J95" i="21" s="1"/>
  <c r="F94" i="21"/>
  <c r="H94" i="21" s="1"/>
  <c r="J94" i="21" s="1"/>
  <c r="F93" i="21"/>
  <c r="H93" i="21" s="1"/>
  <c r="J93" i="21" s="1"/>
  <c r="F92" i="21"/>
  <c r="H92" i="21" s="1"/>
  <c r="J92" i="21" s="1"/>
  <c r="F91" i="21"/>
  <c r="H91" i="21" s="1"/>
  <c r="J91" i="21" s="1"/>
  <c r="F90" i="21"/>
  <c r="H90" i="21" s="1"/>
  <c r="J90" i="21" s="1"/>
  <c r="F89" i="21"/>
  <c r="H89" i="21" s="1"/>
  <c r="J89" i="21" s="1"/>
  <c r="F88" i="21"/>
  <c r="H88" i="21" s="1"/>
  <c r="J88" i="21" s="1"/>
  <c r="F87" i="21"/>
  <c r="H87" i="21" s="1"/>
  <c r="J87" i="21" s="1"/>
  <c r="F44" i="21"/>
  <c r="H44" i="21" s="1"/>
  <c r="J44" i="21" s="1"/>
  <c r="F43" i="21"/>
  <c r="H43" i="21" s="1"/>
  <c r="J43" i="21" s="1"/>
  <c r="F42" i="21"/>
  <c r="H42" i="21" s="1"/>
  <c r="J42" i="21" s="1"/>
  <c r="F41" i="21"/>
  <c r="H41" i="21" s="1"/>
  <c r="J41" i="21" s="1"/>
  <c r="F40" i="21"/>
  <c r="H40" i="21" s="1"/>
  <c r="J40" i="21" s="1"/>
  <c r="F39" i="21"/>
  <c r="H39" i="21" s="1"/>
  <c r="J39" i="21" s="1"/>
  <c r="F38" i="21"/>
  <c r="H38" i="21" s="1"/>
  <c r="J38" i="21" s="1"/>
  <c r="F37" i="21"/>
  <c r="H37" i="21" s="1"/>
  <c r="J37" i="21" s="1"/>
  <c r="F36" i="21"/>
  <c r="H36" i="21" s="1"/>
  <c r="J36" i="21" s="1"/>
  <c r="F35" i="21"/>
  <c r="H35" i="21" s="1"/>
  <c r="J35" i="21" s="1"/>
  <c r="F34" i="21"/>
  <c r="H34" i="21" s="1"/>
  <c r="J34" i="21" s="1"/>
  <c r="F33" i="21"/>
  <c r="H33" i="21" s="1"/>
  <c r="J33" i="21" s="1"/>
  <c r="F32" i="21"/>
  <c r="H32" i="21" s="1"/>
  <c r="J32" i="21" s="1"/>
  <c r="F31" i="21"/>
  <c r="H31" i="21" s="1"/>
  <c r="J31" i="21" s="1"/>
  <c r="F30" i="21"/>
  <c r="H30" i="21" s="1"/>
  <c r="J30" i="21" s="1"/>
  <c r="F29" i="21"/>
  <c r="H29" i="21" s="1"/>
  <c r="J29" i="21" s="1"/>
  <c r="F28" i="21"/>
  <c r="H28" i="21" s="1"/>
  <c r="J28" i="21" s="1"/>
  <c r="F27" i="21"/>
  <c r="H27" i="21" s="1"/>
  <c r="J27" i="21" s="1"/>
  <c r="F26" i="21"/>
  <c r="H26" i="21" s="1"/>
  <c r="J26" i="21" s="1"/>
  <c r="L25" i="21"/>
  <c r="F25" i="21"/>
  <c r="H25" i="21" s="1"/>
  <c r="J25" i="21" s="1"/>
  <c r="L24" i="21"/>
  <c r="F24" i="21"/>
  <c r="H24" i="21" s="1"/>
  <c r="J24" i="21" s="1"/>
  <c r="L23" i="21"/>
  <c r="F23" i="21"/>
  <c r="H23" i="21" s="1"/>
  <c r="J23" i="21" s="1"/>
  <c r="L22" i="21"/>
  <c r="F22" i="21"/>
  <c r="H22" i="21" s="1"/>
  <c r="J22" i="21" s="1"/>
  <c r="L21" i="21"/>
  <c r="F21" i="21"/>
  <c r="H21" i="21" s="1"/>
  <c r="J21" i="21" s="1"/>
  <c r="L20" i="21"/>
  <c r="F20" i="21"/>
  <c r="H20" i="21" s="1"/>
  <c r="J20" i="21" s="1"/>
  <c r="L19" i="21"/>
  <c r="F19" i="21"/>
  <c r="H19" i="21" s="1"/>
  <c r="J19" i="21" s="1"/>
  <c r="L18" i="21"/>
  <c r="F18" i="21"/>
  <c r="H18" i="21" s="1"/>
  <c r="J18" i="21" s="1"/>
  <c r="L17" i="21"/>
  <c r="F17" i="21"/>
  <c r="H17" i="21" s="1"/>
  <c r="J17" i="21" s="1"/>
  <c r="L16" i="21"/>
  <c r="F16" i="21"/>
  <c r="H16" i="21" s="1"/>
  <c r="J16" i="21" s="1"/>
  <c r="L15" i="21"/>
  <c r="F15" i="21"/>
  <c r="H15" i="21" s="1"/>
  <c r="J15" i="21" s="1"/>
  <c r="L14" i="21"/>
  <c r="F14" i="21"/>
  <c r="H14" i="21" s="1"/>
  <c r="J14" i="21" s="1"/>
  <c r="L13" i="21"/>
  <c r="F13" i="21"/>
  <c r="H13" i="21" s="1"/>
  <c r="J13" i="21" s="1"/>
  <c r="L12" i="21"/>
  <c r="F12" i="21"/>
  <c r="H12" i="21" s="1"/>
  <c r="J12" i="21" s="1"/>
  <c r="L11" i="21"/>
  <c r="F11" i="21"/>
  <c r="H11" i="21" s="1"/>
  <c r="J11" i="21" s="1"/>
  <c r="L10" i="21"/>
  <c r="F10" i="21"/>
  <c r="H10" i="21" s="1"/>
  <c r="J10" i="21" s="1"/>
  <c r="L9" i="21"/>
  <c r="F9" i="21"/>
  <c r="H9" i="21" s="1"/>
  <c r="J9" i="21" s="1"/>
  <c r="L8" i="21"/>
  <c r="F8" i="21"/>
  <c r="H8" i="21" s="1"/>
  <c r="H98" i="20"/>
  <c r="L96" i="20"/>
  <c r="F96" i="20"/>
  <c r="H96" i="20" s="1"/>
  <c r="L95" i="20"/>
  <c r="F95" i="20"/>
  <c r="H95" i="20" s="1"/>
  <c r="J95" i="20" s="1"/>
  <c r="L94" i="20"/>
  <c r="F94" i="20"/>
  <c r="H94" i="20" s="1"/>
  <c r="J94" i="20" s="1"/>
  <c r="L51" i="20"/>
  <c r="F51" i="20"/>
  <c r="H51" i="20" s="1"/>
  <c r="J51" i="20" s="1"/>
  <c r="L50" i="20"/>
  <c r="F50" i="20"/>
  <c r="H50" i="20" s="1"/>
  <c r="J50" i="20" s="1"/>
  <c r="L49" i="20"/>
  <c r="F49" i="20"/>
  <c r="H49" i="20" s="1"/>
  <c r="J49" i="20" s="1"/>
  <c r="L48" i="20"/>
  <c r="F48" i="20"/>
  <c r="H48" i="20" s="1"/>
  <c r="J48" i="20" s="1"/>
  <c r="L47" i="20"/>
  <c r="F47" i="20"/>
  <c r="H47" i="20" s="1"/>
  <c r="J47" i="20" s="1"/>
  <c r="L46" i="20"/>
  <c r="F46" i="20"/>
  <c r="H46" i="20" s="1"/>
  <c r="J46" i="20" s="1"/>
  <c r="L45" i="20"/>
  <c r="F45" i="20"/>
  <c r="H45" i="20" s="1"/>
  <c r="J45" i="20" s="1"/>
  <c r="L44" i="20"/>
  <c r="F44" i="20"/>
  <c r="H44" i="20" s="1"/>
  <c r="J44" i="20" s="1"/>
  <c r="L43" i="20"/>
  <c r="F43" i="20"/>
  <c r="H43" i="20" s="1"/>
  <c r="J43" i="20" s="1"/>
  <c r="L42" i="20"/>
  <c r="F42" i="20"/>
  <c r="H42" i="20" s="1"/>
  <c r="J42" i="20" s="1"/>
  <c r="L41" i="20"/>
  <c r="F41" i="20"/>
  <c r="H41" i="20" s="1"/>
  <c r="J41" i="20" s="1"/>
  <c r="L40" i="20"/>
  <c r="F40" i="20"/>
  <c r="H40" i="20" s="1"/>
  <c r="J40" i="20" s="1"/>
  <c r="L39" i="20"/>
  <c r="F39" i="20"/>
  <c r="H39" i="20" s="1"/>
  <c r="J39" i="20" s="1"/>
  <c r="L38" i="20"/>
  <c r="F38" i="20"/>
  <c r="H38" i="20" s="1"/>
  <c r="J38" i="20" s="1"/>
  <c r="L37" i="20"/>
  <c r="F37" i="20"/>
  <c r="H37" i="20" s="1"/>
  <c r="J37" i="20" s="1"/>
  <c r="L36" i="20"/>
  <c r="F36" i="20"/>
  <c r="H36" i="20" s="1"/>
  <c r="J36" i="20" s="1"/>
  <c r="L35" i="20"/>
  <c r="F35" i="20"/>
  <c r="H35" i="20" s="1"/>
  <c r="J35" i="20" s="1"/>
  <c r="L34" i="20"/>
  <c r="F34" i="20"/>
  <c r="H34" i="20" s="1"/>
  <c r="J34" i="20" s="1"/>
  <c r="L33" i="20"/>
  <c r="F33" i="20"/>
  <c r="H33" i="20" s="1"/>
  <c r="J33" i="20" s="1"/>
  <c r="L32" i="20"/>
  <c r="F32" i="20"/>
  <c r="H32" i="20" s="1"/>
  <c r="J32" i="20" s="1"/>
  <c r="L31" i="20"/>
  <c r="F31" i="20"/>
  <c r="H31" i="20" s="1"/>
  <c r="J31" i="20" s="1"/>
  <c r="L30" i="20"/>
  <c r="F30" i="20"/>
  <c r="H30" i="20" s="1"/>
  <c r="J30" i="20" s="1"/>
  <c r="L29" i="20"/>
  <c r="F29" i="20"/>
  <c r="H29" i="20" s="1"/>
  <c r="J29" i="20" s="1"/>
  <c r="L28" i="20"/>
  <c r="F28" i="20"/>
  <c r="H28" i="20" s="1"/>
  <c r="J28" i="20" s="1"/>
  <c r="L27" i="20"/>
  <c r="F27" i="20"/>
  <c r="H27" i="20" s="1"/>
  <c r="J27" i="20" s="1"/>
  <c r="L26" i="20"/>
  <c r="F26" i="20"/>
  <c r="H26" i="20" s="1"/>
  <c r="J26" i="20" s="1"/>
  <c r="L25" i="20"/>
  <c r="F25" i="20"/>
  <c r="H25" i="20" s="1"/>
  <c r="J25" i="20" s="1"/>
  <c r="L24" i="20"/>
  <c r="F24" i="20"/>
  <c r="H24" i="20" s="1"/>
  <c r="J24" i="20" s="1"/>
  <c r="L23" i="20"/>
  <c r="F23" i="20"/>
  <c r="H23" i="20" s="1"/>
  <c r="J23" i="20" s="1"/>
  <c r="L22" i="20"/>
  <c r="F22" i="20"/>
  <c r="H22" i="20" s="1"/>
  <c r="J22" i="20" s="1"/>
  <c r="L21" i="20"/>
  <c r="F21" i="20"/>
  <c r="H21" i="20" s="1"/>
  <c r="J21" i="20" s="1"/>
  <c r="L20" i="20"/>
  <c r="F20" i="20"/>
  <c r="H20" i="20" s="1"/>
  <c r="J20" i="20" s="1"/>
  <c r="L19" i="20"/>
  <c r="F19" i="20"/>
  <c r="H19" i="20" s="1"/>
  <c r="J19" i="20" s="1"/>
  <c r="L18" i="20"/>
  <c r="F18" i="20"/>
  <c r="H18" i="20" s="1"/>
  <c r="J18" i="20" s="1"/>
  <c r="L17" i="20"/>
  <c r="F17" i="20"/>
  <c r="H17" i="20" s="1"/>
  <c r="J17" i="20" s="1"/>
  <c r="L16" i="20"/>
  <c r="F16" i="20"/>
  <c r="H16" i="20" s="1"/>
  <c r="J16" i="20" s="1"/>
  <c r="L15" i="20"/>
  <c r="F15" i="20"/>
  <c r="H15" i="20" s="1"/>
  <c r="J15" i="20" s="1"/>
  <c r="L14" i="20"/>
  <c r="F14" i="20"/>
  <c r="H14" i="20" s="1"/>
  <c r="J14" i="20" s="1"/>
  <c r="L13" i="20"/>
  <c r="F13" i="20"/>
  <c r="H13" i="20" s="1"/>
  <c r="J13" i="20" s="1"/>
  <c r="L12" i="20"/>
  <c r="F12" i="20"/>
  <c r="H12" i="20" s="1"/>
  <c r="J12" i="20" s="1"/>
  <c r="L11" i="20"/>
  <c r="F11" i="20"/>
  <c r="H11" i="20" s="1"/>
  <c r="J11" i="20" s="1"/>
  <c r="L10" i="20"/>
  <c r="F10" i="20"/>
  <c r="H10" i="20" s="1"/>
  <c r="J10" i="20" s="1"/>
  <c r="L9" i="20"/>
  <c r="F9" i="20"/>
  <c r="H9" i="20" s="1"/>
  <c r="J9" i="20" s="1"/>
  <c r="L8" i="20"/>
  <c r="F8" i="20"/>
  <c r="H8" i="20" s="1"/>
  <c r="B91" i="24" l="1"/>
  <c r="B101" i="21"/>
  <c r="B59" i="22"/>
  <c r="J54" i="23"/>
  <c r="B59" i="23"/>
  <c r="J96" i="20"/>
  <c r="B101" i="20"/>
  <c r="J86" i="24"/>
  <c r="J8" i="24"/>
  <c r="J8" i="22"/>
  <c r="J8" i="21"/>
  <c r="J8" i="20"/>
  <c r="F101" i="21" l="1" a="1"/>
  <c r="F101" i="21" s="1"/>
  <c r="F107" i="21" s="1"/>
  <c r="F91" i="24" a="1"/>
  <c r="F91" i="24" s="1"/>
  <c r="F97" i="24" s="1"/>
  <c r="E91" i="24"/>
  <c r="E101" i="21"/>
  <c r="G103" i="21" s="1"/>
  <c r="E59" i="22"/>
  <c r="G61" i="22" s="1"/>
  <c r="F59" i="22" a="1"/>
  <c r="F59" i="22" s="1"/>
  <c r="F65" i="22" s="1"/>
  <c r="F59" i="23" a="1"/>
  <c r="F59" i="23" s="1"/>
  <c r="F65" i="23" s="1"/>
  <c r="E59" i="23"/>
  <c r="G61" i="23" s="1"/>
  <c r="F101" i="20" a="1"/>
  <c r="F101" i="20" s="1"/>
  <c r="F107" i="20" s="1"/>
  <c r="E101" i="20"/>
  <c r="H61" i="22" l="1" a="1"/>
  <c r="H61" i="22" s="1"/>
  <c r="H67" i="22" s="1"/>
  <c r="G67" i="22"/>
  <c r="B30" i="30"/>
  <c r="G103" i="20"/>
  <c r="H103" i="21" a="1"/>
  <c r="H103" i="21" s="1"/>
  <c r="G109" i="21"/>
  <c r="H61" i="23" a="1"/>
  <c r="H61" i="23" s="1"/>
  <c r="G67" i="23"/>
  <c r="G94" i="24"/>
  <c r="G100" i="24" s="1"/>
  <c r="G93" i="24"/>
  <c r="D30" i="30"/>
  <c r="F26" i="30"/>
  <c r="F29" i="30"/>
  <c r="B29" i="30"/>
  <c r="E26" i="30"/>
  <c r="C29" i="30"/>
  <c r="E30" i="30"/>
  <c r="D29" i="30"/>
  <c r="F28" i="30"/>
  <c r="E28" i="30"/>
  <c r="B28" i="30"/>
  <c r="D26" i="30"/>
  <c r="C26" i="30"/>
  <c r="C28" i="30"/>
  <c r="F27" i="30"/>
  <c r="E27" i="30"/>
  <c r="D27" i="30"/>
  <c r="B27" i="30"/>
  <c r="C30" i="30"/>
  <c r="A102" i="21" a="1"/>
  <c r="A102" i="21" s="1"/>
  <c r="F11" i="30" s="1"/>
  <c r="A102" i="20" a="1"/>
  <c r="A102" i="20" s="1"/>
  <c r="G12" i="30" s="1"/>
  <c r="F103" i="24"/>
  <c r="G106" i="24"/>
  <c r="E103" i="24"/>
  <c r="G101" i="21"/>
  <c r="H101" i="21" s="1" a="1"/>
  <c r="H101" i="21" s="1"/>
  <c r="H107" i="21" s="1"/>
  <c r="A60" i="22" a="1"/>
  <c r="A60" i="22" s="1"/>
  <c r="D9" i="30" s="1"/>
  <c r="A60" i="23" a="1"/>
  <c r="A60" i="23" s="1"/>
  <c r="E10" i="30" s="1"/>
  <c r="G60" i="22"/>
  <c r="H60" i="22" s="1" a="1"/>
  <c r="H60" i="22" s="1"/>
  <c r="H66" i="22" s="1"/>
  <c r="G62" i="22"/>
  <c r="H62" i="22" s="1" a="1"/>
  <c r="H62" i="22" s="1"/>
  <c r="H68" i="22" s="1"/>
  <c r="G59" i="22"/>
  <c r="A92" i="24" a="1"/>
  <c r="A92" i="24" s="1"/>
  <c r="G92" i="24"/>
  <c r="G91" i="24"/>
  <c r="E92" i="24"/>
  <c r="E104" i="24" s="1"/>
  <c r="E97" i="24"/>
  <c r="G104" i="21"/>
  <c r="H104" i="21" s="1" a="1"/>
  <c r="H104" i="21" s="1"/>
  <c r="H110" i="21" s="1"/>
  <c r="E102" i="21"/>
  <c r="F102" i="21" s="1" a="1"/>
  <c r="F102" i="21" s="1"/>
  <c r="F108" i="21" s="1"/>
  <c r="G102" i="21"/>
  <c r="H102" i="21" s="1" a="1"/>
  <c r="H102" i="21" s="1"/>
  <c r="H108" i="21" s="1"/>
  <c r="E107" i="21"/>
  <c r="E60" i="22"/>
  <c r="F60" i="22" s="1" a="1"/>
  <c r="F60" i="22" s="1"/>
  <c r="F66" i="22" s="1"/>
  <c r="E65" i="22"/>
  <c r="G60" i="23"/>
  <c r="H60" i="23" s="1" a="1"/>
  <c r="H60" i="23" s="1"/>
  <c r="H66" i="23" s="1"/>
  <c r="E65" i="23"/>
  <c r="G59" i="23"/>
  <c r="H59" i="23" s="1" a="1"/>
  <c r="H59" i="23" s="1"/>
  <c r="H65" i="23" s="1"/>
  <c r="G62" i="23"/>
  <c r="H62" i="23" s="1" a="1"/>
  <c r="H62" i="23" s="1"/>
  <c r="H68" i="23" s="1"/>
  <c r="E60" i="23"/>
  <c r="G102" i="20"/>
  <c r="H102" i="20" s="1" a="1"/>
  <c r="H102" i="20" s="1"/>
  <c r="H108" i="20" s="1"/>
  <c r="E107" i="20"/>
  <c r="E102" i="20"/>
  <c r="G101" i="20"/>
  <c r="H101" i="20" s="1" a="1"/>
  <c r="H101" i="20" s="1"/>
  <c r="H107" i="20" s="1"/>
  <c r="G104" i="20"/>
  <c r="H104" i="20" s="1" a="1"/>
  <c r="H104" i="20" s="1"/>
  <c r="H110" i="20" s="1"/>
  <c r="H103" i="20" l="1" a="1"/>
  <c r="H103" i="20" s="1"/>
  <c r="G109" i="20"/>
  <c r="H94" i="24" a="1"/>
  <c r="H94" i="24" s="1"/>
  <c r="H100" i="24" s="1"/>
  <c r="H106" i="24" s="1"/>
  <c r="H93" i="24" a="1"/>
  <c r="H93" i="24" s="1"/>
  <c r="G99" i="24"/>
  <c r="G105" i="24"/>
  <c r="B40" i="30" a="1"/>
  <c r="B40" i="30" s="1"/>
  <c r="F40" i="30" s="1"/>
  <c r="K40" i="30" s="1"/>
  <c r="B42" i="30" a="1"/>
  <c r="B42" i="30" s="1"/>
  <c r="F42" i="30" s="1"/>
  <c r="K42" i="30" s="1"/>
  <c r="B39" i="30" a="1"/>
  <c r="B39" i="30" s="1"/>
  <c r="B41" i="30" a="1"/>
  <c r="B41" i="30" s="1"/>
  <c r="B43" i="30" a="1"/>
  <c r="B43" i="30" s="1"/>
  <c r="F43" i="30" s="1"/>
  <c r="K43" i="30" s="1"/>
  <c r="G65" i="22"/>
  <c r="H59" i="22" a="1"/>
  <c r="H59" i="22" s="1"/>
  <c r="H65" i="22" s="1"/>
  <c r="G104" i="24"/>
  <c r="H92" i="24" a="1"/>
  <c r="H92" i="24" s="1"/>
  <c r="H98" i="24" s="1"/>
  <c r="H104" i="24" s="1"/>
  <c r="G103" i="24"/>
  <c r="H91" i="24" a="1"/>
  <c r="H91" i="24" s="1"/>
  <c r="H97" i="24" s="1"/>
  <c r="H103" i="24" s="1"/>
  <c r="G110" i="21"/>
  <c r="G107" i="21"/>
  <c r="G66" i="22"/>
  <c r="G68" i="22"/>
  <c r="E66" i="22"/>
  <c r="F92" i="24" a="1"/>
  <c r="F92" i="24" s="1"/>
  <c r="F98" i="24" s="1"/>
  <c r="E98" i="24"/>
  <c r="G97" i="24"/>
  <c r="G98" i="24"/>
  <c r="G108" i="21"/>
  <c r="E108" i="21"/>
  <c r="G65" i="23"/>
  <c r="G66" i="23"/>
  <c r="F60" i="23" a="1"/>
  <c r="F60" i="23" s="1"/>
  <c r="F66" i="23" s="1"/>
  <c r="E66" i="23"/>
  <c r="G68" i="23"/>
  <c r="G107" i="20"/>
  <c r="F102" i="20" a="1"/>
  <c r="F102" i="20" s="1"/>
  <c r="F108" i="20" s="1"/>
  <c r="E108" i="20"/>
  <c r="G110" i="20"/>
  <c r="G108" i="20"/>
  <c r="D39" i="30" l="1"/>
  <c r="I39" i="30" s="1"/>
  <c r="C42" i="30"/>
  <c r="H42" i="30" s="1"/>
  <c r="G42" i="30"/>
  <c r="D42" i="30"/>
  <c r="I42" i="30" s="1"/>
  <c r="E42" i="30"/>
  <c r="J42" i="30" s="1"/>
  <c r="G43" i="30"/>
  <c r="C43" i="30"/>
  <c r="H43" i="30" s="1"/>
  <c r="E43" i="30"/>
  <c r="J43" i="30" s="1"/>
  <c r="D43" i="30"/>
  <c r="I43" i="30" s="1"/>
  <c r="G39" i="30"/>
  <c r="C39" i="30"/>
  <c r="H39" i="30" s="1"/>
  <c r="E39" i="30"/>
  <c r="J39" i="30" s="1"/>
  <c r="F39" i="30"/>
  <c r="K39" i="30" s="1"/>
  <c r="D40" i="30"/>
  <c r="I40" i="30" s="1"/>
  <c r="E40" i="30"/>
  <c r="J40" i="30" s="1"/>
  <c r="G40" i="30"/>
  <c r="C40" i="30"/>
  <c r="H40" i="30" s="1"/>
  <c r="E41" i="30"/>
  <c r="J41" i="30" s="1"/>
  <c r="G41" i="30"/>
  <c r="F41" i="30"/>
  <c r="K41" i="30" s="1"/>
  <c r="D41" i="30"/>
  <c r="I41" i="30" s="1"/>
  <c r="C41" i="30"/>
  <c r="H41" i="30" s="1"/>
  <c r="F104" i="24"/>
  <c r="F59" i="25" l="1" a="1"/>
  <c r="F59" i="25" s="1"/>
  <c r="F65" i="25" s="1"/>
  <c r="E59" i="25"/>
  <c r="A60" i="25" l="1" a="1"/>
  <c r="A60" i="25" s="1"/>
  <c r="G61" i="25"/>
  <c r="E60" i="25"/>
  <c r="G59" i="25"/>
  <c r="E65" i="25"/>
  <c r="G60" i="25"/>
  <c r="G62" i="25"/>
  <c r="H61" i="25" l="1" a="1"/>
  <c r="H61" i="25" s="1"/>
  <c r="H67" i="25" s="1"/>
  <c r="G67" i="25"/>
  <c r="H62" i="25" a="1"/>
  <c r="H62" i="25" s="1"/>
  <c r="H68" i="25" s="1"/>
  <c r="G68" i="25"/>
  <c r="F60" i="25" a="1"/>
  <c r="F60" i="25" s="1"/>
  <c r="F66" i="25" s="1"/>
  <c r="E66" i="25"/>
  <c r="G66" i="25"/>
  <c r="H60" i="25" a="1"/>
  <c r="H60" i="25" s="1"/>
  <c r="H66" i="25" s="1"/>
  <c r="G65" i="25"/>
  <c r="H59" i="25" a="1"/>
  <c r="H59" i="25" s="1"/>
  <c r="H65" i="2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<sst xmlns="http://schemas.openxmlformats.org/spreadsheetml/2006/main" count="948" uniqueCount="336">
  <si>
    <t>Beschreibung</t>
  </si>
  <si>
    <t>Fläche [m2]</t>
  </si>
  <si>
    <t>spez. Faktor</t>
  </si>
  <si>
    <t>Reduktion</t>
  </si>
  <si>
    <t>gewichteter Flächenbeitrag</t>
  </si>
  <si>
    <t>Distanzen</t>
  </si>
  <si>
    <t>Mindestabstände</t>
  </si>
  <si>
    <t>obligatorische Eingabe</t>
  </si>
  <si>
    <t>faktultative Eingabe</t>
  </si>
  <si>
    <t>Berechnungsfeld</t>
  </si>
  <si>
    <t>Resultatfeld</t>
  </si>
  <si>
    <t>Diese Felder müssen ausgefüllt werden, sofern die entsprechende Zeile (bzw. die entsprechende Distanz im Tabellenblatt "Beeinflussung") ausgewertetet werden soll.</t>
  </si>
  <si>
    <t>Diese Felder können ausgefüllt werden, sind aber rein informativ.</t>
  </si>
  <si>
    <t>Fläche</t>
  </si>
  <si>
    <t>Grösse der geruchsrelevanten Fläche in Quadratmetern</t>
  </si>
  <si>
    <r>
      <t xml:space="preserve">Anrechenbare Effizienz der geruchsmindernden Massnahme </t>
    </r>
    <r>
      <rPr>
        <sz val="11"/>
        <color theme="1"/>
        <rFont val="Times New Roman"/>
        <family val="1"/>
      </rPr>
      <t>η</t>
    </r>
    <r>
      <rPr>
        <sz val="11"/>
        <color theme="1"/>
        <rFont val="Calibri"/>
        <family val="2"/>
      </rPr>
      <t>'</t>
    </r>
  </si>
  <si>
    <t>Beispiele:</t>
  </si>
  <si>
    <t>keine Reduktion</t>
  </si>
  <si>
    <t>anrechenbare Effizienz 20%, Faktor für anrechenbare Abluftfahnenüberhöhung</t>
  </si>
  <si>
    <t>anrechenbare Effizienz 50%, maximaler Wert für Alpung/Weide</t>
  </si>
  <si>
    <t>anrechenbare Effizienz 70%, Wert für Abluftreinigungsanlage</t>
  </si>
  <si>
    <t>gewichteter Flächenbetrag</t>
  </si>
  <si>
    <t>Berechnung des gewichteten Flächenbetrags des entsprechenden Anlageteils</t>
  </si>
  <si>
    <t>Erklärung zum Tabellenblatt "Beeinflussung"</t>
  </si>
  <si>
    <t>Dieses Tabellenblatt ist nur für Fälle mit Separierung relevant.</t>
  </si>
  <si>
    <t>Wohnzone</t>
  </si>
  <si>
    <t>Mischzone</t>
  </si>
  <si>
    <t>Name</t>
  </si>
  <si>
    <t>Vorname</t>
  </si>
  <si>
    <t>Strasse</t>
  </si>
  <si>
    <t>PLZ / Ort</t>
  </si>
  <si>
    <t>Telefon</t>
  </si>
  <si>
    <t>Email</t>
  </si>
  <si>
    <t>Variante</t>
  </si>
  <si>
    <t>Datum</t>
  </si>
  <si>
    <t>Sachbearbeiter</t>
  </si>
  <si>
    <t>Funktionsflächen und zugeordnete spezifische Faktoren</t>
  </si>
  <si>
    <t>Funktionsflächen</t>
  </si>
  <si>
    <t>Legehennen</t>
  </si>
  <si>
    <t>Mastpoulets</t>
  </si>
  <si>
    <t>Truten</t>
  </si>
  <si>
    <t>Pferde</t>
  </si>
  <si>
    <t>Schafe</t>
  </si>
  <si>
    <t>Ziegen</t>
  </si>
  <si>
    <t>Kaninchen</t>
  </si>
  <si>
    <t>Biogasanlage</t>
  </si>
  <si>
    <t>spezifische Faktoren</t>
  </si>
  <si>
    <t>Läger</t>
  </si>
  <si>
    <t>Abkalbebereich, Krankenbucht</t>
  </si>
  <si>
    <t>automatisches Melksystem</t>
  </si>
  <si>
    <t>Festmistlager, Kotlager</t>
  </si>
  <si>
    <t>Laufflächen</t>
  </si>
  <si>
    <t>Substratlager inkl. Aufbereitung</t>
  </si>
  <si>
    <t>Haltungsart / Systemteil</t>
  </si>
  <si>
    <t>Anlageteil</t>
  </si>
  <si>
    <t>flächenunabhängiger Beitrag Biogasanlage</t>
  </si>
  <si>
    <t>keine</t>
  </si>
  <si>
    <t>andere</t>
  </si>
  <si>
    <t>Kleine Anlage vom Typ A mit Zusatzauflagen</t>
  </si>
  <si>
    <t>Rinder_Anbindehaltung</t>
  </si>
  <si>
    <t>Rinder_Laufstall</t>
  </si>
  <si>
    <t>Schweine_MastRemonten_andere</t>
  </si>
  <si>
    <t>GaltDeckbereich_andere</t>
  </si>
  <si>
    <t>Abferkelbereich_andere</t>
  </si>
  <si>
    <t>GaltDeckbereich_geschlossen_Abluft_über_Dach</t>
  </si>
  <si>
    <t>Schweine_MastRemonten_geschlossen_Abluft_über_Dach</t>
  </si>
  <si>
    <t>Ferkelaufzucht_geschlossen_Abluft_über_Dach</t>
  </si>
  <si>
    <t>Ferkelaufzucht_andere</t>
  </si>
  <si>
    <t>Gülle_Rinder</t>
  </si>
  <si>
    <t>Festmist_Pferde</t>
  </si>
  <si>
    <t>separierte_Feststoffe</t>
  </si>
  <si>
    <t>Abferkelbereich_geschlossen_Abluft_über_Dach</t>
  </si>
  <si>
    <t>Frei wählbare Beschreibung der Fläche</t>
  </si>
  <si>
    <t>Die Wahl in der Klappliste hat keinen Einfluss auf die Berechnung</t>
  </si>
  <si>
    <t>anrechenbare Effizienz 60%, Reduktion für eingehauste Lagerflächen (Tore nur für An-/Ablieferung geöffnet, keine Bearbeitung des Materials in Halle, keine aktive Entlüftung)</t>
  </si>
  <si>
    <t>Keine Eingabe ist gleichbedeutend wie der Wert 0 (keine Reduktion)</t>
  </si>
  <si>
    <t>Substrat- und Gärrestlager sind separat als flächenabhängige Beiträge einzugeben.</t>
  </si>
  <si>
    <t>Flächenabhängige Beiträge</t>
  </si>
  <si>
    <t>Flächenunabhängige Beiträge</t>
  </si>
  <si>
    <t>Berechnung des Mindestabstandes</t>
  </si>
  <si>
    <t>Berücksichtigung Kaltluft</t>
  </si>
  <si>
    <t>Faktor Kaltluft</t>
  </si>
  <si>
    <t>Kaltluft</t>
  </si>
  <si>
    <t>ohne Kaltluft</t>
  </si>
  <si>
    <t>mit Berücksichtigung Kaltluft</t>
  </si>
  <si>
    <t>Unbeeinflusster Mindestabstand aller Angaben im Tabellenblatt mit Berücksichtigung der Kaltluft.</t>
  </si>
  <si>
    <t>Mindestabstand mit gegenseitiger Beeinflussung mit Berücksichtigung der Kaltluft.</t>
  </si>
  <si>
    <t>Der Faktor wird für jede Quelle aus dem entsprechenden Tabellenblatt übernommen.</t>
  </si>
  <si>
    <t>Schwache Einzelquelle</t>
  </si>
  <si>
    <t>Sind solche räumlich abgesetzt, gilt für diese ein fixer Mindestabstand von 20m.</t>
  </si>
  <si>
    <t>Die Fläche wird aber weiterhin zu der Berechnung der Gesamtquellstärke hinzugezählt.</t>
  </si>
  <si>
    <t>Schweine Mast/Remonten: geschlossen, Abluft über Dach</t>
  </si>
  <si>
    <t>Schweine Mast/Remonten: andere</t>
  </si>
  <si>
    <t>Abferkelbereich: geschlossen, Abluft über Dach</t>
  </si>
  <si>
    <t>Abferkelbereich: andere</t>
  </si>
  <si>
    <t>Ferkelaufzucht: geschlossen, Abluft über Dach</t>
  </si>
  <si>
    <t>Ferkelaufzucht: andere</t>
  </si>
  <si>
    <t>Festmist: Pferde</t>
  </si>
  <si>
    <t>Erklärung zum Tabellenblatt "hinterlegte Daten"</t>
  </si>
  <si>
    <t>Dieses Tabellenblatt enthält die Daten für die diversen Klapplisten.</t>
  </si>
  <si>
    <t>Emissionsminderung nach BAFU Vollzugsh. &amp; CA-Empf. 31q</t>
  </si>
  <si>
    <t>emittiert in Kaltluftstrom, betroffene Zone in Strömungsrichtung</t>
  </si>
  <si>
    <t>Quellenstärke</t>
  </si>
  <si>
    <t>Mindestabstände für Einwirkungsbereich in Strömungsrichtung der Kaltluft</t>
  </si>
  <si>
    <t>Restquellenstärken</t>
  </si>
  <si>
    <t>Mindestabstand ohne Kaltluft</t>
  </si>
  <si>
    <t>Mindestabstand in Strömungsrichtung Kaltluft</t>
  </si>
  <si>
    <t>Bei Zonen mit gemischter Nutzung und zur Abschätzung der Übermässigkeit wird der reduzierte Abstand mit dem Faktor Kaltluft multipliziert.</t>
  </si>
  <si>
    <t>Distanzen zwischen den Geruchsschwerpunkten in Metern</t>
  </si>
  <si>
    <t>Distanz zwischen Geruchsschwerpunkten</t>
  </si>
  <si>
    <t>Distanz zur Berechnung der Restquellenstärken.</t>
  </si>
  <si>
    <t>minimale Distanz zwischen Quellen</t>
  </si>
  <si>
    <t>Abstände im Anwendungsbereich der Formel werden grün hinterlegt</t>
  </si>
  <si>
    <t>Abstände ausserhalb des Anwendungsbereichs der Formel werden rot hinterlegt. Diese Abstände sind situativ zu prüfen.</t>
  </si>
  <si>
    <t>Der Mindestabstand wird nur angezeigt, wenn eine Berücksichtigung der Kaltluft ausgewählt wurde.</t>
  </si>
  <si>
    <t>Abstände werden nur angezeigt, wenn eine Berücksichtigung der Kaltluft ausgewählt wurde.</t>
  </si>
  <si>
    <t>Rindvieh Anbindehaltung</t>
  </si>
  <si>
    <t>Rindvieh Laufstall</t>
  </si>
  <si>
    <t>Galtschweine und Eber: geschlossen, Abluft über Dach</t>
  </si>
  <si>
    <t>Galtschweine und Eber: andere</t>
  </si>
  <si>
    <t>Futtervorlage mit Gärfutter</t>
  </si>
  <si>
    <t>Futtervorlage ohne Gärfutter</t>
  </si>
  <si>
    <t>Gülle und Festmist: andere</t>
  </si>
  <si>
    <t>Futterlager mit Gärfutter</t>
  </si>
  <si>
    <t>überdachter Lagerplatz</t>
  </si>
  <si>
    <t>Kotgraben (Mist + Gülle)</t>
  </si>
  <si>
    <t>Schwemmkanal (Vollgülle)</t>
  </si>
  <si>
    <t>Fressbereich ohne Abtrennung</t>
  </si>
  <si>
    <t>Liegeflächen (Hoch-, Tiefboxen)</t>
  </si>
  <si>
    <t>Liegeflächen (Tiefstreue, Tretmist, Kompost, Igluhaltung)</t>
  </si>
  <si>
    <t>Auslauf</t>
  </si>
  <si>
    <t>Futtertröge, Automaten- oder Abruffütterung</t>
  </si>
  <si>
    <t>Fressbereich</t>
  </si>
  <si>
    <t>Kotbereich</t>
  </si>
  <si>
    <t>Liegebereich</t>
  </si>
  <si>
    <t>Bereich für Tierbehandlung</t>
  </si>
  <si>
    <t>Fress-/Liegeboxen, Deckstände</t>
  </si>
  <si>
    <t>Stallgrundfläche</t>
  </si>
  <si>
    <t>erhöhte Flächen (z.B. Kotband)</t>
  </si>
  <si>
    <t>Aussenklimabereich (AKB)</t>
  </si>
  <si>
    <t>Einzelbox</t>
  </si>
  <si>
    <t>Gruppenhaltung: Liegebereich</t>
  </si>
  <si>
    <t>Gruppenhaltung: Fressstände</t>
  </si>
  <si>
    <t>Allwetterauslauf</t>
  </si>
  <si>
    <t>Bereich mit Einstreu</t>
  </si>
  <si>
    <t>Bereich ohne Einstreu</t>
  </si>
  <si>
    <t>erhöhte Flächen</t>
  </si>
  <si>
    <t>FuttervorlageGärfutter</t>
  </si>
  <si>
    <t>Selbstfütterung Flachsilo</t>
  </si>
  <si>
    <t>FuttervorlageOhneGärfutter</t>
  </si>
  <si>
    <t>Erhöhter Fressbereich mit Fressplatzabtrennung</t>
  </si>
  <si>
    <t>FutterlagerGärfutter</t>
  </si>
  <si>
    <t>stationäre Mischanlage (Befüllplatz)</t>
  </si>
  <si>
    <t>Gülle: Rindvieh</t>
  </si>
  <si>
    <t>offene Güllelager</t>
  </si>
  <si>
    <t>Entlüftungsöffnungen Kanäle</t>
  </si>
  <si>
    <t>Entlüftungsöffnungen Güllelager</t>
  </si>
  <si>
    <t>GülleFestmist_andere</t>
  </si>
  <si>
    <t>Lager für separierte Feststoffe</t>
  </si>
  <si>
    <t>Lager für Kompost</t>
  </si>
  <si>
    <t>Gärproduktelager</t>
  </si>
  <si>
    <t>Entlüftungsöffnungen (Behälter für Gär- und Dünngülle)</t>
  </si>
  <si>
    <t>Berechnungsfeld mit Zwischenresultaten.</t>
  </si>
  <si>
    <t>Resultatfeld des Mindestabstandes.</t>
  </si>
  <si>
    <t>situationsspezifischer Faktor</t>
  </si>
  <si>
    <t>In speziellen Fällen kann es notwendig sein, einen situationsspezifischen Faktor zu wählen. Dazu ist der Beizug eines Fachexperten notwendig.</t>
  </si>
  <si>
    <t>Die nachfolgenden Listen geben alle relevanten Flächen aufgeschlüsselt nach Tierart und Anlageteil wieder.</t>
  </si>
  <si>
    <t>Für jede Fläche wird angegeben, unter welchen Einträgen der Klappliste "Haltungsart / Systemteil" die jeweilige Fläche zu finden ist.</t>
  </si>
  <si>
    <t>Bereich Gärfutterlagerung</t>
  </si>
  <si>
    <t>Anschnittfläche (Flachsilo/Siloschlauch)</t>
  </si>
  <si>
    <t>Deklaration Gärfuttervorlage</t>
  </si>
  <si>
    <t>Kotgraben (Mist und Gülle)</t>
  </si>
  <si>
    <t>Bereich Hofdünger</t>
  </si>
  <si>
    <t>Anlageteil / Fläche</t>
  </si>
  <si>
    <t>Schweinehaltung</t>
  </si>
  <si>
    <t>Legehennenhaltung, Mastpoulethaltung, Trutenhaltung</t>
  </si>
  <si>
    <t>Pferdehaltung</t>
  </si>
  <si>
    <t>Kaninchenhaltung</t>
  </si>
  <si>
    <t>Bereich Substratlager</t>
  </si>
  <si>
    <t>Güllelager, Gärproduktelager</t>
  </si>
  <si>
    <t>Fläche für Gärprodukteaufbereitung</t>
  </si>
  <si>
    <t>Anmerkung zur Haltungsart bei Schweinen</t>
  </si>
  <si>
    <t>Wegen der grossen Zahl an Haltungsarten werden diese hier nur verkürzt angegeben.</t>
  </si>
  <si>
    <t>In der Klappliste ist zusätzlich die Stallbauart (geschlossen mit Abluft über Dach oder andere) zu wählen.</t>
  </si>
  <si>
    <t>Schweine Mast/Remonten, Galtschweine und Eber, Abferkelbereich, Ferkelaufzucht</t>
  </si>
  <si>
    <t>Schweine Mast/Remonten, Galtschweine und Eber</t>
  </si>
  <si>
    <t>Galtschweine und Eber</t>
  </si>
  <si>
    <t>Legehennen, Mastpoulets, Truten</t>
  </si>
  <si>
    <t>Schafhaltung</t>
  </si>
  <si>
    <t>Ziegenhaltung</t>
  </si>
  <si>
    <t>Fläche für die Gärprodukteaufbereitung</t>
  </si>
  <si>
    <r>
      <t xml:space="preserve">Tierart und Haltungssystem bzw. geruchsrelevanter Systemteil gemäss </t>
    </r>
    <r>
      <rPr>
        <sz val="11"/>
        <rFont val="Calibri"/>
        <family val="2"/>
        <scheme val="minor"/>
      </rPr>
      <t xml:space="preserve">Anhang A2 </t>
    </r>
    <r>
      <rPr>
        <sz val="11"/>
        <color theme="1"/>
        <rFont val="Calibri"/>
        <family val="2"/>
        <scheme val="minor"/>
      </rPr>
      <t>der CA-Empfehlung.</t>
    </r>
  </si>
  <si>
    <r>
      <t xml:space="preserve">Anlageteil gemäss </t>
    </r>
    <r>
      <rPr>
        <sz val="11"/>
        <rFont val="Calibri"/>
        <family val="2"/>
        <scheme val="minor"/>
      </rPr>
      <t>Anhang A1</t>
    </r>
    <r>
      <rPr>
        <sz val="11"/>
        <color theme="1"/>
        <rFont val="Calibri"/>
        <family val="2"/>
        <scheme val="minor"/>
      </rPr>
      <t xml:space="preserve"> der CA-Empfehlung.</t>
    </r>
  </si>
  <si>
    <t>Alle auswählbaren Anlageteile sind im Tabellenblatt "Liste der relevanten Flächen" aufgeschlüsselt nach Tierart zusammengestellt.</t>
  </si>
  <si>
    <t>Der angepasste Abstand wird nur für Immissionspunkte in Fliessrichtung der Kaltluft angewandt.</t>
  </si>
  <si>
    <r>
      <t>Berechnete Restquellenstärken gemäss den angegebenen Distanzen und unbeeinflussten Quellenstärken nach der Formel in</t>
    </r>
    <r>
      <rPr>
        <sz val="11"/>
        <rFont val="Calibri"/>
        <family val="2"/>
        <scheme val="minor"/>
      </rPr>
      <t xml:space="preserve"> Kapitel 4</t>
    </r>
    <r>
      <rPr>
        <sz val="11"/>
        <color theme="1"/>
        <rFont val="Calibri"/>
        <family val="2"/>
        <scheme val="minor"/>
      </rPr>
      <t xml:space="preserve"> der CA-Empfehlung</t>
    </r>
  </si>
  <si>
    <r>
      <t>Mindestabstand mit gegenseitiger Beeinflussung ohne Berücksichtigung des Faktors für Kaltluft. Berechnung nach</t>
    </r>
    <r>
      <rPr>
        <sz val="11"/>
        <rFont val="Calibri"/>
        <family val="2"/>
        <scheme val="minor"/>
      </rPr>
      <t xml:space="preserve"> Kapitel 4</t>
    </r>
    <r>
      <rPr>
        <sz val="11"/>
        <color theme="1"/>
        <rFont val="Calibri"/>
        <family val="2"/>
        <scheme val="minor"/>
      </rPr>
      <t xml:space="preserve"> der CA-Empfehlung</t>
    </r>
  </si>
  <si>
    <t>Haltungsart / Systemteil (Anhang A2)</t>
  </si>
  <si>
    <t>Anlageteil (Anhang A1)</t>
  </si>
  <si>
    <t>Rindviehhaltung</t>
  </si>
  <si>
    <t>Strukturierte Funktionsbereiche in der Rindviehhaltung</t>
  </si>
  <si>
    <t>Strukturierte Funktionsbereiche in der Schweinehaltung</t>
  </si>
  <si>
    <t>Strukturierte Funktionsbereiche in der Geflügelhaltung</t>
  </si>
  <si>
    <t>Strukturierte Funktionsbereiche in der Pferdehaltung</t>
  </si>
  <si>
    <t>Strukturierte Funktionsbereiche in der Schafhaltung</t>
  </si>
  <si>
    <t>Strukturierte Funktionsbereiche in der Ziegenhaltung</t>
  </si>
  <si>
    <t>Strukturierte Funktionsbereiche in der Kaninchenhaltung</t>
  </si>
  <si>
    <t>Futterkrippe, -tröge, etc. mit Gärfutter</t>
  </si>
  <si>
    <t>Futterkrippe, -tröge, etc. ohne Gärfutter</t>
  </si>
  <si>
    <t>Flächen mit spezifischem Faktor 0</t>
  </si>
  <si>
    <t>Ferkelnest</t>
  </si>
  <si>
    <t>Thermo-Nest</t>
  </si>
  <si>
    <t>Thermonest</t>
  </si>
  <si>
    <t>Schweine Mast/Remonten, Abferkelbereich, Ferkelaufzucht</t>
  </si>
  <si>
    <t>emittiert in Kaltluftstrom, betroffene Zone zeitweise in Strömungsrichtung</t>
  </si>
  <si>
    <t>emittiert in Kaltluftstrom, Zusatz Land-See-System</t>
  </si>
  <si>
    <t>Farbcodierung</t>
  </si>
  <si>
    <t>Zu einer Zone mit gemischter Nutzung kann der Mindestabstand um 30 m unterschritten werden.</t>
  </si>
  <si>
    <t>Die Flächen "Futterkrippe, -tröge, etc. ohne Gärfutter" und "Erhöhter Fressbereich mit Fressplatzabtrennung" haben den spezifischen Gewichtungsfaktor 0.</t>
  </si>
  <si>
    <t>Diese Flächen sind zu deklarieren, sie tragen aber nichts zur gewichteten Flächensumme bei.</t>
  </si>
  <si>
    <t>Dieses Tabellenblatt enthält die hinterlegten Daten, die via Klapplisten ausgewählt werden können.</t>
  </si>
  <si>
    <t>Weitere Angaben siehe Kapitel 3.4 der CA-Empfehlung</t>
  </si>
  <si>
    <t>Weitere Angaben siehe Kapitel 5.3 der CA-Empfehlung</t>
  </si>
  <si>
    <t>Bedingungen an die Anlagen mit anerkannter Emissionsminderung sind in der CA-Empfehlung, Kapitel 3.3 definiert</t>
  </si>
  <si>
    <t>Quellenstärke aller Angaben im Tabellenblatt gemäss der Formel im Kapitel 3.2 der CA-Empfehlung</t>
  </si>
  <si>
    <t>Hier wird der unbeeinflusste Mindestabstand aller Angaben im Tabellenblatt nach Kapitel 3.5 der CA-Empfehlung berechnet.</t>
  </si>
  <si>
    <t>Erläuterungen zur Wahl finden sich im Kapitel 5.2 der CA-Empfehlung</t>
  </si>
  <si>
    <t>Flächen mit Faktor null</t>
  </si>
  <si>
    <t>Flächen mit spezifischem Faktor null</t>
  </si>
  <si>
    <t>Speziell wurde eine Kategorie "Flächen mit spezifischem Faktor null" geschaffen. Damit können explizit Flächen angegeben werden, welche nicht emittierend sind.</t>
  </si>
  <si>
    <t>Dies insbesondere für Futtervorlagen ohne Gärfutter und erhöhten Fressbereich mit Fressplatzabtrennung.</t>
  </si>
  <si>
    <t>Minimale Distanzen zwischen den Quellen in Metern</t>
  </si>
  <si>
    <t>Spezifischer Faktor der geruchsrelevanten Fläche.</t>
  </si>
  <si>
    <t>Der Wert wird automatisch durch die Wahl in der Klappliste von Spalte B gesetzt.</t>
  </si>
  <si>
    <t>Durch die Wahl in der Klappliste wird automatisch der spezifische Faktor in Spalte E gesetzt.</t>
  </si>
  <si>
    <t>Version vom:</t>
  </si>
  <si>
    <t>Biogasanlage (z. B. Nachkompostierung und Separation)</t>
  </si>
  <si>
    <t>Erklärung zu den Tabellenblättern "Quelle 1", "Quelle 2", "Quelle 3", "Quelle 4", "Quelle 5" und "Quelle mit 2x Kaltluftabfluss"</t>
  </si>
  <si>
    <t>Emittierende Flächen mit einer Quellenstärke bis 0.05 gelten als schwache Einzelquellen.</t>
  </si>
  <si>
    <t>Ist die Quellenstärke einer Fläche kleiner oder gleich 0.05, erscheint daher in Spalte H die Warnung "SCHWACHE EINZELQUELLE".</t>
  </si>
  <si>
    <t xml:space="preserve">Name, Vorname:   </t>
  </si>
  <si>
    <t xml:space="preserve">Adresse:   </t>
  </si>
  <si>
    <t xml:space="preserve">PLZ Ort:   </t>
  </si>
  <si>
    <t xml:space="preserve">Variante:   </t>
  </si>
  <si>
    <t xml:space="preserve">Telefon:   </t>
  </si>
  <si>
    <t xml:space="preserve">Datum:   </t>
  </si>
  <si>
    <t xml:space="preserve">E-Mail:   </t>
  </si>
  <si>
    <t xml:space="preserve">Sachbearbeiter:   </t>
  </si>
  <si>
    <t>Warnungen</t>
  </si>
  <si>
    <t>ACHTUNG: Berechnungsformel nicht für 
diese Quellenstärke geeignet</t>
  </si>
  <si>
    <t>ACHTUNG: Distanz zwischen den 
Geruchsschwerpunkten darf nicht kleiner sein als Distanz zwischen den Quellen</t>
  </si>
  <si>
    <t>SCHWACHE EINZELQUELLE</t>
  </si>
  <si>
    <t>Die Warnung erscheint, wenn bei der Berücksichtigung einer Abluftreinigungsanlage der berechnete Mindestabstand für die Wohnzone &lt; 50 m ist.</t>
  </si>
  <si>
    <t>Die Warnung erscheint, wenn man eigenständig den Faktor für die Kaltluft eingeben möchte.</t>
  </si>
  <si>
    <t>Die Warnung erscheint, wenn die eingegebene Distanz kleiner als die Mindestdistanz zwischen den Anlagen ist.</t>
  </si>
  <si>
    <r>
      <t xml:space="preserve">Die Warnung erscheint, wenn die Quellenstärke einer Fläche </t>
    </r>
    <r>
      <rPr>
        <sz val="11"/>
        <color theme="1"/>
        <rFont val="Arial"/>
        <family val="2"/>
      </rPr>
      <t>≤</t>
    </r>
    <r>
      <rPr>
        <sz val="11"/>
        <color theme="1"/>
        <rFont val="Calibri"/>
        <family val="2"/>
        <scheme val="minor"/>
      </rPr>
      <t xml:space="preserve"> 0.05 ist.</t>
    </r>
  </si>
  <si>
    <t>ACHTUNG: Minimalabstand bei Abluftreinigung 50 m</t>
  </si>
  <si>
    <t>ACHTUNG: Situationsspezifischer Faktor nur mit Abklärung durch Fachexperten</t>
  </si>
  <si>
    <t>Dieses Tabellenblatt funktioniert im Grundsatz genau gleich wie die Tabellenblätter "Quelle 1" bis "Quelle 5"</t>
  </si>
  <si>
    <t>In diesem Tabellenblatt können aber zwei Faktoren für Kaltluft oder situationsspezifische Anpassung gemacht werden.</t>
  </si>
  <si>
    <t>Dieses Tabellenblatt kann nur für einzelne Quellen eingesetzt werden, es gibt keine Option zur Berechnung der gegenseitigen Beeinflussung.</t>
  </si>
  <si>
    <t>Dies z. B. bei unterschiedlichen Kaltluftströmen je nach Richtung (Hangabfluss und Talabwind) oder bei Windkanalisierung mit Korrektur längs und quer zur Windrichtung.</t>
  </si>
  <si>
    <t>Erklärung zum Tabellenblatt "Quelle mit 2x Kaltluftabfluss"</t>
  </si>
  <si>
    <t>Funktionsbereiche der laktierenden und galten Milchkühe</t>
  </si>
  <si>
    <t>Kein Gärfutter für die laktierenden und galten Milchkühe</t>
  </si>
  <si>
    <t>50 Liegeboxen</t>
  </si>
  <si>
    <t>Kopfschwungbereich vor der Bugkante (max. 1 m tief)</t>
  </si>
  <si>
    <t>übrige Lauffläche</t>
  </si>
  <si>
    <t>Melkroboter mit automatischer Tierselektion</t>
  </si>
  <si>
    <t>Kein permanenter Zugang zum RAUS-konformen Auslauf</t>
  </si>
  <si>
    <t>Kälber-Iglu-Anlage im erweiterten Bereich des Auflaufes</t>
  </si>
  <si>
    <t>Funktionsbereiche der hochträchtigen Kühe/Rinder</t>
  </si>
  <si>
    <t>Kein Gärfutter für hochträchtige Kühe/Rinder</t>
  </si>
  <si>
    <t>Eingestreuter Abkalbebereich</t>
  </si>
  <si>
    <t>Funktionsbereiche der separierten Kühe/Rinder</t>
  </si>
  <si>
    <t>Kein Gärfutter für die separierten Kühe/Rinder</t>
  </si>
  <si>
    <t>Fressbereich und übrige Lauffläche</t>
  </si>
  <si>
    <t>2 Liegeboxen</t>
  </si>
  <si>
    <t>Funktionsbereiche der Aufzuchtrinder</t>
  </si>
  <si>
    <t>Kein Gärfutter für Aufzuchtrinder</t>
  </si>
  <si>
    <t>Tiefstreulaufstall für Aufzuchtrinder</t>
  </si>
  <si>
    <t>Permanenter Zugang zum RAUS-konformen Auslauf</t>
  </si>
  <si>
    <t>Funktionsbereiche der Hofdüngerlagereinrichtungen</t>
  </si>
  <si>
    <t>2 Entlüftungsöffnungen der Güllegrube</t>
  </si>
  <si>
    <t>Restfläche des projektierten Mistlagers (Verladebereich)</t>
  </si>
  <si>
    <t>Funktionsbereiche der Biogasanlage</t>
  </si>
  <si>
    <t>Geschlossenes Substratlager</t>
  </si>
  <si>
    <t>Entlüftungsöffnungen der flüssigen Gärreste</t>
  </si>
  <si>
    <t>Der Abstandsrechner funktioniert ab Microsoft Excel 2017 oder mit LibreOffice (Open-Source-Alternative zu Microsoft Office).</t>
  </si>
  <si>
    <t>Verladebereich Festmist-/Kotlager</t>
  </si>
  <si>
    <t>Verladebereich Pferdemistlager</t>
  </si>
  <si>
    <t>Mistlagerfläche (≥10 m2) für 6 Mte. gemäss Nachweis.Plus</t>
  </si>
  <si>
    <t>erforderliches Festmistlager</t>
  </si>
  <si>
    <t>Mindestabstand Vorsorge</t>
  </si>
  <si>
    <t>Abschätzung Übermässigkeit</t>
  </si>
  <si>
    <t>Mindestabstände ohne Kaltluft bzw. Einwirkungsbereich nicht in Strömungsrichtung der Kaltluft</t>
  </si>
  <si>
    <t>kein Vorsorgewert</t>
  </si>
  <si>
    <t>Abstände ohne Kaltluft bzw.
Einwirkungsbereich nicht in Strömungsrichtung der Kaltluft</t>
  </si>
  <si>
    <t>Mindestabstand</t>
  </si>
  <si>
    <t>Manövrier-/Verladebereich Festmistlager</t>
  </si>
  <si>
    <t>Festmist_Rinder</t>
  </si>
  <si>
    <t>Erforderliches Festmistlager</t>
  </si>
  <si>
    <t>Festmist: Rinder</t>
  </si>
  <si>
    <t>Im Feld B56 ist auszuwählen, welche Art von Biogasanlage die Quelle umfasst</t>
  </si>
  <si>
    <t>Mit der Wahl in der Klappliste wird automatisch der flächenunabhängige Beitrag im Feld H56 gesetzt.</t>
  </si>
  <si>
    <t>Berücksichtigung lokale Kaltluft</t>
  </si>
  <si>
    <t>Berücksichtigung regionale Kaltluft</t>
  </si>
  <si>
    <r>
      <t xml:space="preserve">Die Warnung erscheint, wenn die Quellenstärke ausserhalb dem Bereich 0.35 </t>
    </r>
    <r>
      <rPr>
        <sz val="11"/>
        <color theme="1"/>
        <rFont val="Arial"/>
        <family val="2"/>
      </rPr>
      <t xml:space="preserve">≤ </t>
    </r>
    <r>
      <rPr>
        <sz val="11"/>
        <color theme="1"/>
        <rFont val="Calibri"/>
        <family val="2"/>
      </rPr>
      <t xml:space="preserve">Q </t>
    </r>
    <r>
      <rPr>
        <sz val="11"/>
        <color theme="1"/>
        <rFont val="Arial"/>
        <family val="2"/>
      </rPr>
      <t xml:space="preserve">≤ </t>
    </r>
    <r>
      <rPr>
        <sz val="11"/>
        <color theme="1"/>
        <rFont val="Calibri Light"/>
        <family val="2"/>
        <scheme val="major"/>
      </rPr>
      <t>6.4 liegt.</t>
    </r>
  </si>
  <si>
    <t>Quelle 1</t>
  </si>
  <si>
    <t>Quelle 2</t>
  </si>
  <si>
    <t>Quelle 3</t>
  </si>
  <si>
    <t>Quelle 4</t>
  </si>
  <si>
    <t>Quelle 5</t>
  </si>
  <si>
    <t>Abschätzung Übermässigkeit: Liegt der berechnete Abstand unter 40 m, so ist der berechnete Wert kritisch zu prüfen.</t>
  </si>
  <si>
    <t xml:space="preserve">Version vom:   </t>
  </si>
  <si>
    <t>Ein Mindestabstand von 20 m darf nicht unterschritten, Mindestabstände bis 40 m sollen nicht unbesehen übernommen werden (vgl. Kapitel 5.3 der CA-Empfehlung).</t>
  </si>
  <si>
    <r>
      <t>Wird der Mindestabstand um mehr als 50 m (Wohnzone), 65 m (Mischzone und Landwirtschaftszone) bzw. 80 m (Landwirtschaftszone mit Vorrang Landwirtschaft gemäss Art. 38</t>
    </r>
    <r>
      <rPr>
        <i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RPV und Industriezone) unterschritten, können übermässige Immissionen nicht ausgeschlossen werden (vgl. Kapitel 8 der CA-Empfehlung).</t>
    </r>
  </si>
  <si>
    <t>Wenn die Anlage aus mehreren Anlageteilen besteht, deren Minimaldistanz grösser als 30 m ist, dann werden diese separiert.</t>
  </si>
  <si>
    <t>Nur informativ. Quellen dürfen nur getrennt werden, wenn die minimale Distanz zwischen ihnen grösser als 30 m ist.</t>
  </si>
  <si>
    <t>ACHTUNG: Minimale Distanz für Trennung 30 m</t>
  </si>
  <si>
    <t>Die Warnung erschein,t wenn der Mindestabstand zwischen den Anlagen &lt; 30 m ist.</t>
  </si>
  <si>
    <t>Futterkrippe, -tröge mit Gärfutter</t>
  </si>
  <si>
    <t>Futterkrippe, -tröge ohne Gärfutter</t>
  </si>
  <si>
    <t>Stationäre Mischanlage (Befüllplatz)</t>
  </si>
  <si>
    <t>Automatisches Melksystem</t>
  </si>
  <si>
    <t>Offene Güllelager</t>
  </si>
  <si>
    <t>Erhöhte Flächen (z. B. Kotband)</t>
  </si>
  <si>
    <t>Erhöhte Flächen</t>
  </si>
  <si>
    <t>Vorrang Landwirtschaft/ Industriezone</t>
  </si>
  <si>
    <t>Mischzone/ Landwirtschaftszone</t>
  </si>
  <si>
    <t>Landwirtschaftszone</t>
  </si>
  <si>
    <t>Vorrang Landwirtschaft / Industriezone</t>
  </si>
  <si>
    <t>Im Feld B64 wird ausgewählt, ob am Standort relevante Kaltluftströmungen vorliegen.</t>
  </si>
  <si>
    <t>Faktor zur Berücksichtigung von Kaltluft. Wird durch Wahl in der Klappliste B64 gesetzt.</t>
  </si>
  <si>
    <t>In diesem Fall wird in der Klappliste "situationsspezifischer Faktor" ausgewählt und dieser in die Zelle B66 eingetragen. Der Faktor wird dann automatisch in die Zelle D64 übergetragen.</t>
  </si>
  <si>
    <t>Legehennen (inkl. Jung- und Elterntiere)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</si>
</sst>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m&quot;"/>
    <numFmt numFmtId="165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6"/>
      <color theme="3"/>
      <name val="Calibri Light"/>
      <family val="2"/>
      <scheme val="major"/>
    </font>
    <font>
      <b/>
      <sz val="14"/>
      <color theme="0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2"/>
      <color theme="3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1"/>
        <bgColor indexed="64"/>
      </patternFill>
    </fill>
    <fill>
      <patternFill patternType="solid">
        <fgColor rgb="FFFFFFC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</fills>
  <borders count="7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indexed="64"/>
      </top>
      <bottom style="thin">
        <color rgb="FFB2B2B2"/>
      </bottom>
      <diagonal/>
    </border>
    <border>
      <left/>
      <right style="thin">
        <color rgb="FF7F7F7F"/>
      </right>
      <top style="thin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7F7F7F"/>
      </bottom>
      <diagonal/>
    </border>
    <border>
      <left style="medium">
        <color indexed="64"/>
      </left>
      <right/>
      <top/>
      <bottom style="thin">
        <color rgb="FF7F7F7F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7F7F7F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3" fillId="2" borderId="1" applyNumberFormat="0" applyAlignment="0" applyProtection="0"/>
    <xf numFmtId="0" fontId="4" fillId="3" borderId="1" applyNumberFormat="0" applyAlignment="0" applyProtection="0"/>
    <xf numFmtId="0" fontId="5" fillId="5" borderId="2" applyNumberFormat="0" applyFont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7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5" fillId="9" borderId="0" applyNumberFormat="0" applyBorder="0" applyAlignment="0" applyProtection="0"/>
  </cellStyleXfs>
  <cellXfs count="182">
    <xf numFmtId="0" fontId="0" fillId="0" borderId="0" xfId="0"/>
    <xf numFmtId="0" fontId="2" fillId="0" borderId="0" xfId="0" applyFont="1"/>
    <xf numFmtId="0" fontId="3" fillId="2" borderId="1" xfId="1"/>
    <xf numFmtId="0" fontId="4" fillId="3" borderId="1" xfId="2"/>
    <xf numFmtId="0" fontId="6" fillId="3" borderId="1" xfId="2" applyFont="1"/>
    <xf numFmtId="0" fontId="0" fillId="5" borderId="2" xfId="3" applyFont="1"/>
    <xf numFmtId="0" fontId="7" fillId="0" borderId="0" xfId="0" applyFont="1"/>
    <xf numFmtId="0" fontId="10" fillId="0" borderId="3" xfId="4"/>
    <xf numFmtId="0" fontId="11" fillId="0" borderId="4" xfId="5"/>
    <xf numFmtId="0" fontId="2" fillId="0" borderId="0" xfId="0" applyFont="1" applyAlignment="1">
      <alignment horizontal="right"/>
    </xf>
    <xf numFmtId="0" fontId="12" fillId="0" borderId="0" xfId="0" applyFont="1"/>
    <xf numFmtId="0" fontId="13" fillId="0" borderId="0" xfId="0" applyFont="1"/>
    <xf numFmtId="0" fontId="0" fillId="0" borderId="0" xfId="0" applyAlignment="1">
      <alignment horizontal="right"/>
    </xf>
    <xf numFmtId="0" fontId="3" fillId="2" borderId="7" xfId="1" applyBorder="1"/>
    <xf numFmtId="0" fontId="4" fillId="3" borderId="7" xfId="2" applyBorder="1"/>
    <xf numFmtId="0" fontId="2" fillId="0" borderId="5" xfId="0" applyFont="1" applyBorder="1"/>
    <xf numFmtId="0" fontId="12" fillId="0" borderId="1" xfId="0" applyFont="1" applyBorder="1"/>
    <xf numFmtId="0" fontId="2" fillId="0" borderId="10" xfId="0" applyFont="1" applyBorder="1"/>
    <xf numFmtId="0" fontId="0" fillId="0" borderId="10" xfId="0" applyBorder="1"/>
    <xf numFmtId="0" fontId="14" fillId="0" borderId="0" xfId="0" applyFont="1"/>
    <xf numFmtId="0" fontId="0" fillId="7" borderId="12" xfId="0" applyFill="1" applyBorder="1"/>
    <xf numFmtId="0" fontId="0" fillId="0" borderId="12" xfId="0" applyBorder="1"/>
    <xf numFmtId="0" fontId="15" fillId="6" borderId="12" xfId="0" applyFont="1" applyFill="1" applyBorder="1"/>
    <xf numFmtId="0" fontId="0" fillId="0" borderId="0" xfId="0" applyAlignment="1">
      <alignment horizontal="left"/>
    </xf>
    <xf numFmtId="0" fontId="18" fillId="0" borderId="0" xfId="6" applyFont="1"/>
    <xf numFmtId="0" fontId="15" fillId="6" borderId="27" xfId="0" applyFont="1" applyFill="1" applyBorder="1"/>
    <xf numFmtId="0" fontId="2" fillId="0" borderId="10" xfId="0" applyFont="1" applyBorder="1" applyAlignment="1">
      <alignment horizontal="right"/>
    </xf>
    <xf numFmtId="0" fontId="19" fillId="8" borderId="0" xfId="7" applyFont="1"/>
    <xf numFmtId="0" fontId="0" fillId="0" borderId="28" xfId="0" applyBorder="1"/>
    <xf numFmtId="0" fontId="5" fillId="9" borderId="28" xfId="8" applyBorder="1"/>
    <xf numFmtId="0" fontId="2" fillId="9" borderId="28" xfId="8" applyFont="1" applyBorder="1"/>
    <xf numFmtId="0" fontId="2" fillId="10" borderId="0" xfId="0" applyFont="1" applyFill="1"/>
    <xf numFmtId="14" fontId="0" fillId="0" borderId="0" xfId="0" applyNumberFormat="1"/>
    <xf numFmtId="0" fontId="12" fillId="0" borderId="0" xfId="0" applyFont="1" applyAlignment="1">
      <alignment horizontal="left"/>
    </xf>
    <xf numFmtId="0" fontId="2" fillId="0" borderId="0" xfId="0" applyFont="1" applyAlignment="1">
      <alignment horizontal="right" vertical="center"/>
    </xf>
    <xf numFmtId="0" fontId="0" fillId="5" borderId="6" xfId="3" applyFont="1" applyBorder="1" applyProtection="1">
      <protection locked="0"/>
    </xf>
    <xf numFmtId="0" fontId="3" fillId="2" borderId="7" xfId="1" applyBorder="1" applyProtection="1">
      <protection locked="0"/>
    </xf>
    <xf numFmtId="0" fontId="0" fillId="5" borderId="2" xfId="3" applyFont="1" applyProtection="1">
      <protection locked="0"/>
    </xf>
    <xf numFmtId="0" fontId="3" fillId="2" borderId="1" xfId="1" applyProtection="1">
      <protection locked="0"/>
    </xf>
    <xf numFmtId="0" fontId="4" fillId="3" borderId="7" xfId="2" applyBorder="1" applyProtection="1"/>
    <xf numFmtId="0" fontId="4" fillId="3" borderId="1" xfId="2" applyProtection="1"/>
    <xf numFmtId="49" fontId="0" fillId="5" borderId="11" xfId="3" applyNumberFormat="1" applyFont="1" applyBorder="1" applyProtection="1">
      <protection locked="0"/>
    </xf>
    <xf numFmtId="0" fontId="0" fillId="5" borderId="11" xfId="3" applyFont="1" applyBorder="1" applyAlignment="1" applyProtection="1">
      <alignment horizontal="left"/>
      <protection locked="0"/>
    </xf>
    <xf numFmtId="165" fontId="0" fillId="5" borderId="11" xfId="3" applyNumberFormat="1" applyFont="1" applyBorder="1" applyAlignment="1" applyProtection="1">
      <alignment horizontal="left"/>
      <protection locked="0"/>
    </xf>
    <xf numFmtId="0" fontId="3" fillId="2" borderId="10" xfId="1" applyBorder="1" applyAlignment="1" applyProtection="1">
      <alignment horizontal="center"/>
      <protection locked="0"/>
    </xf>
    <xf numFmtId="0" fontId="3" fillId="11" borderId="10" xfId="1" applyFill="1" applyBorder="1" applyAlignment="1" applyProtection="1">
      <alignment horizontal="center"/>
      <protection locked="0"/>
    </xf>
    <xf numFmtId="0" fontId="3" fillId="11" borderId="29" xfId="3" applyFont="1" applyFill="1" applyBorder="1" applyAlignment="1" applyProtection="1">
      <alignment horizontal="center"/>
      <protection locked="0"/>
    </xf>
    <xf numFmtId="0" fontId="3" fillId="11" borderId="10" xfId="3" applyFont="1" applyFill="1" applyBorder="1" applyAlignment="1" applyProtection="1">
      <alignment horizontal="center"/>
      <protection locked="0"/>
    </xf>
    <xf numFmtId="0" fontId="3" fillId="11" borderId="13" xfId="3" applyFont="1" applyFill="1" applyBorder="1" applyAlignment="1" applyProtection="1">
      <alignment horizontal="center"/>
      <protection locked="0"/>
    </xf>
    <xf numFmtId="0" fontId="3" fillId="11" borderId="25" xfId="3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6" fillId="0" borderId="0" xfId="0" applyFont="1"/>
    <xf numFmtId="0" fontId="0" fillId="4" borderId="10" xfId="0" applyFill="1" applyBorder="1" applyAlignment="1">
      <alignment horizontal="center"/>
    </xf>
    <xf numFmtId="0" fontId="4" fillId="3" borderId="10" xfId="2" applyBorder="1" applyAlignment="1" applyProtection="1">
      <alignment horizontal="center"/>
    </xf>
    <xf numFmtId="0" fontId="12" fillId="0" borderId="13" xfId="0" applyFont="1" applyBorder="1"/>
    <xf numFmtId="0" fontId="2" fillId="5" borderId="2" xfId="3" applyFont="1"/>
    <xf numFmtId="0" fontId="0" fillId="5" borderId="2" xfId="3" applyFont="1" applyAlignment="1">
      <alignment horizontal="right"/>
    </xf>
    <xf numFmtId="0" fontId="2" fillId="5" borderId="2" xfId="3" applyFont="1" applyAlignment="1">
      <alignment horizontal="left"/>
    </xf>
    <xf numFmtId="0" fontId="0" fillId="0" borderId="10" xfId="0" quotePrefix="1" applyBorder="1" applyAlignment="1">
      <alignment horizontal="center"/>
    </xf>
    <xf numFmtId="0" fontId="4" fillId="3" borderId="8" xfId="2" applyBorder="1" applyAlignment="1" applyProtection="1">
      <alignment horizontal="left"/>
    </xf>
    <xf numFmtId="0" fontId="4" fillId="3" borderId="34" xfId="2" applyBorder="1" applyAlignment="1" applyProtection="1">
      <alignment horizontal="left"/>
    </xf>
    <xf numFmtId="0" fontId="4" fillId="3" borderId="9" xfId="2" applyBorder="1" applyAlignment="1" applyProtection="1">
      <alignment horizontal="left"/>
    </xf>
    <xf numFmtId="0" fontId="4" fillId="3" borderId="37" xfId="2" applyBorder="1" applyAlignment="1" applyProtection="1">
      <alignment horizontal="left"/>
    </xf>
    <xf numFmtId="0" fontId="0" fillId="0" borderId="0" xfId="0" applyAlignment="1">
      <alignment wrapText="1"/>
    </xf>
    <xf numFmtId="0" fontId="2" fillId="0" borderId="5" xfId="0" applyFont="1" applyBorder="1" applyAlignment="1">
      <alignment horizontal="right"/>
    </xf>
    <xf numFmtId="0" fontId="0" fillId="0" borderId="22" xfId="0" applyBorder="1"/>
    <xf numFmtId="0" fontId="0" fillId="0" borderId="24" xfId="0" applyBorder="1"/>
    <xf numFmtId="0" fontId="0" fillId="0" borderId="43" xfId="0" applyBorder="1" applyAlignment="1">
      <alignment horizontal="right"/>
    </xf>
    <xf numFmtId="0" fontId="0" fillId="0" borderId="35" xfId="0" applyBorder="1" applyAlignment="1">
      <alignment horizontal="right"/>
    </xf>
    <xf numFmtId="0" fontId="0" fillId="0" borderId="41" xfId="0" applyBorder="1" applyAlignment="1">
      <alignment horizontal="right"/>
    </xf>
    <xf numFmtId="164" fontId="6" fillId="3" borderId="46" xfId="2" applyNumberFormat="1" applyFont="1" applyBorder="1" applyProtection="1"/>
    <xf numFmtId="164" fontId="6" fillId="3" borderId="47" xfId="2" applyNumberFormat="1" applyFont="1" applyBorder="1" applyProtection="1"/>
    <xf numFmtId="164" fontId="6" fillId="3" borderId="20" xfId="2" applyNumberFormat="1" applyFont="1" applyBorder="1" applyProtection="1"/>
    <xf numFmtId="164" fontId="6" fillId="3" borderId="23" xfId="2" applyNumberFormat="1" applyFont="1" applyBorder="1" applyProtection="1"/>
    <xf numFmtId="164" fontId="6" fillId="3" borderId="50" xfId="2" applyNumberFormat="1" applyFont="1" applyBorder="1" applyProtection="1"/>
    <xf numFmtId="0" fontId="0" fillId="0" borderId="43" xfId="0" applyBorder="1"/>
    <xf numFmtId="0" fontId="0" fillId="0" borderId="35" xfId="0" applyBorder="1"/>
    <xf numFmtId="164" fontId="6" fillId="3" borderId="40" xfId="2" applyNumberFormat="1" applyFont="1" applyBorder="1" applyProtection="1"/>
    <xf numFmtId="164" fontId="6" fillId="3" borderId="5" xfId="2" applyNumberFormat="1" applyFont="1" applyBorder="1" applyProtection="1"/>
    <xf numFmtId="0" fontId="2" fillId="0" borderId="56" xfId="0" applyFont="1" applyBorder="1"/>
    <xf numFmtId="164" fontId="6" fillId="3" borderId="21" xfId="2" applyNumberFormat="1" applyFont="1" applyBorder="1" applyProtection="1"/>
    <xf numFmtId="0" fontId="2" fillId="0" borderId="57" xfId="0" applyFont="1" applyBorder="1"/>
    <xf numFmtId="0" fontId="2" fillId="0" borderId="58" xfId="0" applyFont="1" applyBorder="1"/>
    <xf numFmtId="164" fontId="6" fillId="3" borderId="59" xfId="2" applyNumberFormat="1" applyFont="1" applyBorder="1" applyProtection="1"/>
    <xf numFmtId="1" fontId="0" fillId="0" borderId="0" xfId="0" applyNumberFormat="1"/>
    <xf numFmtId="164" fontId="0" fillId="0" borderId="0" xfId="0" applyNumberFormat="1"/>
    <xf numFmtId="0" fontId="2" fillId="0" borderId="61" xfId="0" applyFont="1" applyBorder="1" applyAlignment="1">
      <alignment horizontal="left"/>
    </xf>
    <xf numFmtId="0" fontId="0" fillId="0" borderId="33" xfId="0" applyBorder="1" applyAlignment="1">
      <alignment horizontal="right"/>
    </xf>
    <xf numFmtId="0" fontId="4" fillId="3" borderId="64" xfId="2" applyBorder="1" applyAlignment="1">
      <alignment horizontal="right"/>
    </xf>
    <xf numFmtId="0" fontId="2" fillId="0" borderId="20" xfId="0" applyFont="1" applyBorder="1" applyAlignment="1">
      <alignment horizontal="left"/>
    </xf>
    <xf numFmtId="0" fontId="0" fillId="0" borderId="65" xfId="0" applyBorder="1"/>
    <xf numFmtId="2" fontId="4" fillId="0" borderId="35" xfId="2" applyNumberFormat="1" applyFill="1" applyBorder="1" applyAlignment="1" applyProtection="1">
      <alignment horizontal="left"/>
    </xf>
    <xf numFmtId="0" fontId="0" fillId="10" borderId="22" xfId="0" applyFill="1" applyBorder="1"/>
    <xf numFmtId="0" fontId="0" fillId="10" borderId="24" xfId="0" applyFill="1" applyBorder="1"/>
    <xf numFmtId="0" fontId="0" fillId="10" borderId="42" xfId="0" applyFill="1" applyBorder="1"/>
    <xf numFmtId="0" fontId="0" fillId="11" borderId="0" xfId="0" applyFill="1"/>
    <xf numFmtId="0" fontId="0" fillId="0" borderId="0" xfId="0" applyAlignment="1">
      <alignment horizontal="right" vertical="center"/>
    </xf>
    <xf numFmtId="0" fontId="0" fillId="5" borderId="66" xfId="3" applyFont="1" applyBorder="1" applyAlignment="1">
      <alignment horizontal="left"/>
    </xf>
    <xf numFmtId="0" fontId="0" fillId="5" borderId="67" xfId="3" applyFont="1" applyBorder="1" applyAlignment="1">
      <alignment horizontal="left"/>
    </xf>
    <xf numFmtId="0" fontId="2" fillId="0" borderId="36" xfId="0" applyFont="1" applyBorder="1"/>
    <xf numFmtId="0" fontId="4" fillId="10" borderId="10" xfId="2" applyFill="1" applyBorder="1" applyAlignment="1" applyProtection="1">
      <alignment horizontal="center"/>
    </xf>
    <xf numFmtId="0" fontId="21" fillId="0" borderId="3" xfId="4" applyFont="1"/>
    <xf numFmtId="0" fontId="0" fillId="11" borderId="0" xfId="0" applyFill="1" applyProtection="1">
      <protection locked="0"/>
    </xf>
    <xf numFmtId="0" fontId="2" fillId="0" borderId="10" xfId="0" applyFont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 vertical="center"/>
      <protection locked="0"/>
    </xf>
    <xf numFmtId="164" fontId="6" fillId="3" borderId="22" xfId="2" applyNumberFormat="1" applyFont="1" applyBorder="1" applyProtection="1"/>
    <xf numFmtId="164" fontId="6" fillId="3" borderId="24" xfId="2" applyNumberFormat="1" applyFont="1" applyBorder="1" applyProtection="1"/>
    <xf numFmtId="164" fontId="6" fillId="3" borderId="42" xfId="2" applyNumberFormat="1" applyFont="1" applyBorder="1" applyProtection="1"/>
    <xf numFmtId="0" fontId="12" fillId="0" borderId="0" xfId="0" applyFont="1" applyAlignment="1">
      <alignment horizontal="right"/>
    </xf>
    <xf numFmtId="14" fontId="2" fillId="0" borderId="0" xfId="0" applyNumberFormat="1" applyFont="1"/>
    <xf numFmtId="0" fontId="2" fillId="0" borderId="60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0" fillId="0" borderId="70" xfId="0" applyBorder="1" applyAlignment="1">
      <alignment horizontal="right"/>
    </xf>
    <xf numFmtId="0" fontId="4" fillId="3" borderId="8" xfId="2" applyBorder="1" applyAlignment="1">
      <alignment horizontal="left"/>
    </xf>
    <xf numFmtId="0" fontId="4" fillId="3" borderId="34" xfId="2" applyBorder="1" applyAlignment="1">
      <alignment horizontal="left"/>
    </xf>
    <xf numFmtId="0" fontId="0" fillId="0" borderId="0" xfId="0" applyAlignment="1">
      <alignment horizontal="left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12" fillId="0" borderId="31" xfId="0" applyFont="1" applyBorder="1" applyAlignment="1">
      <alignment horizontal="right"/>
    </xf>
    <xf numFmtId="0" fontId="12" fillId="0" borderId="51" xfId="0" applyFont="1" applyBorder="1" applyAlignment="1">
      <alignment horizontal="right"/>
    </xf>
    <xf numFmtId="0" fontId="16" fillId="12" borderId="40" xfId="0" applyFont="1" applyFill="1" applyBorder="1" applyAlignment="1">
      <alignment horizontal="center"/>
    </xf>
    <xf numFmtId="0" fontId="16" fillId="12" borderId="42" xfId="0" applyFont="1" applyFill="1" applyBorder="1" applyAlignment="1">
      <alignment horizontal="center"/>
    </xf>
    <xf numFmtId="0" fontId="3" fillId="2" borderId="9" xfId="1" applyBorder="1" applyAlignment="1">
      <alignment horizontal="left" vertical="top" wrapText="1"/>
    </xf>
    <xf numFmtId="0" fontId="0" fillId="0" borderId="62" xfId="0" applyBorder="1" applyAlignment="1">
      <alignment horizontal="center"/>
    </xf>
    <xf numFmtId="0" fontId="0" fillId="5" borderId="66" xfId="3" applyFont="1" applyBorder="1" applyAlignment="1">
      <alignment horizontal="left"/>
    </xf>
    <xf numFmtId="0" fontId="0" fillId="5" borderId="67" xfId="3" applyFont="1" applyBorder="1" applyAlignment="1">
      <alignment horizontal="left"/>
    </xf>
    <xf numFmtId="0" fontId="2" fillId="0" borderId="63" xfId="0" applyFont="1" applyBorder="1" applyAlignment="1">
      <alignment horizontal="left" vertical="top" wrapText="1"/>
    </xf>
    <xf numFmtId="0" fontId="2" fillId="0" borderId="23" xfId="0" applyFont="1" applyBorder="1" applyAlignment="1">
      <alignment horizontal="left" vertical="top" wrapText="1"/>
    </xf>
    <xf numFmtId="0" fontId="2" fillId="0" borderId="60" xfId="0" applyFont="1" applyBorder="1" applyAlignment="1">
      <alignment horizontal="left" vertical="top" wrapText="1"/>
    </xf>
    <xf numFmtId="0" fontId="2" fillId="0" borderId="40" xfId="0" applyFont="1" applyBorder="1" applyAlignment="1">
      <alignment horizontal="left" vertical="top" wrapText="1"/>
    </xf>
    <xf numFmtId="0" fontId="12" fillId="0" borderId="0" xfId="0" applyFont="1" applyAlignment="1">
      <alignment horizontal="right"/>
    </xf>
    <xf numFmtId="0" fontId="12" fillId="0" borderId="49" xfId="0" applyFont="1" applyBorder="1" applyAlignment="1">
      <alignment horizontal="right"/>
    </xf>
    <xf numFmtId="0" fontId="2" fillId="0" borderId="20" xfId="0" applyFont="1" applyBorder="1" applyAlignment="1">
      <alignment horizontal="left" vertical="top" wrapText="1"/>
    </xf>
    <xf numFmtId="0" fontId="2" fillId="0" borderId="23" xfId="0" applyFont="1" applyBorder="1" applyAlignment="1">
      <alignment horizontal="left" vertical="top"/>
    </xf>
    <xf numFmtId="0" fontId="2" fillId="0" borderId="60" xfId="0" applyFont="1" applyBorder="1" applyAlignment="1">
      <alignment horizontal="left" vertical="top"/>
    </xf>
    <xf numFmtId="0" fontId="2" fillId="0" borderId="40" xfId="0" applyFont="1" applyBorder="1" applyAlignment="1">
      <alignment horizontal="left" vertical="top"/>
    </xf>
    <xf numFmtId="0" fontId="16" fillId="12" borderId="23" xfId="0" applyFont="1" applyFill="1" applyBorder="1" applyAlignment="1">
      <alignment horizontal="center"/>
    </xf>
    <xf numFmtId="0" fontId="16" fillId="12" borderId="24" xfId="0" applyFont="1" applyFill="1" applyBorder="1" applyAlignment="1">
      <alignment horizontal="center"/>
    </xf>
    <xf numFmtId="0" fontId="0" fillId="5" borderId="38" xfId="3" applyFont="1" applyBorder="1" applyAlignment="1">
      <alignment horizontal="left"/>
    </xf>
    <xf numFmtId="0" fontId="0" fillId="5" borderId="39" xfId="3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horizontal="left" vertical="center"/>
    </xf>
    <xf numFmtId="0" fontId="0" fillId="5" borderId="38" xfId="3" applyFont="1" applyBorder="1" applyAlignment="1" applyProtection="1">
      <alignment horizontal="left"/>
      <protection locked="0"/>
    </xf>
    <xf numFmtId="0" fontId="0" fillId="5" borderId="39" xfId="3" applyFont="1" applyBorder="1" applyAlignment="1" applyProtection="1">
      <alignment horizontal="left"/>
      <protection locked="0"/>
    </xf>
    <xf numFmtId="0" fontId="4" fillId="3" borderId="8" xfId="2" applyBorder="1" applyAlignment="1" applyProtection="1">
      <alignment horizontal="left"/>
    </xf>
    <xf numFmtId="0" fontId="4" fillId="3" borderId="34" xfId="2" applyBorder="1" applyAlignment="1" applyProtection="1">
      <alignment horizontal="left"/>
    </xf>
    <xf numFmtId="0" fontId="3" fillId="2" borderId="9" xfId="1" applyBorder="1" applyAlignment="1" applyProtection="1">
      <alignment horizontal="left" vertical="top" wrapText="1"/>
      <protection locked="0"/>
    </xf>
    <xf numFmtId="0" fontId="16" fillId="12" borderId="50" xfId="0" applyFont="1" applyFill="1" applyBorder="1" applyAlignment="1">
      <alignment horizontal="center"/>
    </xf>
    <xf numFmtId="0" fontId="16" fillId="12" borderId="71" xfId="0" applyFont="1" applyFill="1" applyBorder="1" applyAlignment="1">
      <alignment horizontal="center"/>
    </xf>
    <xf numFmtId="0" fontId="4" fillId="3" borderId="9" xfId="2" applyBorder="1" applyAlignment="1" applyProtection="1">
      <alignment horizontal="left"/>
    </xf>
    <xf numFmtId="0" fontId="4" fillId="3" borderId="37" xfId="2" applyBorder="1" applyAlignment="1" applyProtection="1">
      <alignment horizontal="left"/>
    </xf>
    <xf numFmtId="0" fontId="0" fillId="0" borderId="68" xfId="0" applyBorder="1" applyAlignment="1">
      <alignment horizontal="center"/>
    </xf>
    <xf numFmtId="0" fontId="0" fillId="0" borderId="69" xfId="0" applyBorder="1" applyAlignment="1">
      <alignment horizontal="center"/>
    </xf>
    <xf numFmtId="0" fontId="16" fillId="12" borderId="72" xfId="0" applyFont="1" applyFill="1" applyBorder="1" applyAlignment="1">
      <alignment horizontal="center"/>
    </xf>
    <xf numFmtId="0" fontId="16" fillId="12" borderId="54" xfId="0" applyFont="1" applyFill="1" applyBorder="1" applyAlignment="1">
      <alignment horizontal="center"/>
    </xf>
    <xf numFmtId="0" fontId="12" fillId="0" borderId="0" xfId="0" applyFont="1" applyAlignment="1" applyProtection="1">
      <alignment horizontal="right"/>
      <protection locked="0"/>
    </xf>
    <xf numFmtId="0" fontId="12" fillId="0" borderId="49" xfId="0" applyFont="1" applyBorder="1" applyAlignment="1" applyProtection="1">
      <alignment horizontal="right"/>
      <protection locked="0"/>
    </xf>
    <xf numFmtId="0" fontId="2" fillId="0" borderId="0" xfId="0" applyFont="1" applyAlignment="1">
      <alignment horizontal="left" wrapText="1"/>
    </xf>
    <xf numFmtId="0" fontId="12" fillId="0" borderId="13" xfId="0" applyFont="1" applyBorder="1" applyAlignment="1">
      <alignment horizontal="left"/>
    </xf>
    <xf numFmtId="0" fontId="2" fillId="0" borderId="26" xfId="0" applyFont="1" applyBorder="1" applyAlignment="1">
      <alignment horizontal="left" wrapText="1"/>
    </xf>
    <xf numFmtId="0" fontId="7" fillId="0" borderId="15" xfId="0" applyFont="1" applyBorder="1" applyAlignment="1">
      <alignment horizontal="left" vertical="center"/>
    </xf>
    <xf numFmtId="0" fontId="7" fillId="0" borderId="48" xfId="0" applyFont="1" applyBorder="1" applyAlignment="1">
      <alignment horizontal="left" vertical="center"/>
    </xf>
    <xf numFmtId="0" fontId="2" fillId="0" borderId="15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52" xfId="0" applyFont="1" applyBorder="1" applyAlignment="1">
      <alignment horizontal="center" wrapText="1"/>
    </xf>
    <xf numFmtId="0" fontId="2" fillId="0" borderId="54" xfId="0" applyFont="1" applyBorder="1" applyAlignment="1">
      <alignment horizontal="center" wrapText="1"/>
    </xf>
    <xf numFmtId="0" fontId="2" fillId="0" borderId="36" xfId="0" applyFont="1" applyBorder="1" applyAlignment="1">
      <alignment horizontal="center" wrapText="1"/>
    </xf>
  </cellXfs>
  <cellStyles count="9">
    <cellStyle name="20 % - Akzent1" xfId="8" builtinId="30"/>
    <cellStyle name="Akzent1" xfId="7" builtinId="29"/>
    <cellStyle name="Berechnung" xfId="2" builtinId="22"/>
    <cellStyle name="Eingabe" xfId="1" builtinId="20"/>
    <cellStyle name="Notiz" xfId="3" builtinId="10"/>
    <cellStyle name="Standard" xfId="0" builtinId="0"/>
    <cellStyle name="Überschrift" xfId="6" builtinId="15"/>
    <cellStyle name="Überschrift 1" xfId="4" builtinId="16"/>
    <cellStyle name="Überschrift 2" xfId="5" builtinId="17"/>
  </cellStyles>
  <dxfs count="132">
    <dxf>
      <font>
        <color theme="1"/>
      </font>
      <fill>
        <patternFill>
          <bgColor rgb="FFE86056"/>
        </patternFill>
      </fill>
    </dxf>
    <dxf>
      <font>
        <color theme="1"/>
      </font>
      <fill>
        <patternFill>
          <bgColor theme="9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>
          <bgColor rgb="FFED7D31"/>
        </patternFill>
      </fill>
    </dxf>
    <dxf>
      <font>
        <color auto="1"/>
      </font>
      <fill>
        <patternFill>
          <bgColor rgb="FFE86056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9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/>
        </patternFill>
      </fill>
    </dxf>
    <dxf>
      <font>
        <color rgb="FFC00000"/>
      </font>
      <fill>
        <patternFill>
          <fgColor rgb="FFC00000"/>
          <bgColor rgb="FFFFC7CE"/>
        </patternFill>
      </fill>
    </dxf>
    <dxf>
      <font>
        <color rgb="FFC00000"/>
      </font>
      <fill>
        <patternFill>
          <bgColor rgb="FFFFC7CE"/>
        </patternFill>
      </fill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2F2F2"/>
      </font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2F2F2"/>
      </font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E8605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2F2F2"/>
      </font>
    </dxf>
    <dxf>
      <font>
        <b val="0"/>
        <i val="0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2F2F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ED7D31"/>
      <color rgb="FFE86056"/>
      <color rgb="FFEC8270"/>
      <color rgb="FFBF3119"/>
      <color rgb="FF7F7F7F"/>
      <color rgb="FFFFCC99"/>
      <color rgb="FFFFC7CE"/>
      <color rgb="FFFFC000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144780</xdr:colOff>
      <xdr:row>5</xdr:row>
      <xdr:rowOff>97432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E0F8B41-05D7-463C-B812-DCC542403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467225" cy="10461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952500</xdr:colOff>
      <xdr:row>5</xdr:row>
      <xdr:rowOff>93622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7022FBC-A5D6-488F-BB1D-F394D565E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467225" cy="104993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93623</xdr:rowOff>
    </xdr:to>
    <xdr:pic>
      <xdr:nvPicPr>
        <xdr:cNvPr id="3" name="Grafik 3">
          <a:extLst>
            <a:ext uri="{FF2B5EF4-FFF2-40B4-BE49-F238E27FC236}">
              <a16:creationId xmlns:a16="http://schemas.microsoft.com/office/drawing/2014/main" id="{2F1AB0AD-C0D9-4D90-9094-08A4052CA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99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110768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5B1E11F-7FEA-4084-BDD9-928947F8F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93623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853CAEC-8D22-475E-BCE2-3F19E1666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93623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C2C50A50-8751-4F4C-9636-5AF593217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97433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46AE582-6416-4D4B-88F8-105FF055E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97433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A134331-B391-4147-B76B-FC1E114B0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93623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9875D99-2EA8-4827-8BC8-E80E7C48D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93623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6635183-8B6F-4EC7-B077-EE5A99180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97433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94963D5-CDC3-48C3-BDE1-2AA0C1C22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97433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09E32FA-4F93-46B1-A19A-43D08E28B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93623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74B6219-A9CF-47AD-96CF-CDF427398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952500</xdr:colOff>
      <xdr:row>5</xdr:row>
      <xdr:rowOff>93623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CF7DCBB1-7994-4580-AEF1-B2A66A1E1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4467225" cy="10461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34290</xdr:colOff>
      <xdr:row>5</xdr:row>
      <xdr:rowOff>110767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9BF166F-A317-4339-B693-46A079105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491990" cy="106326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24B02A-41E8-4092-967A-14B319AEEF66}" name="Rinder_Anbindehaltung" displayName="Rinder_Anbindehaltung" ref="A7:A10" totalsRowShown="0" headerRowDxfId="131">
  <autoFilter ref="A7:A10" xr:uid="{1F24B02A-41E8-4092-967A-14B319AEEF66}"/>
  <tableColumns count="1">
    <tableColumn id="1" xr3:uid="{FC23ABF0-2E15-49E4-B31B-B2659AE5952A}" name="Rinder_Anbindehaltung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86AC6C6-32B7-455B-88C9-63053E42DA3A}" name="Ferkelaufzucht_andere" displayName="Ferkelaufzucht_andere" ref="J7:J14" totalsRowShown="0" headerRowDxfId="122">
  <autoFilter ref="J7:J14" xr:uid="{186AC6C6-32B7-455B-88C9-63053E42DA3A}"/>
  <tableColumns count="1">
    <tableColumn id="1" xr3:uid="{48E97AAA-AA27-4BA2-9259-886FCC51F1D2}" name="Ferkelaufzucht_ander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952CEA7-FF13-4D6A-B13F-4E8AB7D9CEDF}" name="Legehennen" displayName="Legehennen" ref="K7:K10" totalsRowShown="0" headerRowDxfId="121">
  <autoFilter ref="K7:K10" xr:uid="{C952CEA7-FF13-4D6A-B13F-4E8AB7D9CEDF}"/>
  <tableColumns count="1">
    <tableColumn id="1" xr3:uid="{03AF07A6-5CCF-4884-BA03-7CEA47C56B5C}" name="Legehennen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5D73EF0-018D-4656-A91E-6A442687B7FF}" name="Mastpoulets" displayName="Mastpoulets" ref="L7:L10" totalsRowShown="0" headerRowDxfId="120">
  <autoFilter ref="L7:L10" xr:uid="{85D73EF0-018D-4656-A91E-6A442687B7FF}"/>
  <tableColumns count="1">
    <tableColumn id="1" xr3:uid="{FF141902-462A-40E1-943B-64B1B6002EE7}" name="Mastpoulet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178E9BB-98A2-4195-82C4-6D5FB8C2DC61}" name="Truten" displayName="Truten" ref="M7:M10" totalsRowShown="0" headerRowDxfId="119">
  <autoFilter ref="M7:M10" xr:uid="{8178E9BB-98A2-4195-82C4-6D5FB8C2DC61}"/>
  <tableColumns count="1">
    <tableColumn id="1" xr3:uid="{6C419CA4-6BA5-4DB0-AA50-5D9FC0AA20B9}" name="Truten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FD877E6-C5B3-413D-868D-4BB17749AEDD}" name="Pferde" displayName="Pferde" ref="N7:N12" totalsRowShown="0" headerRowDxfId="118">
  <autoFilter ref="N7:N12" xr:uid="{5FD877E6-C5B3-413D-868D-4BB17749AEDD}"/>
  <tableColumns count="1">
    <tableColumn id="1" xr3:uid="{6263B8A0-523F-4DF2-B002-D18FF5D949AE}" name="Pferde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9A2EF16-99B7-45EF-A33C-3838B3570B15}" name="Schafe" displayName="Schafe" ref="O7:O11" totalsRowShown="0" headerRowDxfId="117">
  <autoFilter ref="O7:O11" xr:uid="{99A2EF16-99B7-45EF-A33C-3838B3570B15}"/>
  <tableColumns count="1">
    <tableColumn id="1" xr3:uid="{5BB05AA8-CDF6-4AB4-A003-FCC20575D71D}" name="Schafe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EF35838-46E0-408E-AB52-526A3F9710A9}" name="Ziegen" displayName="Ziegen" ref="P7:P12" totalsRowShown="0" headerRowDxfId="116">
  <autoFilter ref="P7:P12" xr:uid="{DEF35838-46E0-408E-AB52-526A3F9710A9}"/>
  <tableColumns count="1">
    <tableColumn id="1" xr3:uid="{466815E2-2DE5-4774-B70C-B1E5B1292B1D}" name="Ziegen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18926C2-D575-431E-9970-37326F16A07C}" name="Kaninchen" displayName="Kaninchen" ref="Q7:Q11" totalsRowShown="0" headerRowDxfId="115">
  <autoFilter ref="Q7:Q11" xr:uid="{518926C2-D575-431E-9970-37326F16A07C}"/>
  <tableColumns count="1">
    <tableColumn id="1" xr3:uid="{41615818-342D-4C37-AED2-7DEAA5BE28F4}" name="Kaninchen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477DF1D1-BB9A-4F00-9AB0-06F24346BEFC}" name="FuttervorlageOhneGärfutter" displayName="FuttervorlageOhneGärfutter" ref="R7:R11" totalsRowShown="0" headerRowDxfId="114">
  <autoFilter ref="R7:R11" xr:uid="{477DF1D1-BB9A-4F00-9AB0-06F24346BEFC}"/>
  <tableColumns count="1">
    <tableColumn id="1" xr3:uid="{FE6A11C6-302F-42AA-A7F9-C93FF805C42C}" name="FuttervorlageOhneGärfutter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F9DD5B5-7CE0-434C-B792-D6682439FCE6}" name="Gülle_Rinder" displayName="Gülle_Rinder" ref="U7:U10" totalsRowShown="0" headerRowDxfId="113">
  <autoFilter ref="U7:U10" xr:uid="{7F9DD5B5-7CE0-434C-B792-D6682439FCE6}"/>
  <tableColumns count="1">
    <tableColumn id="1" xr3:uid="{B459B643-F243-48D2-ABB6-1CB246233C21}" name="Gülle_Rinde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69E1D4C-A123-46E0-A4A1-A24768503E38}" name="Rinder_Laufstall" displayName="Rinder_Laufstall" ref="B7:B14" totalsRowShown="0" headerRowDxfId="130">
  <autoFilter ref="B7:B14" xr:uid="{F69E1D4C-A123-46E0-A4A1-A24768503E38}"/>
  <tableColumns count="1">
    <tableColumn id="1" xr3:uid="{1BCD69D8-7A79-4DB5-99F2-84FB1BFE0DAF}" name="Rinder_Laufstall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81D1383D-449E-4179-9224-FD8DA1753FF3}" name="Festmist_Pferde" displayName="Festmist_Pferde" ref="W7:W8" totalsRowShown="0" headerRowDxfId="112" dataDxfId="111">
  <autoFilter ref="W7:W8" xr:uid="{81D1383D-449E-4179-9224-FD8DA1753FF3}"/>
  <tableColumns count="1">
    <tableColumn id="1" xr3:uid="{0B4B6DF9-FC27-46A1-BAD8-FF489939E5A4}" name="Festmist_Pferde" dataDxfId="110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A7BF5878-8BFE-4155-B07B-CCF61BC5C1F3}" name="GülleFestmist_andere" displayName="GülleFestmist_andere" ref="X7:X11" totalsRowShown="0" headerRowDxfId="109">
  <autoFilter ref="X7:X11" xr:uid="{A7BF5878-8BFE-4155-B07B-CCF61BC5C1F3}"/>
  <tableColumns count="1">
    <tableColumn id="1" xr3:uid="{F84F993C-DD39-4FC9-A742-A17221232623}" name="GülleFestmist_andere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EAC4A59A-7C58-4DF6-AB7E-4580ABC09AA6}" name="separierte_Feststoffe" displayName="separierte_Feststoffe" ref="Y7:Y9" totalsRowShown="0" headerRowDxfId="108">
  <autoFilter ref="Y7:Y9" xr:uid="{EAC4A59A-7C58-4DF6-AB7E-4580ABC09AA6}"/>
  <tableColumns count="1">
    <tableColumn id="1" xr3:uid="{38A916DE-0983-4CF0-993B-D1DBAC162F46}" name="separierte_Feststoffe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EABC1E82-16D1-4B3A-B43F-85465E420E4F}" name="Biogasanlage" displayName="Biogasanlage" ref="Z7:Z11" totalsRowShown="0" headerRowDxfId="107">
  <autoFilter ref="Z7:Z11" xr:uid="{EABC1E82-16D1-4B3A-B43F-85465E420E4F}"/>
  <tableColumns count="1">
    <tableColumn id="1" xr3:uid="{14AB5923-B9AD-4991-9EA6-5B288F8BE7AA}" name="Biogasanlage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0DF7E8-AACD-451E-A04C-3472C0CA0E3C}" name="FuttervorlageGärfutter" displayName="FuttervorlageGärfutter" ref="S7:S9" totalsRowShown="0" headerRowDxfId="106">
  <autoFilter ref="S7:S9" xr:uid="{A60DF7E8-AACD-451E-A04C-3472C0CA0E3C}"/>
  <tableColumns count="1">
    <tableColumn id="1" xr3:uid="{58F7076C-DC1D-4EDE-BE24-60C1E9CB87FA}" name="FuttervorlageGärfutter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A950632-86BB-4DD9-B731-0177938E9662}" name="FutterlagerGärfutter" displayName="FutterlagerGärfutter" ref="T7:T9" totalsRowShown="0" headerRowDxfId="105">
  <autoFilter ref="T7:T9" xr:uid="{2A950632-86BB-4DD9-B731-0177938E9662}"/>
  <tableColumns count="1">
    <tableColumn id="1" xr3:uid="{41025425-1424-4170-8C34-BD24A0A3E517}" name="FutterlagerGärfutter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D68BF11B-0180-443C-96CC-BD4E9FE35DD1}" name="Festmist_Rinder" displayName="Festmist_Rinder" ref="V7:V8" totalsRowShown="0" headerRowDxfId="104">
  <autoFilter ref="V7:V8" xr:uid="{D68BF11B-0180-443C-96CC-BD4E9FE35DD1}"/>
  <tableColumns count="1">
    <tableColumn id="1" xr3:uid="{FAF68250-79A8-4AF5-8108-3676E3C57D88}" name="Festmist_Rinder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3004F0B-3F10-4229-B05D-01009D2411B8}" name="Schweine_MastRemonten_geschlossen_Abluft_über_Dach" displayName="Schweine_MastRemonten_geschlossen_Abluft_über_Dach" ref="C7:C14" totalsRowShown="0" headerRowDxfId="129">
  <autoFilter ref="C7:C14" xr:uid="{83004F0B-3F10-4229-B05D-01009D2411B8}"/>
  <tableColumns count="1">
    <tableColumn id="1" xr3:uid="{24067441-5003-4721-A047-09F3AD964BC2}" name="Schweine_MastRemonten_geschlossen_Abluft_über_Dach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E498C15-140D-44D8-B347-F9B002E6F664}" name="Schweine_MastRemonten_andere" displayName="Schweine_MastRemonten_andere" ref="D7:D15" totalsRowShown="0" headerRowDxfId="128">
  <autoFilter ref="D7:D15" xr:uid="{5E498C15-140D-44D8-B347-F9B002E6F664}"/>
  <tableColumns count="1">
    <tableColumn id="1" xr3:uid="{FD578DC6-C983-45DE-BEB7-D7FCFCF15382}" name="Schweine_MastRemonten_andere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56D344B-FD83-4F23-8F65-5034DA1654D6}" name="GaltDeckbereich_geschlossen_Abluft_über_Dach" displayName="GaltDeckbereich_geschlossen_Abluft_über_Dach" ref="E7:E14" totalsRowShown="0" headerRowDxfId="127">
  <autoFilter ref="E7:E14" xr:uid="{B56D344B-FD83-4F23-8F65-5034DA1654D6}"/>
  <tableColumns count="1">
    <tableColumn id="1" xr3:uid="{A2CADC23-DAEB-4C2F-9AA7-12850B005146}" name="GaltDeckbereich_geschlossen_Abluft_über_Dach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ECBCFCD-2201-4A97-8313-ADB01BFC9C96}" name="GaltDeckbereich_andere" displayName="GaltDeckbereich_andere" ref="F7:F15" totalsRowShown="0" headerRowDxfId="126">
  <autoFilter ref="F7:F15" xr:uid="{DECBCFCD-2201-4A97-8313-ADB01BFC9C96}"/>
  <tableColumns count="1">
    <tableColumn id="1" xr3:uid="{55F46DED-4151-499A-B4F7-2E04DEFBE184}" name="GaltDeckbereich_ander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A5D2021-244C-440C-B6F2-8B7B3E9EE8D0}" name="Abferkelbereich_geschlossen_Abluft_über_Dach" displayName="Abferkelbereich_geschlossen_Abluft_über_Dach" ref="G7:G13" totalsRowShown="0" headerRowDxfId="125">
  <autoFilter ref="G7:G13" xr:uid="{1A5D2021-244C-440C-B6F2-8B7B3E9EE8D0}"/>
  <tableColumns count="1">
    <tableColumn id="1" xr3:uid="{C2CE04FF-CFA9-4EDC-AF85-7E28F8644D6E}" name="Abferkelbereich_geschlossen_Abluft_über_Dach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DC104D0-91CB-45D2-B012-6268D816A084}" name="Abferkelbereich_andere" displayName="Abferkelbereich_andere" ref="H7:H14" totalsRowShown="0" headerRowDxfId="124">
  <autoFilter ref="H7:H14" xr:uid="{EDC104D0-91CB-45D2-B012-6268D816A084}"/>
  <tableColumns count="1">
    <tableColumn id="1" xr3:uid="{D5BB260B-B45B-4006-A0D1-5B60DDE5DE49}" name="Abferkelbereich_ander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F381E66-7DAC-43B6-BC1B-18DBCE80F801}" name="Ferkelaufzucht_geschlossen_Abluft_über_Dach" displayName="Ferkelaufzucht_geschlossen_Abluft_über_Dach" ref="I7:I13" totalsRowShown="0" headerRowDxfId="123">
  <autoFilter ref="I7:I13" xr:uid="{EF381E66-7DAC-43B6-BC1B-18DBCE80F801}"/>
  <tableColumns count="1">
    <tableColumn id="1" xr3:uid="{4F0C3417-E524-4FC8-8BA8-FCEB32FCFEA4}" name="Ferkelaufzucht_geschlossen_Abluft_über_Dach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1" Type="http://schemas.openxmlformats.org/officeDocument/2006/relationships/printerSettings" Target="../printerSettings/printerSettings1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F35D6-8E97-49FB-8E07-7F75D9646875}">
  <dimension ref="A2:R123"/>
  <sheetViews>
    <sheetView tabSelected="1" workbookViewId="0">
      <selection activeCell="L2" sqref="L2"/>
    </sheetView>
  </sheetViews>
  <sheetFormatPr baseColWidth="10" defaultRowHeight="14.4" x14ac:dyDescent="0.3"/>
  <cols>
    <col min="1" max="1" width="42" customWidth="1"/>
    <col min="2" max="2" width="3.33203125" customWidth="1"/>
    <col min="3" max="3" width="5.109375" customWidth="1"/>
    <col min="4" max="4" width="3" customWidth="1"/>
    <col min="11" max="11" width="12.88671875" customWidth="1"/>
  </cols>
  <sheetData>
    <row r="2" spans="1:12" x14ac:dyDescent="0.3">
      <c r="K2" t="s">
        <v>235</v>
      </c>
      <c r="L2" s="32">
        <v>46164</v>
      </c>
    </row>
    <row r="8" spans="1:12" x14ac:dyDescent="0.3">
      <c r="A8" t="s">
        <v>288</v>
      </c>
    </row>
    <row r="10" spans="1:12" ht="18" x14ac:dyDescent="0.35">
      <c r="A10" s="6" t="s">
        <v>216</v>
      </c>
    </row>
    <row r="12" spans="1:12" x14ac:dyDescent="0.3">
      <c r="A12" s="2" t="s">
        <v>7</v>
      </c>
      <c r="C12" t="s">
        <v>11</v>
      </c>
    </row>
    <row r="13" spans="1:12" x14ac:dyDescent="0.3">
      <c r="A13" s="5" t="s">
        <v>8</v>
      </c>
      <c r="C13" t="s">
        <v>12</v>
      </c>
    </row>
    <row r="14" spans="1:12" x14ac:dyDescent="0.3">
      <c r="A14" s="3" t="s">
        <v>9</v>
      </c>
      <c r="C14" t="s">
        <v>162</v>
      </c>
    </row>
    <row r="15" spans="1:12" x14ac:dyDescent="0.3">
      <c r="A15" s="4" t="s">
        <v>10</v>
      </c>
      <c r="C15" t="s">
        <v>163</v>
      </c>
    </row>
    <row r="17" spans="1:3" ht="18" x14ac:dyDescent="0.35">
      <c r="A17" s="6" t="s">
        <v>237</v>
      </c>
    </row>
    <row r="19" spans="1:3" ht="15.6" x14ac:dyDescent="0.3">
      <c r="A19" s="11" t="s">
        <v>77</v>
      </c>
    </row>
    <row r="21" spans="1:3" x14ac:dyDescent="0.3">
      <c r="A21" t="s">
        <v>0</v>
      </c>
      <c r="C21" t="s">
        <v>72</v>
      </c>
    </row>
    <row r="23" spans="1:3" x14ac:dyDescent="0.3">
      <c r="A23" t="s">
        <v>53</v>
      </c>
      <c r="C23" t="s">
        <v>191</v>
      </c>
    </row>
    <row r="24" spans="1:3" x14ac:dyDescent="0.3">
      <c r="C24" t="s">
        <v>234</v>
      </c>
    </row>
    <row r="25" spans="1:3" x14ac:dyDescent="0.3">
      <c r="C25" t="s">
        <v>229</v>
      </c>
    </row>
    <row r="26" spans="1:3" x14ac:dyDescent="0.3">
      <c r="C26" t="s">
        <v>230</v>
      </c>
    </row>
    <row r="28" spans="1:3" x14ac:dyDescent="0.3">
      <c r="A28" t="s">
        <v>54</v>
      </c>
      <c r="C28" t="s">
        <v>192</v>
      </c>
    </row>
    <row r="29" spans="1:3" x14ac:dyDescent="0.3">
      <c r="C29" t="s">
        <v>193</v>
      </c>
    </row>
    <row r="30" spans="1:3" x14ac:dyDescent="0.3">
      <c r="C30" t="s">
        <v>73</v>
      </c>
    </row>
    <row r="32" spans="1:3" x14ac:dyDescent="0.3">
      <c r="A32" t="s">
        <v>13</v>
      </c>
      <c r="C32" t="s">
        <v>14</v>
      </c>
    </row>
    <row r="34" spans="1:5" x14ac:dyDescent="0.3">
      <c r="A34" t="s">
        <v>2</v>
      </c>
      <c r="C34" t="s">
        <v>232</v>
      </c>
    </row>
    <row r="35" spans="1:5" x14ac:dyDescent="0.3">
      <c r="C35" t="s">
        <v>233</v>
      </c>
    </row>
    <row r="37" spans="1:5" x14ac:dyDescent="0.3">
      <c r="A37" t="s">
        <v>3</v>
      </c>
      <c r="C37" t="s">
        <v>15</v>
      </c>
    </row>
    <row r="39" spans="1:5" x14ac:dyDescent="0.3">
      <c r="C39" t="s">
        <v>16</v>
      </c>
    </row>
    <row r="40" spans="1:5" x14ac:dyDescent="0.3">
      <c r="C40">
        <v>0</v>
      </c>
      <c r="E40" t="s">
        <v>17</v>
      </c>
    </row>
    <row r="41" spans="1:5" x14ac:dyDescent="0.3">
      <c r="C41">
        <v>0.2</v>
      </c>
      <c r="E41" t="s">
        <v>18</v>
      </c>
    </row>
    <row r="42" spans="1:5" x14ac:dyDescent="0.3">
      <c r="C42">
        <v>0.5</v>
      </c>
      <c r="E42" t="s">
        <v>19</v>
      </c>
    </row>
    <row r="43" spans="1:5" x14ac:dyDescent="0.3">
      <c r="C43">
        <v>0.6</v>
      </c>
      <c r="E43" t="s">
        <v>74</v>
      </c>
    </row>
    <row r="44" spans="1:5" x14ac:dyDescent="0.3">
      <c r="C44">
        <v>0.7</v>
      </c>
      <c r="E44" t="s">
        <v>20</v>
      </c>
    </row>
    <row r="46" spans="1:5" x14ac:dyDescent="0.3">
      <c r="C46" t="s">
        <v>75</v>
      </c>
    </row>
    <row r="47" spans="1:5" x14ac:dyDescent="0.3">
      <c r="C47" t="s">
        <v>221</v>
      </c>
    </row>
    <row r="49" spans="1:3" x14ac:dyDescent="0.3">
      <c r="A49" t="s">
        <v>21</v>
      </c>
      <c r="C49" t="s">
        <v>22</v>
      </c>
    </row>
    <row r="51" spans="1:3" x14ac:dyDescent="0.3">
      <c r="A51" t="s">
        <v>88</v>
      </c>
      <c r="C51" t="s">
        <v>238</v>
      </c>
    </row>
    <row r="52" spans="1:3" x14ac:dyDescent="0.3">
      <c r="C52" t="s">
        <v>89</v>
      </c>
    </row>
    <row r="53" spans="1:3" x14ac:dyDescent="0.3">
      <c r="C53" t="s">
        <v>239</v>
      </c>
    </row>
    <row r="54" spans="1:3" x14ac:dyDescent="0.3">
      <c r="C54" t="s">
        <v>90</v>
      </c>
    </row>
    <row r="55" spans="1:3" x14ac:dyDescent="0.3">
      <c r="C55" t="s">
        <v>222</v>
      </c>
    </row>
    <row r="57" spans="1:3" ht="15.6" x14ac:dyDescent="0.3">
      <c r="A57" s="11" t="s">
        <v>78</v>
      </c>
    </row>
    <row r="59" spans="1:3" x14ac:dyDescent="0.3">
      <c r="A59" t="s">
        <v>45</v>
      </c>
      <c r="C59" t="s">
        <v>303</v>
      </c>
    </row>
    <row r="60" spans="1:3" x14ac:dyDescent="0.3">
      <c r="C60" t="s">
        <v>223</v>
      </c>
    </row>
    <row r="61" spans="1:3" x14ac:dyDescent="0.3">
      <c r="C61" t="s">
        <v>304</v>
      </c>
    </row>
    <row r="62" spans="1:3" x14ac:dyDescent="0.3">
      <c r="C62" t="s">
        <v>76</v>
      </c>
    </row>
    <row r="64" spans="1:3" ht="15.6" x14ac:dyDescent="0.3">
      <c r="A64" s="11" t="s">
        <v>79</v>
      </c>
    </row>
    <row r="66" spans="1:18" x14ac:dyDescent="0.3">
      <c r="A66" t="s">
        <v>102</v>
      </c>
      <c r="C66" t="s">
        <v>224</v>
      </c>
    </row>
    <row r="68" spans="1:18" x14ac:dyDescent="0.3">
      <c r="A68" t="s">
        <v>105</v>
      </c>
      <c r="C68" t="s">
        <v>225</v>
      </c>
    </row>
    <row r="69" spans="1:18" x14ac:dyDescent="0.3">
      <c r="C69" t="s">
        <v>217</v>
      </c>
    </row>
    <row r="70" spans="1:18" x14ac:dyDescent="0.3">
      <c r="C70" t="s">
        <v>315</v>
      </c>
    </row>
    <row r="71" spans="1:18" x14ac:dyDescent="0.3">
      <c r="C71" t="s">
        <v>316</v>
      </c>
    </row>
    <row r="72" spans="1:18" x14ac:dyDescent="0.3">
      <c r="C72" t="s">
        <v>313</v>
      </c>
    </row>
    <row r="74" spans="1:18" x14ac:dyDescent="0.3">
      <c r="A74" t="s">
        <v>80</v>
      </c>
      <c r="C74" s="53" t="s">
        <v>332</v>
      </c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</row>
    <row r="75" spans="1:18" x14ac:dyDescent="0.3">
      <c r="C75" s="53" t="s">
        <v>226</v>
      </c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</row>
    <row r="76" spans="1:18" x14ac:dyDescent="0.3">
      <c r="C76" s="53" t="s">
        <v>114</v>
      </c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</row>
    <row r="77" spans="1:18" x14ac:dyDescent="0.3">
      <c r="C77" s="53" t="s">
        <v>194</v>
      </c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</row>
    <row r="78" spans="1:18" x14ac:dyDescent="0.3"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</row>
    <row r="79" spans="1:18" x14ac:dyDescent="0.3">
      <c r="A79" t="s">
        <v>81</v>
      </c>
      <c r="C79" s="53" t="s">
        <v>333</v>
      </c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</row>
    <row r="80" spans="1:18" x14ac:dyDescent="0.3">
      <c r="C80" s="53" t="s">
        <v>165</v>
      </c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</row>
    <row r="81" spans="1:18" x14ac:dyDescent="0.3">
      <c r="C81" s="53" t="s">
        <v>334</v>
      </c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</row>
    <row r="83" spans="1:18" x14ac:dyDescent="0.3">
      <c r="A83" s="23" t="s">
        <v>106</v>
      </c>
      <c r="C83" t="s">
        <v>85</v>
      </c>
    </row>
    <row r="84" spans="1:18" x14ac:dyDescent="0.3">
      <c r="C84" t="s">
        <v>107</v>
      </c>
    </row>
    <row r="86" spans="1:18" ht="18" x14ac:dyDescent="0.35">
      <c r="A86" s="6" t="s">
        <v>262</v>
      </c>
    </row>
    <row r="88" spans="1:18" x14ac:dyDescent="0.3">
      <c r="A88" t="s">
        <v>260</v>
      </c>
    </row>
    <row r="90" spans="1:18" x14ac:dyDescent="0.3">
      <c r="A90" t="s">
        <v>258</v>
      </c>
    </row>
    <row r="91" spans="1:18" x14ac:dyDescent="0.3">
      <c r="A91" t="s">
        <v>259</v>
      </c>
    </row>
    <row r="92" spans="1:18" x14ac:dyDescent="0.3">
      <c r="A92" t="s">
        <v>261</v>
      </c>
    </row>
    <row r="94" spans="1:18" ht="18" x14ac:dyDescent="0.35">
      <c r="A94" s="6" t="s">
        <v>23</v>
      </c>
    </row>
    <row r="96" spans="1:18" x14ac:dyDescent="0.3">
      <c r="A96" t="s">
        <v>317</v>
      </c>
    </row>
    <row r="97" spans="1:3" x14ac:dyDescent="0.3">
      <c r="A97" t="s">
        <v>24</v>
      </c>
    </row>
    <row r="99" spans="1:3" x14ac:dyDescent="0.3">
      <c r="A99" t="s">
        <v>5</v>
      </c>
    </row>
    <row r="100" spans="1:3" x14ac:dyDescent="0.3">
      <c r="A100" s="12" t="s">
        <v>111</v>
      </c>
      <c r="C100" t="s">
        <v>318</v>
      </c>
    </row>
    <row r="101" spans="1:3" x14ac:dyDescent="0.3">
      <c r="A101" s="12" t="s">
        <v>109</v>
      </c>
      <c r="C101" t="s">
        <v>110</v>
      </c>
    </row>
    <row r="103" spans="1:3" x14ac:dyDescent="0.3">
      <c r="A103" t="s">
        <v>104</v>
      </c>
      <c r="C103" t="s">
        <v>195</v>
      </c>
    </row>
    <row r="105" spans="1:3" x14ac:dyDescent="0.3">
      <c r="A105" t="s">
        <v>6</v>
      </c>
      <c r="C105" t="s">
        <v>112</v>
      </c>
    </row>
    <row r="106" spans="1:3" x14ac:dyDescent="0.3">
      <c r="C106" t="s">
        <v>113</v>
      </c>
    </row>
    <row r="107" spans="1:3" x14ac:dyDescent="0.3">
      <c r="A107" s="12" t="s">
        <v>83</v>
      </c>
      <c r="C107" t="s">
        <v>196</v>
      </c>
    </row>
    <row r="108" spans="1:3" x14ac:dyDescent="0.3">
      <c r="A108" s="12" t="s">
        <v>84</v>
      </c>
      <c r="C108" t="s">
        <v>86</v>
      </c>
    </row>
    <row r="109" spans="1:3" x14ac:dyDescent="0.3">
      <c r="C109" t="s">
        <v>87</v>
      </c>
    </row>
    <row r="110" spans="1:3" x14ac:dyDescent="0.3">
      <c r="C110" t="s">
        <v>115</v>
      </c>
    </row>
    <row r="112" spans="1:3" ht="18" x14ac:dyDescent="0.35">
      <c r="A112" s="6" t="s">
        <v>98</v>
      </c>
    </row>
    <row r="114" spans="1:10" x14ac:dyDescent="0.3">
      <c r="A114" t="s">
        <v>99</v>
      </c>
    </row>
    <row r="116" spans="1:10" ht="18" x14ac:dyDescent="0.35">
      <c r="A116" s="6" t="s">
        <v>248</v>
      </c>
    </row>
    <row r="118" spans="1:10" x14ac:dyDescent="0.3">
      <c r="A118" s="10" t="s">
        <v>249</v>
      </c>
      <c r="J118" t="s">
        <v>307</v>
      </c>
    </row>
    <row r="119" spans="1:10" x14ac:dyDescent="0.3">
      <c r="A119" s="10" t="s">
        <v>256</v>
      </c>
      <c r="J119" t="s">
        <v>252</v>
      </c>
    </row>
    <row r="120" spans="1:10" x14ac:dyDescent="0.3">
      <c r="A120" s="10" t="s">
        <v>257</v>
      </c>
      <c r="J120" t="s">
        <v>253</v>
      </c>
    </row>
    <row r="121" spans="1:10" x14ac:dyDescent="0.3">
      <c r="A121" s="10" t="s">
        <v>319</v>
      </c>
      <c r="J121" t="s">
        <v>320</v>
      </c>
    </row>
    <row r="122" spans="1:10" x14ac:dyDescent="0.3">
      <c r="A122" s="10" t="s">
        <v>250</v>
      </c>
      <c r="J122" t="s">
        <v>254</v>
      </c>
    </row>
    <row r="123" spans="1:10" x14ac:dyDescent="0.3">
      <c r="A123" s="10" t="s">
        <v>251</v>
      </c>
      <c r="J123" t="s">
        <v>255</v>
      </c>
    </row>
  </sheetData>
  <sheetProtection algorithmName="SHA-512" hashValue="k1duOH+Ago81vgkRJHW0TztEGoyQmbLxKCqYdDzAzigrYeciPsqtiGL52IpQv++vFEGTxzXSVNoqDL089/sGqQ==" saltValue="GzpRRdKjW9Lyu1p6XdwOew==" spinCount="100000" sheet="1" objects="1" scenarios="1"/>
  <printOptions horizontalCentered="1"/>
  <pageMargins left="0.70866141732283472" right="0.70866141732283472" top="0.78740157480314965" bottom="0.78740157480314965" header="0.31496062992125984" footer="0.31496062992125984"/>
  <pageSetup paperSize="9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62018-373C-4C7D-B8D3-F8310DE52F3E}">
  <dimension ref="A1:L106"/>
  <sheetViews>
    <sheetView zoomScale="85" zoomScaleNormal="85" zoomScaleSheetLayoutView="85" workbookViewId="0">
      <pane ySplit="7" topLeftCell="A8" activePane="bottomLeft" state="frozen"/>
      <selection pane="bottomLeft" activeCell="F4" sqref="F4"/>
    </sheetView>
  </sheetViews>
  <sheetFormatPr baseColWidth="10" defaultRowHeight="14.4" x14ac:dyDescent="0.3"/>
  <cols>
    <col min="1" max="1" width="52.6640625" customWidth="1"/>
    <col min="2" max="2" width="58.5546875" customWidth="1"/>
    <col min="3" max="3" width="26.33203125" customWidth="1"/>
    <col min="4" max="4" width="36.6640625" customWidth="1"/>
    <col min="5" max="5" width="16.44140625" bestFit="1" customWidth="1"/>
    <col min="6" max="7" width="15.33203125" customWidth="1"/>
    <col min="8" max="8" width="18.44140625" customWidth="1"/>
    <col min="9" max="9" width="15.33203125" customWidth="1"/>
    <col min="10" max="10" width="24.33203125" bestFit="1" customWidth="1"/>
    <col min="11" max="12" width="11.5546875" customWidth="1"/>
    <col min="14" max="14" width="14.5546875" customWidth="1"/>
    <col min="15" max="15" width="11.5546875" customWidth="1"/>
    <col min="16" max="16" width="16.6640625" customWidth="1"/>
  </cols>
  <sheetData>
    <row r="1" spans="1:12" x14ac:dyDescent="0.3">
      <c r="B1" s="9" t="s">
        <v>240</v>
      </c>
      <c r="C1" s="149" t="str">
        <f>IF(('Fall-Beschreibung'!B1&amp;'Fall-Beschreibung'!B2)=0,"",'Fall-Beschreibung'!B1&amp;" "&amp;'Fall-Beschreibung'!B2)</f>
        <v xml:space="preserve"> </v>
      </c>
      <c r="D1" s="149"/>
      <c r="E1" s="34" t="s">
        <v>243</v>
      </c>
      <c r="F1" s="149" t="str">
        <f>IF('Fall-Beschreibung'!B8=0,"",'Fall-Beschreibung'!B8)</f>
        <v/>
      </c>
      <c r="G1" s="149"/>
    </row>
    <row r="2" spans="1:12" x14ac:dyDescent="0.3">
      <c r="B2" s="9" t="s">
        <v>241</v>
      </c>
      <c r="C2" s="149" t="str">
        <f>IF('Fall-Beschreibung'!B3=0,"",'Fall-Beschreibung'!B3)</f>
        <v/>
      </c>
      <c r="D2" s="149"/>
      <c r="E2" s="34" t="s">
        <v>245</v>
      </c>
      <c r="F2" s="150" t="str">
        <f>IF('Fall-Beschreibung'!B9=0,"",'Fall-Beschreibung'!B9)</f>
        <v/>
      </c>
      <c r="G2" s="150"/>
    </row>
    <row r="3" spans="1:12" x14ac:dyDescent="0.3">
      <c r="B3" s="9" t="s">
        <v>242</v>
      </c>
      <c r="C3" s="149" t="str">
        <f>IF('Fall-Beschreibung'!B4=0,"",'Fall-Beschreibung'!B4)</f>
        <v/>
      </c>
      <c r="D3" s="149"/>
      <c r="E3" s="34" t="s">
        <v>247</v>
      </c>
      <c r="F3" s="149" t="str">
        <f>IF('Fall-Beschreibung'!B10=0,"",'Fall-Beschreibung'!B10)</f>
        <v/>
      </c>
      <c r="G3" s="149"/>
    </row>
    <row r="4" spans="1:12" x14ac:dyDescent="0.3">
      <c r="B4" s="9" t="s">
        <v>244</v>
      </c>
      <c r="C4" s="149" t="str">
        <f>IF('Fall-Beschreibung'!B5=0,"",'Fall-Beschreibung'!B5)</f>
        <v/>
      </c>
      <c r="D4" s="149"/>
      <c r="E4" s="34" t="s">
        <v>314</v>
      </c>
      <c r="F4" s="112">
        <f>Erklärungen!L2</f>
        <v>46164</v>
      </c>
    </row>
    <row r="5" spans="1:12" x14ac:dyDescent="0.3">
      <c r="B5" s="9" t="s">
        <v>246</v>
      </c>
      <c r="C5" s="149" t="str">
        <f>IF('Fall-Beschreibung'!B6=0,"",'Fall-Beschreibung'!B6)</f>
        <v/>
      </c>
      <c r="D5" s="149"/>
    </row>
    <row r="7" spans="1:12" s="1" customFormat="1" x14ac:dyDescent="0.3">
      <c r="A7" s="15" t="s">
        <v>0</v>
      </c>
      <c r="B7" s="15" t="s">
        <v>197</v>
      </c>
      <c r="C7" s="147" t="s">
        <v>198</v>
      </c>
      <c r="D7" s="148"/>
      <c r="E7" s="15" t="s">
        <v>1</v>
      </c>
      <c r="F7" s="15" t="s">
        <v>2</v>
      </c>
      <c r="G7" s="15" t="s">
        <v>3</v>
      </c>
      <c r="H7" s="147" t="s">
        <v>4</v>
      </c>
      <c r="I7" s="148"/>
    </row>
    <row r="8" spans="1:12" x14ac:dyDescent="0.3">
      <c r="A8" s="35"/>
      <c r="B8" s="36"/>
      <c r="C8" s="151"/>
      <c r="D8" s="152"/>
      <c r="E8" s="36"/>
      <c r="F8" s="39">
        <f>_xlfn.XLOOKUP(B8,'hinterlegte Daten'!A$31:Z$31,'hinterlegte Daten'!A$32:Z$32,1)</f>
        <v>1</v>
      </c>
      <c r="G8" s="36"/>
      <c r="H8" s="153">
        <f>E8*F8*(1-G8)</f>
        <v>0</v>
      </c>
      <c r="I8" s="154"/>
      <c r="J8" s="16" t="str">
        <f>IF(AND(H8&gt;0,0.029*H8^0.67&lt;=0.05),"SCHWACHE EINZELQUELLE","")</f>
        <v/>
      </c>
      <c r="L8" s="19" t="str">
        <f>_xlfn.XLOOKUP(B8,'hinterlegte Daten'!A$31:Z$31,'hinterlegte Daten'!A$33:Z$33,"")</f>
        <v/>
      </c>
    </row>
    <row r="9" spans="1:12" x14ac:dyDescent="0.3">
      <c r="A9" s="37"/>
      <c r="B9" s="38"/>
      <c r="C9" s="151"/>
      <c r="D9" s="152"/>
      <c r="E9" s="38"/>
      <c r="F9" s="40">
        <f>_xlfn.XLOOKUP(B9,'hinterlegte Daten'!A$31:Z$31,'hinterlegte Daten'!A$32:Z$32,1)</f>
        <v>1</v>
      </c>
      <c r="G9" s="38"/>
      <c r="H9" s="153">
        <f t="shared" ref="H9:H86" si="0">E9*F9*(1-G9)</f>
        <v>0</v>
      </c>
      <c r="I9" s="154"/>
      <c r="J9" s="16" t="str">
        <f t="shared" ref="J9:J86" si="1">IF(AND(H9&gt;0,0.029*H9^0.67&lt;=0.05),"SCHWACHE EINZELQUELLE","")</f>
        <v/>
      </c>
      <c r="L9" s="19" t="str">
        <f>_xlfn.XLOOKUP(B9,'hinterlegte Daten'!A$31:Z$31,'hinterlegte Daten'!A$33:Z$33,"")</f>
        <v/>
      </c>
    </row>
    <row r="10" spans="1:12" x14ac:dyDescent="0.3">
      <c r="A10" s="37"/>
      <c r="B10" s="38"/>
      <c r="C10" s="151"/>
      <c r="D10" s="152"/>
      <c r="E10" s="38"/>
      <c r="F10" s="40">
        <f>_xlfn.XLOOKUP(B10,'hinterlegte Daten'!A$31:Z$31,'hinterlegte Daten'!A$32:Z$32,1)</f>
        <v>1</v>
      </c>
      <c r="G10" s="38"/>
      <c r="H10" s="153">
        <f t="shared" si="0"/>
        <v>0</v>
      </c>
      <c r="I10" s="154"/>
      <c r="J10" s="16" t="str">
        <f t="shared" si="1"/>
        <v/>
      </c>
      <c r="L10" s="19" t="str">
        <f>_xlfn.XLOOKUP(B10,'hinterlegte Daten'!A$31:Z$31,'hinterlegte Daten'!A$33:Z$33,"")</f>
        <v/>
      </c>
    </row>
    <row r="11" spans="1:12" x14ac:dyDescent="0.3">
      <c r="A11" s="37"/>
      <c r="B11" s="38"/>
      <c r="C11" s="151"/>
      <c r="D11" s="152"/>
      <c r="E11" s="38"/>
      <c r="F11" s="40">
        <f>_xlfn.XLOOKUP(B11,'hinterlegte Daten'!A$31:Z$31,'hinterlegte Daten'!A$32:Z$32,1)</f>
        <v>1</v>
      </c>
      <c r="G11" s="38"/>
      <c r="H11" s="153">
        <f t="shared" si="0"/>
        <v>0</v>
      </c>
      <c r="I11" s="154"/>
      <c r="J11" s="16" t="str">
        <f t="shared" si="1"/>
        <v/>
      </c>
      <c r="L11" s="19" t="str">
        <f>_xlfn.XLOOKUP(B11,'hinterlegte Daten'!A$31:Z$31,'hinterlegte Daten'!A$33:Z$33,"")</f>
        <v/>
      </c>
    </row>
    <row r="12" spans="1:12" x14ac:dyDescent="0.3">
      <c r="A12" s="37"/>
      <c r="B12" s="38"/>
      <c r="C12" s="151"/>
      <c r="D12" s="152"/>
      <c r="E12" s="38"/>
      <c r="F12" s="40">
        <f>_xlfn.XLOOKUP(B12,'hinterlegte Daten'!A$31:Z$31,'hinterlegte Daten'!A$32:Z$32,1)</f>
        <v>1</v>
      </c>
      <c r="G12" s="38"/>
      <c r="H12" s="153">
        <f t="shared" si="0"/>
        <v>0</v>
      </c>
      <c r="I12" s="154"/>
      <c r="J12" s="16" t="str">
        <f t="shared" si="1"/>
        <v/>
      </c>
      <c r="L12" s="19" t="str">
        <f>_xlfn.XLOOKUP(B12,'hinterlegte Daten'!A$31:Z$31,'hinterlegte Daten'!A$33:Z$33,"")</f>
        <v/>
      </c>
    </row>
    <row r="13" spans="1:12" x14ac:dyDescent="0.3">
      <c r="A13" s="37"/>
      <c r="B13" s="38"/>
      <c r="C13" s="151"/>
      <c r="D13" s="152"/>
      <c r="E13" s="38"/>
      <c r="F13" s="40">
        <f>_xlfn.XLOOKUP(B13,'hinterlegte Daten'!A$31:Z$31,'hinterlegte Daten'!A$32:Z$32,1)</f>
        <v>1</v>
      </c>
      <c r="G13" s="38"/>
      <c r="H13" s="153">
        <f t="shared" si="0"/>
        <v>0</v>
      </c>
      <c r="I13" s="154"/>
      <c r="J13" s="16" t="str">
        <f t="shared" si="1"/>
        <v/>
      </c>
      <c r="L13" s="19" t="str">
        <f>_xlfn.XLOOKUP(B13,'hinterlegte Daten'!A$31:Z$31,'hinterlegte Daten'!A$33:Z$33,"")</f>
        <v/>
      </c>
    </row>
    <row r="14" spans="1:12" x14ac:dyDescent="0.3">
      <c r="A14" s="37"/>
      <c r="B14" s="38"/>
      <c r="C14" s="151"/>
      <c r="D14" s="152"/>
      <c r="E14" s="38"/>
      <c r="F14" s="40">
        <f>_xlfn.XLOOKUP(B14,'hinterlegte Daten'!A$31:Z$31,'hinterlegte Daten'!A$32:Z$32,1)</f>
        <v>1</v>
      </c>
      <c r="G14" s="38"/>
      <c r="H14" s="153">
        <f t="shared" si="0"/>
        <v>0</v>
      </c>
      <c r="I14" s="154"/>
      <c r="J14" s="16" t="str">
        <f t="shared" si="1"/>
        <v/>
      </c>
      <c r="L14" s="19" t="str">
        <f>_xlfn.XLOOKUP(B14,'hinterlegte Daten'!A$31:Z$31,'hinterlegte Daten'!A$33:Z$33,"")</f>
        <v/>
      </c>
    </row>
    <row r="15" spans="1:12" x14ac:dyDescent="0.3">
      <c r="A15" s="37"/>
      <c r="B15" s="38"/>
      <c r="C15" s="151"/>
      <c r="D15" s="152"/>
      <c r="E15" s="38"/>
      <c r="F15" s="40">
        <f>_xlfn.XLOOKUP(B15,'hinterlegte Daten'!A$31:Z$31,'hinterlegte Daten'!A$32:Z$32,1)</f>
        <v>1</v>
      </c>
      <c r="G15" s="38"/>
      <c r="H15" s="153">
        <f t="shared" si="0"/>
        <v>0</v>
      </c>
      <c r="I15" s="154"/>
      <c r="J15" s="16" t="str">
        <f t="shared" si="1"/>
        <v/>
      </c>
      <c r="L15" s="19" t="str">
        <f>_xlfn.XLOOKUP(B15,'hinterlegte Daten'!A$31:Z$31,'hinterlegte Daten'!A$33:Z$33,"")</f>
        <v/>
      </c>
    </row>
    <row r="16" spans="1:12" x14ac:dyDescent="0.3">
      <c r="A16" s="37"/>
      <c r="B16" s="38"/>
      <c r="C16" s="151"/>
      <c r="D16" s="152"/>
      <c r="E16" s="38"/>
      <c r="F16" s="40">
        <f>_xlfn.XLOOKUP(B16,'hinterlegte Daten'!A$31:Z$31,'hinterlegte Daten'!A$32:Z$32,1)</f>
        <v>1</v>
      </c>
      <c r="G16" s="38"/>
      <c r="H16" s="153">
        <f t="shared" si="0"/>
        <v>0</v>
      </c>
      <c r="I16" s="154"/>
      <c r="J16" s="16" t="str">
        <f t="shared" si="1"/>
        <v/>
      </c>
      <c r="L16" s="19" t="str">
        <f>_xlfn.XLOOKUP(B16,'hinterlegte Daten'!A$31:Z$31,'hinterlegte Daten'!A$33:Z$33,"")</f>
        <v/>
      </c>
    </row>
    <row r="17" spans="1:12" x14ac:dyDescent="0.3">
      <c r="A17" s="37"/>
      <c r="B17" s="38"/>
      <c r="C17" s="151"/>
      <c r="D17" s="152"/>
      <c r="E17" s="38"/>
      <c r="F17" s="40">
        <f>_xlfn.XLOOKUP(B17,'hinterlegte Daten'!A$31:Z$31,'hinterlegte Daten'!A$32:Z$32,1)</f>
        <v>1</v>
      </c>
      <c r="G17" s="38"/>
      <c r="H17" s="153">
        <f t="shared" si="0"/>
        <v>0</v>
      </c>
      <c r="I17" s="154"/>
      <c r="J17" s="16" t="str">
        <f t="shared" si="1"/>
        <v/>
      </c>
      <c r="L17" s="19" t="str">
        <f>_xlfn.XLOOKUP(B17,'hinterlegte Daten'!A$31:Z$31,'hinterlegte Daten'!A$33:Z$33,"")</f>
        <v/>
      </c>
    </row>
    <row r="18" spans="1:12" x14ac:dyDescent="0.3">
      <c r="A18" s="37"/>
      <c r="B18" s="38"/>
      <c r="C18" s="151"/>
      <c r="D18" s="152"/>
      <c r="E18" s="38"/>
      <c r="F18" s="40">
        <f>_xlfn.XLOOKUP(B18,'hinterlegte Daten'!A$31:Z$31,'hinterlegte Daten'!A$32:Z$32,1)</f>
        <v>1</v>
      </c>
      <c r="G18" s="38"/>
      <c r="H18" s="153">
        <f t="shared" si="0"/>
        <v>0</v>
      </c>
      <c r="I18" s="154"/>
      <c r="J18" s="16" t="str">
        <f t="shared" si="1"/>
        <v/>
      </c>
      <c r="L18" s="19" t="str">
        <f>_xlfn.XLOOKUP(B18,'hinterlegte Daten'!A$31:Z$31,'hinterlegte Daten'!A$33:Z$33,"")</f>
        <v/>
      </c>
    </row>
    <row r="19" spans="1:12" x14ac:dyDescent="0.3">
      <c r="A19" s="37"/>
      <c r="B19" s="38"/>
      <c r="C19" s="151"/>
      <c r="D19" s="152"/>
      <c r="E19" s="38"/>
      <c r="F19" s="40">
        <f>_xlfn.XLOOKUP(B19,'hinterlegte Daten'!A$31:Z$31,'hinterlegte Daten'!A$32:Z$32,1)</f>
        <v>1</v>
      </c>
      <c r="G19" s="38"/>
      <c r="H19" s="153">
        <f t="shared" si="0"/>
        <v>0</v>
      </c>
      <c r="I19" s="154"/>
      <c r="J19" s="16" t="str">
        <f t="shared" si="1"/>
        <v/>
      </c>
      <c r="L19" s="19" t="str">
        <f>_xlfn.XLOOKUP(B19,'hinterlegte Daten'!A$31:Z$31,'hinterlegte Daten'!A$33:Z$33,"")</f>
        <v/>
      </c>
    </row>
    <row r="20" spans="1:12" x14ac:dyDescent="0.3">
      <c r="A20" s="37"/>
      <c r="B20" s="38"/>
      <c r="C20" s="151"/>
      <c r="D20" s="152"/>
      <c r="E20" s="38"/>
      <c r="F20" s="40">
        <f>_xlfn.XLOOKUP(B20,'hinterlegte Daten'!A$31:Z$31,'hinterlegte Daten'!A$32:Z$32,1)</f>
        <v>1</v>
      </c>
      <c r="G20" s="38"/>
      <c r="H20" s="153">
        <f t="shared" si="0"/>
        <v>0</v>
      </c>
      <c r="I20" s="154"/>
      <c r="J20" s="16" t="str">
        <f t="shared" si="1"/>
        <v/>
      </c>
      <c r="L20" s="19" t="str">
        <f>_xlfn.XLOOKUP(B20,'hinterlegte Daten'!A$31:Z$31,'hinterlegte Daten'!A$33:Z$33,"")</f>
        <v/>
      </c>
    </row>
    <row r="21" spans="1:12" x14ac:dyDescent="0.3">
      <c r="A21" s="37"/>
      <c r="B21" s="38"/>
      <c r="C21" s="151"/>
      <c r="D21" s="152"/>
      <c r="E21" s="38"/>
      <c r="F21" s="40">
        <f>_xlfn.XLOOKUP(B21,'hinterlegte Daten'!A$31:Z$31,'hinterlegte Daten'!A$32:Z$32,1)</f>
        <v>1</v>
      </c>
      <c r="G21" s="38"/>
      <c r="H21" s="153">
        <f t="shared" si="0"/>
        <v>0</v>
      </c>
      <c r="I21" s="154"/>
      <c r="J21" s="16" t="str">
        <f t="shared" si="1"/>
        <v/>
      </c>
      <c r="L21" s="19" t="str">
        <f>_xlfn.XLOOKUP(B21,'hinterlegte Daten'!A$31:Z$31,'hinterlegte Daten'!A$33:Z$33,"")</f>
        <v/>
      </c>
    </row>
    <row r="22" spans="1:12" x14ac:dyDescent="0.3">
      <c r="A22" s="37"/>
      <c r="B22" s="38"/>
      <c r="C22" s="151"/>
      <c r="D22" s="152"/>
      <c r="E22" s="38"/>
      <c r="F22" s="40">
        <f>_xlfn.XLOOKUP(B22,'hinterlegte Daten'!A$31:Z$31,'hinterlegte Daten'!A$32:Z$32,1)</f>
        <v>1</v>
      </c>
      <c r="G22" s="38"/>
      <c r="H22" s="153">
        <f t="shared" si="0"/>
        <v>0</v>
      </c>
      <c r="I22" s="154"/>
      <c r="J22" s="16" t="str">
        <f t="shared" si="1"/>
        <v/>
      </c>
      <c r="L22" s="19" t="str">
        <f>_xlfn.XLOOKUP(B22,'hinterlegte Daten'!A$31:Z$31,'hinterlegte Daten'!A$33:Z$33,"")</f>
        <v/>
      </c>
    </row>
    <row r="23" spans="1:12" x14ac:dyDescent="0.3">
      <c r="A23" s="37"/>
      <c r="B23" s="38"/>
      <c r="C23" s="151"/>
      <c r="D23" s="152"/>
      <c r="E23" s="38"/>
      <c r="F23" s="40">
        <f>_xlfn.XLOOKUP(B23,'hinterlegte Daten'!A$31:Z$31,'hinterlegte Daten'!A$32:Z$32,1)</f>
        <v>1</v>
      </c>
      <c r="G23" s="38"/>
      <c r="H23" s="153">
        <f t="shared" si="0"/>
        <v>0</v>
      </c>
      <c r="I23" s="154"/>
      <c r="J23" s="16" t="str">
        <f t="shared" si="1"/>
        <v/>
      </c>
      <c r="L23" s="19" t="str">
        <f>_xlfn.XLOOKUP(B23,'hinterlegte Daten'!A$31:Z$31,'hinterlegte Daten'!A$33:Z$33,"")</f>
        <v/>
      </c>
    </row>
    <row r="24" spans="1:12" x14ac:dyDescent="0.3">
      <c r="A24" s="37"/>
      <c r="B24" s="38"/>
      <c r="C24" s="151"/>
      <c r="D24" s="152"/>
      <c r="E24" s="38"/>
      <c r="F24" s="40">
        <f>_xlfn.XLOOKUP(B24,'hinterlegte Daten'!A$31:Z$31,'hinterlegte Daten'!A$32:Z$32,1)</f>
        <v>1</v>
      </c>
      <c r="G24" s="38"/>
      <c r="H24" s="153">
        <f t="shared" si="0"/>
        <v>0</v>
      </c>
      <c r="I24" s="154"/>
      <c r="J24" s="16" t="str">
        <f t="shared" si="1"/>
        <v/>
      </c>
      <c r="L24" s="19" t="str">
        <f>_xlfn.XLOOKUP(B24,'hinterlegte Daten'!A$31:Z$31,'hinterlegte Daten'!A$33:Z$33,"")</f>
        <v/>
      </c>
    </row>
    <row r="25" spans="1:12" x14ac:dyDescent="0.3">
      <c r="A25" s="37"/>
      <c r="B25" s="38"/>
      <c r="C25" s="151"/>
      <c r="D25" s="152"/>
      <c r="E25" s="38"/>
      <c r="F25" s="40">
        <f>_xlfn.XLOOKUP(B25,'hinterlegte Daten'!A$31:Z$31,'hinterlegte Daten'!A$32:Z$32,1)</f>
        <v>1</v>
      </c>
      <c r="G25" s="38"/>
      <c r="H25" s="153">
        <f t="shared" si="0"/>
        <v>0</v>
      </c>
      <c r="I25" s="154"/>
      <c r="J25" s="16" t="str">
        <f t="shared" si="1"/>
        <v/>
      </c>
      <c r="L25" s="19" t="str">
        <f>_xlfn.XLOOKUP(B25,'hinterlegte Daten'!A$31:Z$31,'hinterlegte Daten'!A$33:Z$33,"")</f>
        <v/>
      </c>
    </row>
    <row r="26" spans="1:12" x14ac:dyDescent="0.3">
      <c r="A26" s="37"/>
      <c r="B26" s="38"/>
      <c r="C26" s="151"/>
      <c r="D26" s="152"/>
      <c r="E26" s="38"/>
      <c r="F26" s="40">
        <f>_xlfn.XLOOKUP(B26,'hinterlegte Daten'!A$31:Z$31,'hinterlegte Daten'!A$32:Z$32,1)</f>
        <v>1</v>
      </c>
      <c r="G26" s="38"/>
      <c r="H26" s="153">
        <f t="shared" si="0"/>
        <v>0</v>
      </c>
      <c r="I26" s="154"/>
      <c r="J26" s="16" t="str">
        <f t="shared" si="1"/>
        <v/>
      </c>
      <c r="L26" s="19" t="str">
        <f>_xlfn.XLOOKUP(B26,'hinterlegte Daten'!A$31:Z$31,'hinterlegte Daten'!A$33:Z$33,"")</f>
        <v/>
      </c>
    </row>
    <row r="27" spans="1:12" x14ac:dyDescent="0.3">
      <c r="A27" s="37"/>
      <c r="B27" s="38"/>
      <c r="C27" s="151"/>
      <c r="D27" s="152"/>
      <c r="E27" s="38"/>
      <c r="F27" s="40">
        <f>_xlfn.XLOOKUP(B27,'hinterlegte Daten'!A$31:Z$31,'hinterlegte Daten'!A$32:Z$32,1)</f>
        <v>1</v>
      </c>
      <c r="G27" s="38"/>
      <c r="H27" s="63">
        <f t="shared" si="0"/>
        <v>0</v>
      </c>
      <c r="I27" s="64"/>
      <c r="J27" s="16" t="str">
        <f t="shared" si="1"/>
        <v/>
      </c>
      <c r="L27" s="19" t="str">
        <f>_xlfn.XLOOKUP(B27,'hinterlegte Daten'!A$31:Z$31,'hinterlegte Daten'!A$33:Z$33,"")</f>
        <v/>
      </c>
    </row>
    <row r="28" spans="1:12" x14ac:dyDescent="0.3">
      <c r="A28" s="37"/>
      <c r="B28" s="38"/>
      <c r="C28" s="151"/>
      <c r="D28" s="152"/>
      <c r="E28" s="38"/>
      <c r="F28" s="40">
        <f>_xlfn.XLOOKUP(B28,'hinterlegte Daten'!A$31:Z$31,'hinterlegte Daten'!A$32:Z$32,1)</f>
        <v>1</v>
      </c>
      <c r="G28" s="38"/>
      <c r="H28" s="61">
        <f t="shared" si="0"/>
        <v>0</v>
      </c>
      <c r="I28" s="62"/>
      <c r="J28" s="16" t="str">
        <f t="shared" si="1"/>
        <v/>
      </c>
      <c r="L28" s="19" t="str">
        <f>_xlfn.XLOOKUP(B28,'hinterlegte Daten'!A$31:Z$31,'hinterlegte Daten'!A$33:Z$33,"")</f>
        <v/>
      </c>
    </row>
    <row r="29" spans="1:12" x14ac:dyDescent="0.3">
      <c r="A29" s="37"/>
      <c r="B29" s="38"/>
      <c r="C29" s="151"/>
      <c r="D29" s="152"/>
      <c r="E29" s="38"/>
      <c r="F29" s="40">
        <f>_xlfn.XLOOKUP(B29,'hinterlegte Daten'!A$31:Z$31,'hinterlegte Daten'!A$32:Z$32,1)</f>
        <v>1</v>
      </c>
      <c r="G29" s="38"/>
      <c r="H29" s="61">
        <f t="shared" si="0"/>
        <v>0</v>
      </c>
      <c r="I29" s="62"/>
      <c r="J29" s="16" t="str">
        <f t="shared" si="1"/>
        <v/>
      </c>
      <c r="L29" s="19" t="str">
        <f>_xlfn.XLOOKUP(B29,'hinterlegte Daten'!A$31:Z$31,'hinterlegte Daten'!A$33:Z$33,"")</f>
        <v/>
      </c>
    </row>
    <row r="30" spans="1:12" x14ac:dyDescent="0.3">
      <c r="A30" s="37"/>
      <c r="B30" s="38"/>
      <c r="C30" s="151"/>
      <c r="D30" s="152"/>
      <c r="E30" s="38"/>
      <c r="F30" s="40">
        <f>_xlfn.XLOOKUP(B30,'hinterlegte Daten'!A$31:Z$31,'hinterlegte Daten'!A$32:Z$32,1)</f>
        <v>1</v>
      </c>
      <c r="G30" s="38"/>
      <c r="H30" s="61">
        <f t="shared" si="0"/>
        <v>0</v>
      </c>
      <c r="I30" s="62"/>
      <c r="J30" s="16" t="str">
        <f t="shared" si="1"/>
        <v/>
      </c>
      <c r="L30" s="19" t="str">
        <f>_xlfn.XLOOKUP(B30,'hinterlegte Daten'!A$31:Z$31,'hinterlegte Daten'!A$33:Z$33,"")</f>
        <v/>
      </c>
    </row>
    <row r="31" spans="1:12" x14ac:dyDescent="0.3">
      <c r="A31" s="37"/>
      <c r="B31" s="38"/>
      <c r="C31" s="151"/>
      <c r="D31" s="152"/>
      <c r="E31" s="38"/>
      <c r="F31" s="40">
        <f>_xlfn.XLOOKUP(B31,'hinterlegte Daten'!A$31:Z$31,'hinterlegte Daten'!A$32:Z$32,1)</f>
        <v>1</v>
      </c>
      <c r="G31" s="38"/>
      <c r="H31" s="61">
        <f t="shared" si="0"/>
        <v>0</v>
      </c>
      <c r="I31" s="62"/>
      <c r="J31" s="16" t="str">
        <f t="shared" si="1"/>
        <v/>
      </c>
      <c r="L31" s="19" t="str">
        <f>_xlfn.XLOOKUP(B31,'hinterlegte Daten'!A$31:Z$31,'hinterlegte Daten'!A$33:Z$33,"")</f>
        <v/>
      </c>
    </row>
    <row r="32" spans="1:12" x14ac:dyDescent="0.3">
      <c r="A32" s="37"/>
      <c r="B32" s="38"/>
      <c r="C32" s="151"/>
      <c r="D32" s="152"/>
      <c r="E32" s="38"/>
      <c r="F32" s="40">
        <f>_xlfn.XLOOKUP(B32,'hinterlegte Daten'!A$31:Z$31,'hinterlegte Daten'!A$32:Z$32,1)</f>
        <v>1</v>
      </c>
      <c r="G32" s="38"/>
      <c r="H32" s="61">
        <f t="shared" si="0"/>
        <v>0</v>
      </c>
      <c r="I32" s="62"/>
      <c r="J32" s="16" t="str">
        <f t="shared" si="1"/>
        <v/>
      </c>
      <c r="L32" s="19" t="str">
        <f>_xlfn.XLOOKUP(B32,'hinterlegte Daten'!A$31:Z$31,'hinterlegte Daten'!A$33:Z$33,"")</f>
        <v/>
      </c>
    </row>
    <row r="33" spans="1:12" x14ac:dyDescent="0.3">
      <c r="A33" s="37"/>
      <c r="B33" s="38"/>
      <c r="C33" s="151"/>
      <c r="D33" s="152"/>
      <c r="E33" s="38"/>
      <c r="F33" s="40">
        <f>_xlfn.XLOOKUP(B33,'hinterlegte Daten'!A$31:Z$31,'hinterlegte Daten'!A$32:Z$32,1)</f>
        <v>1</v>
      </c>
      <c r="G33" s="38"/>
      <c r="H33" s="61">
        <f t="shared" si="0"/>
        <v>0</v>
      </c>
      <c r="I33" s="62"/>
      <c r="J33" s="16" t="str">
        <f t="shared" si="1"/>
        <v/>
      </c>
      <c r="L33" s="19" t="str">
        <f>_xlfn.XLOOKUP(B33,'hinterlegte Daten'!A$31:Z$31,'hinterlegte Daten'!A$33:Z$33,"")</f>
        <v/>
      </c>
    </row>
    <row r="34" spans="1:12" x14ac:dyDescent="0.3">
      <c r="A34" s="37"/>
      <c r="B34" s="38"/>
      <c r="C34" s="151"/>
      <c r="D34" s="152"/>
      <c r="E34" s="38"/>
      <c r="F34" s="40">
        <f>_xlfn.XLOOKUP(B34,'hinterlegte Daten'!A$31:Z$31,'hinterlegte Daten'!A$32:Z$32,1)</f>
        <v>1</v>
      </c>
      <c r="G34" s="38"/>
      <c r="H34" s="61">
        <f t="shared" si="0"/>
        <v>0</v>
      </c>
      <c r="I34" s="62"/>
      <c r="J34" s="16" t="str">
        <f t="shared" si="1"/>
        <v/>
      </c>
      <c r="L34" s="19" t="str">
        <f>_xlfn.XLOOKUP(B34,'hinterlegte Daten'!A$31:Z$31,'hinterlegte Daten'!A$33:Z$33,"")</f>
        <v/>
      </c>
    </row>
    <row r="35" spans="1:12" x14ac:dyDescent="0.3">
      <c r="A35" s="37"/>
      <c r="B35" s="38"/>
      <c r="C35" s="151"/>
      <c r="D35" s="152"/>
      <c r="E35" s="38"/>
      <c r="F35" s="40">
        <f>_xlfn.XLOOKUP(B35,'hinterlegte Daten'!A$31:Z$31,'hinterlegte Daten'!A$32:Z$32,1)</f>
        <v>1</v>
      </c>
      <c r="G35" s="38"/>
      <c r="H35" s="61">
        <f t="shared" si="0"/>
        <v>0</v>
      </c>
      <c r="I35" s="62"/>
      <c r="J35" s="16" t="str">
        <f t="shared" si="1"/>
        <v/>
      </c>
      <c r="L35" s="19" t="str">
        <f>_xlfn.XLOOKUP(B35,'hinterlegte Daten'!A$31:Z$31,'hinterlegte Daten'!A$33:Z$33,"")</f>
        <v/>
      </c>
    </row>
    <row r="36" spans="1:12" x14ac:dyDescent="0.3">
      <c r="A36" s="37"/>
      <c r="B36" s="38"/>
      <c r="C36" s="151"/>
      <c r="D36" s="152"/>
      <c r="E36" s="38"/>
      <c r="F36" s="40">
        <f>_xlfn.XLOOKUP(B36,'hinterlegte Daten'!A$31:Z$31,'hinterlegte Daten'!A$32:Z$32,1)</f>
        <v>1</v>
      </c>
      <c r="G36" s="38"/>
      <c r="H36" s="61">
        <f t="shared" si="0"/>
        <v>0</v>
      </c>
      <c r="I36" s="62"/>
      <c r="J36" s="16" t="str">
        <f t="shared" si="1"/>
        <v/>
      </c>
      <c r="L36" s="19" t="str">
        <f>_xlfn.XLOOKUP(B36,'hinterlegte Daten'!A$31:Z$31,'hinterlegte Daten'!A$33:Z$33,"")</f>
        <v/>
      </c>
    </row>
    <row r="37" spans="1:12" x14ac:dyDescent="0.3">
      <c r="A37" s="37"/>
      <c r="B37" s="38"/>
      <c r="C37" s="151"/>
      <c r="D37" s="152"/>
      <c r="E37" s="38"/>
      <c r="F37" s="40">
        <f>_xlfn.XLOOKUP(B37,'hinterlegte Daten'!A$31:Z$31,'hinterlegte Daten'!A$32:Z$32,1)</f>
        <v>1</v>
      </c>
      <c r="G37" s="38"/>
      <c r="H37" s="61">
        <f t="shared" si="0"/>
        <v>0</v>
      </c>
      <c r="I37" s="62"/>
      <c r="J37" s="16" t="str">
        <f t="shared" si="1"/>
        <v/>
      </c>
      <c r="L37" s="19" t="str">
        <f>_xlfn.XLOOKUP(B37,'hinterlegte Daten'!A$31:Z$31,'hinterlegte Daten'!A$33:Z$33,"")</f>
        <v/>
      </c>
    </row>
    <row r="38" spans="1:12" x14ac:dyDescent="0.3">
      <c r="A38" s="37"/>
      <c r="B38" s="38"/>
      <c r="C38" s="151"/>
      <c r="D38" s="152"/>
      <c r="E38" s="38"/>
      <c r="F38" s="40">
        <f>_xlfn.XLOOKUP(B38,'hinterlegte Daten'!A$31:Z$31,'hinterlegte Daten'!A$32:Z$32,1)</f>
        <v>1</v>
      </c>
      <c r="G38" s="38"/>
      <c r="H38" s="61">
        <f t="shared" si="0"/>
        <v>0</v>
      </c>
      <c r="I38" s="62"/>
      <c r="J38" s="16" t="str">
        <f t="shared" si="1"/>
        <v/>
      </c>
      <c r="L38" s="19" t="str">
        <f>_xlfn.XLOOKUP(B38,'hinterlegte Daten'!A$31:Z$31,'hinterlegte Daten'!A$33:Z$33,"")</f>
        <v/>
      </c>
    </row>
    <row r="39" spans="1:12" x14ac:dyDescent="0.3">
      <c r="A39" s="37"/>
      <c r="B39" s="38"/>
      <c r="C39" s="151"/>
      <c r="D39" s="152"/>
      <c r="E39" s="38"/>
      <c r="F39" s="40">
        <f>_xlfn.XLOOKUP(B39,'hinterlegte Daten'!A$31:Z$31,'hinterlegte Daten'!A$32:Z$32,1)</f>
        <v>1</v>
      </c>
      <c r="G39" s="38"/>
      <c r="H39" s="61">
        <f t="shared" si="0"/>
        <v>0</v>
      </c>
      <c r="I39" s="62"/>
      <c r="J39" s="16" t="str">
        <f t="shared" si="1"/>
        <v/>
      </c>
      <c r="L39" s="19" t="str">
        <f>_xlfn.XLOOKUP(B39,'hinterlegte Daten'!A$31:Z$31,'hinterlegte Daten'!A$33:Z$33,"")</f>
        <v/>
      </c>
    </row>
    <row r="40" spans="1:12" x14ac:dyDescent="0.3">
      <c r="A40" s="37"/>
      <c r="B40" s="38"/>
      <c r="C40" s="151"/>
      <c r="D40" s="152"/>
      <c r="E40" s="38"/>
      <c r="F40" s="40">
        <f>_xlfn.XLOOKUP(B40,'hinterlegte Daten'!A$31:Z$31,'hinterlegte Daten'!A$32:Z$32,1)</f>
        <v>1</v>
      </c>
      <c r="G40" s="38"/>
      <c r="H40" s="61">
        <f t="shared" si="0"/>
        <v>0</v>
      </c>
      <c r="I40" s="62"/>
      <c r="J40" s="16" t="str">
        <f t="shared" si="1"/>
        <v/>
      </c>
      <c r="L40" s="19" t="str">
        <f>_xlfn.XLOOKUP(B40,'hinterlegte Daten'!A$31:Z$31,'hinterlegte Daten'!A$33:Z$33,"")</f>
        <v/>
      </c>
    </row>
    <row r="41" spans="1:12" x14ac:dyDescent="0.3">
      <c r="A41" s="37"/>
      <c r="B41" s="38"/>
      <c r="C41" s="151"/>
      <c r="D41" s="152"/>
      <c r="E41" s="38"/>
      <c r="F41" s="40">
        <f>_xlfn.XLOOKUP(B41,'hinterlegte Daten'!A$31:Z$31,'hinterlegte Daten'!A$32:Z$32,1)</f>
        <v>1</v>
      </c>
      <c r="G41" s="38"/>
      <c r="H41" s="153">
        <f t="shared" si="0"/>
        <v>0</v>
      </c>
      <c r="I41" s="154"/>
      <c r="J41" s="16" t="str">
        <f t="shared" si="1"/>
        <v/>
      </c>
      <c r="L41" s="19" t="str">
        <f>_xlfn.XLOOKUP(B41,'hinterlegte Daten'!A$31:Z$31,'hinterlegte Daten'!A$33:Z$33,"")</f>
        <v/>
      </c>
    </row>
    <row r="42" spans="1:12" x14ac:dyDescent="0.3">
      <c r="A42" s="37"/>
      <c r="B42" s="38"/>
      <c r="C42" s="151"/>
      <c r="D42" s="152"/>
      <c r="E42" s="38"/>
      <c r="F42" s="40">
        <f>_xlfn.XLOOKUP(B42,'hinterlegte Daten'!A$31:Z$31,'hinterlegte Daten'!A$32:Z$32,1)</f>
        <v>1</v>
      </c>
      <c r="G42" s="38"/>
      <c r="H42" s="153">
        <f t="shared" ref="H42:H81" si="2">E42*F42*(1-G42)</f>
        <v>0</v>
      </c>
      <c r="I42" s="154"/>
      <c r="J42" s="16" t="str">
        <f t="shared" si="1"/>
        <v/>
      </c>
      <c r="L42" s="19" t="str">
        <f>_xlfn.XLOOKUP(B42,'hinterlegte Daten'!A$31:Z$31,'hinterlegte Daten'!A$33:Z$33,"")</f>
        <v/>
      </c>
    </row>
    <row r="43" spans="1:12" x14ac:dyDescent="0.3">
      <c r="A43" s="37"/>
      <c r="B43" s="38"/>
      <c r="C43" s="151"/>
      <c r="D43" s="152"/>
      <c r="E43" s="38"/>
      <c r="F43" s="40">
        <f>_xlfn.XLOOKUP(B43,'hinterlegte Daten'!A$31:Z$31,'hinterlegte Daten'!A$32:Z$32,1)</f>
        <v>1</v>
      </c>
      <c r="G43" s="38"/>
      <c r="H43" s="153">
        <f t="shared" si="2"/>
        <v>0</v>
      </c>
      <c r="I43" s="154"/>
      <c r="J43" s="16" t="str">
        <f t="shared" si="1"/>
        <v/>
      </c>
      <c r="L43" s="19" t="str">
        <f>_xlfn.XLOOKUP(B43,'hinterlegte Daten'!A$31:Z$31,'hinterlegte Daten'!A$33:Z$33,"")</f>
        <v/>
      </c>
    </row>
    <row r="44" spans="1:12" x14ac:dyDescent="0.3">
      <c r="A44" s="37"/>
      <c r="B44" s="38"/>
      <c r="C44" s="151"/>
      <c r="D44" s="152"/>
      <c r="E44" s="38"/>
      <c r="F44" s="40">
        <f>_xlfn.XLOOKUP(B44,'hinterlegte Daten'!A$31:Z$31,'hinterlegte Daten'!A$32:Z$32,1)</f>
        <v>1</v>
      </c>
      <c r="G44" s="38"/>
      <c r="H44" s="153">
        <f t="shared" si="2"/>
        <v>0</v>
      </c>
      <c r="I44" s="154"/>
      <c r="J44" s="16" t="str">
        <f t="shared" si="1"/>
        <v/>
      </c>
      <c r="L44" s="19" t="str">
        <f>_xlfn.XLOOKUP(B44,'hinterlegte Daten'!A$31:Z$31,'hinterlegte Daten'!A$33:Z$33,"")</f>
        <v/>
      </c>
    </row>
    <row r="45" spans="1:12" x14ac:dyDescent="0.3">
      <c r="A45" s="37"/>
      <c r="B45" s="38"/>
      <c r="C45" s="151"/>
      <c r="D45" s="152"/>
      <c r="E45" s="38"/>
      <c r="F45" s="40">
        <f>_xlfn.XLOOKUP(B45,'hinterlegte Daten'!A$31:Z$31,'hinterlegte Daten'!A$32:Z$32,1)</f>
        <v>1</v>
      </c>
      <c r="G45" s="38"/>
      <c r="H45" s="153">
        <f t="shared" si="2"/>
        <v>0</v>
      </c>
      <c r="I45" s="154"/>
      <c r="J45" s="16" t="str">
        <f t="shared" si="1"/>
        <v/>
      </c>
      <c r="L45" s="19" t="str">
        <f>_xlfn.XLOOKUP(B45,'hinterlegte Daten'!A$31:Z$31,'hinterlegte Daten'!A$33:Z$33,"")</f>
        <v/>
      </c>
    </row>
    <row r="46" spans="1:12" x14ac:dyDescent="0.3">
      <c r="A46" s="37"/>
      <c r="B46" s="38"/>
      <c r="C46" s="151"/>
      <c r="D46" s="152"/>
      <c r="E46" s="38"/>
      <c r="F46" s="40">
        <f>_xlfn.XLOOKUP(B46,'hinterlegte Daten'!A$31:Z$31,'hinterlegte Daten'!A$32:Z$32,1)</f>
        <v>1</v>
      </c>
      <c r="G46" s="38"/>
      <c r="H46" s="153">
        <f t="shared" si="2"/>
        <v>0</v>
      </c>
      <c r="I46" s="154"/>
      <c r="J46" s="16" t="str">
        <f t="shared" si="1"/>
        <v/>
      </c>
      <c r="L46" s="19" t="str">
        <f>_xlfn.XLOOKUP(B46,'hinterlegte Daten'!A$31:Z$31,'hinterlegte Daten'!A$33:Z$33,"")</f>
        <v/>
      </c>
    </row>
    <row r="47" spans="1:12" x14ac:dyDescent="0.3">
      <c r="A47" s="37"/>
      <c r="B47" s="38"/>
      <c r="C47" s="151"/>
      <c r="D47" s="152"/>
      <c r="E47" s="38"/>
      <c r="F47" s="40">
        <f>_xlfn.XLOOKUP(B47,'hinterlegte Daten'!A$31:Z$31,'hinterlegte Daten'!A$32:Z$32,1)</f>
        <v>1</v>
      </c>
      <c r="G47" s="38"/>
      <c r="H47" s="153">
        <f t="shared" si="2"/>
        <v>0</v>
      </c>
      <c r="I47" s="154"/>
      <c r="J47" s="16" t="str">
        <f t="shared" si="1"/>
        <v/>
      </c>
      <c r="L47" s="19" t="str">
        <f>_xlfn.XLOOKUP(B47,'hinterlegte Daten'!A$31:Z$31,'hinterlegte Daten'!A$33:Z$33,"")</f>
        <v/>
      </c>
    </row>
    <row r="48" spans="1:12" x14ac:dyDescent="0.3">
      <c r="A48" s="37"/>
      <c r="B48" s="38"/>
      <c r="C48" s="151"/>
      <c r="D48" s="152"/>
      <c r="E48" s="38"/>
      <c r="F48" s="40">
        <f>_xlfn.XLOOKUP(B48,'hinterlegte Daten'!A$31:Z$31,'hinterlegte Daten'!A$32:Z$32,1)</f>
        <v>1</v>
      </c>
      <c r="G48" s="38"/>
      <c r="H48" s="153">
        <f t="shared" si="2"/>
        <v>0</v>
      </c>
      <c r="I48" s="154"/>
      <c r="J48" s="16" t="str">
        <f t="shared" si="1"/>
        <v/>
      </c>
      <c r="L48" s="19" t="str">
        <f>_xlfn.XLOOKUP(B48,'hinterlegte Daten'!A$31:Z$31,'hinterlegte Daten'!A$33:Z$33,"")</f>
        <v/>
      </c>
    </row>
    <row r="49" spans="1:12" x14ac:dyDescent="0.3">
      <c r="A49" s="37"/>
      <c r="B49" s="38"/>
      <c r="C49" s="151"/>
      <c r="D49" s="152"/>
      <c r="E49" s="38"/>
      <c r="F49" s="40">
        <f>_xlfn.XLOOKUP(B49,'hinterlegte Daten'!A$31:Z$31,'hinterlegte Daten'!A$32:Z$32,1)</f>
        <v>1</v>
      </c>
      <c r="G49" s="38"/>
      <c r="H49" s="153">
        <f t="shared" si="2"/>
        <v>0</v>
      </c>
      <c r="I49" s="154"/>
      <c r="J49" s="16" t="str">
        <f t="shared" si="1"/>
        <v/>
      </c>
      <c r="L49" s="19" t="str">
        <f>_xlfn.XLOOKUP(B49,'hinterlegte Daten'!A$31:Z$31,'hinterlegte Daten'!A$33:Z$33,"")</f>
        <v/>
      </c>
    </row>
    <row r="50" spans="1:12" x14ac:dyDescent="0.3">
      <c r="A50" s="37"/>
      <c r="B50" s="38"/>
      <c r="C50" s="151"/>
      <c r="D50" s="152"/>
      <c r="E50" s="38"/>
      <c r="F50" s="40">
        <f>_xlfn.XLOOKUP(B50,'hinterlegte Daten'!A$31:Z$31,'hinterlegte Daten'!A$32:Z$32,1)</f>
        <v>1</v>
      </c>
      <c r="G50" s="38"/>
      <c r="H50" s="153">
        <f t="shared" si="2"/>
        <v>0</v>
      </c>
      <c r="I50" s="154"/>
      <c r="J50" s="16" t="str">
        <f t="shared" si="1"/>
        <v/>
      </c>
      <c r="L50" s="19" t="str">
        <f>_xlfn.XLOOKUP(B50,'hinterlegte Daten'!A$31:Z$31,'hinterlegte Daten'!A$33:Z$33,"")</f>
        <v/>
      </c>
    </row>
    <row r="51" spans="1:12" x14ac:dyDescent="0.3">
      <c r="A51" s="37"/>
      <c r="B51" s="38"/>
      <c r="C51" s="151"/>
      <c r="D51" s="152"/>
      <c r="E51" s="38"/>
      <c r="F51" s="40">
        <f>_xlfn.XLOOKUP(B51,'hinterlegte Daten'!A$31:Z$31,'hinterlegte Daten'!A$32:Z$32,1)</f>
        <v>1</v>
      </c>
      <c r="G51" s="38"/>
      <c r="H51" s="153">
        <f t="shared" si="2"/>
        <v>0</v>
      </c>
      <c r="I51" s="154"/>
      <c r="J51" s="16" t="str">
        <f t="shared" si="1"/>
        <v/>
      </c>
      <c r="L51" s="19" t="str">
        <f>_xlfn.XLOOKUP(B51,'hinterlegte Daten'!A$31:Z$31,'hinterlegte Daten'!A$33:Z$33,"")</f>
        <v/>
      </c>
    </row>
    <row r="52" spans="1:12" x14ac:dyDescent="0.3">
      <c r="A52" s="37"/>
      <c r="B52" s="38"/>
      <c r="C52" s="151"/>
      <c r="D52" s="152"/>
      <c r="E52" s="38"/>
      <c r="F52" s="40">
        <f>_xlfn.XLOOKUP(B52,'hinterlegte Daten'!A$31:Z$31,'hinterlegte Daten'!A$32:Z$32,1)</f>
        <v>1</v>
      </c>
      <c r="G52" s="38"/>
      <c r="H52" s="153">
        <f t="shared" si="2"/>
        <v>0</v>
      </c>
      <c r="I52" s="154"/>
      <c r="J52" s="16" t="str">
        <f t="shared" si="1"/>
        <v/>
      </c>
      <c r="L52" s="19" t="str">
        <f>_xlfn.XLOOKUP(B52,'hinterlegte Daten'!A$31:Z$31,'hinterlegte Daten'!A$33:Z$33,"")</f>
        <v/>
      </c>
    </row>
    <row r="53" spans="1:12" x14ac:dyDescent="0.3">
      <c r="A53" s="37"/>
      <c r="B53" s="38"/>
      <c r="C53" s="151"/>
      <c r="D53" s="152"/>
      <c r="E53" s="38"/>
      <c r="F53" s="40">
        <f>_xlfn.XLOOKUP(B53,'hinterlegte Daten'!A$31:Z$31,'hinterlegte Daten'!A$32:Z$32,1)</f>
        <v>1</v>
      </c>
      <c r="G53" s="38"/>
      <c r="H53" s="153">
        <f t="shared" si="2"/>
        <v>0</v>
      </c>
      <c r="I53" s="154"/>
      <c r="J53" s="16" t="str">
        <f t="shared" si="1"/>
        <v/>
      </c>
      <c r="L53" s="19" t="str">
        <f>_xlfn.XLOOKUP(B53,'hinterlegte Daten'!A$31:Z$31,'hinterlegte Daten'!A$33:Z$33,"")</f>
        <v/>
      </c>
    </row>
    <row r="54" spans="1:12" x14ac:dyDescent="0.3">
      <c r="A54" s="37"/>
      <c r="B54" s="38"/>
      <c r="C54" s="151"/>
      <c r="D54" s="152"/>
      <c r="E54" s="38"/>
      <c r="F54" s="40">
        <f>_xlfn.XLOOKUP(B54,'hinterlegte Daten'!A$31:Z$31,'hinterlegte Daten'!A$32:Z$32,1)</f>
        <v>1</v>
      </c>
      <c r="G54" s="38"/>
      <c r="H54" s="153">
        <f t="shared" si="2"/>
        <v>0</v>
      </c>
      <c r="I54" s="154"/>
      <c r="J54" s="16" t="str">
        <f t="shared" si="1"/>
        <v/>
      </c>
      <c r="L54" s="19" t="str">
        <f>_xlfn.XLOOKUP(B54,'hinterlegte Daten'!A$31:Z$31,'hinterlegte Daten'!A$33:Z$33,"")</f>
        <v/>
      </c>
    </row>
    <row r="55" spans="1:12" x14ac:dyDescent="0.3">
      <c r="A55" s="37"/>
      <c r="B55" s="38"/>
      <c r="C55" s="151"/>
      <c r="D55" s="152"/>
      <c r="E55" s="38"/>
      <c r="F55" s="40">
        <f>_xlfn.XLOOKUP(B55,'hinterlegte Daten'!A$31:Z$31,'hinterlegte Daten'!A$32:Z$32,1)</f>
        <v>1</v>
      </c>
      <c r="G55" s="38"/>
      <c r="H55" s="153">
        <f t="shared" si="2"/>
        <v>0</v>
      </c>
      <c r="I55" s="154"/>
      <c r="J55" s="16" t="str">
        <f t="shared" si="1"/>
        <v/>
      </c>
      <c r="L55" s="19" t="str">
        <f>_xlfn.XLOOKUP(B55,'hinterlegte Daten'!A$31:Z$31,'hinterlegte Daten'!A$33:Z$33,"")</f>
        <v/>
      </c>
    </row>
    <row r="56" spans="1:12" x14ac:dyDescent="0.3">
      <c r="A56" s="37"/>
      <c r="B56" s="38"/>
      <c r="C56" s="151"/>
      <c r="D56" s="152"/>
      <c r="E56" s="38"/>
      <c r="F56" s="40">
        <f>_xlfn.XLOOKUP(B56,'hinterlegte Daten'!A$31:Z$31,'hinterlegte Daten'!A$32:Z$32,1)</f>
        <v>1</v>
      </c>
      <c r="G56" s="38"/>
      <c r="H56" s="153">
        <f t="shared" si="2"/>
        <v>0</v>
      </c>
      <c r="I56" s="154"/>
      <c r="J56" s="16" t="str">
        <f t="shared" si="1"/>
        <v/>
      </c>
      <c r="L56" s="19" t="str">
        <f>_xlfn.XLOOKUP(B56,'hinterlegte Daten'!A$31:Z$31,'hinterlegte Daten'!A$33:Z$33,"")</f>
        <v/>
      </c>
    </row>
    <row r="57" spans="1:12" x14ac:dyDescent="0.3">
      <c r="A57" s="37"/>
      <c r="B57" s="38"/>
      <c r="C57" s="151"/>
      <c r="D57" s="152"/>
      <c r="E57" s="38"/>
      <c r="F57" s="40">
        <f>_xlfn.XLOOKUP(B57,'hinterlegte Daten'!A$31:Z$31,'hinterlegte Daten'!A$32:Z$32,1)</f>
        <v>1</v>
      </c>
      <c r="G57" s="38"/>
      <c r="H57" s="153">
        <f t="shared" si="2"/>
        <v>0</v>
      </c>
      <c r="I57" s="154"/>
      <c r="J57" s="16" t="str">
        <f t="shared" si="1"/>
        <v/>
      </c>
      <c r="L57" s="19" t="str">
        <f>_xlfn.XLOOKUP(B57,'hinterlegte Daten'!A$31:Z$31,'hinterlegte Daten'!A$33:Z$33,"")</f>
        <v/>
      </c>
    </row>
    <row r="58" spans="1:12" x14ac:dyDescent="0.3">
      <c r="A58" s="37"/>
      <c r="B58" s="38"/>
      <c r="C58" s="151"/>
      <c r="D58" s="152"/>
      <c r="E58" s="38"/>
      <c r="F58" s="40">
        <f>_xlfn.XLOOKUP(B58,'hinterlegte Daten'!A$31:Z$31,'hinterlegte Daten'!A$32:Z$32,1)</f>
        <v>1</v>
      </c>
      <c r="G58" s="38"/>
      <c r="H58" s="153">
        <f t="shared" si="2"/>
        <v>0</v>
      </c>
      <c r="I58" s="154"/>
      <c r="J58" s="16" t="str">
        <f t="shared" si="1"/>
        <v/>
      </c>
      <c r="L58" s="19" t="str">
        <f>_xlfn.XLOOKUP(B58,'hinterlegte Daten'!A$31:Z$31,'hinterlegte Daten'!A$33:Z$33,"")</f>
        <v/>
      </c>
    </row>
    <row r="59" spans="1:12" x14ac:dyDescent="0.3">
      <c r="A59" s="37"/>
      <c r="B59" s="38"/>
      <c r="C59" s="151"/>
      <c r="D59" s="152"/>
      <c r="E59" s="38"/>
      <c r="F59" s="40">
        <f>_xlfn.XLOOKUP(B59,'hinterlegte Daten'!A$31:Z$31,'hinterlegte Daten'!A$32:Z$32,1)</f>
        <v>1</v>
      </c>
      <c r="G59" s="38"/>
      <c r="H59" s="153">
        <f t="shared" si="2"/>
        <v>0</v>
      </c>
      <c r="I59" s="154"/>
      <c r="J59" s="16" t="str">
        <f t="shared" si="1"/>
        <v/>
      </c>
      <c r="L59" s="19" t="str">
        <f>_xlfn.XLOOKUP(B59,'hinterlegte Daten'!A$31:Z$31,'hinterlegte Daten'!A$33:Z$33,"")</f>
        <v/>
      </c>
    </row>
    <row r="60" spans="1:12" x14ac:dyDescent="0.3">
      <c r="A60" s="37"/>
      <c r="B60" s="38"/>
      <c r="C60" s="151"/>
      <c r="D60" s="152"/>
      <c r="E60" s="38"/>
      <c r="F60" s="40">
        <f>_xlfn.XLOOKUP(B60,'hinterlegte Daten'!A$31:Z$31,'hinterlegte Daten'!A$32:Z$32,1)</f>
        <v>1</v>
      </c>
      <c r="G60" s="38"/>
      <c r="H60" s="153">
        <f t="shared" si="2"/>
        <v>0</v>
      </c>
      <c r="I60" s="154"/>
      <c r="J60" s="16" t="str">
        <f t="shared" si="1"/>
        <v/>
      </c>
      <c r="L60" s="19" t="str">
        <f>_xlfn.XLOOKUP(B60,'hinterlegte Daten'!A$31:Z$31,'hinterlegte Daten'!A$33:Z$33,"")</f>
        <v/>
      </c>
    </row>
    <row r="61" spans="1:12" x14ac:dyDescent="0.3">
      <c r="A61" s="37"/>
      <c r="B61" s="38"/>
      <c r="C61" s="151"/>
      <c r="D61" s="152"/>
      <c r="E61" s="38"/>
      <c r="F61" s="40">
        <f>_xlfn.XLOOKUP(B61,'hinterlegte Daten'!A$31:Z$31,'hinterlegte Daten'!A$32:Z$32,1)</f>
        <v>1</v>
      </c>
      <c r="G61" s="38"/>
      <c r="H61" s="153">
        <f t="shared" si="2"/>
        <v>0</v>
      </c>
      <c r="I61" s="154"/>
      <c r="J61" s="16" t="str">
        <f t="shared" si="1"/>
        <v/>
      </c>
      <c r="L61" s="19" t="str">
        <f>_xlfn.XLOOKUP(B61,'hinterlegte Daten'!A$31:Z$31,'hinterlegte Daten'!A$33:Z$33,"")</f>
        <v/>
      </c>
    </row>
    <row r="62" spans="1:12" x14ac:dyDescent="0.3">
      <c r="A62" s="37"/>
      <c r="B62" s="38"/>
      <c r="C62" s="151"/>
      <c r="D62" s="152"/>
      <c r="E62" s="38"/>
      <c r="F62" s="40">
        <f>_xlfn.XLOOKUP(B62,'hinterlegte Daten'!A$31:Z$31,'hinterlegte Daten'!A$32:Z$32,1)</f>
        <v>1</v>
      </c>
      <c r="G62" s="38"/>
      <c r="H62" s="153">
        <f t="shared" si="2"/>
        <v>0</v>
      </c>
      <c r="I62" s="154"/>
      <c r="J62" s="16" t="str">
        <f t="shared" si="1"/>
        <v/>
      </c>
      <c r="L62" s="19" t="str">
        <f>_xlfn.XLOOKUP(B62,'hinterlegte Daten'!A$31:Z$31,'hinterlegte Daten'!A$33:Z$33,"")</f>
        <v/>
      </c>
    </row>
    <row r="63" spans="1:12" x14ac:dyDescent="0.3">
      <c r="A63" s="37"/>
      <c r="B63" s="38"/>
      <c r="C63" s="151"/>
      <c r="D63" s="152"/>
      <c r="E63" s="38"/>
      <c r="F63" s="40">
        <f>_xlfn.XLOOKUP(B63,'hinterlegte Daten'!A$31:Z$31,'hinterlegte Daten'!A$32:Z$32,1)</f>
        <v>1</v>
      </c>
      <c r="G63" s="38"/>
      <c r="H63" s="153">
        <f t="shared" si="2"/>
        <v>0</v>
      </c>
      <c r="I63" s="154"/>
      <c r="J63" s="16" t="str">
        <f t="shared" si="1"/>
        <v/>
      </c>
      <c r="L63" s="19" t="str">
        <f>_xlfn.XLOOKUP(B63,'hinterlegte Daten'!A$31:Z$31,'hinterlegte Daten'!A$33:Z$33,"")</f>
        <v/>
      </c>
    </row>
    <row r="64" spans="1:12" x14ac:dyDescent="0.3">
      <c r="A64" s="37"/>
      <c r="B64" s="38"/>
      <c r="C64" s="151"/>
      <c r="D64" s="152"/>
      <c r="E64" s="38"/>
      <c r="F64" s="40">
        <f>_xlfn.XLOOKUP(B64,'hinterlegte Daten'!A$31:Z$31,'hinterlegte Daten'!A$32:Z$32,1)</f>
        <v>1</v>
      </c>
      <c r="G64" s="38"/>
      <c r="H64" s="153">
        <f t="shared" si="2"/>
        <v>0</v>
      </c>
      <c r="I64" s="154"/>
      <c r="J64" s="16" t="str">
        <f t="shared" si="1"/>
        <v/>
      </c>
      <c r="L64" s="19" t="str">
        <f>_xlfn.XLOOKUP(B64,'hinterlegte Daten'!A$31:Z$31,'hinterlegte Daten'!A$33:Z$33,"")</f>
        <v/>
      </c>
    </row>
    <row r="65" spans="1:12" x14ac:dyDescent="0.3">
      <c r="A65" s="37"/>
      <c r="B65" s="38"/>
      <c r="C65" s="151"/>
      <c r="D65" s="152"/>
      <c r="E65" s="38"/>
      <c r="F65" s="40">
        <f>_xlfn.XLOOKUP(B65,'hinterlegte Daten'!A$31:Z$31,'hinterlegte Daten'!A$32:Z$32,1)</f>
        <v>1</v>
      </c>
      <c r="G65" s="38"/>
      <c r="H65" s="153">
        <f t="shared" si="2"/>
        <v>0</v>
      </c>
      <c r="I65" s="154"/>
      <c r="J65" s="16" t="str">
        <f t="shared" si="1"/>
        <v/>
      </c>
      <c r="L65" s="19" t="str">
        <f>_xlfn.XLOOKUP(B65,'hinterlegte Daten'!A$31:Z$31,'hinterlegte Daten'!A$33:Z$33,"")</f>
        <v/>
      </c>
    </row>
    <row r="66" spans="1:12" x14ac:dyDescent="0.3">
      <c r="A66" s="37"/>
      <c r="B66" s="38"/>
      <c r="C66" s="151"/>
      <c r="D66" s="152"/>
      <c r="E66" s="38"/>
      <c r="F66" s="40">
        <f>_xlfn.XLOOKUP(B66,'hinterlegte Daten'!A$31:Z$31,'hinterlegte Daten'!A$32:Z$32,1)</f>
        <v>1</v>
      </c>
      <c r="G66" s="38"/>
      <c r="H66" s="153">
        <f t="shared" si="2"/>
        <v>0</v>
      </c>
      <c r="I66" s="154"/>
      <c r="J66" s="16" t="str">
        <f t="shared" si="1"/>
        <v/>
      </c>
      <c r="L66" s="19" t="str">
        <f>_xlfn.XLOOKUP(B66,'hinterlegte Daten'!A$31:Z$31,'hinterlegte Daten'!A$33:Z$33,"")</f>
        <v/>
      </c>
    </row>
    <row r="67" spans="1:12" x14ac:dyDescent="0.3">
      <c r="A67" s="37"/>
      <c r="B67" s="38"/>
      <c r="C67" s="151"/>
      <c r="D67" s="152"/>
      <c r="E67" s="38"/>
      <c r="F67" s="40">
        <f>_xlfn.XLOOKUP(B67,'hinterlegte Daten'!A$31:Z$31,'hinterlegte Daten'!A$32:Z$32,1)</f>
        <v>1</v>
      </c>
      <c r="G67" s="38"/>
      <c r="H67" s="153">
        <f t="shared" si="2"/>
        <v>0</v>
      </c>
      <c r="I67" s="154"/>
      <c r="J67" s="16" t="str">
        <f t="shared" si="1"/>
        <v/>
      </c>
      <c r="L67" s="19" t="str">
        <f>_xlfn.XLOOKUP(B67,'hinterlegte Daten'!A$31:Z$31,'hinterlegte Daten'!A$33:Z$33,"")</f>
        <v/>
      </c>
    </row>
    <row r="68" spans="1:12" x14ac:dyDescent="0.3">
      <c r="A68" s="37"/>
      <c r="B68" s="38"/>
      <c r="C68" s="151"/>
      <c r="D68" s="152"/>
      <c r="E68" s="38"/>
      <c r="F68" s="40">
        <f>_xlfn.XLOOKUP(B68,'hinterlegte Daten'!A$31:Z$31,'hinterlegte Daten'!A$32:Z$32,1)</f>
        <v>1</v>
      </c>
      <c r="G68" s="38"/>
      <c r="H68" s="153">
        <f t="shared" si="2"/>
        <v>0</v>
      </c>
      <c r="I68" s="154"/>
      <c r="J68" s="16" t="str">
        <f t="shared" si="1"/>
        <v/>
      </c>
      <c r="L68" s="19" t="str">
        <f>_xlfn.XLOOKUP(B68,'hinterlegte Daten'!A$31:Z$31,'hinterlegte Daten'!A$33:Z$33,"")</f>
        <v/>
      </c>
    </row>
    <row r="69" spans="1:12" x14ac:dyDescent="0.3">
      <c r="A69" s="37"/>
      <c r="B69" s="38"/>
      <c r="C69" s="151"/>
      <c r="D69" s="152"/>
      <c r="E69" s="38"/>
      <c r="F69" s="40">
        <f>_xlfn.XLOOKUP(B69,'hinterlegte Daten'!A$31:Z$31,'hinterlegte Daten'!A$32:Z$32,1)</f>
        <v>1</v>
      </c>
      <c r="G69" s="38"/>
      <c r="H69" s="153">
        <f t="shared" si="2"/>
        <v>0</v>
      </c>
      <c r="I69" s="154"/>
      <c r="J69" s="16" t="str">
        <f t="shared" si="1"/>
        <v/>
      </c>
      <c r="L69" s="19" t="str">
        <f>_xlfn.XLOOKUP(B69,'hinterlegte Daten'!A$31:Z$31,'hinterlegte Daten'!A$33:Z$33,"")</f>
        <v/>
      </c>
    </row>
    <row r="70" spans="1:12" x14ac:dyDescent="0.3">
      <c r="A70" s="37"/>
      <c r="B70" s="38"/>
      <c r="C70" s="151"/>
      <c r="D70" s="152"/>
      <c r="E70" s="38"/>
      <c r="F70" s="40">
        <f>_xlfn.XLOOKUP(B70,'hinterlegte Daten'!A$31:Z$31,'hinterlegte Daten'!A$32:Z$32,1)</f>
        <v>1</v>
      </c>
      <c r="G70" s="38"/>
      <c r="H70" s="153">
        <f t="shared" si="2"/>
        <v>0</v>
      </c>
      <c r="I70" s="154"/>
      <c r="J70" s="16" t="str">
        <f t="shared" si="1"/>
        <v/>
      </c>
      <c r="L70" s="19" t="str">
        <f>_xlfn.XLOOKUP(B70,'hinterlegte Daten'!A$31:Z$31,'hinterlegte Daten'!A$33:Z$33,"")</f>
        <v/>
      </c>
    </row>
    <row r="71" spans="1:12" x14ac:dyDescent="0.3">
      <c r="A71" s="37"/>
      <c r="B71" s="38"/>
      <c r="C71" s="151"/>
      <c r="D71" s="152"/>
      <c r="E71" s="38"/>
      <c r="F71" s="40">
        <f>_xlfn.XLOOKUP(B71,'hinterlegte Daten'!A$31:Z$31,'hinterlegte Daten'!A$32:Z$32,1)</f>
        <v>1</v>
      </c>
      <c r="G71" s="38"/>
      <c r="H71" s="153">
        <f t="shared" si="2"/>
        <v>0</v>
      </c>
      <c r="I71" s="154"/>
      <c r="J71" s="16" t="str">
        <f t="shared" si="1"/>
        <v/>
      </c>
      <c r="L71" s="19" t="str">
        <f>_xlfn.XLOOKUP(B71,'hinterlegte Daten'!A$31:Z$31,'hinterlegte Daten'!A$33:Z$33,"")</f>
        <v/>
      </c>
    </row>
    <row r="72" spans="1:12" x14ac:dyDescent="0.3">
      <c r="A72" s="37"/>
      <c r="B72" s="38"/>
      <c r="C72" s="151"/>
      <c r="D72" s="152"/>
      <c r="E72" s="38"/>
      <c r="F72" s="40">
        <f>_xlfn.XLOOKUP(B72,'hinterlegte Daten'!A$31:Z$31,'hinterlegte Daten'!A$32:Z$32,1)</f>
        <v>1</v>
      </c>
      <c r="G72" s="38"/>
      <c r="H72" s="153">
        <f t="shared" si="2"/>
        <v>0</v>
      </c>
      <c r="I72" s="154"/>
      <c r="J72" s="16" t="str">
        <f t="shared" si="1"/>
        <v/>
      </c>
      <c r="L72" s="19" t="str">
        <f>_xlfn.XLOOKUP(B72,'hinterlegte Daten'!A$31:Z$31,'hinterlegte Daten'!A$33:Z$33,"")</f>
        <v/>
      </c>
    </row>
    <row r="73" spans="1:12" x14ac:dyDescent="0.3">
      <c r="A73" s="37"/>
      <c r="B73" s="38"/>
      <c r="C73" s="151"/>
      <c r="D73" s="152"/>
      <c r="E73" s="38"/>
      <c r="F73" s="40">
        <f>_xlfn.XLOOKUP(B73,'hinterlegte Daten'!A$31:Z$31,'hinterlegte Daten'!A$32:Z$32,1)</f>
        <v>1</v>
      </c>
      <c r="G73" s="38"/>
      <c r="H73" s="153">
        <f t="shared" si="2"/>
        <v>0</v>
      </c>
      <c r="I73" s="154"/>
      <c r="J73" s="16" t="str">
        <f t="shared" si="1"/>
        <v/>
      </c>
      <c r="L73" s="19" t="str">
        <f>_xlfn.XLOOKUP(B73,'hinterlegte Daten'!A$31:Z$31,'hinterlegte Daten'!A$33:Z$33,"")</f>
        <v/>
      </c>
    </row>
    <row r="74" spans="1:12" x14ac:dyDescent="0.3">
      <c r="A74" s="37"/>
      <c r="B74" s="38"/>
      <c r="C74" s="151"/>
      <c r="D74" s="152"/>
      <c r="E74" s="38"/>
      <c r="F74" s="40">
        <f>_xlfn.XLOOKUP(B74,'hinterlegte Daten'!A$31:Z$31,'hinterlegte Daten'!A$32:Z$32,1)</f>
        <v>1</v>
      </c>
      <c r="G74" s="38"/>
      <c r="H74" s="153">
        <f t="shared" si="2"/>
        <v>0</v>
      </c>
      <c r="I74" s="154"/>
      <c r="J74" s="16" t="str">
        <f t="shared" si="1"/>
        <v/>
      </c>
      <c r="L74" s="19" t="str">
        <f>_xlfn.XLOOKUP(B74,'hinterlegte Daten'!A$31:Z$31,'hinterlegte Daten'!A$33:Z$33,"")</f>
        <v/>
      </c>
    </row>
    <row r="75" spans="1:12" x14ac:dyDescent="0.3">
      <c r="A75" s="37"/>
      <c r="B75" s="38"/>
      <c r="C75" s="151"/>
      <c r="D75" s="152"/>
      <c r="E75" s="38"/>
      <c r="F75" s="40">
        <f>_xlfn.XLOOKUP(B75,'hinterlegte Daten'!A$31:Z$31,'hinterlegte Daten'!A$32:Z$32,1)</f>
        <v>1</v>
      </c>
      <c r="G75" s="38"/>
      <c r="H75" s="153">
        <f t="shared" si="2"/>
        <v>0</v>
      </c>
      <c r="I75" s="154"/>
      <c r="J75" s="16" t="str">
        <f t="shared" si="1"/>
        <v/>
      </c>
      <c r="L75" s="19" t="str">
        <f>_xlfn.XLOOKUP(B75,'hinterlegte Daten'!A$31:Z$31,'hinterlegte Daten'!A$33:Z$33,"")</f>
        <v/>
      </c>
    </row>
    <row r="76" spans="1:12" x14ac:dyDescent="0.3">
      <c r="A76" s="37"/>
      <c r="B76" s="38"/>
      <c r="C76" s="151"/>
      <c r="D76" s="152"/>
      <c r="E76" s="38"/>
      <c r="F76" s="40">
        <f>_xlfn.XLOOKUP(B76,'hinterlegte Daten'!A$31:Z$31,'hinterlegte Daten'!A$32:Z$32,1)</f>
        <v>1</v>
      </c>
      <c r="G76" s="38"/>
      <c r="H76" s="153">
        <f t="shared" si="2"/>
        <v>0</v>
      </c>
      <c r="I76" s="154"/>
      <c r="J76" s="16" t="str">
        <f t="shared" si="1"/>
        <v/>
      </c>
      <c r="L76" s="19" t="str">
        <f>_xlfn.XLOOKUP(B76,'hinterlegte Daten'!A$31:Z$31,'hinterlegte Daten'!A$33:Z$33,"")</f>
        <v/>
      </c>
    </row>
    <row r="77" spans="1:12" x14ac:dyDescent="0.3">
      <c r="A77" s="37"/>
      <c r="B77" s="38"/>
      <c r="C77" s="151"/>
      <c r="D77" s="152"/>
      <c r="E77" s="38"/>
      <c r="F77" s="40">
        <f>_xlfn.XLOOKUP(B77,'hinterlegte Daten'!A$31:Z$31,'hinterlegte Daten'!A$32:Z$32,1)</f>
        <v>1</v>
      </c>
      <c r="G77" s="38"/>
      <c r="H77" s="153">
        <f t="shared" si="2"/>
        <v>0</v>
      </c>
      <c r="I77" s="154"/>
      <c r="J77" s="16" t="str">
        <f t="shared" si="1"/>
        <v/>
      </c>
      <c r="L77" s="19" t="str">
        <f>_xlfn.XLOOKUP(B77,'hinterlegte Daten'!A$31:Z$31,'hinterlegte Daten'!A$33:Z$33,"")</f>
        <v/>
      </c>
    </row>
    <row r="78" spans="1:12" x14ac:dyDescent="0.3">
      <c r="A78" s="37"/>
      <c r="B78" s="38"/>
      <c r="C78" s="151"/>
      <c r="D78" s="152"/>
      <c r="E78" s="38"/>
      <c r="F78" s="40">
        <f>_xlfn.XLOOKUP(B78,'hinterlegte Daten'!A$31:Z$31,'hinterlegte Daten'!A$32:Z$32,1)</f>
        <v>1</v>
      </c>
      <c r="G78" s="38"/>
      <c r="H78" s="153">
        <f t="shared" si="2"/>
        <v>0</v>
      </c>
      <c r="I78" s="154"/>
      <c r="J78" s="16" t="str">
        <f t="shared" si="1"/>
        <v/>
      </c>
      <c r="L78" s="19" t="str">
        <f>_xlfn.XLOOKUP(B78,'hinterlegte Daten'!A$31:Z$31,'hinterlegte Daten'!A$33:Z$33,"")</f>
        <v/>
      </c>
    </row>
    <row r="79" spans="1:12" x14ac:dyDescent="0.3">
      <c r="A79" s="37"/>
      <c r="B79" s="38"/>
      <c r="C79" s="151"/>
      <c r="D79" s="152"/>
      <c r="E79" s="38"/>
      <c r="F79" s="40">
        <f>_xlfn.XLOOKUP(B79,'hinterlegte Daten'!A$31:Z$31,'hinterlegte Daten'!A$32:Z$32,1)</f>
        <v>1</v>
      </c>
      <c r="G79" s="38"/>
      <c r="H79" s="153">
        <f t="shared" si="2"/>
        <v>0</v>
      </c>
      <c r="I79" s="154"/>
      <c r="J79" s="16" t="str">
        <f t="shared" si="1"/>
        <v/>
      </c>
      <c r="L79" s="19" t="str">
        <f>_xlfn.XLOOKUP(B79,'hinterlegte Daten'!A$31:Z$31,'hinterlegte Daten'!A$33:Z$33,"")</f>
        <v/>
      </c>
    </row>
    <row r="80" spans="1:12" x14ac:dyDescent="0.3">
      <c r="A80" s="37"/>
      <c r="B80" s="38"/>
      <c r="C80" s="151"/>
      <c r="D80" s="152"/>
      <c r="E80" s="38"/>
      <c r="F80" s="40">
        <f>_xlfn.XLOOKUP(B80,'hinterlegte Daten'!A$31:Z$31,'hinterlegte Daten'!A$32:Z$32,1)</f>
        <v>1</v>
      </c>
      <c r="G80" s="38"/>
      <c r="H80" s="153">
        <f t="shared" si="2"/>
        <v>0</v>
      </c>
      <c r="I80" s="154"/>
      <c r="J80" s="16" t="str">
        <f t="shared" si="1"/>
        <v/>
      </c>
      <c r="L80" s="19" t="str">
        <f>_xlfn.XLOOKUP(B80,'hinterlegte Daten'!A$31:Z$31,'hinterlegte Daten'!A$33:Z$33,"")</f>
        <v/>
      </c>
    </row>
    <row r="81" spans="1:12" x14ac:dyDescent="0.3">
      <c r="A81" s="37"/>
      <c r="B81" s="38"/>
      <c r="C81" s="151"/>
      <c r="D81" s="152"/>
      <c r="E81" s="38"/>
      <c r="F81" s="40">
        <f>_xlfn.XLOOKUP(B81,'hinterlegte Daten'!A$31:Z$31,'hinterlegte Daten'!A$32:Z$32,1)</f>
        <v>1</v>
      </c>
      <c r="G81" s="38"/>
      <c r="H81" s="153">
        <f t="shared" si="2"/>
        <v>0</v>
      </c>
      <c r="I81" s="154"/>
      <c r="J81" s="16" t="str">
        <f t="shared" si="1"/>
        <v/>
      </c>
      <c r="L81" s="19" t="str">
        <f>_xlfn.XLOOKUP(B81,'hinterlegte Daten'!A$31:Z$31,'hinterlegte Daten'!A$33:Z$33,"")</f>
        <v/>
      </c>
    </row>
    <row r="82" spans="1:12" x14ac:dyDescent="0.3">
      <c r="A82" s="37"/>
      <c r="B82" s="38"/>
      <c r="C82" s="151"/>
      <c r="D82" s="152"/>
      <c r="E82" s="38"/>
      <c r="F82" s="40">
        <f>_xlfn.XLOOKUP(B82,'hinterlegte Daten'!A$31:Z$31,'hinterlegte Daten'!A$32:Z$32,1)</f>
        <v>1</v>
      </c>
      <c r="G82" s="38"/>
      <c r="H82" s="153">
        <f t="shared" si="0"/>
        <v>0</v>
      </c>
      <c r="I82" s="154"/>
      <c r="J82" s="16" t="str">
        <f t="shared" si="1"/>
        <v/>
      </c>
      <c r="L82" s="19" t="str">
        <f>_xlfn.XLOOKUP(B82,'hinterlegte Daten'!A$31:Z$31,'hinterlegte Daten'!A$33:Z$33,"")</f>
        <v/>
      </c>
    </row>
    <row r="83" spans="1:12" x14ac:dyDescent="0.3">
      <c r="A83" s="37"/>
      <c r="B83" s="38"/>
      <c r="C83" s="151"/>
      <c r="D83" s="152"/>
      <c r="E83" s="38"/>
      <c r="F83" s="40">
        <f>_xlfn.XLOOKUP(B83,'hinterlegte Daten'!A$31:Z$31,'hinterlegte Daten'!A$32:Z$32,1)</f>
        <v>1</v>
      </c>
      <c r="G83" s="38"/>
      <c r="H83" s="153">
        <f t="shared" si="0"/>
        <v>0</v>
      </c>
      <c r="I83" s="154"/>
      <c r="J83" s="16" t="str">
        <f t="shared" si="1"/>
        <v/>
      </c>
      <c r="L83" s="19" t="str">
        <f>_xlfn.XLOOKUP(B83,'hinterlegte Daten'!A$31:Z$31,'hinterlegte Daten'!A$33:Z$33,"")</f>
        <v/>
      </c>
    </row>
    <row r="84" spans="1:12" x14ac:dyDescent="0.3">
      <c r="A84" s="37"/>
      <c r="B84" s="38"/>
      <c r="C84" s="151"/>
      <c r="D84" s="152"/>
      <c r="E84" s="38"/>
      <c r="F84" s="40">
        <f>_xlfn.XLOOKUP(B84,'hinterlegte Daten'!A$31:Z$31,'hinterlegte Daten'!A$32:Z$32,1)</f>
        <v>1</v>
      </c>
      <c r="G84" s="38"/>
      <c r="H84" s="153">
        <f t="shared" si="0"/>
        <v>0</v>
      </c>
      <c r="I84" s="154"/>
      <c r="J84" s="16" t="str">
        <f t="shared" si="1"/>
        <v/>
      </c>
      <c r="L84" s="19" t="str">
        <f>_xlfn.XLOOKUP(B84,'hinterlegte Daten'!A$31:Z$31,'hinterlegte Daten'!A$33:Z$33,"")</f>
        <v/>
      </c>
    </row>
    <row r="85" spans="1:12" x14ac:dyDescent="0.3">
      <c r="A85" s="37"/>
      <c r="B85" s="38"/>
      <c r="C85" s="151"/>
      <c r="D85" s="152"/>
      <c r="E85" s="38"/>
      <c r="F85" s="40">
        <f>_xlfn.XLOOKUP(B85,'hinterlegte Daten'!A$31:Z$31,'hinterlegte Daten'!A$32:Z$32,1)</f>
        <v>1</v>
      </c>
      <c r="G85" s="38"/>
      <c r="H85" s="153">
        <f t="shared" si="0"/>
        <v>0</v>
      </c>
      <c r="I85" s="154"/>
      <c r="J85" s="16" t="str">
        <f t="shared" si="1"/>
        <v/>
      </c>
      <c r="L85" s="19" t="str">
        <f>_xlfn.XLOOKUP(B85,'hinterlegte Daten'!A$31:Z$31,'hinterlegte Daten'!A$33:Z$33,"")</f>
        <v/>
      </c>
    </row>
    <row r="86" spans="1:12" x14ac:dyDescent="0.3">
      <c r="A86" s="37"/>
      <c r="B86" s="38"/>
      <c r="C86" s="151"/>
      <c r="D86" s="152"/>
      <c r="E86" s="38"/>
      <c r="F86" s="40">
        <f>_xlfn.XLOOKUP(B86,'hinterlegte Daten'!A$31:Z$31,'hinterlegte Daten'!A$32:Z$32,1)</f>
        <v>1</v>
      </c>
      <c r="G86" s="38"/>
      <c r="H86" s="153">
        <f t="shared" si="0"/>
        <v>0</v>
      </c>
      <c r="I86" s="154"/>
      <c r="J86" s="16" t="str">
        <f t="shared" si="1"/>
        <v/>
      </c>
      <c r="L86" s="19" t="str">
        <f>_xlfn.XLOOKUP(B86,'hinterlegte Daten'!A$31:Z$31,'hinterlegte Daten'!A$33:Z$33,"")</f>
        <v/>
      </c>
    </row>
    <row r="87" spans="1:12" x14ac:dyDescent="0.3">
      <c r="A87" s="19" t="str" cm="1">
        <f t="array" aca="1" ref="A87" ca="1">MID(CELL("Dateiname",A1),FIND("]",CELL("Dateiname",A1))+1,999)</f>
        <v>Quelle mit 2x Kaltluft</v>
      </c>
    </row>
    <row r="88" spans="1:12" x14ac:dyDescent="0.3">
      <c r="A88" s="9" t="s">
        <v>45</v>
      </c>
      <c r="B88" s="38"/>
      <c r="G88" s="9" t="s">
        <v>55</v>
      </c>
      <c r="H88" s="158">
        <f>_xlfn.XLOOKUP(B88,'hinterlegte Daten'!A39:D39,'hinterlegte Daten'!A40:D40,0)</f>
        <v>0</v>
      </c>
      <c r="I88" s="159"/>
    </row>
    <row r="89" spans="1:12" ht="15" thickBot="1" x14ac:dyDescent="0.35"/>
    <row r="90" spans="1:12" ht="15" thickBot="1" x14ac:dyDescent="0.35">
      <c r="E90" s="123" t="s">
        <v>293</v>
      </c>
      <c r="F90" s="124"/>
      <c r="G90" s="123" t="s">
        <v>294</v>
      </c>
      <c r="H90" s="124"/>
    </row>
    <row r="91" spans="1:12" ht="15" customHeight="1" x14ac:dyDescent="0.3">
      <c r="A91" s="66" t="s">
        <v>102</v>
      </c>
      <c r="B91" s="93">
        <f>ROUND(SUM(H8:H86,H88)^(0.67)*0.029,2)</f>
        <v>0</v>
      </c>
      <c r="C91" s="139" t="s">
        <v>295</v>
      </c>
      <c r="D91" s="69" t="s">
        <v>25</v>
      </c>
      <c r="E91" s="74">
        <f>IF(B91=0,0,IF(-72.1*LN(0.2/B91)&gt;20,-72.1*LN(0.2/B91),20))</f>
        <v>0</v>
      </c>
      <c r="F91" s="67" t="str" cm="1">
        <f t="array" ref="F91">_xlfn.IFS(B$91=0,"",OR(B$91&lt;0.35,B$91&gt;6.4),"Abstand prüfen",AND(B$91&gt;=0.35,B$91&lt;=6.4),"Formel gilt")</f>
        <v/>
      </c>
      <c r="G91" s="72">
        <f>IF(E$91=0,0,IF(E$91-50&gt;20,E$91-50,20))</f>
        <v>0</v>
      </c>
      <c r="H91" s="94" t="str" cm="1">
        <f t="array" ref="H91">_xlfn.IFS(G91=0,"",G91&lt;40,"Abstand kritisch",AND(40&lt;=G91,B$59&lt;=6.4),"Formel gilt",B$59&gt;6.4,"Abstand prüfen")</f>
        <v/>
      </c>
    </row>
    <row r="92" spans="1:12" x14ac:dyDescent="0.3">
      <c r="A92" s="125" t="str" cm="1">
        <f t="array" ref="A92">_xlfn.IFS(B91=0,"",OR(B91&lt;0.35,B91&gt;6.4),"ACHTUNG: Berechnungsformel nicht für diese Quellenstärke geeignet",AND(COUNTIF(G8:G86,0.7)&gt;0,E91&lt;50),"ACHTUNG: Minimalabstand bei Abluftreinigung 50 m",TRUE,"")</f>
        <v/>
      </c>
      <c r="B92" s="126"/>
      <c r="C92" s="140"/>
      <c r="D92" s="70" t="s">
        <v>26</v>
      </c>
      <c r="E92" s="75">
        <f>IF(E91=0,0,IF(E91-30&gt;20,E91-30,20))</f>
        <v>0</v>
      </c>
      <c r="F92" s="68" t="str" cm="1">
        <f t="array" ref="F92">_xlfn.IFS(E92=0,"",E92&lt;40,"Abstand prüfen",AND(40&lt;=E92,B$91&lt;=6.4),"Formel gilt",B$91&gt;6.4,"Abstand prüfen")</f>
        <v/>
      </c>
      <c r="G92" s="73">
        <f>IF(E$91=0,0,IF(E$91-65&gt;20,E$91-65,20))</f>
        <v>0</v>
      </c>
      <c r="H92" s="95" t="str" cm="1">
        <f t="array" ref="H92">_xlfn.IFS(G92=0,"",G92&lt;40,"Abstand kritisch",AND(40&lt;=G92,B$59&lt;=6.4),"Formel gilt",B$59&gt;6.4,"Abstand prüfen")</f>
        <v/>
      </c>
    </row>
    <row r="93" spans="1:12" x14ac:dyDescent="0.3">
      <c r="A93" s="111"/>
      <c r="B93" s="111"/>
      <c r="C93" s="141"/>
      <c r="D93" s="119" t="s">
        <v>330</v>
      </c>
      <c r="E93" s="143" t="s">
        <v>296</v>
      </c>
      <c r="F93" s="144"/>
      <c r="G93" s="73">
        <f>IF(E$91=0,0,IF(E$91-65&gt;20,E$91-65,20))</f>
        <v>0</v>
      </c>
      <c r="H93" s="95" t="str" cm="1">
        <f t="array" ref="H93">_xlfn.IFS(G93=0,"",G93&lt;40,"Abstand kritisch",AND(40&lt;=G93,B$59&lt;=6.4),"Formel gilt",B$59&gt;6.4,"Abstand prüfen")</f>
        <v/>
      </c>
    </row>
    <row r="94" spans="1:12" ht="15" thickBot="1" x14ac:dyDescent="0.35">
      <c r="B94" s="65"/>
      <c r="C94" s="142"/>
      <c r="D94" s="71" t="s">
        <v>331</v>
      </c>
      <c r="E94" s="127" t="s">
        <v>296</v>
      </c>
      <c r="F94" s="128"/>
      <c r="G94" s="76">
        <f>IF(E$91=0,0,IF(E$91-80&gt;20,E$91-80,20))</f>
        <v>0</v>
      </c>
      <c r="H94" s="96" t="str" cm="1">
        <f t="array" ref="H94">_xlfn.IFS(G94=0,"",G94&lt;40,"Abstand kritisch",AND(40&lt;=G94,B$59&lt;=6.4),"Formel gilt",B$59&gt;6.4,"Abstand prüfen")</f>
        <v/>
      </c>
    </row>
    <row r="95" spans="1:12" ht="15" thickBot="1" x14ac:dyDescent="0.35">
      <c r="B95" s="65"/>
      <c r="C95" s="88"/>
    </row>
    <row r="96" spans="1:12" ht="15.75" customHeight="1" thickBot="1" x14ac:dyDescent="0.35">
      <c r="A96" s="105" t="s">
        <v>305</v>
      </c>
      <c r="B96" s="155"/>
      <c r="C96" s="91" t="s">
        <v>81</v>
      </c>
      <c r="D96" s="90">
        <f>_xlfn.XLOOKUP(B96,'hinterlegte Daten'!A46:E46,'hinterlegte Daten'!A52:E52,1)</f>
        <v>1</v>
      </c>
      <c r="E96" s="130" t="s">
        <v>293</v>
      </c>
      <c r="F96" s="124"/>
      <c r="G96" s="123" t="s">
        <v>294</v>
      </c>
      <c r="H96" s="124"/>
    </row>
    <row r="97" spans="1:8" ht="15" customHeight="1" x14ac:dyDescent="0.3">
      <c r="A97" s="106"/>
      <c r="B97" s="155"/>
      <c r="C97" s="133" t="s">
        <v>103</v>
      </c>
      <c r="D97" s="69" t="s">
        <v>25</v>
      </c>
      <c r="E97" s="74">
        <f>E91*D$96</f>
        <v>0</v>
      </c>
      <c r="F97" s="67" t="str">
        <f>IF(D96=1,"",F91)</f>
        <v/>
      </c>
      <c r="G97" s="74">
        <f>G91*D$96</f>
        <v>0</v>
      </c>
      <c r="H97" s="94" t="str">
        <f>IF(D96=1,"",H91)</f>
        <v/>
      </c>
    </row>
    <row r="98" spans="1:8" x14ac:dyDescent="0.3">
      <c r="A98" s="107" t="str">
        <f>IF(B96="situationsspezifischer Faktor","Eingabe situationsspezifischer Faktor in Zelle B97:","")</f>
        <v/>
      </c>
      <c r="B98" s="104"/>
      <c r="C98" s="134"/>
      <c r="D98" s="70" t="s">
        <v>26</v>
      </c>
      <c r="E98" s="75">
        <f>E92*D$96</f>
        <v>0</v>
      </c>
      <c r="F98" s="68" t="str">
        <f>IF(D96=1,"",F92)</f>
        <v/>
      </c>
      <c r="G98" s="75">
        <f>G92*D$96</f>
        <v>0</v>
      </c>
      <c r="H98" s="95" t="str">
        <f>IF(D96=1,"",H92)</f>
        <v/>
      </c>
    </row>
    <row r="99" spans="1:8" x14ac:dyDescent="0.3">
      <c r="A99" s="107"/>
      <c r="C99" s="135"/>
      <c r="D99" s="119" t="s">
        <v>330</v>
      </c>
      <c r="E99" s="143" t="s">
        <v>296</v>
      </c>
      <c r="F99" s="144"/>
      <c r="G99" s="75">
        <f>G93*D$96</f>
        <v>0</v>
      </c>
      <c r="H99" s="95" t="str">
        <f>IF(D96=1,"",H93)</f>
        <v/>
      </c>
    </row>
    <row r="100" spans="1:8" ht="15" thickBot="1" x14ac:dyDescent="0.35">
      <c r="A100" s="164" t="str">
        <f>IF(B96="situationsspezifischer Faktor","ACHTUNG: Situationsspezifischer Faktor nur mit Abklärung durch Fachexperten","")</f>
        <v/>
      </c>
      <c r="B100" s="165"/>
      <c r="C100" s="136"/>
      <c r="D100" s="71" t="s">
        <v>331</v>
      </c>
      <c r="E100" s="127" t="s">
        <v>296</v>
      </c>
      <c r="F100" s="128"/>
      <c r="G100" s="79">
        <f>G94*D$96</f>
        <v>0</v>
      </c>
      <c r="H100" s="96" t="str">
        <f>IF(D96=1,"",H94)</f>
        <v/>
      </c>
    </row>
    <row r="101" spans="1:8" ht="15" thickBot="1" x14ac:dyDescent="0.35">
      <c r="A101" s="164"/>
      <c r="B101" s="164"/>
      <c r="D101" s="92"/>
      <c r="E101" s="92"/>
      <c r="F101" s="92"/>
      <c r="G101" s="92"/>
      <c r="H101" s="92"/>
    </row>
    <row r="102" spans="1:8" ht="15.75" customHeight="1" thickBot="1" x14ac:dyDescent="0.35">
      <c r="A102" s="105" t="s">
        <v>306</v>
      </c>
      <c r="B102" s="155"/>
      <c r="C102" s="91" t="s">
        <v>81</v>
      </c>
      <c r="D102" s="90">
        <f>_xlfn.XLOOKUP(B102,'hinterlegte Daten'!A46:E46,'hinterlegte Daten'!A53:E53,1)</f>
        <v>1</v>
      </c>
      <c r="E102" s="130" t="s">
        <v>293</v>
      </c>
      <c r="F102" s="124"/>
      <c r="G102" s="123" t="s">
        <v>294</v>
      </c>
      <c r="H102" s="124"/>
    </row>
    <row r="103" spans="1:8" ht="15" customHeight="1" x14ac:dyDescent="0.3">
      <c r="A103" s="106"/>
      <c r="B103" s="155"/>
      <c r="C103" s="133" t="s">
        <v>103</v>
      </c>
      <c r="D103" s="69" t="s">
        <v>25</v>
      </c>
      <c r="E103" s="74" t="str">
        <f>IF(D102=1,"",E91*D$102)</f>
        <v/>
      </c>
      <c r="F103" s="67" t="str">
        <f>IF(D102=1,"",F91)</f>
        <v/>
      </c>
      <c r="G103" s="74" t="str">
        <f>IF(D102=1,"",G91*D$102)</f>
        <v/>
      </c>
      <c r="H103" s="94" t="str">
        <f>IF(D102=1,"",H97)</f>
        <v/>
      </c>
    </row>
    <row r="104" spans="1:8" x14ac:dyDescent="0.3">
      <c r="A104" s="107" t="str">
        <f>IF(B102="situationsspezifischer Faktor","Eingabe situationsspezifischer Faktor in Zelle B102:","")</f>
        <v/>
      </c>
      <c r="B104" s="104"/>
      <c r="C104" s="134"/>
      <c r="D104" s="70" t="s">
        <v>26</v>
      </c>
      <c r="E104" s="75" t="str">
        <f>IF(D102=1,"",E92*D$102)</f>
        <v/>
      </c>
      <c r="F104" s="68" t="str">
        <f>IF(D102=1,"",F92)</f>
        <v/>
      </c>
      <c r="G104" s="75" t="str">
        <f>IF(D102=1,"",G92*D$102)</f>
        <v/>
      </c>
      <c r="H104" s="95" t="str">
        <f>IF(D102=1,"",H98)</f>
        <v/>
      </c>
    </row>
    <row r="105" spans="1:8" x14ac:dyDescent="0.3">
      <c r="A105" s="107"/>
      <c r="C105" s="135"/>
      <c r="D105" s="119" t="s">
        <v>330</v>
      </c>
      <c r="E105" s="143" t="s">
        <v>296</v>
      </c>
      <c r="F105" s="144"/>
      <c r="G105" s="75">
        <f>IF(D103=1,"",G93*D$102)</f>
        <v>0</v>
      </c>
      <c r="H105" s="95" t="str">
        <f>IF(D102=1,"",H99)</f>
        <v/>
      </c>
    </row>
    <row r="106" spans="1:8" ht="15" thickBot="1" x14ac:dyDescent="0.35">
      <c r="A106" s="164" t="str">
        <f>IF(B102="situationsspezifischer Faktor","ACHTUNG: Situationsspezifischer Faktor nur mit Abklärung durch Fachexperten","")</f>
        <v/>
      </c>
      <c r="B106" s="165"/>
      <c r="C106" s="136"/>
      <c r="D106" s="71" t="s">
        <v>331</v>
      </c>
      <c r="E106" s="127" t="s">
        <v>296</v>
      </c>
      <c r="F106" s="128"/>
      <c r="G106" s="79" t="str">
        <f>IF(D102=1,"",G94*D$102)</f>
        <v/>
      </c>
      <c r="H106" s="96" t="str">
        <f>IF(D102=1,"",H100)</f>
        <v/>
      </c>
    </row>
  </sheetData>
  <sheetProtection algorithmName="SHA-512" hashValue="cLsuio5/J2g9EES4Tqt176wO594N3UmQCwlpWkCq2Vg/eD1JgqBUi7vALuKTlp3I1NlX4kGBUwDR0PYxzXKbww==" saltValue="dpRv9UcCr9LWeh7RqLm0jg==" spinCount="100000" sheet="1" objects="1" scenarios="1"/>
  <mergeCells count="176">
    <mergeCell ref="G96:H96"/>
    <mergeCell ref="E102:F102"/>
    <mergeCell ref="G102:H102"/>
    <mergeCell ref="H88:I88"/>
    <mergeCell ref="E90:F90"/>
    <mergeCell ref="G90:H90"/>
    <mergeCell ref="H80:I80"/>
    <mergeCell ref="C81:D81"/>
    <mergeCell ref="H81:I81"/>
    <mergeCell ref="C82:D82"/>
    <mergeCell ref="H82:I82"/>
    <mergeCell ref="C83:D83"/>
    <mergeCell ref="H83:I83"/>
    <mergeCell ref="C91:C94"/>
    <mergeCell ref="E94:F94"/>
    <mergeCell ref="H84:I84"/>
    <mergeCell ref="C85:D85"/>
    <mergeCell ref="H85:I85"/>
    <mergeCell ref="C86:D86"/>
    <mergeCell ref="H86:I86"/>
    <mergeCell ref="C84:D84"/>
    <mergeCell ref="C80:D80"/>
    <mergeCell ref="H43:I43"/>
    <mergeCell ref="C44:D44"/>
    <mergeCell ref="H44:I44"/>
    <mergeCell ref="C45:D45"/>
    <mergeCell ref="H45:I45"/>
    <mergeCell ref="C78:D78"/>
    <mergeCell ref="H78:I78"/>
    <mergeCell ref="C79:D79"/>
    <mergeCell ref="H79:I79"/>
    <mergeCell ref="C43:D43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26:D26"/>
    <mergeCell ref="H26:I26"/>
    <mergeCell ref="C41:D41"/>
    <mergeCell ref="H41:I41"/>
    <mergeCell ref="C42:D42"/>
    <mergeCell ref="H42:I42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21:D21"/>
    <mergeCell ref="H21:I21"/>
    <mergeCell ref="C22:D22"/>
    <mergeCell ref="H22:I22"/>
    <mergeCell ref="C23:D23"/>
    <mergeCell ref="H23:I23"/>
    <mergeCell ref="C24:D24"/>
    <mergeCell ref="H24:I24"/>
    <mergeCell ref="C25:D25"/>
    <mergeCell ref="H25:I25"/>
    <mergeCell ref="C16:D16"/>
    <mergeCell ref="H16:I16"/>
    <mergeCell ref="C17:D17"/>
    <mergeCell ref="H17:I17"/>
    <mergeCell ref="C18:D18"/>
    <mergeCell ref="H18:I18"/>
    <mergeCell ref="C19:D19"/>
    <mergeCell ref="H19:I19"/>
    <mergeCell ref="C20:D20"/>
    <mergeCell ref="H20:I20"/>
    <mergeCell ref="C11:D11"/>
    <mergeCell ref="H11:I11"/>
    <mergeCell ref="C12:D12"/>
    <mergeCell ref="H12:I12"/>
    <mergeCell ref="C13:D13"/>
    <mergeCell ref="H13:I13"/>
    <mergeCell ref="C14:D14"/>
    <mergeCell ref="H14:I14"/>
    <mergeCell ref="C15:D15"/>
    <mergeCell ref="H15:I15"/>
    <mergeCell ref="C10:D10"/>
    <mergeCell ref="H10:I10"/>
    <mergeCell ref="C1:D1"/>
    <mergeCell ref="C2:D2"/>
    <mergeCell ref="C3:D3"/>
    <mergeCell ref="C4:D4"/>
    <mergeCell ref="C5:D5"/>
    <mergeCell ref="C7:D7"/>
    <mergeCell ref="H7:I7"/>
    <mergeCell ref="C8:D8"/>
    <mergeCell ref="H8:I8"/>
    <mergeCell ref="C9:D9"/>
    <mergeCell ref="H9:I9"/>
    <mergeCell ref="F1:G1"/>
    <mergeCell ref="F2:G2"/>
    <mergeCell ref="F3:G3"/>
    <mergeCell ref="A100:B100"/>
    <mergeCell ref="B102:B103"/>
    <mergeCell ref="C103:C106"/>
    <mergeCell ref="E106:F106"/>
    <mergeCell ref="A92:B92"/>
    <mergeCell ref="B96:B97"/>
    <mergeCell ref="C97:C100"/>
    <mergeCell ref="A101:B101"/>
    <mergeCell ref="E100:F100"/>
    <mergeCell ref="E96:F96"/>
    <mergeCell ref="A106:B106"/>
    <mergeCell ref="E93:F93"/>
    <mergeCell ref="E99:F99"/>
    <mergeCell ref="E105:F105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H46:I46"/>
    <mergeCell ref="H47:I47"/>
    <mergeCell ref="H48:I48"/>
    <mergeCell ref="H49:I49"/>
    <mergeCell ref="H50:I50"/>
    <mergeCell ref="H51:I51"/>
    <mergeCell ref="H52:I52"/>
    <mergeCell ref="H53:I53"/>
    <mergeCell ref="H54:I54"/>
    <mergeCell ref="H55:I55"/>
    <mergeCell ref="H56:I56"/>
    <mergeCell ref="H57:I57"/>
    <mergeCell ref="H58:I58"/>
    <mergeCell ref="H59:I59"/>
    <mergeCell ref="H60:I60"/>
    <mergeCell ref="H61:I61"/>
    <mergeCell ref="H62:I62"/>
    <mergeCell ref="H63:I63"/>
    <mergeCell ref="H73:I73"/>
    <mergeCell ref="H74:I74"/>
    <mergeCell ref="H75:I75"/>
    <mergeCell ref="H76:I76"/>
    <mergeCell ref="H77:I77"/>
    <mergeCell ref="H64:I64"/>
    <mergeCell ref="H65:I65"/>
    <mergeCell ref="H66:I66"/>
    <mergeCell ref="H67:I67"/>
    <mergeCell ref="H68:I68"/>
    <mergeCell ref="H69:I69"/>
    <mergeCell ref="H70:I70"/>
    <mergeCell ref="H71:I71"/>
    <mergeCell ref="H72:I72"/>
  </mergeCells>
  <conditionalFormatting sqref="E97:E98">
    <cfRule type="expression" dxfId="30" priority="29">
      <formula>$E$97=$E$91</formula>
    </cfRule>
  </conditionalFormatting>
  <conditionalFormatting sqref="E103:E104">
    <cfRule type="expression" dxfId="29" priority="18">
      <formula>$E$97=$E$91</formula>
    </cfRule>
  </conditionalFormatting>
  <conditionalFormatting sqref="F91:F92 F97:F98">
    <cfRule type="cellIs" dxfId="28" priority="27" operator="equal">
      <formula>"Formel gilt"</formula>
    </cfRule>
    <cfRule type="cellIs" dxfId="27" priority="28" operator="equal">
      <formula>"Abstand prüfen"</formula>
    </cfRule>
  </conditionalFormatting>
  <conditionalFormatting sqref="F103:F104">
    <cfRule type="cellIs" dxfId="26" priority="16" operator="equal">
      <formula>"Formel gilt"</formula>
    </cfRule>
    <cfRule type="cellIs" dxfId="25" priority="17" operator="equal">
      <formula>"Abstand prüfen"</formula>
    </cfRule>
  </conditionalFormatting>
  <conditionalFormatting sqref="G97:G100">
    <cfRule type="expression" dxfId="24" priority="22">
      <formula>$E$97=$E$91</formula>
    </cfRule>
  </conditionalFormatting>
  <conditionalFormatting sqref="G103:G106">
    <cfRule type="expression" dxfId="23" priority="10">
      <formula>$E$97=$E$91</formula>
    </cfRule>
  </conditionalFormatting>
  <conditionalFormatting sqref="H91:H94">
    <cfRule type="cellIs" dxfId="22" priority="7" operator="equal">
      <formula>"Abstand kritisch"</formula>
    </cfRule>
    <cfRule type="cellIs" dxfId="21" priority="8" operator="equal">
      <formula>"Formel gilt"</formula>
    </cfRule>
    <cfRule type="cellIs" dxfId="20" priority="9" operator="equal">
      <formula>"Abstand prüfen"</formula>
    </cfRule>
  </conditionalFormatting>
  <conditionalFormatting sqref="H97:H100">
    <cfRule type="cellIs" dxfId="19" priority="4" operator="equal">
      <formula>"Abstand kritisch"</formula>
    </cfRule>
    <cfRule type="cellIs" dxfId="18" priority="5" operator="equal">
      <formula>"Formel gilt"</formula>
    </cfRule>
    <cfRule type="cellIs" dxfId="17" priority="6" operator="equal">
      <formula>"Abstand prüfen"</formula>
    </cfRule>
  </conditionalFormatting>
  <conditionalFormatting sqref="H103:H106">
    <cfRule type="cellIs" dxfId="16" priority="1" operator="equal">
      <formula>"Abstand kritisch"</formula>
    </cfRule>
    <cfRule type="cellIs" dxfId="15" priority="2" operator="equal">
      <formula>"Formel gilt"</formula>
    </cfRule>
    <cfRule type="cellIs" dxfId="14" priority="3" operator="equal">
      <formula>"Abstand prüfen"</formula>
    </cfRule>
  </conditionalFormatting>
  <conditionalFormatting sqref="M8:M10">
    <cfRule type="cellIs" dxfId="13" priority="48" operator="equal">
      <formula>"Formel gilt"</formula>
    </cfRule>
    <cfRule type="cellIs" dxfId="12" priority="49" operator="equal">
      <formula>"Abstand prüfen"</formula>
    </cfRule>
  </conditionalFormatting>
  <dataValidations count="1">
    <dataValidation type="list" allowBlank="1" showInputMessage="1" showErrorMessage="1" sqref="C8:C86 D9:D86" xr:uid="{4867FFF9-B1F2-4975-BC87-9F8127316CA7}">
      <formula1>INDIRECT(L8)</formula1>
    </dataValidation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49" orientation="landscape" r:id="rId1"/>
  <headerFooter>
    <oddHeader>&amp;L&amp;22Cercl'Air-Empfehlung Mindestabstände</oddHeader>
    <oddFooter>&amp;L&amp;D&amp;C&amp;F&amp;__&amp;A&amp;RSeite &amp;P von &amp;N Seiten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A0947DB-26DC-4C88-BE44-4E5A7D3673D4}">
          <x14:formula1>
            <xm:f>'hinterlegte Daten'!$A$46:$E$46</xm:f>
          </x14:formula1>
          <xm:sqref>B96:B97 B102:B103</xm:sqref>
        </x14:dataValidation>
        <x14:dataValidation type="list" allowBlank="1" showInputMessage="1" showErrorMessage="1" xr:uid="{482403CB-471A-45D6-AFA8-6D43DBB93040}">
          <x14:formula1>
            <xm:f>'hinterlegte Daten'!$A$39:$D$39</xm:f>
          </x14:formula1>
          <xm:sqref>B88</xm:sqref>
        </x14:dataValidation>
        <x14:dataValidation type="list" allowBlank="1" showInputMessage="1" showErrorMessage="1" xr:uid="{632E8574-FE1D-4A71-A015-0AE136194D6B}">
          <x14:formula1>
            <xm:f>'hinterlegte Daten'!$A$31:$Z$31</xm:f>
          </x14:formula1>
          <xm:sqref>B8:B86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17A11-5F64-49C6-AD9C-EB0EB0E0E22A}">
  <sheetPr>
    <pageSetUpPr fitToPage="1"/>
  </sheetPr>
  <dimension ref="A3:P45"/>
  <sheetViews>
    <sheetView topLeftCell="A4" zoomScaleNormal="100" workbookViewId="0">
      <selection activeCell="B9" sqref="B9"/>
    </sheetView>
  </sheetViews>
  <sheetFormatPr baseColWidth="10" defaultRowHeight="14.4" x14ac:dyDescent="0.3"/>
  <cols>
    <col min="1" max="1" width="22.33203125" customWidth="1"/>
    <col min="2" max="11" width="14.88671875" customWidth="1"/>
  </cols>
  <sheetData>
    <row r="3" spans="1:16" x14ac:dyDescent="0.3">
      <c r="H3" s="19">
        <f>IF(AND(B9&gt;0,B9&lt;30),1,0)</f>
        <v>0</v>
      </c>
      <c r="I3" s="19"/>
      <c r="J3" s="19"/>
      <c r="K3" s="19"/>
    </row>
    <row r="4" spans="1:16" x14ac:dyDescent="0.3">
      <c r="H4" s="19">
        <f>IF(AND(B10&gt;0,B10&lt;30),1,0)</f>
        <v>0</v>
      </c>
      <c r="I4" s="19">
        <f>IF(AND(C10&gt;0,C10&lt;30),1,0)</f>
        <v>0</v>
      </c>
      <c r="J4" s="19"/>
      <c r="K4" s="19"/>
    </row>
    <row r="5" spans="1:16" x14ac:dyDescent="0.3">
      <c r="H5" s="19">
        <f>IF(AND(B11&gt;0,B11&lt;30),1,0)</f>
        <v>0</v>
      </c>
      <c r="I5" s="19">
        <f>IF(AND(C11&gt;0,C11&lt;30),1,0)</f>
        <v>0</v>
      </c>
      <c r="J5" s="19">
        <f>IF(AND(D11&gt;0,D11&lt;30),1,0)</f>
        <v>0</v>
      </c>
      <c r="K5" s="19"/>
    </row>
    <row r="6" spans="1:16" x14ac:dyDescent="0.3">
      <c r="H6" s="19">
        <f>IF(AND(B12&gt;0,B12&lt;30),1,0)</f>
        <v>0</v>
      </c>
      <c r="I6" s="19">
        <f>IF(AND(C12&gt;0,C12&lt;30),1,0)</f>
        <v>0</v>
      </c>
      <c r="J6" s="19">
        <f>IF(AND(D12&gt;0,D12&lt;30),1,0)</f>
        <v>0</v>
      </c>
      <c r="K6" s="19">
        <f>IF(AND(E12&gt;0,E12&lt;30),1,0)</f>
        <v>0</v>
      </c>
    </row>
    <row r="7" spans="1:16" ht="15" customHeight="1" x14ac:dyDescent="0.3">
      <c r="A7" s="166" t="s">
        <v>231</v>
      </c>
      <c r="B7" s="166"/>
      <c r="C7" s="166"/>
      <c r="D7" s="166"/>
      <c r="E7" s="166"/>
    </row>
    <row r="8" spans="1:16" x14ac:dyDescent="0.3">
      <c r="A8" s="18"/>
      <c r="B8" s="51" t="s">
        <v>308</v>
      </c>
      <c r="C8" s="33" t="str">
        <f>'Quelle 1'!A60</f>
        <v/>
      </c>
      <c r="D8" s="50"/>
      <c r="E8" s="50"/>
    </row>
    <row r="9" spans="1:16" x14ac:dyDescent="0.3">
      <c r="A9" s="18" t="s">
        <v>309</v>
      </c>
      <c r="B9" s="46"/>
      <c r="C9" s="51" t="s">
        <v>309</v>
      </c>
      <c r="D9" s="33" t="str">
        <f>'Quelle 2'!A60</f>
        <v/>
      </c>
      <c r="E9" s="50"/>
    </row>
    <row r="10" spans="1:16" x14ac:dyDescent="0.3">
      <c r="A10" s="18" t="s">
        <v>310</v>
      </c>
      <c r="B10" s="47"/>
      <c r="C10" s="46"/>
      <c r="D10" s="51" t="s">
        <v>310</v>
      </c>
      <c r="E10" s="33" t="str">
        <f>'Quelle 3'!A60</f>
        <v/>
      </c>
    </row>
    <row r="11" spans="1:16" x14ac:dyDescent="0.3">
      <c r="A11" s="18" t="s">
        <v>311</v>
      </c>
      <c r="B11" s="47"/>
      <c r="C11" s="47"/>
      <c r="D11" s="47"/>
      <c r="E11" s="51" t="s">
        <v>311</v>
      </c>
      <c r="F11" s="33" t="str">
        <f>'Quelle 4'!A102</f>
        <v/>
      </c>
    </row>
    <row r="12" spans="1:16" x14ac:dyDescent="0.3">
      <c r="A12" s="18" t="s">
        <v>312</v>
      </c>
      <c r="B12" s="48"/>
      <c r="C12" s="47"/>
      <c r="D12" s="49"/>
      <c r="E12" s="49"/>
      <c r="G12" s="52" t="str">
        <f>'Quelle 5'!A102</f>
        <v/>
      </c>
    </row>
    <row r="13" spans="1:16" x14ac:dyDescent="0.3">
      <c r="B13" s="167" t="str">
        <f>IF(SUM(H3:K6)&gt;0,"ACHTUNG: Minimale Distanz für Trennung 30 m","")</f>
        <v/>
      </c>
      <c r="C13" s="167"/>
      <c r="D13" s="167"/>
      <c r="E13" s="167"/>
    </row>
    <row r="15" spans="1:16" ht="15" customHeight="1" x14ac:dyDescent="0.3">
      <c r="A15" s="168" t="s">
        <v>108</v>
      </c>
      <c r="B15" s="168"/>
      <c r="C15" s="168"/>
      <c r="D15" s="168"/>
      <c r="E15" s="168"/>
      <c r="F15" s="168"/>
    </row>
    <row r="16" spans="1:16" x14ac:dyDescent="0.3">
      <c r="A16" s="18"/>
      <c r="B16" s="60" t="str">
        <f>A17</f>
        <v>Quelle 1</v>
      </c>
      <c r="C16" s="60" t="str">
        <f>A18</f>
        <v>Quelle 2</v>
      </c>
      <c r="D16" s="60" t="str">
        <f>A19</f>
        <v>Quelle 3</v>
      </c>
      <c r="E16" s="60" t="str">
        <f>A20</f>
        <v>Quelle 4</v>
      </c>
      <c r="F16" s="60" t="str">
        <f>A21</f>
        <v>Quelle 5</v>
      </c>
      <c r="H16" s="53"/>
      <c r="I16" s="53"/>
      <c r="J16" s="53"/>
      <c r="K16" s="53"/>
      <c r="L16" s="53"/>
      <c r="M16" s="53"/>
      <c r="N16" s="53"/>
      <c r="O16" s="53"/>
      <c r="P16" s="53"/>
    </row>
    <row r="17" spans="1:16" x14ac:dyDescent="0.3">
      <c r="A17" s="18" t="s">
        <v>308</v>
      </c>
      <c r="B17" s="54"/>
      <c r="C17" s="55">
        <f>B18</f>
        <v>0</v>
      </c>
      <c r="D17" s="55">
        <f>B19</f>
        <v>0</v>
      </c>
      <c r="E17" s="55">
        <f>B20</f>
        <v>0</v>
      </c>
      <c r="F17" s="55">
        <f>B21</f>
        <v>0</v>
      </c>
      <c r="H17" s="53"/>
      <c r="I17" s="53"/>
      <c r="J17" s="53"/>
      <c r="K17" s="53"/>
      <c r="L17" s="53"/>
      <c r="M17" s="53"/>
      <c r="N17" s="53"/>
      <c r="O17" s="53"/>
      <c r="P17" s="53"/>
    </row>
    <row r="18" spans="1:16" x14ac:dyDescent="0.3">
      <c r="A18" s="18" t="s">
        <v>309</v>
      </c>
      <c r="B18" s="44"/>
      <c r="C18" s="54"/>
      <c r="D18" s="55">
        <f>C19</f>
        <v>0</v>
      </c>
      <c r="E18" s="55">
        <f>C20</f>
        <v>0</v>
      </c>
      <c r="F18" s="55">
        <f>C21</f>
        <v>0</v>
      </c>
      <c r="G18" s="19" cm="1">
        <f t="array" ref="G18">_xlfn.IFS(B18=0,0,OR(B18&lt;B9,B18&lt;30),1,OR(B18&gt;=B9,B18&gt;=30),0)</f>
        <v>0</v>
      </c>
      <c r="H18" s="19"/>
      <c r="I18" s="19"/>
      <c r="J18" s="19"/>
      <c r="K18" s="53"/>
      <c r="L18" s="53"/>
      <c r="M18" s="53"/>
      <c r="N18" s="53"/>
      <c r="O18" s="53"/>
      <c r="P18" s="53"/>
    </row>
    <row r="19" spans="1:16" x14ac:dyDescent="0.3">
      <c r="A19" s="18" t="s">
        <v>310</v>
      </c>
      <c r="B19" s="44"/>
      <c r="C19" s="44"/>
      <c r="D19" s="54"/>
      <c r="E19" s="55">
        <f>D20</f>
        <v>0</v>
      </c>
      <c r="F19" s="55">
        <f>D21</f>
        <v>0</v>
      </c>
      <c r="G19" s="19" cm="1">
        <f t="array" ref="G19">_xlfn.IFS(B19=0,0,OR(B19&lt;B10,B19&lt;30),1,OR(B19&gt;=B10,B19&gt;=30),0)</f>
        <v>0</v>
      </c>
      <c r="H19" s="19" cm="1">
        <f t="array" ref="H19">_xlfn.IFS(C19=0,0,OR(C19&lt;C10,C19&lt;30),1,OR(C19&gt;=C10,C19&gt;=30),0)</f>
        <v>0</v>
      </c>
      <c r="I19" s="19"/>
      <c r="J19" s="19"/>
      <c r="K19" s="53"/>
      <c r="L19" s="53"/>
      <c r="M19" s="53"/>
      <c r="N19" s="53"/>
      <c r="O19" s="53"/>
      <c r="P19" s="53"/>
    </row>
    <row r="20" spans="1:16" x14ac:dyDescent="0.3">
      <c r="A20" s="18" t="s">
        <v>311</v>
      </c>
      <c r="B20" s="44"/>
      <c r="C20" s="45"/>
      <c r="D20" s="44"/>
      <c r="E20" s="54"/>
      <c r="F20" s="55">
        <f>E21</f>
        <v>0</v>
      </c>
      <c r="G20" s="19" cm="1">
        <f t="array" ref="G20">_xlfn.IFS(B20=0,0,OR(B20&lt;B11,B20&lt;30),1,OR(B20&gt;=B11,B20&gt;=30),0)</f>
        <v>0</v>
      </c>
      <c r="H20" s="19" cm="1">
        <f t="array" ref="H20">_xlfn.IFS(C20=0,0,OR(C20&lt;C11,C20&lt;30),1,OR(C20&gt;=C11,C20&gt;=30),0)</f>
        <v>0</v>
      </c>
      <c r="I20" s="19" cm="1">
        <f t="array" ref="I20">_xlfn.IFS(D20=0,0,OR(D20&lt;D11,D20&lt;30),1,OR(D20&gt;=D11,D20&gt;=30),0)</f>
        <v>0</v>
      </c>
      <c r="J20" s="19"/>
      <c r="K20" s="53"/>
      <c r="L20" s="53"/>
      <c r="M20" s="53"/>
      <c r="N20" s="53"/>
      <c r="O20" s="53"/>
      <c r="P20" s="53"/>
    </row>
    <row r="21" spans="1:16" x14ac:dyDescent="0.3">
      <c r="A21" s="18" t="s">
        <v>312</v>
      </c>
      <c r="B21" s="44"/>
      <c r="C21" s="44"/>
      <c r="D21" s="44"/>
      <c r="E21" s="44"/>
      <c r="F21" s="54"/>
      <c r="G21" s="19" cm="1">
        <f t="array" ref="G21">_xlfn.IFS(B21=0,0,OR(B21&lt;B12,B21&lt;30),1,OR(B21&gt;=B12,B21&gt;=30),0)</f>
        <v>0</v>
      </c>
      <c r="H21" s="19" cm="1">
        <f t="array" ref="H21">_xlfn.IFS(C21=0,0,OR(C21&lt;C12,C21&lt;30),1,OR(C21&gt;=C12,C21&gt;=30),0)</f>
        <v>0</v>
      </c>
      <c r="I21" s="19" cm="1">
        <f t="array" ref="I21">_xlfn.IFS(D21=0,0,OR(D21&lt;D12,D21&lt;30),1,OR(D21&gt;=D12,D21&gt;=30),0)</f>
        <v>0</v>
      </c>
      <c r="J21" s="19" cm="1">
        <f t="array" ref="J21">_xlfn.IFS(E21=0,0,OR(E21&lt;E12,E21&lt;30),1,OR(E21&gt;=E12,E21&gt;=30),0)</f>
        <v>0</v>
      </c>
      <c r="K21" s="53"/>
      <c r="L21" s="53"/>
      <c r="M21" s="53"/>
      <c r="N21" s="53"/>
      <c r="O21" s="53"/>
      <c r="P21" s="53"/>
    </row>
    <row r="22" spans="1:16" x14ac:dyDescent="0.3">
      <c r="A22" s="56" t="str">
        <f>IF(SUM(G18:J21)&gt;0,"ACHTUNG: Distanz zwischen den Geruchsschwerpunkten darf nicht kleiner sein als Distanz zwischen den Quellen","")</f>
        <v/>
      </c>
      <c r="B22" s="56"/>
      <c r="C22" s="56"/>
      <c r="D22" s="56"/>
      <c r="E22" s="56"/>
      <c r="F22" s="56"/>
      <c r="G22" s="10"/>
      <c r="H22" s="10"/>
      <c r="I22" s="53"/>
      <c r="J22" s="53"/>
      <c r="K22" s="53"/>
      <c r="L22" s="53"/>
      <c r="M22" s="53"/>
      <c r="N22" s="53"/>
      <c r="O22" s="53"/>
      <c r="P22" s="53"/>
    </row>
    <row r="23" spans="1:16" x14ac:dyDescent="0.3">
      <c r="B23" s="10"/>
      <c r="C23" s="10"/>
      <c r="D23" s="10"/>
      <c r="E23" s="10"/>
      <c r="F23" s="10"/>
      <c r="H23" s="53"/>
      <c r="I23" s="53"/>
      <c r="J23" s="53"/>
      <c r="K23" s="53"/>
      <c r="L23" s="53"/>
      <c r="M23" s="53"/>
      <c r="N23" s="53"/>
      <c r="O23" s="53"/>
      <c r="P23" s="53"/>
    </row>
    <row r="24" spans="1:16" x14ac:dyDescent="0.3">
      <c r="A24" s="1" t="s">
        <v>104</v>
      </c>
      <c r="H24" s="53"/>
      <c r="I24" s="53"/>
      <c r="J24" s="53"/>
      <c r="K24" s="53"/>
      <c r="L24" s="53"/>
      <c r="M24" s="53"/>
      <c r="N24" s="53"/>
      <c r="O24" s="53"/>
      <c r="P24" s="53"/>
    </row>
    <row r="25" spans="1:16" x14ac:dyDescent="0.3">
      <c r="A25" s="17"/>
      <c r="B25" s="51" t="str">
        <f t="shared" ref="B25:F25" si="0">B16</f>
        <v>Quelle 1</v>
      </c>
      <c r="C25" s="51" t="str">
        <f t="shared" si="0"/>
        <v>Quelle 2</v>
      </c>
      <c r="D25" s="51" t="str">
        <f t="shared" si="0"/>
        <v>Quelle 3</v>
      </c>
      <c r="E25" s="51" t="str">
        <f t="shared" si="0"/>
        <v>Quelle 4</v>
      </c>
      <c r="F25" s="51" t="str">
        <f t="shared" si="0"/>
        <v>Quelle 5</v>
      </c>
    </row>
    <row r="26" spans="1:16" x14ac:dyDescent="0.3">
      <c r="A26" s="18" t="str">
        <f t="shared" ref="A26:A30" si="1">A17</f>
        <v>Quelle 1</v>
      </c>
      <c r="B26" s="54"/>
      <c r="C26" s="102">
        <f>ROUND(IF(AND('Quelle 2'!$B$59&gt;0,C17&lt;&gt;0,('Quelle 2'!$E$59+'Quelle 1'!$E$59)&gt;=Beeinflussung!C17),('Quelle 1'!$B$59)*EXP(-Beeinflussung!C17*LN(2)/50),0),2)</f>
        <v>0</v>
      </c>
      <c r="D26" s="102">
        <f>ROUND(IF(AND('Quelle 3'!$B$59&gt;0,D17&lt;&gt;0,('Quelle 3'!$E$59+'Quelle 1'!$E$59)&gt;=Beeinflussung!D17),('Quelle 1'!$B$59)*EXP(-Beeinflussung!D17*LN(2)/50),0),2)</f>
        <v>0</v>
      </c>
      <c r="E26" s="102">
        <f>ROUND(IF(AND('Quelle 4'!$B$101&gt;0,E17&lt;&gt;0,('Quelle 4'!$E$101+'Quelle 1'!$E$59)&gt;=Beeinflussung!E17),('Quelle 1'!$B$59)*EXP(-Beeinflussung!E17*LN(2)/50),0),2)</f>
        <v>0</v>
      </c>
      <c r="F26" s="102">
        <f>ROUND(IF(AND('Quelle 5'!$B$101&gt;0,F17&lt;&gt;0,('Quelle 5'!$E$101+'Quelle 1'!$E$59)&gt;=Beeinflussung!F17),('Quelle 1'!$B$59)*EXP(-Beeinflussung!F17*LN(2)/50),0),2)</f>
        <v>0</v>
      </c>
    </row>
    <row r="27" spans="1:16" x14ac:dyDescent="0.3">
      <c r="A27" s="18" t="str">
        <f t="shared" si="1"/>
        <v>Quelle 2</v>
      </c>
      <c r="B27" s="102">
        <f>ROUND(IF(AND('Quelle 1'!$B$59&gt;0,B18&lt;&gt;0,('Quelle 1'!$E$59+'Quelle 2'!$E$59)&gt;=Beeinflussung!B18),('Quelle 2'!$B$59)*EXP(-Beeinflussung!B18*LN(2)/50),0),2)</f>
        <v>0</v>
      </c>
      <c r="C27" s="54"/>
      <c r="D27" s="102">
        <f>ROUND(IF(AND('Quelle 3'!$B$59&gt;0,D18&lt;&gt;0,('Quelle 3'!$E$59+'Quelle 2'!$E$59)&gt;=Beeinflussung!D18),('Quelle 2'!$B$59)*EXP(-Beeinflussung!D18*LN(2)/50),0),2)</f>
        <v>0</v>
      </c>
      <c r="E27" s="102">
        <f>ROUND(IF(AND('Quelle 4'!$B$101&gt;0,E18&lt;&gt;0,('Quelle 4'!$E$101+'Quelle 2'!$E$59)&gt;=Beeinflussung!E18),('Quelle 2'!$B$59)*EXP(-Beeinflussung!E18*LN(2)/50),0),2)</f>
        <v>0</v>
      </c>
      <c r="F27" s="102">
        <f>ROUND(IF(AND('Quelle 5'!$B$101&gt;0,F18&lt;&gt;0,('Quelle 5'!$E$101+'Quelle 2'!$E$59)&gt;=Beeinflussung!F18),('Quelle 2'!$B$59)*EXP(-Beeinflussung!F18*LN(2)/50),0),2)</f>
        <v>0</v>
      </c>
    </row>
    <row r="28" spans="1:16" x14ac:dyDescent="0.3">
      <c r="A28" s="18" t="str">
        <f t="shared" si="1"/>
        <v>Quelle 3</v>
      </c>
      <c r="B28" s="102">
        <f>ROUND(IF(AND('Quelle 1'!$B$59&gt;0,B19&lt;&gt;0,('Quelle 1'!$E$59+'Quelle 3'!$E$59)&gt;=Beeinflussung!B19),('Quelle 3'!$B$59)*EXP(-Beeinflussung!B19*LN(2)/50),0),2)</f>
        <v>0</v>
      </c>
      <c r="C28" s="102">
        <f>ROUND(IF(AND('Quelle 2'!$B$59&gt;0,C19&lt;&gt;0,('Quelle 2'!$E$59+'Quelle 3'!$E$59)&gt;=Beeinflussung!C19),('Quelle 3'!$B$59)*EXP(-Beeinflussung!C19*LN(2)/50),0),2)</f>
        <v>0</v>
      </c>
      <c r="D28" s="54"/>
      <c r="E28" s="102">
        <f>ROUND(IF(AND('Quelle 4'!$B$101&gt;0,E19&lt;&gt;0,('Quelle 4'!$E$101+'Quelle 3'!$E$59)&gt;=Beeinflussung!E19),('Quelle 3'!$B$59)*EXP(-Beeinflussung!E19*LN(2)/50),0),2)</f>
        <v>0</v>
      </c>
      <c r="F28" s="102">
        <f>ROUND(IF(AND('Quelle 5'!$B$101&gt;0,F19&lt;&gt;0,('Quelle 5'!$E$101+'Quelle 3'!$E$59)&gt;=Beeinflussung!F19),('Quelle 3'!$B$59)*EXP(-Beeinflussung!F19*LN(2)/50),0),2)</f>
        <v>0</v>
      </c>
    </row>
    <row r="29" spans="1:16" x14ac:dyDescent="0.3">
      <c r="A29" s="18" t="str">
        <f t="shared" si="1"/>
        <v>Quelle 4</v>
      </c>
      <c r="B29" s="102">
        <f>ROUND(IF(AND('Quelle 1'!$B$59&gt;0,B20&lt;&gt;0,('Quelle 1'!$E$59+'Quelle 4'!$E$101)&gt;=Beeinflussung!B20),('Quelle 4'!$B$101)*EXP(-Beeinflussung!B20*LN(2)/50),0),2)</f>
        <v>0</v>
      </c>
      <c r="C29" s="102">
        <f>ROUND(IF(AND('Quelle 2'!$B$59&gt;0,C20&lt;&gt;0,('Quelle 2'!$E$59+'Quelle 4'!$E$101)&gt;=Beeinflussung!C20),('Quelle 4'!$B$101)*EXP(-Beeinflussung!C20*LN(2)/50),0),2)</f>
        <v>0</v>
      </c>
      <c r="D29" s="102">
        <f>ROUND(IF(AND('Quelle 3'!$B$59&gt;0,D20&lt;&gt;0,('Quelle 3'!$E$59+'Quelle 4'!$E$101)&gt;=Beeinflussung!D20),('Quelle 4'!$B$101)*EXP(-Beeinflussung!D20*LN(2)/50),0),2)</f>
        <v>0</v>
      </c>
      <c r="E29" s="54"/>
      <c r="F29" s="102">
        <f>ROUND(IF(AND('Quelle 5'!$B$101&gt;0,F20&lt;&gt;0,('Quelle 5'!$E$101+'Quelle 4'!$E$101)&gt;=Beeinflussung!F20),('Quelle 4'!$B$101)*EXP(-Beeinflussung!F20*LN(2)/50),0),2)</f>
        <v>0</v>
      </c>
    </row>
    <row r="30" spans="1:16" x14ac:dyDescent="0.3">
      <c r="A30" s="18" t="str">
        <f t="shared" si="1"/>
        <v>Quelle 5</v>
      </c>
      <c r="B30" s="102">
        <f>ROUND(IF(AND('Quelle 1'!$B$59&gt;0,B21&lt;&gt;0,('Quelle 1'!$E$59+'Quelle 5'!$E$101)&gt;=Beeinflussung!B21),('Quelle 5'!$B$101)*EXP(-Beeinflussung!B21*LN(2)/50),0),2)</f>
        <v>0</v>
      </c>
      <c r="C30" s="102">
        <f>ROUND(IF(AND('Quelle 2'!$B$59&gt;0,C21&lt;&gt;0,('Quelle 2'!$E$59+'Quelle 5'!$E$101)&gt;=Beeinflussung!C21),('Quelle 5'!$B$101)*EXP(-Beeinflussung!C21*LN(2)/50),0),2)</f>
        <v>0</v>
      </c>
      <c r="D30" s="102">
        <f>ROUND(IF(AND('Quelle 3'!$B$59&gt;0,D21&lt;&gt;0,('Quelle 3'!$E$59+'Quelle 5'!$E$101)&gt;=Beeinflussung!D21),('Quelle 5'!$B$101)*EXP(-Beeinflussung!D21*LN(2)/50),0),2)</f>
        <v>0</v>
      </c>
      <c r="E30" s="102">
        <f>ROUND(IF(AND('Quelle 4'!$B$101&gt;0,E21&lt;&gt;0,('Quelle 4'!$E$101+'Quelle 5'!$E$101)&gt;=Beeinflussung!E21),('Quelle 5'!$B$101)*EXP(-Beeinflussung!E21*LN(2)/50),0),2)</f>
        <v>0</v>
      </c>
      <c r="F30" s="54"/>
    </row>
    <row r="33" spans="1:11" x14ac:dyDescent="0.3">
      <c r="J33" s="9" t="s">
        <v>235</v>
      </c>
      <c r="K33" s="112">
        <f>Erklärungen!L2</f>
        <v>46164</v>
      </c>
    </row>
    <row r="34" spans="1:11" ht="14.4" customHeight="1" thickBot="1" x14ac:dyDescent="0.4">
      <c r="A34" s="6"/>
    </row>
    <row r="35" spans="1:11" ht="14.4" customHeight="1" x14ac:dyDescent="0.3">
      <c r="A35" s="169" t="s">
        <v>6</v>
      </c>
      <c r="B35" s="171" t="s">
        <v>297</v>
      </c>
      <c r="C35" s="172"/>
      <c r="D35" s="172"/>
      <c r="E35" s="172"/>
      <c r="F35" s="173"/>
      <c r="G35" s="172" t="s">
        <v>103</v>
      </c>
      <c r="H35" s="172"/>
      <c r="I35" s="172"/>
      <c r="J35" s="172"/>
      <c r="K35" s="173"/>
    </row>
    <row r="36" spans="1:11" ht="14.4" customHeight="1" x14ac:dyDescent="0.3">
      <c r="A36" s="170"/>
      <c r="B36" s="174"/>
      <c r="C36" s="175"/>
      <c r="D36" s="175"/>
      <c r="E36" s="175"/>
      <c r="F36" s="176"/>
      <c r="G36" s="175"/>
      <c r="H36" s="175"/>
      <c r="I36" s="175"/>
      <c r="J36" s="175"/>
      <c r="K36" s="176"/>
    </row>
    <row r="37" spans="1:11" ht="14.4" customHeight="1" x14ac:dyDescent="0.3">
      <c r="A37" s="170"/>
      <c r="B37" s="177" t="s">
        <v>298</v>
      </c>
      <c r="C37" s="178"/>
      <c r="D37" s="179" t="s">
        <v>294</v>
      </c>
      <c r="E37" s="179"/>
      <c r="F37" s="180"/>
      <c r="G37" s="181" t="s">
        <v>298</v>
      </c>
      <c r="H37" s="178"/>
      <c r="I37" s="179" t="s">
        <v>294</v>
      </c>
      <c r="J37" s="179"/>
      <c r="K37" s="180"/>
    </row>
    <row r="38" spans="1:11" ht="43.8" thickBot="1" x14ac:dyDescent="0.35">
      <c r="A38" s="170"/>
      <c r="B38" s="113" t="s">
        <v>25</v>
      </c>
      <c r="C38" s="114" t="s">
        <v>26</v>
      </c>
      <c r="D38" s="115" t="s">
        <v>25</v>
      </c>
      <c r="E38" s="116" t="s">
        <v>329</v>
      </c>
      <c r="F38" s="117" t="s">
        <v>328</v>
      </c>
      <c r="G38" s="118" t="s">
        <v>25</v>
      </c>
      <c r="H38" s="114" t="s">
        <v>26</v>
      </c>
      <c r="I38" s="115" t="s">
        <v>25</v>
      </c>
      <c r="J38" s="116" t="s">
        <v>329</v>
      </c>
      <c r="K38" s="117" t="s">
        <v>328</v>
      </c>
    </row>
    <row r="39" spans="1:11" x14ac:dyDescent="0.3">
      <c r="A39" s="81" t="str">
        <f>A26</f>
        <v>Quelle 1</v>
      </c>
      <c r="B39" s="74" cm="1">
        <f t="array" ref="B39">_xlfn.IFS(SUM(B17:B21)=0,0,'Quelle 1'!$B$59=0,0,-72.1*LN(0.2/('Quelle 1'!$B$59+$B$27+$B$28+$B$29+$B$30))&gt;20,-72.1*LN(0.2/('Quelle 1'!$B$59+$B$27+$B$28+$B$29+$B$30)),-72.1*LN(0.2/('Quelle 1'!$B$59+$B$27+$B$28+$B$29+$B$30))&lt;=20,20)</f>
        <v>0</v>
      </c>
      <c r="C39" s="82">
        <f>IF(B39=0,0,IF(B39-30&gt;20,B39-30,20))</f>
        <v>0</v>
      </c>
      <c r="D39" s="82">
        <f t="shared" ref="D39:D43" si="2">IF($B39=0,0,IF($B39-50&gt;20,$B39-50,20))</f>
        <v>0</v>
      </c>
      <c r="E39" s="82">
        <f>IF($B39=0,0,IF($B39-65&gt;20,$B39-65,20))</f>
        <v>0</v>
      </c>
      <c r="F39" s="108">
        <f>IF($B39=0,0,IF($B39-80&gt;20,$B39-80,20))</f>
        <v>0</v>
      </c>
      <c r="G39" s="74">
        <f>B39*'Quelle 1'!$D$64</f>
        <v>0</v>
      </c>
      <c r="H39" s="82">
        <f>C39*'Quelle 1'!$D$64</f>
        <v>0</v>
      </c>
      <c r="I39" s="82">
        <f>D39*'Quelle 1'!$D$64</f>
        <v>0</v>
      </c>
      <c r="J39" s="82">
        <f>E39*'Quelle 1'!$D$64</f>
        <v>0</v>
      </c>
      <c r="K39" s="108">
        <f>F39*'Quelle 1'!$D$64</f>
        <v>0</v>
      </c>
    </row>
    <row r="40" spans="1:11" x14ac:dyDescent="0.3">
      <c r="A40" s="83" t="str">
        <f t="shared" ref="A40:A43" si="3">A27</f>
        <v>Quelle 2</v>
      </c>
      <c r="B40" s="75" cm="1">
        <f t="array" ref="B40">_xlfn.IFS(SUM(C17:C21)=0,0,'Quelle 2'!$B$59=0,0,-72.1*LN(0.2/('Quelle 2'!$B$59+$C$26+$C$28+$C$29+$C$30))&gt;20,-72.1*LN(0.2/('Quelle 2'!$B$59+$C$26+$C$28+$C$29+$C$30)),-72.1*LN(0.2/('Quelle 2'!$B$59+$C$26+$C$28+$C$29+$C$30))&lt;=20,20)</f>
        <v>0</v>
      </c>
      <c r="C40" s="80">
        <f t="shared" ref="C40:C43" si="4">IF(B40=0,0,IF(B40-30&gt;20,B40-30,20))</f>
        <v>0</v>
      </c>
      <c r="D40" s="80">
        <f t="shared" si="2"/>
        <v>0</v>
      </c>
      <c r="E40" s="80">
        <f t="shared" ref="E40:E43" si="5">IF($B40=0,0,IF($B40-65&gt;20,$B40-65,20))</f>
        <v>0</v>
      </c>
      <c r="F40" s="109">
        <f t="shared" ref="F40:F43" si="6">IF($B40=0,0,IF($B40-80&gt;20,$B40-80,20))</f>
        <v>0</v>
      </c>
      <c r="G40" s="75">
        <f>B40*'Quelle 2'!$D$64</f>
        <v>0</v>
      </c>
      <c r="H40" s="80">
        <f>C40*'Quelle 2'!$D$64</f>
        <v>0</v>
      </c>
      <c r="I40" s="80">
        <f>D40*'Quelle 2'!$D$64</f>
        <v>0</v>
      </c>
      <c r="J40" s="80">
        <f>E40*'Quelle 2'!$D$64</f>
        <v>0</v>
      </c>
      <c r="K40" s="109">
        <f>F40*'Quelle 2'!$D$64</f>
        <v>0</v>
      </c>
    </row>
    <row r="41" spans="1:11" x14ac:dyDescent="0.3">
      <c r="A41" s="83" t="str">
        <f t="shared" si="3"/>
        <v>Quelle 3</v>
      </c>
      <c r="B41" s="75" cm="1">
        <f t="array" ref="B41">_xlfn.IFS(SUM(D17:D21)=0,0,'Quelle 3'!$B$59=0,0,-72.1*LN(0.2/('Quelle 3'!$B$59+$D$26+$D$27+$D$29+$D$30))&gt;20,-72.1*LN(0.2/('Quelle 3'!$B$59+$D$26+$D$27+$D$29+$D$30)),-72.1*LN(0.2/('Quelle 3'!$B$59+$D$26+$D$27+$D$29+$D$30))&lt;=20,20)</f>
        <v>0</v>
      </c>
      <c r="C41" s="80">
        <f t="shared" si="4"/>
        <v>0</v>
      </c>
      <c r="D41" s="80">
        <f t="shared" si="2"/>
        <v>0</v>
      </c>
      <c r="E41" s="80">
        <f t="shared" si="5"/>
        <v>0</v>
      </c>
      <c r="F41" s="109">
        <f t="shared" si="6"/>
        <v>0</v>
      </c>
      <c r="G41" s="75">
        <f>B41*'Quelle 3'!$D$64</f>
        <v>0</v>
      </c>
      <c r="H41" s="80">
        <f>C41*'Quelle 3'!$D$64</f>
        <v>0</v>
      </c>
      <c r="I41" s="80">
        <f>D41*'Quelle 3'!$D$64</f>
        <v>0</v>
      </c>
      <c r="J41" s="80">
        <f>E41*'Quelle 3'!$D$64</f>
        <v>0</v>
      </c>
      <c r="K41" s="109">
        <f>F41*'Quelle 3'!$D$64</f>
        <v>0</v>
      </c>
    </row>
    <row r="42" spans="1:11" x14ac:dyDescent="0.3">
      <c r="A42" s="83" t="str">
        <f t="shared" si="3"/>
        <v>Quelle 4</v>
      </c>
      <c r="B42" s="75" cm="1">
        <f t="array" ref="B42">_xlfn.IFS(SUM(E17:E21)=0,0,'Quelle 4'!$B$101=0,0,-72.1*LN(0.2/('Quelle 4'!$B$101+$E$26+$E$27+$E$28+$E$30))&gt;20,-72.1*LN(0.2/('Quelle 4'!$B$101+$E$26+$E$27+$E$28+$E$30)),-72.1*LN(0.2/('Quelle 4'!$B$101+$E$26+$E$27+$E$28+$E$30))&lt;=20,20)</f>
        <v>0</v>
      </c>
      <c r="C42" s="80">
        <f t="shared" si="4"/>
        <v>0</v>
      </c>
      <c r="D42" s="80">
        <f t="shared" si="2"/>
        <v>0</v>
      </c>
      <c r="E42" s="80">
        <f t="shared" si="5"/>
        <v>0</v>
      </c>
      <c r="F42" s="109">
        <f t="shared" si="6"/>
        <v>0</v>
      </c>
      <c r="G42" s="75">
        <f>B42*'Quelle 4'!$D$106</f>
        <v>0</v>
      </c>
      <c r="H42" s="80">
        <f>C42*'Quelle 4'!$D$106</f>
        <v>0</v>
      </c>
      <c r="I42" s="80">
        <f>D42*'Quelle 4'!$D$106</f>
        <v>0</v>
      </c>
      <c r="J42" s="80">
        <f>E42*'Quelle 4'!$D$106</f>
        <v>0</v>
      </c>
      <c r="K42" s="109">
        <f>F42*'Quelle 4'!$D$106</f>
        <v>0</v>
      </c>
    </row>
    <row r="43" spans="1:11" ht="15" thickBot="1" x14ac:dyDescent="0.35">
      <c r="A43" s="84" t="str">
        <f t="shared" si="3"/>
        <v>Quelle 5</v>
      </c>
      <c r="B43" s="79" cm="1">
        <f t="array" ref="B43">_xlfn.IFS(SUM(F17:F21)=0,0,'Quelle 5'!$B$101=0,0,-72.1*LN(0.2/('Quelle 5'!$B$101+$F$26+$F$27+$F$28+$F$29))&gt;20,-72.1*LN(0.2/('Quelle 5'!$B$101+$F$26+$F$27+$F$28+$F$29)),-72.1*LN(0.2/('Quelle 5'!$B$101+$F$26+$F$27+$F$28+$F$29))&lt;=20,20)</f>
        <v>0</v>
      </c>
      <c r="C43" s="85">
        <f t="shared" si="4"/>
        <v>0</v>
      </c>
      <c r="D43" s="85">
        <f t="shared" si="2"/>
        <v>0</v>
      </c>
      <c r="E43" s="85">
        <f t="shared" si="5"/>
        <v>0</v>
      </c>
      <c r="F43" s="110">
        <f t="shared" si="6"/>
        <v>0</v>
      </c>
      <c r="G43" s="79">
        <f>B43*'Quelle 5'!$D$106</f>
        <v>0</v>
      </c>
      <c r="H43" s="85">
        <f>C43*'Quelle 5'!$D$106</f>
        <v>0</v>
      </c>
      <c r="I43" s="85">
        <f>D43*'Quelle 5'!$D$106</f>
        <v>0</v>
      </c>
      <c r="J43" s="85">
        <f>E43*'Quelle 5'!$D$106</f>
        <v>0</v>
      </c>
      <c r="K43" s="110">
        <f>F43*'Quelle 5'!$D$106</f>
        <v>0</v>
      </c>
    </row>
    <row r="44" spans="1:11" x14ac:dyDescent="0.3">
      <c r="G44" s="86"/>
      <c r="H44" s="86"/>
      <c r="I44" s="86"/>
      <c r="J44" s="86"/>
      <c r="K44" s="86"/>
    </row>
    <row r="45" spans="1:11" x14ac:dyDescent="0.3">
      <c r="I45" s="86"/>
      <c r="J45" s="86"/>
      <c r="K45" s="86"/>
    </row>
  </sheetData>
  <sheetProtection algorithmName="SHA-512" hashValue="a1UMfurSCTY9V5kPHcFv2PaCIZYEADthBlosJgFm25L4rwS7/AFbuNi0LBI4SRPZ+yi7kr8dvvwMF6uf6VGpiQ==" saltValue="GdHYRPN9Wm0FWK8FOW3MUA==" spinCount="100000" sheet="1" objects="1" scenarios="1"/>
  <mergeCells count="10">
    <mergeCell ref="G35:K36"/>
    <mergeCell ref="B37:C37"/>
    <mergeCell ref="D37:F37"/>
    <mergeCell ref="G37:H37"/>
    <mergeCell ref="I37:K37"/>
    <mergeCell ref="A7:E7"/>
    <mergeCell ref="B13:E13"/>
    <mergeCell ref="A15:F15"/>
    <mergeCell ref="A35:A38"/>
    <mergeCell ref="B35:F36"/>
  </mergeCells>
  <conditionalFormatting sqref="B9:B12 C10:C12 D11:D12 E12">
    <cfRule type="cellIs" dxfId="11" priority="10" operator="between">
      <formula>0.001</formula>
      <formula>29.99999999999</formula>
    </cfRule>
  </conditionalFormatting>
  <conditionalFormatting sqref="B18 B19:C21 D20:D21 E21">
    <cfRule type="expression" dxfId="10" priority="9">
      <formula>B18&lt;B9</formula>
    </cfRule>
  </conditionalFormatting>
  <conditionalFormatting sqref="B39:C43">
    <cfRule type="expression" dxfId="9" priority="11">
      <formula>B39&lt;40</formula>
    </cfRule>
  </conditionalFormatting>
  <conditionalFormatting sqref="B39:F43">
    <cfRule type="expression" dxfId="8" priority="4">
      <formula>B39=0</formula>
    </cfRule>
    <cfRule type="cellIs" dxfId="7" priority="12" operator="greaterThanOrEqual">
      <formula>40</formula>
    </cfRule>
  </conditionalFormatting>
  <conditionalFormatting sqref="C26 D26:D27 E26:E28 F26:F29 B27:B30 C28:C30 D29:D30 E30">
    <cfRule type="expression" dxfId="6" priority="1">
      <formula>B26=0</formula>
    </cfRule>
  </conditionalFormatting>
  <conditionalFormatting sqref="C17:F17 D18 E18:E19 F18:F20">
    <cfRule type="expression" dxfId="5" priority="2">
      <formula>C17=0</formula>
    </cfRule>
  </conditionalFormatting>
  <conditionalFormatting sqref="D39:F43">
    <cfRule type="expression" dxfId="4" priority="6">
      <formula>D39&lt;40</formula>
    </cfRule>
  </conditionalFormatting>
  <conditionalFormatting sqref="G39:H43">
    <cfRule type="expression" dxfId="3" priority="5">
      <formula>B39&lt;40</formula>
    </cfRule>
  </conditionalFormatting>
  <conditionalFormatting sqref="G39:K43">
    <cfRule type="expression" dxfId="2" priority="3">
      <formula>G39=B39</formula>
    </cfRule>
    <cfRule type="cellIs" dxfId="1" priority="8" operator="greaterThanOrEqual">
      <formula>40</formula>
    </cfRule>
  </conditionalFormatting>
  <conditionalFormatting sqref="I39:K43">
    <cfRule type="expression" dxfId="0" priority="7">
      <formula>D39&lt;40</formula>
    </cfRule>
  </conditionalFormatting>
  <printOptions horizontalCentered="1"/>
  <pageMargins left="0.70866141732283472" right="1.0236220472440944" top="0.74803149606299213" bottom="0.74803149606299213" header="0.31496062992125984" footer="0.31496062992125984"/>
  <pageSetup paperSize="9" scale="69" orientation="landscape" r:id="rId1"/>
  <headerFooter>
    <oddHeader>&amp;L&amp;22Cercl'Air-Empfehlung Mindestabstände</oddHeader>
    <oddFooter>&amp;L&amp;D&amp;C&amp;F&amp;__&amp;A&amp;RSeite &amp;P von &amp;N Seiten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022AC-61DD-45F7-9305-503314B3C310}">
  <sheetPr>
    <pageSetUpPr fitToPage="1"/>
  </sheetPr>
  <dimension ref="A1:AQ53"/>
  <sheetViews>
    <sheetView zoomScale="85" zoomScaleNormal="85" workbookViewId="0">
      <selection activeCell="A5" sqref="A5"/>
    </sheetView>
  </sheetViews>
  <sheetFormatPr baseColWidth="10" defaultRowHeight="14.4" x14ac:dyDescent="0.3"/>
  <cols>
    <col min="1" max="1" width="27.33203125" customWidth="1"/>
    <col min="2" max="2" width="67.88671875" customWidth="1"/>
    <col min="3" max="3" width="58.44140625" customWidth="1"/>
    <col min="4" max="4" width="46.44140625" bestFit="1" customWidth="1"/>
    <col min="5" max="5" width="50" bestFit="1" customWidth="1"/>
    <col min="6" max="6" width="42.109375" bestFit="1" customWidth="1"/>
    <col min="7" max="7" width="47.33203125" bestFit="1" customWidth="1"/>
    <col min="8" max="8" width="42.109375" bestFit="1" customWidth="1"/>
    <col min="9" max="9" width="46" bestFit="1" customWidth="1"/>
    <col min="10" max="10" width="41.5546875" customWidth="1"/>
    <col min="11" max="11" width="35.109375" customWidth="1"/>
    <col min="12" max="13" width="28.6640625" bestFit="1" customWidth="1"/>
    <col min="14" max="14" width="28.33203125" bestFit="1" customWidth="1"/>
    <col min="15" max="17" width="25.44140625" bestFit="1" customWidth="1"/>
    <col min="18" max="18" width="44.33203125" bestFit="1" customWidth="1"/>
    <col min="19" max="19" width="35.44140625" bestFit="1" customWidth="1"/>
    <col min="20" max="20" width="36.88671875" bestFit="1" customWidth="1"/>
    <col min="21" max="21" width="30.44140625" bestFit="1" customWidth="1"/>
    <col min="22" max="22" width="26.109375" bestFit="1" customWidth="1"/>
    <col min="23" max="23" width="26.44140625" bestFit="1" customWidth="1"/>
    <col min="24" max="24" width="30.44140625" bestFit="1" customWidth="1"/>
    <col min="25" max="25" width="28.109375" bestFit="1" customWidth="1"/>
    <col min="26" max="26" width="51.44140625" bestFit="1" customWidth="1"/>
    <col min="27" max="27" width="35.109375" customWidth="1"/>
    <col min="28" max="28" width="55.6640625" customWidth="1"/>
  </cols>
  <sheetData>
    <row r="1" spans="1:43" ht="21" x14ac:dyDescent="0.4">
      <c r="A1" s="24" t="s">
        <v>220</v>
      </c>
    </row>
    <row r="3" spans="1:43" s="7" customFormat="1" ht="20.399999999999999" thickBot="1" x14ac:dyDescent="0.45">
      <c r="A3" s="7" t="s">
        <v>36</v>
      </c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ht="15" thickTop="1" x14ac:dyDescent="0.3"/>
    <row r="5" spans="1:43" ht="18" thickBot="1" x14ac:dyDescent="0.4">
      <c r="A5" s="8" t="s">
        <v>37</v>
      </c>
    </row>
    <row r="6" spans="1:43" ht="15" thickTop="1" x14ac:dyDescent="0.3"/>
    <row r="7" spans="1:43" s="1" customFormat="1" x14ac:dyDescent="0.3">
      <c r="A7" s="1" t="s">
        <v>59</v>
      </c>
      <c r="B7" s="1" t="s">
        <v>60</v>
      </c>
      <c r="C7" s="1" t="s">
        <v>65</v>
      </c>
      <c r="D7" s="1" t="s">
        <v>61</v>
      </c>
      <c r="E7" s="1" t="s">
        <v>64</v>
      </c>
      <c r="F7" s="1" t="s">
        <v>62</v>
      </c>
      <c r="G7" s="1" t="s">
        <v>71</v>
      </c>
      <c r="H7" s="1" t="s">
        <v>63</v>
      </c>
      <c r="I7" s="1" t="s">
        <v>66</v>
      </c>
      <c r="J7" s="1" t="s">
        <v>67</v>
      </c>
      <c r="K7" s="1" t="s">
        <v>38</v>
      </c>
      <c r="L7" s="1" t="s">
        <v>39</v>
      </c>
      <c r="M7" s="1" t="s">
        <v>40</v>
      </c>
      <c r="N7" s="1" t="s">
        <v>41</v>
      </c>
      <c r="O7" s="1" t="s">
        <v>42</v>
      </c>
      <c r="P7" s="1" t="s">
        <v>43</v>
      </c>
      <c r="Q7" s="1" t="s">
        <v>44</v>
      </c>
      <c r="R7" s="1" t="s">
        <v>149</v>
      </c>
      <c r="S7" s="1" t="s">
        <v>147</v>
      </c>
      <c r="T7" s="1" t="s">
        <v>151</v>
      </c>
      <c r="U7" s="1" t="s">
        <v>68</v>
      </c>
      <c r="V7" s="1" t="s">
        <v>300</v>
      </c>
      <c r="W7" s="1" t="s">
        <v>69</v>
      </c>
      <c r="X7" s="1" t="s">
        <v>157</v>
      </c>
      <c r="Y7" s="1" t="s">
        <v>70</v>
      </c>
      <c r="Z7" s="1" t="s">
        <v>45</v>
      </c>
    </row>
    <row r="8" spans="1:43" x14ac:dyDescent="0.3">
      <c r="A8" t="s">
        <v>47</v>
      </c>
      <c r="B8" t="s">
        <v>127</v>
      </c>
      <c r="C8" t="s">
        <v>131</v>
      </c>
      <c r="D8" t="s">
        <v>131</v>
      </c>
      <c r="E8" t="s">
        <v>131</v>
      </c>
      <c r="F8" t="s">
        <v>131</v>
      </c>
      <c r="G8" t="s">
        <v>131</v>
      </c>
      <c r="H8" t="s">
        <v>131</v>
      </c>
      <c r="I8" t="s">
        <v>131</v>
      </c>
      <c r="J8" t="s">
        <v>131</v>
      </c>
      <c r="K8" t="s">
        <v>137</v>
      </c>
      <c r="L8" t="s">
        <v>137</v>
      </c>
      <c r="M8" t="s">
        <v>137</v>
      </c>
      <c r="N8" t="s">
        <v>140</v>
      </c>
      <c r="O8" t="s">
        <v>144</v>
      </c>
      <c r="P8" t="s">
        <v>144</v>
      </c>
      <c r="Q8" t="s">
        <v>144</v>
      </c>
      <c r="R8" t="s">
        <v>208</v>
      </c>
      <c r="S8" t="s">
        <v>207</v>
      </c>
      <c r="T8" t="s">
        <v>169</v>
      </c>
      <c r="U8" t="s">
        <v>154</v>
      </c>
      <c r="V8" t="s">
        <v>301</v>
      </c>
      <c r="W8" s="53" t="s">
        <v>292</v>
      </c>
      <c r="X8" s="53" t="s">
        <v>292</v>
      </c>
      <c r="Y8" t="s">
        <v>158</v>
      </c>
      <c r="Z8" t="s">
        <v>52</v>
      </c>
    </row>
    <row r="9" spans="1:43" x14ac:dyDescent="0.3">
      <c r="A9" t="s">
        <v>125</v>
      </c>
      <c r="B9" t="s">
        <v>51</v>
      </c>
      <c r="C9" t="s">
        <v>132</v>
      </c>
      <c r="D9" t="s">
        <v>132</v>
      </c>
      <c r="E9" t="s">
        <v>132</v>
      </c>
      <c r="F9" t="s">
        <v>132</v>
      </c>
      <c r="G9" t="s">
        <v>132</v>
      </c>
      <c r="H9" t="s">
        <v>132</v>
      </c>
      <c r="I9" t="s">
        <v>132</v>
      </c>
      <c r="J9" t="s">
        <v>132</v>
      </c>
      <c r="K9" t="s">
        <v>138</v>
      </c>
      <c r="L9" t="s">
        <v>138</v>
      </c>
      <c r="M9" t="s">
        <v>138</v>
      </c>
      <c r="N9" t="s">
        <v>141</v>
      </c>
      <c r="O9" t="s">
        <v>145</v>
      </c>
      <c r="P9" t="s">
        <v>145</v>
      </c>
      <c r="Q9" t="s">
        <v>145</v>
      </c>
      <c r="R9" s="21" t="s">
        <v>150</v>
      </c>
      <c r="S9" t="s">
        <v>148</v>
      </c>
      <c r="T9" t="s">
        <v>152</v>
      </c>
      <c r="U9" t="s">
        <v>155</v>
      </c>
      <c r="X9" t="s">
        <v>154</v>
      </c>
      <c r="Y9" t="s">
        <v>159</v>
      </c>
      <c r="Z9" t="s">
        <v>160</v>
      </c>
    </row>
    <row r="10" spans="1:43" x14ac:dyDescent="0.3">
      <c r="A10" t="s">
        <v>126</v>
      </c>
      <c r="B10" t="s">
        <v>128</v>
      </c>
      <c r="C10" t="s">
        <v>133</v>
      </c>
      <c r="D10" t="s">
        <v>133</v>
      </c>
      <c r="E10" t="s">
        <v>133</v>
      </c>
      <c r="F10" t="s">
        <v>133</v>
      </c>
      <c r="G10" t="s">
        <v>133</v>
      </c>
      <c r="H10" t="s">
        <v>133</v>
      </c>
      <c r="I10" t="s">
        <v>133</v>
      </c>
      <c r="J10" t="s">
        <v>133</v>
      </c>
      <c r="K10" t="s">
        <v>139</v>
      </c>
      <c r="L10" t="s">
        <v>139</v>
      </c>
      <c r="M10" t="s">
        <v>139</v>
      </c>
      <c r="N10" t="s">
        <v>142</v>
      </c>
      <c r="O10" t="s">
        <v>135</v>
      </c>
      <c r="P10" t="s">
        <v>146</v>
      </c>
      <c r="Q10" t="s">
        <v>146</v>
      </c>
      <c r="R10" s="21" t="s">
        <v>299</v>
      </c>
      <c r="U10" t="s">
        <v>156</v>
      </c>
      <c r="X10" t="s">
        <v>155</v>
      </c>
      <c r="Z10" t="s">
        <v>161</v>
      </c>
    </row>
    <row r="11" spans="1:43" x14ac:dyDescent="0.3">
      <c r="B11" t="s">
        <v>129</v>
      </c>
      <c r="C11" t="s">
        <v>134</v>
      </c>
      <c r="D11" t="s">
        <v>134</v>
      </c>
      <c r="E11" t="s">
        <v>134</v>
      </c>
      <c r="F11" t="s">
        <v>134</v>
      </c>
      <c r="G11" t="s">
        <v>134</v>
      </c>
      <c r="H11" t="s">
        <v>134</v>
      </c>
      <c r="I11" t="s">
        <v>134</v>
      </c>
      <c r="J11" t="s">
        <v>134</v>
      </c>
      <c r="N11" t="s">
        <v>51</v>
      </c>
      <c r="O11" t="s">
        <v>130</v>
      </c>
      <c r="P11" t="s">
        <v>135</v>
      </c>
      <c r="Q11" t="s">
        <v>135</v>
      </c>
      <c r="R11" s="21" t="s">
        <v>290</v>
      </c>
      <c r="X11" t="s">
        <v>156</v>
      </c>
      <c r="Z11" t="s">
        <v>190</v>
      </c>
    </row>
    <row r="12" spans="1:43" x14ac:dyDescent="0.3">
      <c r="B12" t="s">
        <v>48</v>
      </c>
      <c r="C12" t="s">
        <v>210</v>
      </c>
      <c r="D12" t="s">
        <v>210</v>
      </c>
      <c r="E12" t="s">
        <v>136</v>
      </c>
      <c r="F12" t="s">
        <v>136</v>
      </c>
      <c r="G12" t="s">
        <v>210</v>
      </c>
      <c r="H12" t="s">
        <v>210</v>
      </c>
      <c r="I12" t="s">
        <v>210</v>
      </c>
      <c r="J12" t="s">
        <v>210</v>
      </c>
      <c r="N12" t="s">
        <v>143</v>
      </c>
      <c r="P12" t="s">
        <v>130</v>
      </c>
    </row>
    <row r="13" spans="1:43" x14ac:dyDescent="0.3">
      <c r="B13" t="s">
        <v>49</v>
      </c>
      <c r="C13" t="s">
        <v>211</v>
      </c>
      <c r="D13" t="s">
        <v>211</v>
      </c>
      <c r="E13" t="s">
        <v>211</v>
      </c>
      <c r="F13" t="s">
        <v>211</v>
      </c>
      <c r="G13" t="s">
        <v>135</v>
      </c>
      <c r="H13" t="s">
        <v>135</v>
      </c>
      <c r="I13" t="s">
        <v>135</v>
      </c>
      <c r="J13" t="s">
        <v>135</v>
      </c>
    </row>
    <row r="14" spans="1:43" x14ac:dyDescent="0.3">
      <c r="B14" t="s">
        <v>130</v>
      </c>
      <c r="C14" t="s">
        <v>135</v>
      </c>
      <c r="D14" t="s">
        <v>135</v>
      </c>
      <c r="E14" t="s">
        <v>135</v>
      </c>
      <c r="F14" t="s">
        <v>135</v>
      </c>
      <c r="H14" t="s">
        <v>130</v>
      </c>
      <c r="J14" t="s">
        <v>130</v>
      </c>
    </row>
    <row r="15" spans="1:43" x14ac:dyDescent="0.3">
      <c r="D15" t="s">
        <v>130</v>
      </c>
      <c r="F15" t="s">
        <v>130</v>
      </c>
    </row>
    <row r="29" spans="1:26" ht="18" thickBot="1" x14ac:dyDescent="0.4">
      <c r="A29" s="8" t="s">
        <v>46</v>
      </c>
    </row>
    <row r="30" spans="1:26" ht="15" thickTop="1" x14ac:dyDescent="0.3"/>
    <row r="31" spans="1:26" x14ac:dyDescent="0.3">
      <c r="A31" s="22" t="s">
        <v>116</v>
      </c>
      <c r="B31" s="22" t="s">
        <v>117</v>
      </c>
      <c r="C31" s="22" t="s">
        <v>91</v>
      </c>
      <c r="D31" s="22" t="s">
        <v>92</v>
      </c>
      <c r="E31" s="22" t="s">
        <v>118</v>
      </c>
      <c r="F31" s="22" t="s">
        <v>119</v>
      </c>
      <c r="G31" s="22" t="s">
        <v>93</v>
      </c>
      <c r="H31" s="22" t="s">
        <v>94</v>
      </c>
      <c r="I31" s="22" t="s">
        <v>95</v>
      </c>
      <c r="J31" s="22" t="s">
        <v>96</v>
      </c>
      <c r="K31" s="22" t="s">
        <v>335</v>
      </c>
      <c r="L31" s="22" t="s">
        <v>39</v>
      </c>
      <c r="M31" s="22" t="s">
        <v>40</v>
      </c>
      <c r="N31" s="22" t="s">
        <v>41</v>
      </c>
      <c r="O31" s="22" t="s">
        <v>42</v>
      </c>
      <c r="P31" s="22" t="s">
        <v>43</v>
      </c>
      <c r="Q31" s="22" t="s">
        <v>44</v>
      </c>
      <c r="R31" s="22" t="s">
        <v>228</v>
      </c>
      <c r="S31" s="22" t="s">
        <v>120</v>
      </c>
      <c r="T31" s="22" t="s">
        <v>123</v>
      </c>
      <c r="U31" s="22" t="s">
        <v>153</v>
      </c>
      <c r="V31" s="22" t="s">
        <v>302</v>
      </c>
      <c r="W31" s="22" t="s">
        <v>97</v>
      </c>
      <c r="X31" s="22" t="s">
        <v>122</v>
      </c>
      <c r="Y31" s="22" t="s">
        <v>124</v>
      </c>
      <c r="Z31" s="22" t="s">
        <v>45</v>
      </c>
    </row>
    <row r="32" spans="1:26" x14ac:dyDescent="0.3">
      <c r="A32" s="20">
        <v>0.2</v>
      </c>
      <c r="B32" s="20">
        <v>0.08</v>
      </c>
      <c r="C32" s="20">
        <v>1</v>
      </c>
      <c r="D32" s="20">
        <v>1.2</v>
      </c>
      <c r="E32" s="20">
        <v>0.5</v>
      </c>
      <c r="F32" s="20">
        <v>0.6</v>
      </c>
      <c r="G32" s="20">
        <v>0.2</v>
      </c>
      <c r="H32" s="20">
        <v>0.25</v>
      </c>
      <c r="I32" s="20">
        <v>0.8</v>
      </c>
      <c r="J32" s="20">
        <v>1</v>
      </c>
      <c r="K32" s="20">
        <v>0.3</v>
      </c>
      <c r="L32" s="20">
        <v>0.55000000000000004</v>
      </c>
      <c r="M32" s="20">
        <v>0.3</v>
      </c>
      <c r="N32" s="20">
        <v>0.02</v>
      </c>
      <c r="O32" s="20">
        <v>0.23</v>
      </c>
      <c r="P32" s="20">
        <v>0.24</v>
      </c>
      <c r="Q32" s="20">
        <v>0.08</v>
      </c>
      <c r="R32" s="20">
        <v>0</v>
      </c>
      <c r="S32" s="20">
        <v>0.4</v>
      </c>
      <c r="T32" s="20">
        <v>1</v>
      </c>
      <c r="U32" s="20">
        <v>0.2</v>
      </c>
      <c r="V32" s="20">
        <v>0.4</v>
      </c>
      <c r="W32" s="20">
        <v>0.2</v>
      </c>
      <c r="X32" s="20">
        <v>1</v>
      </c>
      <c r="Y32" s="20">
        <v>1</v>
      </c>
      <c r="Z32" s="20">
        <v>1</v>
      </c>
    </row>
    <row r="33" spans="1:26" x14ac:dyDescent="0.3">
      <c r="A33" s="21" t="s">
        <v>59</v>
      </c>
      <c r="B33" s="21" t="s">
        <v>60</v>
      </c>
      <c r="C33" s="21" t="s">
        <v>65</v>
      </c>
      <c r="D33" s="21" t="s">
        <v>61</v>
      </c>
      <c r="E33" s="21" t="s">
        <v>64</v>
      </c>
      <c r="F33" s="21" t="s">
        <v>62</v>
      </c>
      <c r="G33" s="21" t="s">
        <v>71</v>
      </c>
      <c r="H33" s="21" t="s">
        <v>63</v>
      </c>
      <c r="I33" s="21" t="s">
        <v>66</v>
      </c>
      <c r="J33" s="21" t="s">
        <v>67</v>
      </c>
      <c r="K33" s="21" t="s">
        <v>38</v>
      </c>
      <c r="L33" s="21" t="s">
        <v>39</v>
      </c>
      <c r="M33" s="21" t="s">
        <v>40</v>
      </c>
      <c r="N33" s="21" t="s">
        <v>41</v>
      </c>
      <c r="O33" s="21" t="s">
        <v>42</v>
      </c>
      <c r="P33" s="21" t="s">
        <v>43</v>
      </c>
      <c r="Q33" s="21" t="s">
        <v>44</v>
      </c>
      <c r="R33" s="21" t="s">
        <v>149</v>
      </c>
      <c r="S33" s="21" t="s">
        <v>147</v>
      </c>
      <c r="T33" s="21" t="s">
        <v>151</v>
      </c>
      <c r="U33" s="21" t="s">
        <v>68</v>
      </c>
      <c r="V33" s="21" t="s">
        <v>300</v>
      </c>
      <c r="W33" s="21" t="s">
        <v>69</v>
      </c>
      <c r="X33" s="21" t="s">
        <v>157</v>
      </c>
      <c r="Y33" s="21" t="s">
        <v>70</v>
      </c>
      <c r="Z33" s="21" t="s">
        <v>45</v>
      </c>
    </row>
    <row r="37" spans="1:26" ht="18" thickBot="1" x14ac:dyDescent="0.4">
      <c r="A37" s="8" t="s">
        <v>45</v>
      </c>
    </row>
    <row r="38" spans="1:26" ht="15" thickTop="1" x14ac:dyDescent="0.3"/>
    <row r="39" spans="1:26" x14ac:dyDescent="0.3">
      <c r="A39" s="22" t="s">
        <v>56</v>
      </c>
      <c r="B39" s="22" t="s">
        <v>58</v>
      </c>
      <c r="C39" s="22" t="s">
        <v>100</v>
      </c>
      <c r="D39" s="22" t="s">
        <v>57</v>
      </c>
    </row>
    <row r="40" spans="1:26" x14ac:dyDescent="0.3">
      <c r="A40" s="20">
        <v>0</v>
      </c>
      <c r="B40" s="20">
        <v>75</v>
      </c>
      <c r="C40" s="20">
        <v>150</v>
      </c>
      <c r="D40" s="20">
        <v>1200</v>
      </c>
    </row>
    <row r="43" spans="1:26" ht="16.2" thickBot="1" x14ac:dyDescent="0.35">
      <c r="A43" s="103" t="s">
        <v>82</v>
      </c>
    </row>
    <row r="44" spans="1:26" ht="15" thickTop="1" x14ac:dyDescent="0.3"/>
    <row r="46" spans="1:26" x14ac:dyDescent="0.3">
      <c r="A46" s="22" t="s">
        <v>56</v>
      </c>
      <c r="B46" s="22" t="s">
        <v>214</v>
      </c>
      <c r="C46" s="22" t="s">
        <v>101</v>
      </c>
      <c r="D46" s="22" t="s">
        <v>215</v>
      </c>
      <c r="E46" s="25" t="s">
        <v>164</v>
      </c>
    </row>
    <row r="47" spans="1:26" x14ac:dyDescent="0.3">
      <c r="A47" s="20">
        <v>1</v>
      </c>
      <c r="B47" s="20">
        <v>1.3</v>
      </c>
      <c r="C47" s="20">
        <v>1.6</v>
      </c>
      <c r="D47" s="20">
        <v>1.9</v>
      </c>
      <c r="E47" s="20">
        <f>'Quelle 1'!B66</f>
        <v>0</v>
      </c>
    </row>
    <row r="48" spans="1:26" x14ac:dyDescent="0.3">
      <c r="A48" s="20">
        <v>1</v>
      </c>
      <c r="B48" s="20">
        <v>1.3</v>
      </c>
      <c r="C48" s="20">
        <v>1.6</v>
      </c>
      <c r="D48" s="20">
        <v>1.9</v>
      </c>
      <c r="E48" s="20">
        <f>'Quelle 2'!B66</f>
        <v>0</v>
      </c>
    </row>
    <row r="49" spans="1:5" x14ac:dyDescent="0.3">
      <c r="A49" s="20">
        <v>1</v>
      </c>
      <c r="B49" s="20">
        <v>1.3</v>
      </c>
      <c r="C49" s="20">
        <v>1.6</v>
      </c>
      <c r="D49" s="20">
        <v>1.9</v>
      </c>
      <c r="E49" s="20">
        <f>'Quelle 3'!B66</f>
        <v>0</v>
      </c>
    </row>
    <row r="50" spans="1:5" x14ac:dyDescent="0.3">
      <c r="A50" s="20">
        <v>1</v>
      </c>
      <c r="B50" s="20">
        <v>1.3</v>
      </c>
      <c r="C50" s="20">
        <v>1.6</v>
      </c>
      <c r="D50" s="20">
        <v>1.9</v>
      </c>
      <c r="E50" s="20">
        <f>'Quelle 4'!B108</f>
        <v>0</v>
      </c>
    </row>
    <row r="51" spans="1:5" x14ac:dyDescent="0.3">
      <c r="A51" s="20">
        <v>1</v>
      </c>
      <c r="B51" s="20">
        <v>1.3</v>
      </c>
      <c r="C51" s="20">
        <v>1.6</v>
      </c>
      <c r="D51" s="20">
        <v>1.9</v>
      </c>
      <c r="E51" s="20">
        <f>'Quelle 5'!B108</f>
        <v>0</v>
      </c>
    </row>
    <row r="52" spans="1:5" x14ac:dyDescent="0.3">
      <c r="A52" s="20">
        <v>1</v>
      </c>
      <c r="B52" s="20">
        <v>1.3</v>
      </c>
      <c r="C52" s="20">
        <v>1.6</v>
      </c>
      <c r="D52" s="20">
        <v>1.9</v>
      </c>
      <c r="E52" s="20">
        <f>'Quelle mit 2x Kaltluft'!B98</f>
        <v>0</v>
      </c>
    </row>
    <row r="53" spans="1:5" x14ac:dyDescent="0.3">
      <c r="A53" s="20">
        <v>1</v>
      </c>
      <c r="B53" s="20">
        <v>1.3</v>
      </c>
      <c r="C53" s="20">
        <v>1.6</v>
      </c>
      <c r="D53" s="20">
        <v>1.9</v>
      </c>
      <c r="E53" s="20">
        <f>'Quelle mit 2x Kaltluft'!B104</f>
        <v>0</v>
      </c>
    </row>
  </sheetData>
  <sheetProtection algorithmName="SHA-512" hashValue="5TTqJMVpU78/I1DS0CxjLXe4dAFf5oo41pPEooxQMSN82ofqcioU9RhxW/DjdxXldiwyQCkWjpfIMSArVBvYEg==" saltValue="phEKI9GQfCBxlPeTE5mBsA==" spinCount="100000" sheet="1" objects="1" scenarios="1"/>
  <printOptions horizontalCentered="1"/>
  <pageMargins left="0.70866141732283472" right="0.70866141732283472" top="0.78740157480314965" bottom="0.78740157480314965" header="0.31496062992125984" footer="0.31496062992125984"/>
  <pageSetup paperSize="9" scale="60" fitToWidth="0" orientation="landscape" r:id="rId1"/>
  <tableParts count="26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D9D71-91AD-492C-9094-F825C4CE64DE}">
  <dimension ref="A1:B156"/>
  <sheetViews>
    <sheetView workbookViewId="0">
      <selection activeCell="A10" sqref="A10"/>
    </sheetView>
  </sheetViews>
  <sheetFormatPr baseColWidth="10" defaultRowHeight="14.4" x14ac:dyDescent="0.3"/>
  <cols>
    <col min="1" max="1" width="57.33203125" customWidth="1"/>
    <col min="2" max="2" width="77" customWidth="1"/>
    <col min="4" max="4" width="25.6640625" customWidth="1"/>
  </cols>
  <sheetData>
    <row r="1" spans="1:2" x14ac:dyDescent="0.3">
      <c r="A1" t="s">
        <v>166</v>
      </c>
    </row>
    <row r="2" spans="1:2" x14ac:dyDescent="0.3">
      <c r="A2" t="s">
        <v>167</v>
      </c>
    </row>
    <row r="4" spans="1:2" x14ac:dyDescent="0.3">
      <c r="A4" s="31" t="s">
        <v>209</v>
      </c>
    </row>
    <row r="5" spans="1:2" x14ac:dyDescent="0.3">
      <c r="A5" t="s">
        <v>218</v>
      </c>
    </row>
    <row r="6" spans="1:2" x14ac:dyDescent="0.3">
      <c r="A6" t="s">
        <v>219</v>
      </c>
    </row>
    <row r="9" spans="1:2" s="6" customFormat="1" ht="18" x14ac:dyDescent="0.35">
      <c r="A9" s="6" t="s">
        <v>199</v>
      </c>
    </row>
    <row r="10" spans="1:2" s="6" customFormat="1" ht="18" x14ac:dyDescent="0.35"/>
    <row r="11" spans="1:2" s="6" customFormat="1" ht="18" x14ac:dyDescent="0.35">
      <c r="A11" s="27" t="s">
        <v>173</v>
      </c>
      <c r="B11" s="27" t="s">
        <v>53</v>
      </c>
    </row>
    <row r="12" spans="1:2" x14ac:dyDescent="0.3">
      <c r="A12" s="30" t="s">
        <v>168</v>
      </c>
      <c r="B12" s="29"/>
    </row>
    <row r="13" spans="1:2" x14ac:dyDescent="0.3">
      <c r="A13" s="28" t="s">
        <v>169</v>
      </c>
      <c r="B13" s="28" t="s">
        <v>123</v>
      </c>
    </row>
    <row r="14" spans="1:2" x14ac:dyDescent="0.3">
      <c r="A14" s="30" t="s">
        <v>170</v>
      </c>
      <c r="B14" s="29"/>
    </row>
    <row r="15" spans="1:2" x14ac:dyDescent="0.3">
      <c r="A15" s="28" t="s">
        <v>321</v>
      </c>
      <c r="B15" s="28" t="s">
        <v>120</v>
      </c>
    </row>
    <row r="16" spans="1:2" x14ac:dyDescent="0.3">
      <c r="A16" s="28" t="s">
        <v>322</v>
      </c>
      <c r="B16" s="28" t="s">
        <v>227</v>
      </c>
    </row>
    <row r="17" spans="1:2" x14ac:dyDescent="0.3">
      <c r="A17" s="28" t="s">
        <v>323</v>
      </c>
      <c r="B17" s="28" t="s">
        <v>123</v>
      </c>
    </row>
    <row r="18" spans="1:2" x14ac:dyDescent="0.3">
      <c r="A18" s="28" t="s">
        <v>148</v>
      </c>
      <c r="B18" s="28" t="s">
        <v>120</v>
      </c>
    </row>
    <row r="19" spans="1:2" x14ac:dyDescent="0.3">
      <c r="A19" s="30" t="s">
        <v>200</v>
      </c>
      <c r="B19" s="29"/>
    </row>
    <row r="20" spans="1:2" x14ac:dyDescent="0.3">
      <c r="A20" s="28" t="s">
        <v>47</v>
      </c>
      <c r="B20" s="28" t="s">
        <v>116</v>
      </c>
    </row>
    <row r="21" spans="1:2" x14ac:dyDescent="0.3">
      <c r="A21" s="28" t="s">
        <v>171</v>
      </c>
      <c r="B21" s="28" t="s">
        <v>116</v>
      </c>
    </row>
    <row r="22" spans="1:2" x14ac:dyDescent="0.3">
      <c r="A22" s="28" t="s">
        <v>126</v>
      </c>
      <c r="B22" s="28" t="s">
        <v>116</v>
      </c>
    </row>
    <row r="23" spans="1:2" x14ac:dyDescent="0.3">
      <c r="A23" s="28" t="s">
        <v>150</v>
      </c>
      <c r="B23" s="28" t="s">
        <v>227</v>
      </c>
    </row>
    <row r="24" spans="1:2" x14ac:dyDescent="0.3">
      <c r="A24" s="28" t="s">
        <v>127</v>
      </c>
      <c r="B24" s="28" t="s">
        <v>117</v>
      </c>
    </row>
    <row r="25" spans="1:2" x14ac:dyDescent="0.3">
      <c r="A25" s="28" t="s">
        <v>51</v>
      </c>
      <c r="B25" s="28" t="s">
        <v>117</v>
      </c>
    </row>
    <row r="26" spans="1:2" x14ac:dyDescent="0.3">
      <c r="A26" s="28" t="s">
        <v>128</v>
      </c>
      <c r="B26" s="28" t="s">
        <v>117</v>
      </c>
    </row>
    <row r="27" spans="1:2" x14ac:dyDescent="0.3">
      <c r="A27" s="28" t="s">
        <v>129</v>
      </c>
      <c r="B27" s="28" t="s">
        <v>117</v>
      </c>
    </row>
    <row r="28" spans="1:2" x14ac:dyDescent="0.3">
      <c r="A28" s="28" t="s">
        <v>48</v>
      </c>
      <c r="B28" s="28" t="s">
        <v>117</v>
      </c>
    </row>
    <row r="29" spans="1:2" x14ac:dyDescent="0.3">
      <c r="A29" s="28" t="s">
        <v>324</v>
      </c>
      <c r="B29" s="28" t="s">
        <v>117</v>
      </c>
    </row>
    <row r="30" spans="1:2" x14ac:dyDescent="0.3">
      <c r="A30" s="28" t="s">
        <v>130</v>
      </c>
      <c r="B30" s="28" t="s">
        <v>117</v>
      </c>
    </row>
    <row r="31" spans="1:2" x14ac:dyDescent="0.3">
      <c r="A31" s="30" t="s">
        <v>172</v>
      </c>
      <c r="B31" s="29"/>
    </row>
    <row r="32" spans="1:2" x14ac:dyDescent="0.3">
      <c r="A32" s="28" t="s">
        <v>155</v>
      </c>
      <c r="B32" s="28" t="s">
        <v>153</v>
      </c>
    </row>
    <row r="33" spans="1:2" x14ac:dyDescent="0.3">
      <c r="A33" s="28" t="s">
        <v>156</v>
      </c>
      <c r="B33" s="28" t="s">
        <v>153</v>
      </c>
    </row>
    <row r="34" spans="1:2" x14ac:dyDescent="0.3">
      <c r="A34" s="28" t="s">
        <v>325</v>
      </c>
      <c r="B34" s="28" t="s">
        <v>153</v>
      </c>
    </row>
    <row r="35" spans="1:2" x14ac:dyDescent="0.3">
      <c r="A35" s="28" t="s">
        <v>50</v>
      </c>
      <c r="B35" s="28" t="s">
        <v>302</v>
      </c>
    </row>
    <row r="36" spans="1:2" x14ac:dyDescent="0.3">
      <c r="A36" s="28" t="s">
        <v>299</v>
      </c>
      <c r="B36" s="28" t="s">
        <v>227</v>
      </c>
    </row>
    <row r="37" spans="1:2" x14ac:dyDescent="0.3">
      <c r="A37" s="28" t="s">
        <v>158</v>
      </c>
      <c r="B37" s="28" t="s">
        <v>124</v>
      </c>
    </row>
    <row r="40" spans="1:2" ht="18" x14ac:dyDescent="0.35">
      <c r="A40" s="6" t="s">
        <v>174</v>
      </c>
      <c r="B40" s="6"/>
    </row>
    <row r="42" spans="1:2" x14ac:dyDescent="0.3">
      <c r="A42" t="s">
        <v>181</v>
      </c>
      <c r="B42" t="s">
        <v>182</v>
      </c>
    </row>
    <row r="43" spans="1:2" x14ac:dyDescent="0.3">
      <c r="B43" t="s">
        <v>183</v>
      </c>
    </row>
    <row r="45" spans="1:2" ht="18" x14ac:dyDescent="0.35">
      <c r="A45" s="27" t="s">
        <v>173</v>
      </c>
      <c r="B45" s="27" t="s">
        <v>53</v>
      </c>
    </row>
    <row r="46" spans="1:2" x14ac:dyDescent="0.3">
      <c r="A46" s="30" t="s">
        <v>168</v>
      </c>
      <c r="B46" s="29"/>
    </row>
    <row r="47" spans="1:2" x14ac:dyDescent="0.3">
      <c r="A47" s="28" t="s">
        <v>169</v>
      </c>
      <c r="B47" s="28" t="s">
        <v>123</v>
      </c>
    </row>
    <row r="48" spans="1:2" x14ac:dyDescent="0.3">
      <c r="A48" s="30" t="s">
        <v>201</v>
      </c>
      <c r="B48" s="29"/>
    </row>
    <row r="49" spans="1:2" x14ac:dyDescent="0.3">
      <c r="A49" s="28" t="s">
        <v>131</v>
      </c>
      <c r="B49" s="28" t="s">
        <v>184</v>
      </c>
    </row>
    <row r="50" spans="1:2" x14ac:dyDescent="0.3">
      <c r="A50" s="28" t="s">
        <v>132</v>
      </c>
      <c r="B50" s="28" t="s">
        <v>184</v>
      </c>
    </row>
    <row r="51" spans="1:2" x14ac:dyDescent="0.3">
      <c r="A51" s="28" t="s">
        <v>133</v>
      </c>
      <c r="B51" s="28" t="s">
        <v>184</v>
      </c>
    </row>
    <row r="52" spans="1:2" x14ac:dyDescent="0.3">
      <c r="A52" s="28" t="s">
        <v>134</v>
      </c>
      <c r="B52" s="28" t="s">
        <v>184</v>
      </c>
    </row>
    <row r="53" spans="1:2" x14ac:dyDescent="0.3">
      <c r="A53" s="28" t="s">
        <v>212</v>
      </c>
      <c r="B53" s="28" t="s">
        <v>185</v>
      </c>
    </row>
    <row r="54" spans="1:2" x14ac:dyDescent="0.3">
      <c r="A54" s="28" t="s">
        <v>210</v>
      </c>
      <c r="B54" s="28" t="s">
        <v>213</v>
      </c>
    </row>
    <row r="55" spans="1:2" x14ac:dyDescent="0.3">
      <c r="A55" s="28" t="s">
        <v>136</v>
      </c>
      <c r="B55" s="28" t="s">
        <v>186</v>
      </c>
    </row>
    <row r="56" spans="1:2" x14ac:dyDescent="0.3">
      <c r="A56" s="28" t="s">
        <v>135</v>
      </c>
      <c r="B56" s="28" t="s">
        <v>184</v>
      </c>
    </row>
    <row r="57" spans="1:2" x14ac:dyDescent="0.3">
      <c r="A57" s="28" t="s">
        <v>130</v>
      </c>
      <c r="B57" s="28" t="s">
        <v>184</v>
      </c>
    </row>
    <row r="58" spans="1:2" x14ac:dyDescent="0.3">
      <c r="A58" s="30" t="s">
        <v>172</v>
      </c>
      <c r="B58" s="29"/>
    </row>
    <row r="59" spans="1:2" x14ac:dyDescent="0.3">
      <c r="A59" s="28" t="s">
        <v>155</v>
      </c>
      <c r="B59" s="28" t="s">
        <v>122</v>
      </c>
    </row>
    <row r="60" spans="1:2" x14ac:dyDescent="0.3">
      <c r="A60" s="28" t="s">
        <v>156</v>
      </c>
      <c r="B60" s="28" t="s">
        <v>122</v>
      </c>
    </row>
    <row r="61" spans="1:2" x14ac:dyDescent="0.3">
      <c r="A61" s="28" t="s">
        <v>325</v>
      </c>
      <c r="B61" s="28" t="s">
        <v>122</v>
      </c>
    </row>
    <row r="62" spans="1:2" x14ac:dyDescent="0.3">
      <c r="A62" s="28" t="s">
        <v>50</v>
      </c>
      <c r="B62" s="28" t="s">
        <v>122</v>
      </c>
    </row>
    <row r="63" spans="1:2" x14ac:dyDescent="0.3">
      <c r="A63" s="28" t="s">
        <v>158</v>
      </c>
      <c r="B63" s="28" t="s">
        <v>124</v>
      </c>
    </row>
    <row r="66" spans="1:2" ht="18" x14ac:dyDescent="0.35">
      <c r="A66" s="6" t="s">
        <v>175</v>
      </c>
      <c r="B66" s="6"/>
    </row>
    <row r="67" spans="1:2" ht="18" x14ac:dyDescent="0.35">
      <c r="A67" s="6"/>
      <c r="B67" s="6"/>
    </row>
    <row r="68" spans="1:2" ht="18" x14ac:dyDescent="0.35">
      <c r="A68" s="27" t="s">
        <v>173</v>
      </c>
      <c r="B68" s="27" t="s">
        <v>53</v>
      </c>
    </row>
    <row r="69" spans="1:2" x14ac:dyDescent="0.3">
      <c r="A69" s="30" t="s">
        <v>202</v>
      </c>
      <c r="B69" s="29"/>
    </row>
    <row r="70" spans="1:2" x14ac:dyDescent="0.3">
      <c r="A70" s="28" t="s">
        <v>137</v>
      </c>
      <c r="B70" s="28" t="s">
        <v>187</v>
      </c>
    </row>
    <row r="71" spans="1:2" x14ac:dyDescent="0.3">
      <c r="A71" s="28" t="s">
        <v>326</v>
      </c>
      <c r="B71" s="28" t="s">
        <v>187</v>
      </c>
    </row>
    <row r="72" spans="1:2" x14ac:dyDescent="0.3">
      <c r="A72" s="28" t="s">
        <v>139</v>
      </c>
      <c r="B72" s="28" t="s">
        <v>187</v>
      </c>
    </row>
    <row r="73" spans="1:2" x14ac:dyDescent="0.3">
      <c r="A73" s="30" t="s">
        <v>172</v>
      </c>
      <c r="B73" s="29"/>
    </row>
    <row r="74" spans="1:2" x14ac:dyDescent="0.3">
      <c r="A74" s="28" t="s">
        <v>156</v>
      </c>
      <c r="B74" s="28" t="s">
        <v>122</v>
      </c>
    </row>
    <row r="75" spans="1:2" x14ac:dyDescent="0.3">
      <c r="A75" s="28" t="s">
        <v>50</v>
      </c>
      <c r="B75" s="28" t="s">
        <v>122</v>
      </c>
    </row>
    <row r="78" spans="1:2" ht="18" x14ac:dyDescent="0.35">
      <c r="A78" s="6" t="s">
        <v>176</v>
      </c>
      <c r="B78" s="6"/>
    </row>
    <row r="79" spans="1:2" ht="18" x14ac:dyDescent="0.35">
      <c r="A79" s="6"/>
      <c r="B79" s="6"/>
    </row>
    <row r="80" spans="1:2" ht="18" x14ac:dyDescent="0.35">
      <c r="A80" s="27" t="s">
        <v>173</v>
      </c>
      <c r="B80" s="27" t="s">
        <v>53</v>
      </c>
    </row>
    <row r="81" spans="1:2" x14ac:dyDescent="0.3">
      <c r="A81" s="30" t="s">
        <v>203</v>
      </c>
      <c r="B81" s="29"/>
    </row>
    <row r="82" spans="1:2" x14ac:dyDescent="0.3">
      <c r="A82" s="28" t="s">
        <v>140</v>
      </c>
      <c r="B82" s="28" t="s">
        <v>41</v>
      </c>
    </row>
    <row r="83" spans="1:2" x14ac:dyDescent="0.3">
      <c r="A83" s="28" t="s">
        <v>141</v>
      </c>
      <c r="B83" s="28" t="s">
        <v>41</v>
      </c>
    </row>
    <row r="84" spans="1:2" x14ac:dyDescent="0.3">
      <c r="A84" s="28" t="s">
        <v>142</v>
      </c>
      <c r="B84" s="28" t="s">
        <v>41</v>
      </c>
    </row>
    <row r="85" spans="1:2" x14ac:dyDescent="0.3">
      <c r="A85" s="28" t="s">
        <v>51</v>
      </c>
      <c r="B85" s="28" t="s">
        <v>41</v>
      </c>
    </row>
    <row r="86" spans="1:2" x14ac:dyDescent="0.3">
      <c r="A86" s="28" t="s">
        <v>143</v>
      </c>
      <c r="B86" s="28" t="s">
        <v>41</v>
      </c>
    </row>
    <row r="87" spans="1:2" x14ac:dyDescent="0.3">
      <c r="A87" s="30" t="s">
        <v>172</v>
      </c>
      <c r="B87" s="29"/>
    </row>
    <row r="88" spans="1:2" x14ac:dyDescent="0.3">
      <c r="A88" s="28" t="s">
        <v>155</v>
      </c>
      <c r="B88" s="28" t="s">
        <v>122</v>
      </c>
    </row>
    <row r="89" spans="1:2" x14ac:dyDescent="0.3">
      <c r="A89" s="28" t="s">
        <v>156</v>
      </c>
      <c r="B89" s="28" t="s">
        <v>122</v>
      </c>
    </row>
    <row r="90" spans="1:2" x14ac:dyDescent="0.3">
      <c r="A90" s="28" t="s">
        <v>50</v>
      </c>
      <c r="B90" s="28" t="s">
        <v>97</v>
      </c>
    </row>
    <row r="93" spans="1:2" ht="18" x14ac:dyDescent="0.35">
      <c r="A93" s="6" t="s">
        <v>188</v>
      </c>
      <c r="B93" s="6"/>
    </row>
    <row r="94" spans="1:2" ht="18" x14ac:dyDescent="0.35">
      <c r="A94" s="6"/>
      <c r="B94" s="6"/>
    </row>
    <row r="95" spans="1:2" ht="18" x14ac:dyDescent="0.35">
      <c r="A95" s="27" t="s">
        <v>173</v>
      </c>
      <c r="B95" s="27" t="s">
        <v>53</v>
      </c>
    </row>
    <row r="96" spans="1:2" x14ac:dyDescent="0.3">
      <c r="A96" s="30" t="s">
        <v>168</v>
      </c>
      <c r="B96" s="29"/>
    </row>
    <row r="97" spans="1:2" x14ac:dyDescent="0.3">
      <c r="A97" s="28" t="s">
        <v>169</v>
      </c>
      <c r="B97" s="28" t="s">
        <v>123</v>
      </c>
    </row>
    <row r="98" spans="1:2" x14ac:dyDescent="0.3">
      <c r="A98" s="30" t="s">
        <v>170</v>
      </c>
      <c r="B98" s="29"/>
    </row>
    <row r="99" spans="1:2" x14ac:dyDescent="0.3">
      <c r="A99" s="28" t="s">
        <v>207</v>
      </c>
      <c r="B99" s="28" t="s">
        <v>120</v>
      </c>
    </row>
    <row r="100" spans="1:2" x14ac:dyDescent="0.3">
      <c r="A100" s="28" t="s">
        <v>208</v>
      </c>
      <c r="B100" s="28" t="s">
        <v>121</v>
      </c>
    </row>
    <row r="101" spans="1:2" x14ac:dyDescent="0.3">
      <c r="A101" s="30" t="s">
        <v>204</v>
      </c>
      <c r="B101" s="29"/>
    </row>
    <row r="102" spans="1:2" x14ac:dyDescent="0.3">
      <c r="A102" s="28" t="s">
        <v>144</v>
      </c>
      <c r="B102" s="28" t="s">
        <v>42</v>
      </c>
    </row>
    <row r="103" spans="1:2" x14ac:dyDescent="0.3">
      <c r="A103" s="28" t="s">
        <v>145</v>
      </c>
      <c r="B103" s="28" t="s">
        <v>42</v>
      </c>
    </row>
    <row r="104" spans="1:2" x14ac:dyDescent="0.3">
      <c r="A104" s="28" t="s">
        <v>135</v>
      </c>
      <c r="B104" s="28" t="s">
        <v>42</v>
      </c>
    </row>
    <row r="105" spans="1:2" x14ac:dyDescent="0.3">
      <c r="A105" s="28" t="s">
        <v>130</v>
      </c>
      <c r="B105" s="28" t="s">
        <v>42</v>
      </c>
    </row>
    <row r="106" spans="1:2" x14ac:dyDescent="0.3">
      <c r="A106" s="30" t="s">
        <v>172</v>
      </c>
      <c r="B106" s="29"/>
    </row>
    <row r="107" spans="1:2" x14ac:dyDescent="0.3">
      <c r="A107" s="28" t="s">
        <v>156</v>
      </c>
      <c r="B107" s="28" t="s">
        <v>122</v>
      </c>
    </row>
    <row r="108" spans="1:2" x14ac:dyDescent="0.3">
      <c r="A108" s="28" t="s">
        <v>50</v>
      </c>
      <c r="B108" s="28" t="s">
        <v>122</v>
      </c>
    </row>
    <row r="111" spans="1:2" ht="18" x14ac:dyDescent="0.35">
      <c r="A111" s="6" t="s">
        <v>189</v>
      </c>
      <c r="B111" s="6"/>
    </row>
    <row r="112" spans="1:2" ht="18" x14ac:dyDescent="0.35">
      <c r="A112" s="6"/>
      <c r="B112" s="6"/>
    </row>
    <row r="113" spans="1:2" ht="18" x14ac:dyDescent="0.35">
      <c r="A113" s="27" t="s">
        <v>173</v>
      </c>
      <c r="B113" s="27" t="s">
        <v>53</v>
      </c>
    </row>
    <row r="114" spans="1:2" x14ac:dyDescent="0.3">
      <c r="A114" s="30" t="s">
        <v>168</v>
      </c>
      <c r="B114" s="29"/>
    </row>
    <row r="115" spans="1:2" x14ac:dyDescent="0.3">
      <c r="A115" s="28" t="s">
        <v>169</v>
      </c>
      <c r="B115" s="28" t="s">
        <v>123</v>
      </c>
    </row>
    <row r="116" spans="1:2" x14ac:dyDescent="0.3">
      <c r="A116" s="30" t="s">
        <v>170</v>
      </c>
      <c r="B116" s="29"/>
    </row>
    <row r="117" spans="1:2" x14ac:dyDescent="0.3">
      <c r="A117" s="28" t="s">
        <v>207</v>
      </c>
      <c r="B117" s="28" t="s">
        <v>120</v>
      </c>
    </row>
    <row r="118" spans="1:2" x14ac:dyDescent="0.3">
      <c r="A118" s="28" t="s">
        <v>208</v>
      </c>
      <c r="B118" s="28" t="s">
        <v>121</v>
      </c>
    </row>
    <row r="119" spans="1:2" x14ac:dyDescent="0.3">
      <c r="A119" s="30" t="s">
        <v>205</v>
      </c>
      <c r="B119" s="29"/>
    </row>
    <row r="120" spans="1:2" x14ac:dyDescent="0.3">
      <c r="A120" s="28" t="s">
        <v>144</v>
      </c>
      <c r="B120" s="28" t="s">
        <v>43</v>
      </c>
    </row>
    <row r="121" spans="1:2" x14ac:dyDescent="0.3">
      <c r="A121" s="28" t="s">
        <v>145</v>
      </c>
      <c r="B121" s="28" t="s">
        <v>43</v>
      </c>
    </row>
    <row r="122" spans="1:2" x14ac:dyDescent="0.3">
      <c r="A122" s="28" t="s">
        <v>135</v>
      </c>
      <c r="B122" s="28" t="s">
        <v>43</v>
      </c>
    </row>
    <row r="123" spans="1:2" x14ac:dyDescent="0.3">
      <c r="A123" s="28" t="s">
        <v>327</v>
      </c>
      <c r="B123" s="28" t="s">
        <v>43</v>
      </c>
    </row>
    <row r="124" spans="1:2" x14ac:dyDescent="0.3">
      <c r="A124" s="28" t="s">
        <v>130</v>
      </c>
      <c r="B124" s="28" t="s">
        <v>43</v>
      </c>
    </row>
    <row r="125" spans="1:2" x14ac:dyDescent="0.3">
      <c r="A125" s="30" t="s">
        <v>172</v>
      </c>
      <c r="B125" s="29"/>
    </row>
    <row r="126" spans="1:2" x14ac:dyDescent="0.3">
      <c r="A126" s="28" t="s">
        <v>156</v>
      </c>
      <c r="B126" s="28" t="s">
        <v>122</v>
      </c>
    </row>
    <row r="127" spans="1:2" x14ac:dyDescent="0.3">
      <c r="A127" s="28" t="s">
        <v>50</v>
      </c>
      <c r="B127" s="28" t="s">
        <v>122</v>
      </c>
    </row>
    <row r="130" spans="1:2" ht="18" x14ac:dyDescent="0.35">
      <c r="A130" s="6" t="s">
        <v>177</v>
      </c>
      <c r="B130" s="6"/>
    </row>
    <row r="131" spans="1:2" ht="18" x14ac:dyDescent="0.35">
      <c r="A131" s="6"/>
      <c r="B131" s="6"/>
    </row>
    <row r="132" spans="1:2" ht="18" x14ac:dyDescent="0.35">
      <c r="A132" s="27" t="s">
        <v>173</v>
      </c>
      <c r="B132" s="27" t="s">
        <v>53</v>
      </c>
    </row>
    <row r="133" spans="1:2" x14ac:dyDescent="0.3">
      <c r="A133" s="30" t="s">
        <v>168</v>
      </c>
      <c r="B133" s="29"/>
    </row>
    <row r="134" spans="1:2" x14ac:dyDescent="0.3">
      <c r="A134" s="28" t="s">
        <v>169</v>
      </c>
      <c r="B134" s="28" t="s">
        <v>123</v>
      </c>
    </row>
    <row r="135" spans="1:2" x14ac:dyDescent="0.3">
      <c r="A135" s="30" t="s">
        <v>170</v>
      </c>
      <c r="B135" s="29"/>
    </row>
    <row r="136" spans="1:2" x14ac:dyDescent="0.3">
      <c r="A136" s="28" t="s">
        <v>207</v>
      </c>
      <c r="B136" s="28" t="s">
        <v>120</v>
      </c>
    </row>
    <row r="137" spans="1:2" x14ac:dyDescent="0.3">
      <c r="A137" s="28" t="s">
        <v>208</v>
      </c>
      <c r="B137" s="28" t="s">
        <v>121</v>
      </c>
    </row>
    <row r="138" spans="1:2" x14ac:dyDescent="0.3">
      <c r="A138" s="30" t="s">
        <v>206</v>
      </c>
      <c r="B138" s="29"/>
    </row>
    <row r="139" spans="1:2" x14ac:dyDescent="0.3">
      <c r="A139" s="28" t="s">
        <v>144</v>
      </c>
      <c r="B139" s="28" t="s">
        <v>44</v>
      </c>
    </row>
    <row r="140" spans="1:2" x14ac:dyDescent="0.3">
      <c r="A140" s="28" t="s">
        <v>145</v>
      </c>
      <c r="B140" s="28" t="s">
        <v>44</v>
      </c>
    </row>
    <row r="141" spans="1:2" x14ac:dyDescent="0.3">
      <c r="A141" s="28" t="s">
        <v>135</v>
      </c>
      <c r="B141" s="28" t="s">
        <v>44</v>
      </c>
    </row>
    <row r="142" spans="1:2" x14ac:dyDescent="0.3">
      <c r="A142" s="28" t="s">
        <v>327</v>
      </c>
      <c r="B142" s="28" t="s">
        <v>44</v>
      </c>
    </row>
    <row r="143" spans="1:2" x14ac:dyDescent="0.3">
      <c r="A143" s="30" t="s">
        <v>172</v>
      </c>
      <c r="B143" s="29"/>
    </row>
    <row r="144" spans="1:2" x14ac:dyDescent="0.3">
      <c r="A144" s="28" t="s">
        <v>156</v>
      </c>
      <c r="B144" s="28" t="s">
        <v>122</v>
      </c>
    </row>
    <row r="145" spans="1:2" x14ac:dyDescent="0.3">
      <c r="A145" s="28" t="s">
        <v>50</v>
      </c>
      <c r="B145" s="28" t="s">
        <v>122</v>
      </c>
    </row>
    <row r="148" spans="1:2" ht="18" x14ac:dyDescent="0.35">
      <c r="A148" s="6" t="s">
        <v>45</v>
      </c>
      <c r="B148" s="6"/>
    </row>
    <row r="149" spans="1:2" ht="18" x14ac:dyDescent="0.35">
      <c r="A149" s="6"/>
      <c r="B149" s="6"/>
    </row>
    <row r="150" spans="1:2" ht="18" x14ac:dyDescent="0.35">
      <c r="A150" s="27" t="s">
        <v>173</v>
      </c>
      <c r="B150" s="27" t="s">
        <v>53</v>
      </c>
    </row>
    <row r="151" spans="1:2" x14ac:dyDescent="0.3">
      <c r="A151" s="30" t="s">
        <v>178</v>
      </c>
      <c r="B151" s="29"/>
    </row>
    <row r="152" spans="1:2" x14ac:dyDescent="0.3">
      <c r="A152" s="28" t="s">
        <v>52</v>
      </c>
      <c r="B152" s="28" t="s">
        <v>45</v>
      </c>
    </row>
    <row r="153" spans="1:2" x14ac:dyDescent="0.3">
      <c r="A153" s="30" t="s">
        <v>179</v>
      </c>
      <c r="B153" s="29"/>
    </row>
    <row r="154" spans="1:2" x14ac:dyDescent="0.3">
      <c r="A154" s="28" t="s">
        <v>161</v>
      </c>
      <c r="B154" s="28" t="s">
        <v>45</v>
      </c>
    </row>
    <row r="155" spans="1:2" x14ac:dyDescent="0.3">
      <c r="A155" s="28" t="s">
        <v>160</v>
      </c>
      <c r="B155" s="28" t="s">
        <v>45</v>
      </c>
    </row>
    <row r="156" spans="1:2" x14ac:dyDescent="0.3">
      <c r="A156" s="28" t="s">
        <v>180</v>
      </c>
      <c r="B156" s="28" t="s">
        <v>236</v>
      </c>
    </row>
  </sheetData>
  <sheetProtection algorithmName="SHA-512" hashValue="+RqDnKk2d2SH+8WG11qKEug8A1JqqNHv4FGusxcN/NWtacZShX/5TUBoTwMYF2f8yOjUHptHpYIXIOP225i5SQ==" saltValue="sYRxIQ7i+Wb9+plQkLh3ZA==" spinCount="100000" sheet="1" objects="1" scenarios="1"/>
  <printOptions horizontalCentered="1"/>
  <pageMargins left="0.70866141732283472" right="0.70866141732283472" top="0.78740157480314965" bottom="0.78740157480314965" header="0.31496062992125984" footer="0.31496062992125984"/>
  <pageSetup paperSize="9"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B8ED5-254C-4879-B79A-091196C5B8A5}">
  <sheetPr>
    <pageSetUpPr fitToPage="1"/>
  </sheetPr>
  <dimension ref="A1:K68"/>
  <sheetViews>
    <sheetView zoomScale="85" zoomScaleNormal="85" workbookViewId="0">
      <selection activeCell="F4" sqref="F4"/>
    </sheetView>
  </sheetViews>
  <sheetFormatPr baseColWidth="10" defaultRowHeight="14.4" x14ac:dyDescent="0.3"/>
  <cols>
    <col min="1" max="1" width="52.6640625" customWidth="1"/>
    <col min="2" max="2" width="58.5546875" customWidth="1"/>
    <col min="3" max="3" width="26.109375" customWidth="1"/>
    <col min="4" max="4" width="36.6640625" customWidth="1"/>
    <col min="5" max="5" width="16.44140625" customWidth="1"/>
    <col min="6" max="7" width="15.33203125" customWidth="1"/>
    <col min="8" max="8" width="18.44140625" customWidth="1"/>
    <col min="9" max="9" width="15.33203125" customWidth="1"/>
    <col min="10" max="10" width="33.44140625" bestFit="1" customWidth="1"/>
    <col min="11" max="11" width="11.5546875" customWidth="1"/>
    <col min="13" max="13" width="14.5546875" customWidth="1"/>
    <col min="14" max="14" width="11.5546875" customWidth="1"/>
    <col min="15" max="15" width="16.6640625" customWidth="1"/>
  </cols>
  <sheetData>
    <row r="1" spans="1:11" x14ac:dyDescent="0.3">
      <c r="B1" s="9" t="s">
        <v>240</v>
      </c>
      <c r="C1" s="122" t="str">
        <f>IF(('Fall-Beschreibung'!B1&amp;'Fall-Beschreibung'!B2)=0,"",'Fall-Beschreibung'!B1&amp;" "&amp;'Fall-Beschreibung'!B2)</f>
        <v xml:space="preserve"> </v>
      </c>
      <c r="D1" s="122"/>
      <c r="E1" s="34" t="s">
        <v>243</v>
      </c>
      <c r="F1" s="122" t="str">
        <f>IF('Fall-Beschreibung'!B8=0,"",'Fall-Beschreibung'!B8)</f>
        <v/>
      </c>
      <c r="G1" s="122"/>
    </row>
    <row r="2" spans="1:11" ht="15" customHeight="1" x14ac:dyDescent="0.3">
      <c r="B2" s="9" t="s">
        <v>241</v>
      </c>
      <c r="C2" s="122" t="str">
        <f>IF(('Fall-Beschreibung'!B2&amp;'Fall-Beschreibung'!B3)=0,"",'Fall-Beschreibung'!B2&amp;" "&amp;'Fall-Beschreibung'!B3)</f>
        <v xml:space="preserve"> </v>
      </c>
      <c r="D2" s="122"/>
      <c r="E2" s="34" t="s">
        <v>245</v>
      </c>
      <c r="F2" s="122" t="str">
        <f>IF('Fall-Beschreibung'!B9=0,"",'Fall-Beschreibung'!B9)</f>
        <v/>
      </c>
      <c r="G2" s="122"/>
    </row>
    <row r="3" spans="1:11" x14ac:dyDescent="0.3">
      <c r="B3" s="9" t="s">
        <v>242</v>
      </c>
      <c r="C3" s="122" t="str">
        <f>IF(('Fall-Beschreibung'!B3&amp;'Fall-Beschreibung'!B4)=0,"",'Fall-Beschreibung'!B3&amp;" "&amp;'Fall-Beschreibung'!B4)</f>
        <v xml:space="preserve"> </v>
      </c>
      <c r="D3" s="122"/>
      <c r="E3" s="34" t="s">
        <v>247</v>
      </c>
      <c r="F3" s="122" t="str">
        <f>IF('Fall-Beschreibung'!B10=0,"",'Fall-Beschreibung'!B10)</f>
        <v/>
      </c>
      <c r="G3" s="122"/>
    </row>
    <row r="4" spans="1:11" x14ac:dyDescent="0.3">
      <c r="B4" s="9" t="s">
        <v>244</v>
      </c>
      <c r="C4" s="122" t="str">
        <f>IF(('Fall-Beschreibung'!B4&amp;'Fall-Beschreibung'!B5)=0,"",'Fall-Beschreibung'!B4&amp;" "&amp;'Fall-Beschreibung'!B5)</f>
        <v xml:space="preserve"> </v>
      </c>
      <c r="D4" s="122"/>
      <c r="E4" s="34" t="s">
        <v>314</v>
      </c>
      <c r="F4" s="112">
        <f>Erklärungen!L2</f>
        <v>46164</v>
      </c>
    </row>
    <row r="5" spans="1:11" x14ac:dyDescent="0.3">
      <c r="B5" s="9" t="s">
        <v>246</v>
      </c>
      <c r="C5" s="122" t="str">
        <f>IF(('Fall-Beschreibung'!B5&amp;'Fall-Beschreibung'!B6)=0,"",'Fall-Beschreibung'!B5&amp;" "&amp;'Fall-Beschreibung'!B6)</f>
        <v xml:space="preserve"> </v>
      </c>
      <c r="D5" s="122"/>
    </row>
    <row r="7" spans="1:11" s="1" customFormat="1" ht="15" customHeight="1" x14ac:dyDescent="0.3">
      <c r="A7" s="15" t="s">
        <v>0</v>
      </c>
      <c r="B7" s="15" t="s">
        <v>197</v>
      </c>
      <c r="C7" s="147" t="s">
        <v>198</v>
      </c>
      <c r="D7" s="148"/>
      <c r="E7" s="15" t="s">
        <v>1</v>
      </c>
      <c r="F7" s="15" t="s">
        <v>2</v>
      </c>
      <c r="G7" s="15" t="s">
        <v>3</v>
      </c>
      <c r="H7" s="15" t="s">
        <v>4</v>
      </c>
      <c r="I7" s="101"/>
    </row>
    <row r="8" spans="1:11" x14ac:dyDescent="0.3">
      <c r="A8" s="57" t="s">
        <v>263</v>
      </c>
      <c r="B8" s="13"/>
      <c r="C8" s="145"/>
      <c r="D8" s="146"/>
      <c r="E8" s="13"/>
      <c r="F8" s="14">
        <f>_xlfn.XLOOKUP(B8,'hinterlegte Daten'!A$31:Z$31,'hinterlegte Daten'!A$32:Z$32,1)</f>
        <v>1</v>
      </c>
      <c r="G8" s="13"/>
      <c r="H8" s="120">
        <f>E8*F8*(1-G8)</f>
        <v>0</v>
      </c>
      <c r="I8" s="121"/>
      <c r="J8" s="16" t="str">
        <f>IF(AND(H8&gt;0,0.029*H8^0.67&lt;=0.05),"SCHWACHE EINZELQUELLE","")</f>
        <v/>
      </c>
      <c r="K8" s="19" t="str">
        <f>_xlfn.XLOOKUP(B8,'hinterlegte Daten'!A$31:Z$31,'hinterlegte Daten'!A$33:Z$33,"")</f>
        <v/>
      </c>
    </row>
    <row r="9" spans="1:11" x14ac:dyDescent="0.3">
      <c r="A9" s="58" t="s">
        <v>264</v>
      </c>
      <c r="B9" s="2" t="s">
        <v>228</v>
      </c>
      <c r="C9" s="131" t="s">
        <v>208</v>
      </c>
      <c r="D9" s="132"/>
      <c r="E9" s="2">
        <v>41</v>
      </c>
      <c r="F9" s="14">
        <f>_xlfn.XLOOKUP(B9,'hinterlegte Daten'!A$31:Z$31,'hinterlegte Daten'!A$32:Z$32,1)</f>
        <v>0</v>
      </c>
      <c r="G9" s="2"/>
      <c r="H9" s="120">
        <f t="shared" ref="H9:H15" si="0">E9*F9*(1-G9)</f>
        <v>0</v>
      </c>
      <c r="I9" s="121"/>
      <c r="J9" s="16" t="str">
        <f t="shared" ref="J9:J53" si="1">IF(AND(H9&gt;0,0.029*H9^0.67&lt;=0.05),"SCHWACHE EINZELQUELLE","")</f>
        <v/>
      </c>
      <c r="K9" s="19" t="str">
        <f>_xlfn.XLOOKUP(B9,'hinterlegte Daten'!A$31:Z$31,'hinterlegte Daten'!A$33:Z$33,"")</f>
        <v>FuttervorlageOhneGärfutter</v>
      </c>
    </row>
    <row r="10" spans="1:11" x14ac:dyDescent="0.3">
      <c r="A10" s="58" t="s">
        <v>132</v>
      </c>
      <c r="B10" s="2" t="s">
        <v>228</v>
      </c>
      <c r="C10" s="131" t="s">
        <v>150</v>
      </c>
      <c r="D10" s="132"/>
      <c r="E10" s="2">
        <v>66</v>
      </c>
      <c r="F10" s="14">
        <f>_xlfn.XLOOKUP(B10,'hinterlegte Daten'!A$31:Z$31,'hinterlegte Daten'!A$32:Z$32,1)</f>
        <v>0</v>
      </c>
      <c r="G10" s="2"/>
      <c r="H10" s="120">
        <f t="shared" si="0"/>
        <v>0</v>
      </c>
      <c r="I10" s="121"/>
      <c r="J10" s="16" t="str">
        <f t="shared" si="1"/>
        <v/>
      </c>
      <c r="K10" s="19" t="str">
        <f>_xlfn.XLOOKUP(B10,'hinterlegte Daten'!A$31:Z$31,'hinterlegte Daten'!A$33:Z$33,"")</f>
        <v>FuttervorlageOhneGärfutter</v>
      </c>
    </row>
    <row r="11" spans="1:11" x14ac:dyDescent="0.3">
      <c r="A11" s="58" t="s">
        <v>265</v>
      </c>
      <c r="B11" s="2" t="s">
        <v>117</v>
      </c>
      <c r="C11" s="131" t="s">
        <v>128</v>
      </c>
      <c r="D11" s="132"/>
      <c r="E11" s="2">
        <v>125</v>
      </c>
      <c r="F11" s="14">
        <f>_xlfn.XLOOKUP(B11,'hinterlegte Daten'!A$31:Z$31,'hinterlegte Daten'!A$32:Z$32,1)</f>
        <v>0.08</v>
      </c>
      <c r="G11" s="2"/>
      <c r="H11" s="120">
        <f t="shared" si="0"/>
        <v>10</v>
      </c>
      <c r="I11" s="121"/>
      <c r="J11" s="16" t="str">
        <f t="shared" si="1"/>
        <v/>
      </c>
      <c r="K11" s="19" t="str">
        <f>_xlfn.XLOOKUP(B11,'hinterlegte Daten'!A$31:Z$31,'hinterlegte Daten'!A$33:Z$33,"")</f>
        <v>Rinder_Laufstall</v>
      </c>
    </row>
    <row r="12" spans="1:11" x14ac:dyDescent="0.3">
      <c r="A12" s="58" t="s">
        <v>266</v>
      </c>
      <c r="B12" s="2" t="s">
        <v>117</v>
      </c>
      <c r="C12" s="131" t="s">
        <v>128</v>
      </c>
      <c r="D12" s="132"/>
      <c r="E12" s="2">
        <v>41</v>
      </c>
      <c r="F12" s="14">
        <f>_xlfn.XLOOKUP(B12,'hinterlegte Daten'!A$31:Z$31,'hinterlegte Daten'!A$32:Z$32,1)</f>
        <v>0.08</v>
      </c>
      <c r="G12" s="2">
        <v>1</v>
      </c>
      <c r="H12" s="120">
        <f t="shared" si="0"/>
        <v>0</v>
      </c>
      <c r="I12" s="121"/>
      <c r="J12" s="16" t="str">
        <f t="shared" si="1"/>
        <v/>
      </c>
      <c r="K12" s="19" t="str">
        <f>_xlfn.XLOOKUP(B12,'hinterlegte Daten'!A$31:Z$31,'hinterlegte Daten'!A$33:Z$33,"")</f>
        <v>Rinder_Laufstall</v>
      </c>
    </row>
    <row r="13" spans="1:11" x14ac:dyDescent="0.3">
      <c r="A13" s="58" t="s">
        <v>267</v>
      </c>
      <c r="B13" s="2" t="s">
        <v>117</v>
      </c>
      <c r="C13" s="131" t="s">
        <v>51</v>
      </c>
      <c r="D13" s="132"/>
      <c r="E13" s="2">
        <v>292</v>
      </c>
      <c r="F13" s="14">
        <f>_xlfn.XLOOKUP(B13,'hinterlegte Daten'!A$31:Z$31,'hinterlegte Daten'!A$32:Z$32,1)</f>
        <v>0.08</v>
      </c>
      <c r="G13" s="2"/>
      <c r="H13" s="120">
        <f t="shared" si="0"/>
        <v>23.36</v>
      </c>
      <c r="I13" s="121"/>
      <c r="J13" s="16" t="str">
        <f t="shared" si="1"/>
        <v/>
      </c>
      <c r="K13" s="19" t="str">
        <f>_xlfn.XLOOKUP(B13,'hinterlegte Daten'!A$31:Z$31,'hinterlegte Daten'!A$33:Z$33,"")</f>
        <v>Rinder_Laufstall</v>
      </c>
    </row>
    <row r="14" spans="1:11" x14ac:dyDescent="0.3">
      <c r="A14" s="58" t="s">
        <v>268</v>
      </c>
      <c r="B14" s="2" t="s">
        <v>117</v>
      </c>
      <c r="C14" s="131" t="s">
        <v>49</v>
      </c>
      <c r="D14" s="132"/>
      <c r="E14" s="2">
        <v>60</v>
      </c>
      <c r="F14" s="14">
        <f>_xlfn.XLOOKUP(B14,'hinterlegte Daten'!A$31:Z$31,'hinterlegte Daten'!A$32:Z$32,1)</f>
        <v>0.08</v>
      </c>
      <c r="G14" s="2"/>
      <c r="H14" s="120">
        <f t="shared" si="0"/>
        <v>4.8</v>
      </c>
      <c r="I14" s="121"/>
      <c r="J14" s="16" t="str">
        <f t="shared" si="1"/>
        <v/>
      </c>
      <c r="K14" s="19" t="str">
        <f>_xlfn.XLOOKUP(B14,'hinterlegte Daten'!A$31:Z$31,'hinterlegte Daten'!A$33:Z$33,"")</f>
        <v>Rinder_Laufstall</v>
      </c>
    </row>
    <row r="15" spans="1:11" x14ac:dyDescent="0.3">
      <c r="A15" s="58" t="s">
        <v>269</v>
      </c>
      <c r="B15" s="2" t="s">
        <v>117</v>
      </c>
      <c r="C15" s="131" t="s">
        <v>130</v>
      </c>
      <c r="D15" s="132"/>
      <c r="E15" s="2">
        <v>185</v>
      </c>
      <c r="F15" s="14">
        <f>_xlfn.XLOOKUP(B15,'hinterlegte Daten'!A$31:Z$31,'hinterlegte Daten'!A$32:Z$32,1)</f>
        <v>0.08</v>
      </c>
      <c r="G15" s="2">
        <v>1</v>
      </c>
      <c r="H15" s="120">
        <f t="shared" si="0"/>
        <v>0</v>
      </c>
      <c r="I15" s="121"/>
      <c r="J15" s="16" t="str">
        <f t="shared" si="1"/>
        <v/>
      </c>
      <c r="K15" s="19" t="str">
        <f>_xlfn.XLOOKUP(B15,'hinterlegte Daten'!A$31:Z$31,'hinterlegte Daten'!A$33:Z$33,"")</f>
        <v>Rinder_Laufstall</v>
      </c>
    </row>
    <row r="16" spans="1:11" x14ac:dyDescent="0.3">
      <c r="A16" s="58" t="s">
        <v>270</v>
      </c>
      <c r="B16" s="2" t="s">
        <v>117</v>
      </c>
      <c r="C16" s="131" t="s">
        <v>129</v>
      </c>
      <c r="D16" s="132"/>
      <c r="E16" s="2">
        <v>68</v>
      </c>
      <c r="F16" s="14">
        <f>_xlfn.XLOOKUP(B16,'hinterlegte Daten'!A$31:Z$31,'hinterlegte Daten'!A$32:Z$32,1)</f>
        <v>0.08</v>
      </c>
      <c r="G16" s="2"/>
      <c r="H16" s="120">
        <f t="shared" ref="H16:H53" si="2">E16*F16*(1-G16)</f>
        <v>5.44</v>
      </c>
      <c r="I16" s="121"/>
      <c r="J16" s="16" t="str">
        <f t="shared" si="1"/>
        <v/>
      </c>
      <c r="K16" s="19" t="str">
        <f>_xlfn.XLOOKUP(B16,'hinterlegte Daten'!A$31:Z$31,'hinterlegte Daten'!A$33:Z$33,"")</f>
        <v>Rinder_Laufstall</v>
      </c>
    </row>
    <row r="17" spans="1:11" x14ac:dyDescent="0.3">
      <c r="A17" s="58"/>
      <c r="B17" s="2"/>
      <c r="C17" s="131"/>
      <c r="D17" s="132"/>
      <c r="E17" s="2"/>
      <c r="F17" s="14">
        <f>_xlfn.XLOOKUP(B17,'hinterlegte Daten'!A$31:Z$31,'hinterlegte Daten'!A$32:Z$32,1)</f>
        <v>1</v>
      </c>
      <c r="G17" s="2"/>
      <c r="H17" s="120">
        <f t="shared" si="2"/>
        <v>0</v>
      </c>
      <c r="I17" s="121"/>
      <c r="J17" s="16" t="str">
        <f t="shared" si="1"/>
        <v/>
      </c>
      <c r="K17" s="19" t="str">
        <f>_xlfn.XLOOKUP(B17,'hinterlegte Daten'!A$31:Z$31,'hinterlegte Daten'!A$33:Z$33,"")</f>
        <v/>
      </c>
    </row>
    <row r="18" spans="1:11" x14ac:dyDescent="0.3">
      <c r="A18" s="59" t="s">
        <v>271</v>
      </c>
      <c r="B18" s="2"/>
      <c r="C18" s="131"/>
      <c r="D18" s="132"/>
      <c r="E18" s="2"/>
      <c r="F18" s="14">
        <f>_xlfn.XLOOKUP(B18,'hinterlegte Daten'!A$31:Z$31,'hinterlegte Daten'!A$32:Z$32,1)</f>
        <v>1</v>
      </c>
      <c r="G18" s="2"/>
      <c r="H18" s="120">
        <f t="shared" si="2"/>
        <v>0</v>
      </c>
      <c r="I18" s="121"/>
      <c r="J18" s="16" t="str">
        <f t="shared" si="1"/>
        <v/>
      </c>
      <c r="K18" s="19" t="str">
        <f>_xlfn.XLOOKUP(B18,'hinterlegte Daten'!A$31:Z$31,'hinterlegte Daten'!A$33:Z$33,"")</f>
        <v/>
      </c>
    </row>
    <row r="19" spans="1:11" x14ac:dyDescent="0.3">
      <c r="A19" s="58" t="s">
        <v>272</v>
      </c>
      <c r="B19" s="2" t="s">
        <v>228</v>
      </c>
      <c r="C19" s="131" t="s">
        <v>208</v>
      </c>
      <c r="D19" s="132"/>
      <c r="E19" s="2">
        <v>8</v>
      </c>
      <c r="F19" s="14">
        <f>_xlfn.XLOOKUP(B19,'hinterlegte Daten'!A$31:Z$31,'hinterlegte Daten'!A$32:Z$32,1)</f>
        <v>0</v>
      </c>
      <c r="G19" s="2"/>
      <c r="H19" s="120">
        <f t="shared" si="2"/>
        <v>0</v>
      </c>
      <c r="I19" s="121"/>
      <c r="J19" s="16" t="str">
        <f t="shared" si="1"/>
        <v/>
      </c>
      <c r="K19" s="19" t="str">
        <f>_xlfn.XLOOKUP(B19,'hinterlegte Daten'!A$31:Z$31,'hinterlegte Daten'!A$33:Z$33,"")</f>
        <v>FuttervorlageOhneGärfutter</v>
      </c>
    </row>
    <row r="20" spans="1:11" x14ac:dyDescent="0.3">
      <c r="A20" s="58" t="s">
        <v>132</v>
      </c>
      <c r="B20" s="2" t="s">
        <v>117</v>
      </c>
      <c r="C20" s="131" t="s">
        <v>127</v>
      </c>
      <c r="D20" s="132"/>
      <c r="E20" s="2">
        <v>32</v>
      </c>
      <c r="F20" s="14">
        <f>_xlfn.XLOOKUP(B20,'hinterlegte Daten'!A$31:Z$31,'hinterlegte Daten'!A$32:Z$32,1)</f>
        <v>0.08</v>
      </c>
      <c r="G20" s="2"/>
      <c r="H20" s="120">
        <f t="shared" si="2"/>
        <v>2.56</v>
      </c>
      <c r="I20" s="121"/>
      <c r="J20" s="16" t="str">
        <f t="shared" si="1"/>
        <v/>
      </c>
      <c r="K20" s="19" t="str">
        <f>_xlfn.XLOOKUP(B20,'hinterlegte Daten'!A$31:Z$31,'hinterlegte Daten'!A$33:Z$33,"")</f>
        <v>Rinder_Laufstall</v>
      </c>
    </row>
    <row r="21" spans="1:11" x14ac:dyDescent="0.3">
      <c r="A21" s="58" t="s">
        <v>273</v>
      </c>
      <c r="B21" s="2" t="s">
        <v>117</v>
      </c>
      <c r="C21" s="131" t="s">
        <v>129</v>
      </c>
      <c r="D21" s="132"/>
      <c r="E21" s="2">
        <v>48</v>
      </c>
      <c r="F21" s="14">
        <f>_xlfn.XLOOKUP(B21,'hinterlegte Daten'!A$31:Z$31,'hinterlegte Daten'!A$32:Z$32,1)</f>
        <v>0.08</v>
      </c>
      <c r="G21" s="2"/>
      <c r="H21" s="120">
        <f t="shared" si="2"/>
        <v>3.84</v>
      </c>
      <c r="I21" s="121"/>
      <c r="J21" s="16" t="str">
        <f t="shared" si="1"/>
        <v/>
      </c>
      <c r="K21" s="19" t="str">
        <f>_xlfn.XLOOKUP(B21,'hinterlegte Daten'!A$31:Z$31,'hinterlegte Daten'!A$33:Z$33,"")</f>
        <v>Rinder_Laufstall</v>
      </c>
    </row>
    <row r="22" spans="1:11" x14ac:dyDescent="0.3">
      <c r="A22" s="58"/>
      <c r="B22" s="2"/>
      <c r="C22" s="131"/>
      <c r="D22" s="132"/>
      <c r="E22" s="2"/>
      <c r="F22" s="14">
        <f>_xlfn.XLOOKUP(B22,'hinterlegte Daten'!A$31:Z$31,'hinterlegte Daten'!A$32:Z$32,1)</f>
        <v>1</v>
      </c>
      <c r="G22" s="2"/>
      <c r="H22" s="120">
        <f t="shared" si="2"/>
        <v>0</v>
      </c>
      <c r="I22" s="121"/>
      <c r="J22" s="16" t="str">
        <f t="shared" si="1"/>
        <v/>
      </c>
      <c r="K22" s="19" t="str">
        <f>_xlfn.XLOOKUP(B22,'hinterlegte Daten'!A$31:Z$31,'hinterlegte Daten'!A$33:Z$33,"")</f>
        <v/>
      </c>
    </row>
    <row r="23" spans="1:11" x14ac:dyDescent="0.3">
      <c r="A23" s="59" t="s">
        <v>274</v>
      </c>
      <c r="B23" s="2"/>
      <c r="C23" s="131"/>
      <c r="D23" s="132"/>
      <c r="E23" s="2"/>
      <c r="F23" s="14">
        <f>_xlfn.XLOOKUP(B23,'hinterlegte Daten'!A$31:Z$31,'hinterlegte Daten'!A$32:Z$32,1)</f>
        <v>1</v>
      </c>
      <c r="G23" s="2"/>
      <c r="H23" s="120">
        <f t="shared" si="2"/>
        <v>0</v>
      </c>
      <c r="I23" s="121"/>
      <c r="J23" s="16" t="str">
        <f t="shared" si="1"/>
        <v/>
      </c>
      <c r="K23" s="19" t="str">
        <f>_xlfn.XLOOKUP(B23,'hinterlegte Daten'!A$31:Z$31,'hinterlegte Daten'!A$33:Z$33,"")</f>
        <v/>
      </c>
    </row>
    <row r="24" spans="1:11" x14ac:dyDescent="0.3">
      <c r="A24" s="58" t="s">
        <v>275</v>
      </c>
      <c r="B24" s="2" t="s">
        <v>228</v>
      </c>
      <c r="C24" s="131" t="s">
        <v>208</v>
      </c>
      <c r="D24" s="132"/>
      <c r="E24" s="2">
        <v>5</v>
      </c>
      <c r="F24" s="14">
        <f>_xlfn.XLOOKUP(B24,'hinterlegte Daten'!A$31:Z$31,'hinterlegte Daten'!A$32:Z$32,1)</f>
        <v>0</v>
      </c>
      <c r="G24" s="2"/>
      <c r="H24" s="120">
        <f t="shared" si="2"/>
        <v>0</v>
      </c>
      <c r="I24" s="121"/>
      <c r="J24" s="16" t="str">
        <f t="shared" si="1"/>
        <v/>
      </c>
      <c r="K24" s="19" t="str">
        <f>_xlfn.XLOOKUP(B24,'hinterlegte Daten'!A$31:Z$31,'hinterlegte Daten'!A$33:Z$33,"")</f>
        <v>FuttervorlageOhneGärfutter</v>
      </c>
    </row>
    <row r="25" spans="1:11" x14ac:dyDescent="0.3">
      <c r="A25" s="58" t="s">
        <v>276</v>
      </c>
      <c r="B25" s="2" t="s">
        <v>117</v>
      </c>
      <c r="C25" s="131" t="s">
        <v>127</v>
      </c>
      <c r="D25" s="132"/>
      <c r="E25" s="2">
        <v>36</v>
      </c>
      <c r="F25" s="14">
        <f>_xlfn.XLOOKUP(B25,'hinterlegte Daten'!A$31:Z$31,'hinterlegte Daten'!A$32:Z$32,1)</f>
        <v>0.08</v>
      </c>
      <c r="G25" s="2"/>
      <c r="H25" s="120">
        <f t="shared" si="2"/>
        <v>2.88</v>
      </c>
      <c r="I25" s="121"/>
      <c r="J25" s="16" t="str">
        <f t="shared" si="1"/>
        <v/>
      </c>
      <c r="K25" s="19" t="str">
        <f>_xlfn.XLOOKUP(B25,'hinterlegte Daten'!A$31:Z$31,'hinterlegte Daten'!A$33:Z$33,"")</f>
        <v>Rinder_Laufstall</v>
      </c>
    </row>
    <row r="26" spans="1:11" x14ac:dyDescent="0.3">
      <c r="A26" s="58" t="s">
        <v>277</v>
      </c>
      <c r="B26" s="2" t="s">
        <v>117</v>
      </c>
      <c r="C26" s="131" t="s">
        <v>128</v>
      </c>
      <c r="D26" s="132"/>
      <c r="E26" s="2">
        <v>5</v>
      </c>
      <c r="F26" s="14">
        <f>_xlfn.XLOOKUP(B26,'hinterlegte Daten'!A$31:Z$31,'hinterlegte Daten'!A$32:Z$32,1)</f>
        <v>0.08</v>
      </c>
      <c r="G26" s="2"/>
      <c r="H26" s="120">
        <f t="shared" si="2"/>
        <v>0.4</v>
      </c>
      <c r="I26" s="121"/>
      <c r="J26" s="16" t="str">
        <f t="shared" si="1"/>
        <v>SCHWACHE EINZELQUELLE</v>
      </c>
      <c r="K26" s="19" t="str">
        <f>_xlfn.XLOOKUP(B26,'hinterlegte Daten'!A$31:Z$31,'hinterlegte Daten'!A$33:Z$33,"")</f>
        <v>Rinder_Laufstall</v>
      </c>
    </row>
    <row r="27" spans="1:11" x14ac:dyDescent="0.3">
      <c r="A27" s="58"/>
      <c r="B27" s="2"/>
      <c r="C27" s="131"/>
      <c r="D27" s="132"/>
      <c r="E27" s="2"/>
      <c r="F27" s="14">
        <f>_xlfn.XLOOKUP(B27,'hinterlegte Daten'!A$31:Z$31,'hinterlegte Daten'!A$32:Z$32,1)</f>
        <v>1</v>
      </c>
      <c r="G27" s="2"/>
      <c r="H27" s="120">
        <f t="shared" si="2"/>
        <v>0</v>
      </c>
      <c r="I27" s="121"/>
      <c r="J27" s="16" t="str">
        <f t="shared" si="1"/>
        <v/>
      </c>
      <c r="K27" s="19" t="str">
        <f>_xlfn.XLOOKUP(B27,'hinterlegte Daten'!A$31:Z$31,'hinterlegte Daten'!A$33:Z$33,"")</f>
        <v/>
      </c>
    </row>
    <row r="28" spans="1:11" x14ac:dyDescent="0.3">
      <c r="A28" s="57" t="s">
        <v>278</v>
      </c>
      <c r="B28" s="2"/>
      <c r="C28" s="131"/>
      <c r="D28" s="132"/>
      <c r="E28" s="2"/>
      <c r="F28" s="14">
        <f>_xlfn.XLOOKUP(B28,'hinterlegte Daten'!A$31:Z$31,'hinterlegte Daten'!A$32:Z$32,1)</f>
        <v>1</v>
      </c>
      <c r="G28" s="2"/>
      <c r="H28" s="120">
        <f t="shared" si="2"/>
        <v>0</v>
      </c>
      <c r="I28" s="121"/>
      <c r="J28" s="16" t="str">
        <f t="shared" si="1"/>
        <v/>
      </c>
      <c r="K28" s="19" t="str">
        <f>_xlfn.XLOOKUP(B28,'hinterlegte Daten'!A$31:Z$31,'hinterlegte Daten'!A$33:Z$33,"")</f>
        <v/>
      </c>
    </row>
    <row r="29" spans="1:11" x14ac:dyDescent="0.3">
      <c r="A29" s="58" t="s">
        <v>279</v>
      </c>
      <c r="B29" s="2" t="s">
        <v>228</v>
      </c>
      <c r="C29" s="131" t="s">
        <v>208</v>
      </c>
      <c r="D29" s="132"/>
      <c r="E29" s="2">
        <v>12</v>
      </c>
      <c r="F29" s="14">
        <f>_xlfn.XLOOKUP(B29,'hinterlegte Daten'!A$31:Z$31,'hinterlegte Daten'!A$32:Z$32,1)</f>
        <v>0</v>
      </c>
      <c r="G29" s="2"/>
      <c r="H29" s="120">
        <f t="shared" si="2"/>
        <v>0</v>
      </c>
      <c r="I29" s="121"/>
      <c r="J29" s="16" t="str">
        <f t="shared" si="1"/>
        <v/>
      </c>
      <c r="K29" s="19"/>
    </row>
    <row r="30" spans="1:11" x14ac:dyDescent="0.3">
      <c r="A30" s="58" t="s">
        <v>132</v>
      </c>
      <c r="B30" s="2" t="s">
        <v>117</v>
      </c>
      <c r="C30" s="131" t="s">
        <v>127</v>
      </c>
      <c r="D30" s="132"/>
      <c r="E30" s="2">
        <v>40</v>
      </c>
      <c r="F30" s="14">
        <f>_xlfn.XLOOKUP(B30,'hinterlegte Daten'!A$31:Z$31,'hinterlegte Daten'!A$32:Z$32,1)</f>
        <v>0.08</v>
      </c>
      <c r="G30" s="2"/>
      <c r="H30" s="120">
        <f t="shared" si="2"/>
        <v>3.2</v>
      </c>
      <c r="I30" s="121"/>
      <c r="J30" s="16" t="str">
        <f t="shared" si="1"/>
        <v/>
      </c>
      <c r="K30" s="19"/>
    </row>
    <row r="31" spans="1:11" x14ac:dyDescent="0.3">
      <c r="A31" s="58" t="s">
        <v>280</v>
      </c>
      <c r="B31" s="2" t="s">
        <v>117</v>
      </c>
      <c r="C31" s="131" t="s">
        <v>129</v>
      </c>
      <c r="D31" s="132"/>
      <c r="E31" s="2">
        <v>60</v>
      </c>
      <c r="F31" s="14">
        <f>_xlfn.XLOOKUP(B31,'hinterlegte Daten'!A$31:Z$31,'hinterlegte Daten'!A$32:Z$32,1)</f>
        <v>0.08</v>
      </c>
      <c r="G31" s="2"/>
      <c r="H31" s="120">
        <f t="shared" si="2"/>
        <v>4.8</v>
      </c>
      <c r="I31" s="121"/>
      <c r="J31" s="16" t="str">
        <f t="shared" si="1"/>
        <v/>
      </c>
      <c r="K31" s="19"/>
    </row>
    <row r="32" spans="1:11" x14ac:dyDescent="0.3">
      <c r="A32" s="58" t="s">
        <v>281</v>
      </c>
      <c r="B32" s="2" t="s">
        <v>117</v>
      </c>
      <c r="C32" s="131" t="s">
        <v>130</v>
      </c>
      <c r="D32" s="132"/>
      <c r="E32" s="2">
        <v>40</v>
      </c>
      <c r="F32" s="14">
        <f>_xlfn.XLOOKUP(B32,'hinterlegte Daten'!A$31:Z$31,'hinterlegte Daten'!A$32:Z$32,1)</f>
        <v>0.08</v>
      </c>
      <c r="G32" s="2"/>
      <c r="H32" s="120">
        <f t="shared" si="2"/>
        <v>3.2</v>
      </c>
      <c r="I32" s="121"/>
      <c r="J32" s="16" t="str">
        <f t="shared" si="1"/>
        <v/>
      </c>
      <c r="K32" s="19"/>
    </row>
    <row r="33" spans="1:11" x14ac:dyDescent="0.3">
      <c r="A33" s="58"/>
      <c r="B33" s="2"/>
      <c r="C33" s="131"/>
      <c r="D33" s="132"/>
      <c r="E33" s="2"/>
      <c r="F33" s="14">
        <f>_xlfn.XLOOKUP(B33,'hinterlegte Daten'!A$31:Z$31,'hinterlegte Daten'!A$32:Z$32,1)</f>
        <v>1</v>
      </c>
      <c r="G33" s="2"/>
      <c r="H33" s="120">
        <f t="shared" si="2"/>
        <v>0</v>
      </c>
      <c r="I33" s="121"/>
      <c r="J33" s="16" t="str">
        <f t="shared" si="1"/>
        <v/>
      </c>
      <c r="K33" s="19"/>
    </row>
    <row r="34" spans="1:11" x14ac:dyDescent="0.3">
      <c r="A34" s="57" t="s">
        <v>282</v>
      </c>
      <c r="B34" s="2"/>
      <c r="C34" s="131"/>
      <c r="D34" s="132"/>
      <c r="E34" s="2"/>
      <c r="F34" s="14">
        <f>_xlfn.XLOOKUP(B34,'hinterlegte Daten'!A$31:Z$31,'hinterlegte Daten'!A$32:Z$32,1)</f>
        <v>1</v>
      </c>
      <c r="G34" s="2"/>
      <c r="H34" s="120">
        <f t="shared" si="2"/>
        <v>0</v>
      </c>
      <c r="I34" s="121"/>
      <c r="J34" s="16" t="str">
        <f t="shared" si="1"/>
        <v/>
      </c>
      <c r="K34" s="19"/>
    </row>
    <row r="35" spans="1:11" x14ac:dyDescent="0.3">
      <c r="A35" s="58" t="s">
        <v>283</v>
      </c>
      <c r="B35" s="2" t="s">
        <v>122</v>
      </c>
      <c r="C35" s="131" t="s">
        <v>156</v>
      </c>
      <c r="D35" s="132"/>
      <c r="E35" s="2">
        <v>2</v>
      </c>
      <c r="F35" s="14">
        <f>_xlfn.XLOOKUP(B35,'hinterlegte Daten'!A$31:Z$31,'hinterlegte Daten'!A$32:Z$32,1)</f>
        <v>1</v>
      </c>
      <c r="G35" s="2"/>
      <c r="H35" s="120">
        <f t="shared" si="2"/>
        <v>2</v>
      </c>
      <c r="I35" s="121"/>
      <c r="J35" s="16" t="str">
        <f t="shared" si="1"/>
        <v>SCHWACHE EINZELQUELLE</v>
      </c>
      <c r="K35" s="19"/>
    </row>
    <row r="36" spans="1:11" x14ac:dyDescent="0.3">
      <c r="A36" s="58" t="s">
        <v>291</v>
      </c>
      <c r="B36" s="2" t="s">
        <v>122</v>
      </c>
      <c r="C36" s="131" t="s">
        <v>50</v>
      </c>
      <c r="D36" s="132"/>
      <c r="E36" s="2">
        <v>22</v>
      </c>
      <c r="F36" s="14">
        <v>0.4</v>
      </c>
      <c r="G36" s="2"/>
      <c r="H36" s="120">
        <f t="shared" si="2"/>
        <v>8.8000000000000007</v>
      </c>
      <c r="I36" s="121"/>
      <c r="J36" s="16" t="str">
        <f t="shared" si="1"/>
        <v/>
      </c>
      <c r="K36" s="19"/>
    </row>
    <row r="37" spans="1:11" x14ac:dyDescent="0.3">
      <c r="A37" s="58" t="s">
        <v>284</v>
      </c>
      <c r="B37" s="2" t="s">
        <v>228</v>
      </c>
      <c r="C37" s="131" t="s">
        <v>289</v>
      </c>
      <c r="D37" s="132"/>
      <c r="E37" s="2">
        <v>48</v>
      </c>
      <c r="F37" s="14">
        <f>_xlfn.XLOOKUP(B37,'hinterlegte Daten'!A$31:Z$31,'hinterlegte Daten'!A$32:Z$32,1)</f>
        <v>0</v>
      </c>
      <c r="G37" s="2"/>
      <c r="H37" s="120">
        <f t="shared" si="2"/>
        <v>0</v>
      </c>
      <c r="I37" s="121"/>
      <c r="J37" s="16" t="str">
        <f t="shared" si="1"/>
        <v/>
      </c>
      <c r="K37" s="19"/>
    </row>
    <row r="38" spans="1:11" x14ac:dyDescent="0.3">
      <c r="A38" s="58"/>
      <c r="B38" s="2"/>
      <c r="C38" s="131"/>
      <c r="D38" s="132"/>
      <c r="E38" s="2"/>
      <c r="F38" s="14">
        <f>_xlfn.XLOOKUP(B38,'hinterlegte Daten'!A$31:Z$31,'hinterlegte Daten'!A$32:Z$32,1)</f>
        <v>1</v>
      </c>
      <c r="G38" s="2"/>
      <c r="H38" s="120">
        <f t="shared" si="2"/>
        <v>0</v>
      </c>
      <c r="I38" s="121"/>
      <c r="J38" s="16" t="str">
        <f t="shared" si="1"/>
        <v/>
      </c>
      <c r="K38" s="19" t="str">
        <f>_xlfn.XLOOKUP(B38,'hinterlegte Daten'!A$31:Z$31,'hinterlegte Daten'!A$33:Z$33,"")</f>
        <v/>
      </c>
    </row>
    <row r="39" spans="1:11" x14ac:dyDescent="0.3">
      <c r="A39" s="57" t="s">
        <v>285</v>
      </c>
      <c r="B39" s="2"/>
      <c r="C39" s="131"/>
      <c r="D39" s="132"/>
      <c r="E39" s="2"/>
      <c r="F39" s="14">
        <f>_xlfn.XLOOKUP(B39,'hinterlegte Daten'!A$31:Z$31,'hinterlegte Daten'!A$32:Z$32,1)</f>
        <v>1</v>
      </c>
      <c r="G39" s="2"/>
      <c r="H39" s="120">
        <f t="shared" si="2"/>
        <v>0</v>
      </c>
      <c r="I39" s="121"/>
      <c r="J39" s="16" t="str">
        <f t="shared" si="1"/>
        <v/>
      </c>
      <c r="K39" s="19" t="str">
        <f>_xlfn.XLOOKUP(B39,'hinterlegte Daten'!A$31:Z$31,'hinterlegte Daten'!A$33:Z$33,"")</f>
        <v/>
      </c>
    </row>
    <row r="40" spans="1:11" x14ac:dyDescent="0.3">
      <c r="A40" s="58" t="s">
        <v>286</v>
      </c>
      <c r="B40" s="2" t="s">
        <v>45</v>
      </c>
      <c r="C40" s="131" t="s">
        <v>52</v>
      </c>
      <c r="D40" s="132"/>
      <c r="E40" s="2">
        <v>100</v>
      </c>
      <c r="F40" s="14">
        <f>_xlfn.XLOOKUP(B40,'hinterlegte Daten'!A$31:Z$31,'hinterlegte Daten'!A$32:Z$32,1)</f>
        <v>1</v>
      </c>
      <c r="G40" s="2">
        <v>0.6</v>
      </c>
      <c r="H40" s="120">
        <f t="shared" si="2"/>
        <v>40</v>
      </c>
      <c r="I40" s="121"/>
      <c r="J40" s="16" t="str">
        <f t="shared" si="1"/>
        <v/>
      </c>
      <c r="K40" s="19" t="str">
        <f>_xlfn.XLOOKUP(B40,'hinterlegte Daten'!A$31:Z$31,'hinterlegte Daten'!A$33:Z$33,"")</f>
        <v>Biogasanlage</v>
      </c>
    </row>
    <row r="41" spans="1:11" x14ac:dyDescent="0.3">
      <c r="A41" s="58" t="s">
        <v>287</v>
      </c>
      <c r="B41" s="2" t="s">
        <v>45</v>
      </c>
      <c r="C41" s="131" t="s">
        <v>161</v>
      </c>
      <c r="D41" s="132"/>
      <c r="E41" s="2">
        <v>1.5</v>
      </c>
      <c r="F41" s="14">
        <f>_xlfn.XLOOKUP(B41,'hinterlegte Daten'!A$31:Z$31,'hinterlegte Daten'!A$32:Z$32,1)</f>
        <v>1</v>
      </c>
      <c r="G41" s="2"/>
      <c r="H41" s="120">
        <f t="shared" si="2"/>
        <v>1.5</v>
      </c>
      <c r="I41" s="121"/>
      <c r="J41" s="16" t="str">
        <f t="shared" si="1"/>
        <v>SCHWACHE EINZELQUELLE</v>
      </c>
      <c r="K41" s="19"/>
    </row>
    <row r="42" spans="1:11" x14ac:dyDescent="0.3">
      <c r="A42" s="58"/>
      <c r="B42" s="2"/>
      <c r="C42" s="99"/>
      <c r="D42" s="100"/>
      <c r="E42" s="2"/>
      <c r="F42" s="14">
        <f>_xlfn.XLOOKUP(B42,'hinterlegte Daten'!A$31:Z$31,'hinterlegte Daten'!A$32:Z$32,1)</f>
        <v>1</v>
      </c>
      <c r="G42" s="2"/>
      <c r="H42" s="120">
        <f t="shared" si="2"/>
        <v>0</v>
      </c>
      <c r="I42" s="121"/>
      <c r="J42" s="16" t="str">
        <f t="shared" si="1"/>
        <v/>
      </c>
      <c r="K42" s="19"/>
    </row>
    <row r="43" spans="1:11" x14ac:dyDescent="0.3">
      <c r="A43" s="58"/>
      <c r="B43" s="2"/>
      <c r="C43" s="99"/>
      <c r="D43" s="100"/>
      <c r="E43" s="2"/>
      <c r="F43" s="14">
        <f>_xlfn.XLOOKUP(B43,'hinterlegte Daten'!A$31:Z$31,'hinterlegte Daten'!A$32:Z$32,1)</f>
        <v>1</v>
      </c>
      <c r="G43" s="2"/>
      <c r="H43" s="120">
        <f t="shared" si="2"/>
        <v>0</v>
      </c>
      <c r="I43" s="121"/>
      <c r="J43" s="16" t="str">
        <f t="shared" si="1"/>
        <v/>
      </c>
      <c r="K43" s="19"/>
    </row>
    <row r="44" spans="1:11" x14ac:dyDescent="0.3">
      <c r="A44" s="58"/>
      <c r="B44" s="2"/>
      <c r="C44" s="99"/>
      <c r="D44" s="100"/>
      <c r="E44" s="2"/>
      <c r="F44" s="14">
        <f>_xlfn.XLOOKUP(B44,'hinterlegte Daten'!A$31:Z$31,'hinterlegte Daten'!A$32:Z$32,1)</f>
        <v>1</v>
      </c>
      <c r="G44" s="2"/>
      <c r="H44" s="120">
        <f t="shared" si="2"/>
        <v>0</v>
      </c>
      <c r="I44" s="121"/>
      <c r="J44" s="16" t="str">
        <f t="shared" si="1"/>
        <v/>
      </c>
      <c r="K44" s="19"/>
    </row>
    <row r="45" spans="1:11" x14ac:dyDescent="0.3">
      <c r="A45" s="58"/>
      <c r="B45" s="2"/>
      <c r="C45" s="99"/>
      <c r="D45" s="100"/>
      <c r="E45" s="2"/>
      <c r="F45" s="14">
        <f>_xlfn.XLOOKUP(B45,'hinterlegte Daten'!A$31:Z$31,'hinterlegte Daten'!A$32:Z$32,1)</f>
        <v>1</v>
      </c>
      <c r="G45" s="2"/>
      <c r="H45" s="120">
        <f t="shared" si="2"/>
        <v>0</v>
      </c>
      <c r="I45" s="121"/>
      <c r="J45" s="16" t="str">
        <f t="shared" si="1"/>
        <v/>
      </c>
      <c r="K45" s="19"/>
    </row>
    <row r="46" spans="1:11" x14ac:dyDescent="0.3">
      <c r="A46" s="58"/>
      <c r="B46" s="2"/>
      <c r="C46" s="99"/>
      <c r="D46" s="100"/>
      <c r="E46" s="2"/>
      <c r="F46" s="14">
        <f>_xlfn.XLOOKUP(B46,'hinterlegte Daten'!A$31:Z$31,'hinterlegte Daten'!A$32:Z$32,1)</f>
        <v>1</v>
      </c>
      <c r="G46" s="2"/>
      <c r="H46" s="120">
        <f t="shared" si="2"/>
        <v>0</v>
      </c>
      <c r="I46" s="121"/>
      <c r="J46" s="16" t="str">
        <f t="shared" si="1"/>
        <v/>
      </c>
      <c r="K46" s="19"/>
    </row>
    <row r="47" spans="1:11" x14ac:dyDescent="0.3">
      <c r="A47" s="58"/>
      <c r="B47" s="2"/>
      <c r="C47" s="99"/>
      <c r="D47" s="100"/>
      <c r="E47" s="2"/>
      <c r="F47" s="14">
        <f>_xlfn.XLOOKUP(B47,'hinterlegte Daten'!A$31:Z$31,'hinterlegte Daten'!A$32:Z$32,1)</f>
        <v>1</v>
      </c>
      <c r="G47" s="2"/>
      <c r="H47" s="120">
        <f t="shared" si="2"/>
        <v>0</v>
      </c>
      <c r="I47" s="121"/>
      <c r="J47" s="16" t="str">
        <f t="shared" si="1"/>
        <v/>
      </c>
      <c r="K47" s="19"/>
    </row>
    <row r="48" spans="1:11" x14ac:dyDescent="0.3">
      <c r="A48" s="58"/>
      <c r="B48" s="2"/>
      <c r="C48" s="99"/>
      <c r="D48" s="100"/>
      <c r="E48" s="2"/>
      <c r="F48" s="14">
        <f>_xlfn.XLOOKUP(B48,'hinterlegte Daten'!A$31:Z$31,'hinterlegte Daten'!A$32:Z$32,1)</f>
        <v>1</v>
      </c>
      <c r="G48" s="2"/>
      <c r="H48" s="120">
        <f t="shared" si="2"/>
        <v>0</v>
      </c>
      <c r="I48" s="121"/>
      <c r="J48" s="16" t="str">
        <f t="shared" si="1"/>
        <v/>
      </c>
      <c r="K48" s="19"/>
    </row>
    <row r="49" spans="1:11" x14ac:dyDescent="0.3">
      <c r="A49" s="58"/>
      <c r="B49" s="2"/>
      <c r="C49" s="99"/>
      <c r="D49" s="100"/>
      <c r="E49" s="2"/>
      <c r="F49" s="14">
        <f>_xlfn.XLOOKUP(B49,'hinterlegte Daten'!A$31:Z$31,'hinterlegte Daten'!A$32:Z$32,1)</f>
        <v>1</v>
      </c>
      <c r="G49" s="2"/>
      <c r="H49" s="120">
        <f t="shared" si="2"/>
        <v>0</v>
      </c>
      <c r="I49" s="121"/>
      <c r="J49" s="16" t="str">
        <f t="shared" si="1"/>
        <v/>
      </c>
      <c r="K49" s="19"/>
    </row>
    <row r="50" spans="1:11" x14ac:dyDescent="0.3">
      <c r="A50" s="58"/>
      <c r="B50" s="2"/>
      <c r="C50" s="99"/>
      <c r="D50" s="100"/>
      <c r="E50" s="2"/>
      <c r="F50" s="14">
        <f>_xlfn.XLOOKUP(B50,'hinterlegte Daten'!A$31:Z$31,'hinterlegte Daten'!A$32:Z$32,1)</f>
        <v>1</v>
      </c>
      <c r="G50" s="2"/>
      <c r="H50" s="120">
        <f t="shared" si="2"/>
        <v>0</v>
      </c>
      <c r="I50" s="121"/>
      <c r="J50" s="16" t="str">
        <f t="shared" si="1"/>
        <v/>
      </c>
      <c r="K50" s="19"/>
    </row>
    <row r="51" spans="1:11" x14ac:dyDescent="0.3">
      <c r="A51" s="58"/>
      <c r="B51" s="2"/>
      <c r="C51" s="99"/>
      <c r="D51" s="100"/>
      <c r="E51" s="2"/>
      <c r="F51" s="14">
        <f>_xlfn.XLOOKUP(B51,'hinterlegte Daten'!A$31:Z$31,'hinterlegte Daten'!A$32:Z$32,1)</f>
        <v>1</v>
      </c>
      <c r="G51" s="2"/>
      <c r="H51" s="120">
        <f t="shared" si="2"/>
        <v>0</v>
      </c>
      <c r="I51" s="121"/>
      <c r="J51" s="16" t="str">
        <f t="shared" si="1"/>
        <v/>
      </c>
      <c r="K51" s="19"/>
    </row>
    <row r="52" spans="1:11" x14ac:dyDescent="0.3">
      <c r="A52" s="58"/>
      <c r="B52" s="2"/>
      <c r="C52" s="99"/>
      <c r="D52" s="100"/>
      <c r="E52" s="2"/>
      <c r="F52" s="14">
        <f>_xlfn.XLOOKUP(B52,'hinterlegte Daten'!A$31:Z$31,'hinterlegte Daten'!A$32:Z$32,1)</f>
        <v>1</v>
      </c>
      <c r="G52" s="2"/>
      <c r="H52" s="120">
        <f t="shared" si="2"/>
        <v>0</v>
      </c>
      <c r="I52" s="121"/>
      <c r="J52" s="16" t="str">
        <f t="shared" si="1"/>
        <v/>
      </c>
      <c r="K52" s="19"/>
    </row>
    <row r="53" spans="1:11" x14ac:dyDescent="0.3">
      <c r="A53" s="58"/>
      <c r="B53" s="2"/>
      <c r="C53" s="99"/>
      <c r="D53" s="100"/>
      <c r="E53" s="2"/>
      <c r="F53" s="14">
        <f>_xlfn.XLOOKUP(B53,'hinterlegte Daten'!A$31:Z$31,'hinterlegte Daten'!A$32:Z$32,1)</f>
        <v>1</v>
      </c>
      <c r="G53" s="2"/>
      <c r="H53" s="120">
        <f t="shared" si="2"/>
        <v>0</v>
      </c>
      <c r="I53" s="121"/>
      <c r="J53" s="16" t="str">
        <f t="shared" si="1"/>
        <v/>
      </c>
      <c r="K53" s="19"/>
    </row>
    <row r="54" spans="1:11" x14ac:dyDescent="0.3">
      <c r="K54" s="19" t="str">
        <f>_xlfn.XLOOKUP(B41,'hinterlegte Daten'!A$31:Z$31,'hinterlegte Daten'!A$33:Z$33,"")</f>
        <v>Biogasanlage</v>
      </c>
    </row>
    <row r="56" spans="1:11" x14ac:dyDescent="0.3">
      <c r="A56" s="9" t="s">
        <v>45</v>
      </c>
      <c r="B56" s="2" t="s">
        <v>100</v>
      </c>
      <c r="G56" s="9" t="s">
        <v>55</v>
      </c>
      <c r="H56" s="3">
        <f>_xlfn.XLOOKUP(B56,'hinterlegte Daten'!A39:D39,'hinterlegte Daten'!A40:D40,0)</f>
        <v>150</v>
      </c>
    </row>
    <row r="57" spans="1:11" ht="15" thickBot="1" x14ac:dyDescent="0.35"/>
    <row r="58" spans="1:11" ht="15" thickBot="1" x14ac:dyDescent="0.35">
      <c r="E58" s="123" t="s">
        <v>293</v>
      </c>
      <c r="F58" s="124"/>
      <c r="G58" s="123" t="s">
        <v>294</v>
      </c>
      <c r="H58" s="124"/>
    </row>
    <row r="59" spans="1:11" x14ac:dyDescent="0.3">
      <c r="A59" s="66" t="s">
        <v>102</v>
      </c>
      <c r="B59" s="93">
        <f>ROUND(SUM(H8:H53,H56)^(0.67)*0.029,2)</f>
        <v>1.22</v>
      </c>
      <c r="C59" s="139" t="s">
        <v>295</v>
      </c>
      <c r="D59" s="69" t="s">
        <v>25</v>
      </c>
      <c r="E59" s="74">
        <f>IF(B59=0,0,IF(-72.1*LN(0.2/B59)&gt;20,-72.1*LN(0.2/B59),20))</f>
        <v>130.37762040202503</v>
      </c>
      <c r="F59" s="67" t="str" cm="1">
        <f t="array" ref="F59">_xlfn.IFS(B$59=0,"",OR(B$59&lt;0.35,B$59&gt;6.4),"Abstand prüfen",AND(B$59&gt;=0.35,B$59&lt;=6.4),"Formel gilt")</f>
        <v>Formel gilt</v>
      </c>
      <c r="G59" s="72">
        <f>IF(E$59=0,0,IF(E$59-50&gt;20,E$59-50,20))</f>
        <v>80.37762040202503</v>
      </c>
      <c r="H59" s="94" t="str" cm="1">
        <f t="array" ref="H59">_xlfn.IFS(G59=0,"",G59&lt;40,"Abstand prüfen",AND(40&lt;=G59,B$59&lt;=6.4),"Formel gilt",B$59&gt;6.4,"Abstand prüfen")</f>
        <v>Formel gilt</v>
      </c>
    </row>
    <row r="60" spans="1:11" x14ac:dyDescent="0.3">
      <c r="A60" s="125" t="str" cm="1">
        <f t="array" ref="A60">_xlfn.IFS(B59=0,"",OR(B59&lt;0.35,B59&gt;6.4),"ACHTUNG: Berechnungsformel nicht für diese Quellenstärke geeignet",AND(COUNTIF(G8:G54,0.7)&gt;0,E59&lt;50),"ACHTUNG: Minimalabstand bei Abluftreinigung 50 m",TRUE,"")</f>
        <v/>
      </c>
      <c r="B60" s="126"/>
      <c r="C60" s="140"/>
      <c r="D60" s="70" t="s">
        <v>26</v>
      </c>
      <c r="E60" s="75">
        <f>IF(E59=0,0,IF(E59-30&gt;20,E59-30,20))</f>
        <v>100.37762040202503</v>
      </c>
      <c r="F60" s="68" t="str" cm="1">
        <f t="array" ref="F60">_xlfn.IFS(E60=0,"",E60&lt;40,"Abstand prüfen",AND(40&lt;=E60,B$59&lt;=6.4),"Formel gilt",B$59&gt;6.4,"Abstand prüfen")</f>
        <v>Formel gilt</v>
      </c>
      <c r="G60" s="73">
        <f>IF(E$59=0,0,IF(E$59-65&gt;20,E$59-65,20))</f>
        <v>65.37762040202503</v>
      </c>
      <c r="H60" s="95" t="str" cm="1">
        <f t="array" ref="H60">_xlfn.IFS(G60=0,"",G60&lt;40,"Abstand prüfen",AND(40&lt;=G60,B$59&lt;=6.4),"Formel gilt",B$59&gt;6.4,"Abstand prüfen")</f>
        <v>Formel gilt</v>
      </c>
    </row>
    <row r="61" spans="1:11" x14ac:dyDescent="0.3">
      <c r="A61" s="111"/>
      <c r="B61" s="111"/>
      <c r="C61" s="141"/>
      <c r="D61" s="119" t="s">
        <v>330</v>
      </c>
      <c r="E61" s="143" t="s">
        <v>296</v>
      </c>
      <c r="F61" s="144"/>
      <c r="G61" s="73">
        <f>IF(E$59=0,0,IF(E$59-65&gt;20,E$59-65,20))</f>
        <v>65.37762040202503</v>
      </c>
      <c r="H61" s="95" t="str" cm="1">
        <f t="array" ref="H61">_xlfn.IFS(G61=0,"",G61&lt;40,"Abstand prüfen",AND(40&lt;=G61,B$59&lt;=6.4),"Formel gilt",B$59&gt;6.4,"Abstand prüfen")</f>
        <v>Formel gilt</v>
      </c>
    </row>
    <row r="62" spans="1:11" ht="15" thickBot="1" x14ac:dyDescent="0.35">
      <c r="B62" s="65"/>
      <c r="C62" s="142"/>
      <c r="D62" s="71" t="s">
        <v>331</v>
      </c>
      <c r="E62" s="127" t="s">
        <v>296</v>
      </c>
      <c r="F62" s="128"/>
      <c r="G62" s="76">
        <f>IF(E$59=0,0,IF(E$59-80&gt;20,E$59-80,20))</f>
        <v>50.37762040202503</v>
      </c>
      <c r="H62" s="96" t="str" cm="1">
        <f t="array" ref="H62">_xlfn.IFS(G62=0,"",G62&lt;40,"Abstand prüfen",AND(40&lt;=G62,B$59&lt;=6.4),"Formel gilt",B$59&gt;6.4,"Abstand prüfen")</f>
        <v>Formel gilt</v>
      </c>
    </row>
    <row r="63" spans="1:11" ht="15" thickBot="1" x14ac:dyDescent="0.35">
      <c r="B63" s="65"/>
      <c r="C63" s="88"/>
    </row>
    <row r="64" spans="1:11" ht="15" thickBot="1" x14ac:dyDescent="0.35">
      <c r="A64" s="26" t="s">
        <v>80</v>
      </c>
      <c r="B64" s="129" t="s">
        <v>101</v>
      </c>
      <c r="C64" s="91" t="s">
        <v>81</v>
      </c>
      <c r="D64" s="90">
        <f>_xlfn.XLOOKUP(B64,'hinterlegte Daten'!A46:E46,'hinterlegte Daten'!A47:E47,1)</f>
        <v>1.6</v>
      </c>
      <c r="E64" s="130" t="s">
        <v>293</v>
      </c>
      <c r="F64" s="124"/>
      <c r="G64" s="123" t="s">
        <v>294</v>
      </c>
      <c r="H64" s="124"/>
    </row>
    <row r="65" spans="1:8" x14ac:dyDescent="0.3">
      <c r="B65" s="129"/>
      <c r="C65" s="133" t="s">
        <v>103</v>
      </c>
      <c r="D65" s="69" t="s">
        <v>25</v>
      </c>
      <c r="E65" s="74">
        <f>E59*D$64</f>
        <v>208.60419264324005</v>
      </c>
      <c r="F65" s="67" t="str">
        <f>IF(D64=1,"",F59)</f>
        <v>Formel gilt</v>
      </c>
      <c r="G65" s="74">
        <f>G59*D$64</f>
        <v>128.60419264324005</v>
      </c>
      <c r="H65" s="94" t="str">
        <f>IF(D64=1,"",H59)</f>
        <v>Formel gilt</v>
      </c>
    </row>
    <row r="66" spans="1:8" x14ac:dyDescent="0.3">
      <c r="A66" s="98" t="str">
        <f>IF(B64="situationsspezifischer Faktor","Eingabe situationsspezifischer Faktor in Zelle B65:","")</f>
        <v/>
      </c>
      <c r="B66" s="97"/>
      <c r="C66" s="134"/>
      <c r="D66" s="70" t="s">
        <v>26</v>
      </c>
      <c r="E66" s="75">
        <f>E60*D$64</f>
        <v>160.60419264324005</v>
      </c>
      <c r="F66" s="68" t="str">
        <f>IF(D64=1,"",F60)</f>
        <v>Formel gilt</v>
      </c>
      <c r="G66" s="75">
        <f>G60*D$64</f>
        <v>104.60419264324005</v>
      </c>
      <c r="H66" s="95" t="str">
        <f>IF(D64=1,"",H60)</f>
        <v>Formel gilt</v>
      </c>
    </row>
    <row r="67" spans="1:8" x14ac:dyDescent="0.3">
      <c r="A67" s="98"/>
      <c r="C67" s="135"/>
      <c r="D67" s="119" t="s">
        <v>330</v>
      </c>
      <c r="E67" s="143" t="s">
        <v>296</v>
      </c>
      <c r="F67" s="144"/>
      <c r="G67" s="75">
        <f>G61*D$64</f>
        <v>104.60419264324005</v>
      </c>
      <c r="H67" s="95" t="str">
        <f>IF(D64=1,"",H61)</f>
        <v>Formel gilt</v>
      </c>
    </row>
    <row r="68" spans="1:8" ht="15" thickBot="1" x14ac:dyDescent="0.35">
      <c r="A68" s="137" t="str">
        <f>IF(B64="situationsspezifischer Faktor","ACHTUNG: Situationsspezifischer Faktor nur mit Abklärung durch Fachexperten","")</f>
        <v/>
      </c>
      <c r="B68" s="138"/>
      <c r="C68" s="136"/>
      <c r="D68" s="71" t="s">
        <v>331</v>
      </c>
      <c r="E68" s="127" t="s">
        <v>296</v>
      </c>
      <c r="F68" s="128"/>
      <c r="G68" s="79">
        <f>G62*D$64</f>
        <v>80.604192643240054</v>
      </c>
      <c r="H68" s="96" t="str">
        <f>IF(D64=1,"",H62)</f>
        <v>Formel gilt</v>
      </c>
    </row>
  </sheetData>
  <sheetProtection algorithmName="SHA-512" hashValue="9kI470R8JmzEOyHC6VdEeeLmUKiduvIp+CfigUlNXM4yIMFOo96BRd3YlcX0sdMhAZOHOvQGG0tOxjEqrzJlYQ==" saltValue="QpVu1UH2MN3cXg4sJhUV0Q==" spinCount="100000" sheet="1" objects="1" scenarios="1"/>
  <mergeCells count="102">
    <mergeCell ref="C8:D8"/>
    <mergeCell ref="C7:D7"/>
    <mergeCell ref="C9:D9"/>
    <mergeCell ref="C10:D10"/>
    <mergeCell ref="C11:D11"/>
    <mergeCell ref="H8:I8"/>
    <mergeCell ref="H10:I10"/>
    <mergeCell ref="H11:I11"/>
    <mergeCell ref="C12:D12"/>
    <mergeCell ref="C22:D22"/>
    <mergeCell ref="C23:D23"/>
    <mergeCell ref="C24:D24"/>
    <mergeCell ref="C25:D25"/>
    <mergeCell ref="C26:D26"/>
    <mergeCell ref="C27:D27"/>
    <mergeCell ref="C28:D28"/>
    <mergeCell ref="C17:D17"/>
    <mergeCell ref="H9:I9"/>
    <mergeCell ref="C13:D13"/>
    <mergeCell ref="C14:D14"/>
    <mergeCell ref="C15:D15"/>
    <mergeCell ref="C16:D16"/>
    <mergeCell ref="G64:H64"/>
    <mergeCell ref="C65:C68"/>
    <mergeCell ref="A68:B68"/>
    <mergeCell ref="E68:F68"/>
    <mergeCell ref="C59:C62"/>
    <mergeCell ref="E61:F61"/>
    <mergeCell ref="E67:F67"/>
    <mergeCell ref="C40:D40"/>
    <mergeCell ref="C41:D41"/>
    <mergeCell ref="H53:I53"/>
    <mergeCell ref="H48:I48"/>
    <mergeCell ref="H49:I49"/>
    <mergeCell ref="H50:I50"/>
    <mergeCell ref="H51:I51"/>
    <mergeCell ref="H52:I52"/>
    <mergeCell ref="C1:D1"/>
    <mergeCell ref="C2:D2"/>
    <mergeCell ref="C3:D3"/>
    <mergeCell ref="C4:D4"/>
    <mergeCell ref="C5:D5"/>
    <mergeCell ref="A60:B60"/>
    <mergeCell ref="E62:F62"/>
    <mergeCell ref="B64:B65"/>
    <mergeCell ref="E64:F64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29:D29"/>
    <mergeCell ref="C18:D18"/>
    <mergeCell ref="C19:D19"/>
    <mergeCell ref="C20:D20"/>
    <mergeCell ref="C21:D21"/>
    <mergeCell ref="F1:G1"/>
    <mergeCell ref="F2:G2"/>
    <mergeCell ref="F3:G3"/>
    <mergeCell ref="E58:F58"/>
    <mergeCell ref="G58:H58"/>
    <mergeCell ref="H23:I23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35:I35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47:I47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</mergeCells>
  <conditionalFormatting sqref="E65:E66">
    <cfRule type="expression" dxfId="103" priority="11">
      <formula>$E$65=$E$59</formula>
    </cfRule>
  </conditionalFormatting>
  <conditionalFormatting sqref="F59:F60 F65:F66">
    <cfRule type="cellIs" dxfId="102" priority="8" operator="equal">
      <formula>"ausserhalb Anwendungsbereich"</formula>
    </cfRule>
    <cfRule type="cellIs" dxfId="101" priority="9" operator="equal">
      <formula>"Formel gilt"</formula>
    </cfRule>
    <cfRule type="cellIs" dxfId="100" priority="10" operator="equal">
      <formula>"Abstand prüfen"</formula>
    </cfRule>
  </conditionalFormatting>
  <conditionalFormatting sqref="G65:G68">
    <cfRule type="expression" dxfId="99" priority="4">
      <formula>$E$65=$E$59</formula>
    </cfRule>
  </conditionalFormatting>
  <conditionalFormatting sqref="H59:H62">
    <cfRule type="cellIs" dxfId="98" priority="5" operator="equal">
      <formula>"ausserhalb Anwendungsbereich"</formula>
    </cfRule>
    <cfRule type="cellIs" dxfId="97" priority="6" operator="equal">
      <formula>"Formel gilt"</formula>
    </cfRule>
    <cfRule type="cellIs" dxfId="96" priority="7" operator="equal">
      <formula>"Abstand prüfen"</formula>
    </cfRule>
  </conditionalFormatting>
  <conditionalFormatting sqref="H65:H68">
    <cfRule type="cellIs" dxfId="95" priority="1" operator="equal">
      <formula>"ausserhalb Anwendungsbereich"</formula>
    </cfRule>
    <cfRule type="cellIs" dxfId="94" priority="2" operator="equal">
      <formula>"Formel gilt"</formula>
    </cfRule>
    <cfRule type="cellIs" dxfId="93" priority="3" operator="equal">
      <formula>"Abstand prüfen"</formula>
    </cfRule>
  </conditionalFormatting>
  <conditionalFormatting sqref="L8:L10">
    <cfRule type="cellIs" dxfId="92" priority="30" operator="equal">
      <formula>"Formel gilt"</formula>
    </cfRule>
    <cfRule type="cellIs" dxfId="91" priority="31" operator="equal">
      <formula>"Abstand prüfen"</formula>
    </cfRule>
  </conditionalFormatting>
  <dataValidations count="2">
    <dataValidation type="list" allowBlank="1" showInputMessage="1" showErrorMessage="1" sqref="C8:C40 C42:C53" xr:uid="{60DF0243-2972-4DD3-B211-50A16624B7AB}">
      <formula1>INDIRECT(K8)</formula1>
    </dataValidation>
    <dataValidation type="list" allowBlank="1" showInputMessage="1" showErrorMessage="1" sqref="C41" xr:uid="{0CC1AF39-1265-4180-8949-0E256B1DAE9A}">
      <formula1>INDIRECT(K54)</formula1>
    </dataValidation>
  </dataValidations>
  <printOptions horizontalCentered="1"/>
  <pageMargins left="0.23622047244094491" right="0.43307086614173229" top="0.74803149606299213" bottom="0.74803149606299213" header="0.31496062992125984" footer="0.31496062992125984"/>
  <pageSetup paperSize="9" scale="48" orientation="landscape" r:id="rId1"/>
  <headerFooter>
    <oddHeader>&amp;L&amp;22Cercl'Air-Empfehlung Mindestabstände</oddHeader>
    <oddFooter>&amp;L&amp;D&amp;C&amp;F&amp;__&amp;A&amp;RSeite &amp;P von &amp;N Seiten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2C1307-2826-4A22-9920-6AF4E39DC17B}">
          <x14:formula1>
            <xm:f>'hinterlegte Daten'!$A$39:$D$39</xm:f>
          </x14:formula1>
          <xm:sqref>B56</xm:sqref>
        </x14:dataValidation>
        <x14:dataValidation type="list" allowBlank="1" showInputMessage="1" showErrorMessage="1" xr:uid="{8FFBF811-B972-4313-ACF5-A6CD92F7A0AB}">
          <x14:formula1>
            <xm:f>'hinterlegte Daten'!$A$46:$E$46</xm:f>
          </x14:formula1>
          <xm:sqref>B64:B65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24125-4A17-4B5F-A763-9C32FF208A31}">
  <dimension ref="A1:B10"/>
  <sheetViews>
    <sheetView workbookViewId="0">
      <selection activeCell="B1" sqref="B1"/>
    </sheetView>
  </sheetViews>
  <sheetFormatPr baseColWidth="10" defaultRowHeight="14.4" x14ac:dyDescent="0.3"/>
  <cols>
    <col min="1" max="1" width="17" customWidth="1"/>
    <col min="2" max="2" width="46.6640625" customWidth="1"/>
  </cols>
  <sheetData>
    <row r="1" spans="1:2" x14ac:dyDescent="0.3">
      <c r="A1" s="18" t="s">
        <v>27</v>
      </c>
      <c r="B1" s="41"/>
    </row>
    <row r="2" spans="1:2" x14ac:dyDescent="0.3">
      <c r="A2" s="18" t="s">
        <v>28</v>
      </c>
      <c r="B2" s="41"/>
    </row>
    <row r="3" spans="1:2" x14ac:dyDescent="0.3">
      <c r="A3" s="18" t="s">
        <v>29</v>
      </c>
      <c r="B3" s="41"/>
    </row>
    <row r="4" spans="1:2" x14ac:dyDescent="0.3">
      <c r="A4" s="18" t="s">
        <v>30</v>
      </c>
      <c r="B4" s="41"/>
    </row>
    <row r="5" spans="1:2" x14ac:dyDescent="0.3">
      <c r="A5" s="18" t="s">
        <v>31</v>
      </c>
      <c r="B5" s="41"/>
    </row>
    <row r="6" spans="1:2" x14ac:dyDescent="0.3">
      <c r="A6" s="18" t="s">
        <v>32</v>
      </c>
      <c r="B6" s="41"/>
    </row>
    <row r="8" spans="1:2" x14ac:dyDescent="0.3">
      <c r="A8" s="18" t="s">
        <v>33</v>
      </c>
      <c r="B8" s="42"/>
    </row>
    <row r="9" spans="1:2" x14ac:dyDescent="0.3">
      <c r="A9" s="18" t="s">
        <v>34</v>
      </c>
      <c r="B9" s="43"/>
    </row>
    <row r="10" spans="1:2" x14ac:dyDescent="0.3">
      <c r="A10" s="18" t="s">
        <v>35</v>
      </c>
      <c r="B10" s="41"/>
    </row>
  </sheetData>
  <sheetProtection algorithmName="SHA-512" hashValue="02deJLV/10Fyyy2AW63tvCi2lhJfNCKk2L8pHjxuLZtCO+tyKvIvauo2VyjR/n8OaxRS7mentYtcyGwA6hwWpw==" saltValue="5ovZfN+jgeVSj9I3Lwr8PQ==" spinCount="100000" sheet="1" objects="1" scenarios="1"/>
  <printOptions horizontalCentered="1"/>
  <pageMargins left="0.70866141732283472" right="0.70866141732283472" top="0.78740157480314965" bottom="0.78740157480314965" header="0.31496062992125984" footer="0.31496062992125984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2DFA5-CC96-4773-BFDD-EF299703154D}">
  <sheetPr>
    <pageSetUpPr fitToPage="1"/>
  </sheetPr>
  <dimension ref="A1:L73"/>
  <sheetViews>
    <sheetView zoomScale="85" zoomScaleNormal="85" zoomScaleSheetLayoutView="85" workbookViewId="0">
      <selection activeCell="F4" sqref="F4"/>
    </sheetView>
  </sheetViews>
  <sheetFormatPr baseColWidth="10" defaultRowHeight="14.4" x14ac:dyDescent="0.3"/>
  <cols>
    <col min="1" max="1" width="52.6640625" customWidth="1"/>
    <col min="2" max="2" width="58.5546875" customWidth="1"/>
    <col min="3" max="3" width="26.109375" customWidth="1"/>
    <col min="4" max="4" width="36.88671875" customWidth="1"/>
    <col min="5" max="5" width="16.44140625" bestFit="1" customWidth="1"/>
    <col min="6" max="7" width="15.33203125" customWidth="1"/>
    <col min="8" max="8" width="18.44140625" customWidth="1"/>
    <col min="9" max="9" width="15.33203125" customWidth="1"/>
    <col min="10" max="10" width="24.33203125" bestFit="1" customWidth="1"/>
    <col min="11" max="12" width="11.5546875" customWidth="1"/>
    <col min="14" max="14" width="14.5546875" customWidth="1"/>
    <col min="15" max="15" width="11.5546875" customWidth="1"/>
    <col min="16" max="16" width="16.6640625" customWidth="1"/>
  </cols>
  <sheetData>
    <row r="1" spans="1:12" x14ac:dyDescent="0.3">
      <c r="B1" s="9" t="s">
        <v>240</v>
      </c>
      <c r="C1" s="149" t="str">
        <f>IF(('Fall-Beschreibung'!B1&amp;'Fall-Beschreibung'!B2)=0,"",'Fall-Beschreibung'!B1&amp;" "&amp;'Fall-Beschreibung'!B2)</f>
        <v xml:space="preserve"> </v>
      </c>
      <c r="D1" s="149"/>
      <c r="E1" s="34" t="s">
        <v>243</v>
      </c>
      <c r="F1" s="149" t="str">
        <f>IF('Fall-Beschreibung'!B8=0,"",'Fall-Beschreibung'!B8)</f>
        <v/>
      </c>
      <c r="G1" s="149"/>
    </row>
    <row r="2" spans="1:12" x14ac:dyDescent="0.3">
      <c r="B2" s="9" t="s">
        <v>241</v>
      </c>
      <c r="C2" s="149" t="str">
        <f>IF('Fall-Beschreibung'!B3=0,"",'Fall-Beschreibung'!B3)</f>
        <v/>
      </c>
      <c r="D2" s="149"/>
      <c r="E2" s="34" t="s">
        <v>245</v>
      </c>
      <c r="F2" s="150" t="str">
        <f>IF('Fall-Beschreibung'!B9=0,"",'Fall-Beschreibung'!B9)</f>
        <v/>
      </c>
      <c r="G2" s="150"/>
    </row>
    <row r="3" spans="1:12" x14ac:dyDescent="0.3">
      <c r="B3" s="9" t="s">
        <v>242</v>
      </c>
      <c r="C3" s="149" t="str">
        <f>IF('Fall-Beschreibung'!B4=0,"",'Fall-Beschreibung'!B4)</f>
        <v/>
      </c>
      <c r="D3" s="149"/>
      <c r="E3" s="34" t="s">
        <v>247</v>
      </c>
      <c r="F3" s="149" t="str">
        <f>IF('Fall-Beschreibung'!B10=0,"",'Fall-Beschreibung'!B10)</f>
        <v/>
      </c>
      <c r="G3" s="149"/>
    </row>
    <row r="4" spans="1:12" x14ac:dyDescent="0.3">
      <c r="B4" s="9" t="s">
        <v>244</v>
      </c>
      <c r="C4" s="149" t="str">
        <f>IF('Fall-Beschreibung'!B5=0,"",'Fall-Beschreibung'!B5)</f>
        <v/>
      </c>
      <c r="D4" s="149"/>
      <c r="E4" s="34" t="s">
        <v>314</v>
      </c>
      <c r="F4" s="112">
        <f>Erklärungen!L2</f>
        <v>46164</v>
      </c>
    </row>
    <row r="5" spans="1:12" x14ac:dyDescent="0.3">
      <c r="B5" s="9" t="s">
        <v>246</v>
      </c>
      <c r="C5" s="149" t="str">
        <f>IF('Fall-Beschreibung'!B6=0,"",'Fall-Beschreibung'!B6)</f>
        <v/>
      </c>
      <c r="D5" s="149"/>
    </row>
    <row r="7" spans="1:12" s="1" customFormat="1" x14ac:dyDescent="0.3">
      <c r="A7" s="15" t="s">
        <v>0</v>
      </c>
      <c r="B7" s="15" t="s">
        <v>197</v>
      </c>
      <c r="C7" s="147" t="s">
        <v>198</v>
      </c>
      <c r="D7" s="148"/>
      <c r="E7" s="15" t="s">
        <v>1</v>
      </c>
      <c r="F7" s="15" t="s">
        <v>2</v>
      </c>
      <c r="G7" s="15" t="s">
        <v>3</v>
      </c>
      <c r="H7" s="147" t="s">
        <v>4</v>
      </c>
      <c r="I7" s="148"/>
    </row>
    <row r="8" spans="1:12" x14ac:dyDescent="0.3">
      <c r="A8" s="35"/>
      <c r="B8" s="36"/>
      <c r="C8" s="151"/>
      <c r="D8" s="152"/>
      <c r="E8" s="36"/>
      <c r="F8" s="39">
        <f>_xlfn.XLOOKUP(B8,'hinterlegte Daten'!A$31:Z$31,'hinterlegte Daten'!A$32:Z$32,1)</f>
        <v>1</v>
      </c>
      <c r="G8" s="36"/>
      <c r="H8" s="153">
        <f>E8*F8*(1-G8)</f>
        <v>0</v>
      </c>
      <c r="I8" s="154"/>
      <c r="J8" s="16" t="str">
        <f>IF(AND(H8&gt;0,0.029*H8^0.67&lt;=0.05),"SCHWACHE EINZELQUELLE","")</f>
        <v/>
      </c>
      <c r="L8" s="19" t="str">
        <f>_xlfn.XLOOKUP(B8,'hinterlegte Daten'!A$31:Z$31,'hinterlegte Daten'!A$33:Z$33,"")</f>
        <v/>
      </c>
    </row>
    <row r="9" spans="1:12" x14ac:dyDescent="0.3">
      <c r="A9" s="37"/>
      <c r="B9" s="38"/>
      <c r="C9" s="151"/>
      <c r="D9" s="152"/>
      <c r="E9" s="38"/>
      <c r="F9" s="40">
        <f>_xlfn.XLOOKUP(B9,'hinterlegte Daten'!A$31:Z$31,'hinterlegte Daten'!A$32:Z$32,1)</f>
        <v>1</v>
      </c>
      <c r="G9" s="38"/>
      <c r="H9" s="153">
        <f t="shared" ref="H9:H54" si="0">E9*F9*(1-G9)</f>
        <v>0</v>
      </c>
      <c r="I9" s="154"/>
      <c r="J9" s="16" t="str">
        <f t="shared" ref="J9:J54" si="1">IF(AND(H9&gt;0,0.029*H9^0.67&lt;=0.05),"SCHWACHE EINZELQUELLE","")</f>
        <v/>
      </c>
      <c r="L9" s="19" t="str">
        <f>_xlfn.XLOOKUP(B9,'hinterlegte Daten'!A$31:Z$31,'hinterlegte Daten'!A$33:Z$33,"")</f>
        <v/>
      </c>
    </row>
    <row r="10" spans="1:12" x14ac:dyDescent="0.3">
      <c r="A10" s="37"/>
      <c r="B10" s="38"/>
      <c r="C10" s="151"/>
      <c r="D10" s="152"/>
      <c r="E10" s="38"/>
      <c r="F10" s="40">
        <f>_xlfn.XLOOKUP(B10,'hinterlegte Daten'!A$31:Z$31,'hinterlegte Daten'!A$32:Z$32,1)</f>
        <v>1</v>
      </c>
      <c r="G10" s="38"/>
      <c r="H10" s="153">
        <f t="shared" si="0"/>
        <v>0</v>
      </c>
      <c r="I10" s="154"/>
      <c r="J10" s="16" t="str">
        <f t="shared" si="1"/>
        <v/>
      </c>
      <c r="L10" s="19" t="str">
        <f>_xlfn.XLOOKUP(B10,'hinterlegte Daten'!A$31:Z$31,'hinterlegte Daten'!A$33:Z$33,"")</f>
        <v/>
      </c>
    </row>
    <row r="11" spans="1:12" x14ac:dyDescent="0.3">
      <c r="A11" s="37"/>
      <c r="B11" s="38"/>
      <c r="C11" s="151"/>
      <c r="D11" s="152"/>
      <c r="E11" s="38"/>
      <c r="F11" s="40">
        <f>_xlfn.XLOOKUP(B11,'hinterlegte Daten'!A$31:Z$31,'hinterlegte Daten'!A$32:Z$32,1)</f>
        <v>1</v>
      </c>
      <c r="G11" s="38"/>
      <c r="H11" s="153">
        <f t="shared" si="0"/>
        <v>0</v>
      </c>
      <c r="I11" s="154"/>
      <c r="J11" s="16" t="str">
        <f t="shared" si="1"/>
        <v/>
      </c>
      <c r="L11" s="19" t="str">
        <f>_xlfn.XLOOKUP(B11,'hinterlegte Daten'!A$31:Z$31,'hinterlegte Daten'!A$33:Z$33,"")</f>
        <v/>
      </c>
    </row>
    <row r="12" spans="1:12" x14ac:dyDescent="0.3">
      <c r="A12" s="37"/>
      <c r="B12" s="38"/>
      <c r="C12" s="151"/>
      <c r="D12" s="152"/>
      <c r="E12" s="38"/>
      <c r="F12" s="40">
        <f>_xlfn.XLOOKUP(B12,'hinterlegte Daten'!A$31:Z$31,'hinterlegte Daten'!A$32:Z$32,1)</f>
        <v>1</v>
      </c>
      <c r="G12" s="38"/>
      <c r="H12" s="153">
        <f t="shared" si="0"/>
        <v>0</v>
      </c>
      <c r="I12" s="154"/>
      <c r="J12" s="16" t="str">
        <f t="shared" si="1"/>
        <v/>
      </c>
      <c r="L12" s="19" t="str">
        <f>_xlfn.XLOOKUP(B12,'hinterlegte Daten'!A$31:Z$31,'hinterlegte Daten'!A$33:Z$33,"")</f>
        <v/>
      </c>
    </row>
    <row r="13" spans="1:12" x14ac:dyDescent="0.3">
      <c r="A13" s="37"/>
      <c r="B13" s="38"/>
      <c r="C13" s="151"/>
      <c r="D13" s="152"/>
      <c r="E13" s="38"/>
      <c r="F13" s="40">
        <f>_xlfn.XLOOKUP(B13,'hinterlegte Daten'!A$31:Z$31,'hinterlegte Daten'!A$32:Z$32,1)</f>
        <v>1</v>
      </c>
      <c r="G13" s="38"/>
      <c r="H13" s="153">
        <f t="shared" si="0"/>
        <v>0</v>
      </c>
      <c r="I13" s="154"/>
      <c r="J13" s="16" t="str">
        <f t="shared" si="1"/>
        <v/>
      </c>
      <c r="L13" s="19" t="str">
        <f>_xlfn.XLOOKUP(B13,'hinterlegte Daten'!A$31:Z$31,'hinterlegte Daten'!A$33:Z$33,"")</f>
        <v/>
      </c>
    </row>
    <row r="14" spans="1:12" x14ac:dyDescent="0.3">
      <c r="A14" s="37"/>
      <c r="B14" s="38"/>
      <c r="C14" s="151"/>
      <c r="D14" s="152"/>
      <c r="E14" s="38"/>
      <c r="F14" s="40">
        <f>_xlfn.XLOOKUP(B14,'hinterlegte Daten'!A$31:Z$31,'hinterlegte Daten'!A$32:Z$32,1)</f>
        <v>1</v>
      </c>
      <c r="G14" s="38"/>
      <c r="H14" s="153">
        <f t="shared" si="0"/>
        <v>0</v>
      </c>
      <c r="I14" s="154"/>
      <c r="J14" s="16" t="str">
        <f t="shared" si="1"/>
        <v/>
      </c>
      <c r="L14" s="19" t="str">
        <f>_xlfn.XLOOKUP(B14,'hinterlegte Daten'!A$31:Z$31,'hinterlegte Daten'!A$33:Z$33,"")</f>
        <v/>
      </c>
    </row>
    <row r="15" spans="1:12" x14ac:dyDescent="0.3">
      <c r="A15" s="37"/>
      <c r="B15" s="38"/>
      <c r="C15" s="151"/>
      <c r="D15" s="152"/>
      <c r="E15" s="38"/>
      <c r="F15" s="40">
        <f>_xlfn.XLOOKUP(B15,'hinterlegte Daten'!A$31:Z$31,'hinterlegte Daten'!A$32:Z$32,1)</f>
        <v>1</v>
      </c>
      <c r="G15" s="38"/>
      <c r="H15" s="153">
        <f t="shared" si="0"/>
        <v>0</v>
      </c>
      <c r="I15" s="154"/>
      <c r="J15" s="16" t="str">
        <f t="shared" si="1"/>
        <v/>
      </c>
      <c r="L15" s="19" t="str">
        <f>_xlfn.XLOOKUP(B15,'hinterlegte Daten'!A$31:Z$31,'hinterlegte Daten'!A$33:Z$33,"")</f>
        <v/>
      </c>
    </row>
    <row r="16" spans="1:12" x14ac:dyDescent="0.3">
      <c r="A16" s="37"/>
      <c r="B16" s="38"/>
      <c r="C16" s="151"/>
      <c r="D16" s="152"/>
      <c r="E16" s="38"/>
      <c r="F16" s="40">
        <f>_xlfn.XLOOKUP(B16,'hinterlegte Daten'!A$31:Z$31,'hinterlegte Daten'!A$32:Z$32,1)</f>
        <v>1</v>
      </c>
      <c r="G16" s="38"/>
      <c r="H16" s="153">
        <f t="shared" si="0"/>
        <v>0</v>
      </c>
      <c r="I16" s="154"/>
      <c r="J16" s="16" t="str">
        <f t="shared" si="1"/>
        <v/>
      </c>
      <c r="L16" s="19" t="str">
        <f>_xlfn.XLOOKUP(B16,'hinterlegte Daten'!A$31:Z$31,'hinterlegte Daten'!A$33:Z$33,"")</f>
        <v/>
      </c>
    </row>
    <row r="17" spans="1:12" x14ac:dyDescent="0.3">
      <c r="A17" s="37"/>
      <c r="B17" s="38"/>
      <c r="C17" s="151"/>
      <c r="D17" s="152"/>
      <c r="E17" s="38"/>
      <c r="F17" s="40">
        <f>_xlfn.XLOOKUP(B17,'hinterlegte Daten'!A$31:Z$31,'hinterlegte Daten'!A$32:Z$32,1)</f>
        <v>1</v>
      </c>
      <c r="G17" s="38"/>
      <c r="H17" s="153">
        <f t="shared" si="0"/>
        <v>0</v>
      </c>
      <c r="I17" s="154"/>
      <c r="J17" s="16" t="str">
        <f t="shared" si="1"/>
        <v/>
      </c>
      <c r="L17" s="19" t="str">
        <f>_xlfn.XLOOKUP(B17,'hinterlegte Daten'!A$31:Z$31,'hinterlegte Daten'!A$33:Z$33,"")</f>
        <v/>
      </c>
    </row>
    <row r="18" spans="1:12" x14ac:dyDescent="0.3">
      <c r="A18" s="37"/>
      <c r="B18" s="38"/>
      <c r="C18" s="151"/>
      <c r="D18" s="152"/>
      <c r="E18" s="38"/>
      <c r="F18" s="40">
        <f>_xlfn.XLOOKUP(B18,'hinterlegte Daten'!A$31:Z$31,'hinterlegte Daten'!A$32:Z$32,1)</f>
        <v>1</v>
      </c>
      <c r="G18" s="38"/>
      <c r="H18" s="153">
        <f t="shared" si="0"/>
        <v>0</v>
      </c>
      <c r="I18" s="154"/>
      <c r="J18" s="16" t="str">
        <f t="shared" si="1"/>
        <v/>
      </c>
      <c r="L18" s="19" t="str">
        <f>_xlfn.XLOOKUP(B18,'hinterlegte Daten'!A$31:Z$31,'hinterlegte Daten'!A$33:Z$33,"")</f>
        <v/>
      </c>
    </row>
    <row r="19" spans="1:12" x14ac:dyDescent="0.3">
      <c r="A19" s="37"/>
      <c r="B19" s="38"/>
      <c r="C19" s="151"/>
      <c r="D19" s="152"/>
      <c r="E19" s="38"/>
      <c r="F19" s="40">
        <f>_xlfn.XLOOKUP(B19,'hinterlegte Daten'!A$31:Z$31,'hinterlegte Daten'!A$32:Z$32,1)</f>
        <v>1</v>
      </c>
      <c r="G19" s="38"/>
      <c r="H19" s="153">
        <f t="shared" si="0"/>
        <v>0</v>
      </c>
      <c r="I19" s="154"/>
      <c r="J19" s="16" t="str">
        <f t="shared" si="1"/>
        <v/>
      </c>
      <c r="L19" s="19" t="str">
        <f>_xlfn.XLOOKUP(B19,'hinterlegte Daten'!A$31:Z$31,'hinterlegte Daten'!A$33:Z$33,"")</f>
        <v/>
      </c>
    </row>
    <row r="20" spans="1:12" x14ac:dyDescent="0.3">
      <c r="A20" s="37"/>
      <c r="B20" s="38"/>
      <c r="C20" s="151"/>
      <c r="D20" s="152"/>
      <c r="E20" s="38"/>
      <c r="F20" s="40">
        <f>_xlfn.XLOOKUP(B20,'hinterlegte Daten'!A$31:Z$31,'hinterlegte Daten'!A$32:Z$32,1)</f>
        <v>1</v>
      </c>
      <c r="G20" s="38"/>
      <c r="H20" s="153">
        <f t="shared" si="0"/>
        <v>0</v>
      </c>
      <c r="I20" s="154"/>
      <c r="J20" s="16" t="str">
        <f t="shared" si="1"/>
        <v/>
      </c>
      <c r="L20" s="19" t="str">
        <f>_xlfn.XLOOKUP(B20,'hinterlegte Daten'!A$31:Z$31,'hinterlegte Daten'!A$33:Z$33,"")</f>
        <v/>
      </c>
    </row>
    <row r="21" spans="1:12" x14ac:dyDescent="0.3">
      <c r="A21" s="37"/>
      <c r="B21" s="38"/>
      <c r="C21" s="151"/>
      <c r="D21" s="152"/>
      <c r="E21" s="38"/>
      <c r="F21" s="40">
        <f>_xlfn.XLOOKUP(B21,'hinterlegte Daten'!A$31:Z$31,'hinterlegte Daten'!A$32:Z$32,1)</f>
        <v>1</v>
      </c>
      <c r="G21" s="38"/>
      <c r="H21" s="153">
        <f t="shared" si="0"/>
        <v>0</v>
      </c>
      <c r="I21" s="154"/>
      <c r="J21" s="16" t="str">
        <f t="shared" si="1"/>
        <v/>
      </c>
      <c r="L21" s="19" t="str">
        <f>_xlfn.XLOOKUP(B21,'hinterlegte Daten'!A$31:Z$31,'hinterlegte Daten'!A$33:Z$33,"")</f>
        <v/>
      </c>
    </row>
    <row r="22" spans="1:12" x14ac:dyDescent="0.3">
      <c r="A22" s="37"/>
      <c r="B22" s="38"/>
      <c r="C22" s="151"/>
      <c r="D22" s="152"/>
      <c r="E22" s="38"/>
      <c r="F22" s="40">
        <f>_xlfn.XLOOKUP(B22,'hinterlegte Daten'!A$31:Z$31,'hinterlegte Daten'!A$32:Z$32,1)</f>
        <v>1</v>
      </c>
      <c r="G22" s="38"/>
      <c r="H22" s="153">
        <f t="shared" si="0"/>
        <v>0</v>
      </c>
      <c r="I22" s="154"/>
      <c r="J22" s="16" t="str">
        <f t="shared" si="1"/>
        <v/>
      </c>
      <c r="L22" s="19" t="str">
        <f>_xlfn.XLOOKUP(B22,'hinterlegte Daten'!A$31:Z$31,'hinterlegte Daten'!A$33:Z$33,"")</f>
        <v/>
      </c>
    </row>
    <row r="23" spans="1:12" x14ac:dyDescent="0.3">
      <c r="A23" s="37"/>
      <c r="B23" s="38"/>
      <c r="C23" s="151"/>
      <c r="D23" s="152"/>
      <c r="E23" s="38"/>
      <c r="F23" s="40">
        <f>_xlfn.XLOOKUP(B23,'hinterlegte Daten'!A$31:Z$31,'hinterlegte Daten'!A$32:Z$32,1)</f>
        <v>1</v>
      </c>
      <c r="G23" s="38"/>
      <c r="H23" s="153">
        <f t="shared" si="0"/>
        <v>0</v>
      </c>
      <c r="I23" s="154"/>
      <c r="J23" s="16" t="str">
        <f t="shared" si="1"/>
        <v/>
      </c>
      <c r="L23" s="19" t="str">
        <f>_xlfn.XLOOKUP(B23,'hinterlegte Daten'!A$31:Z$31,'hinterlegte Daten'!A$33:Z$33,"")</f>
        <v/>
      </c>
    </row>
    <row r="24" spans="1:12" x14ac:dyDescent="0.3">
      <c r="A24" s="37"/>
      <c r="B24" s="38"/>
      <c r="C24" s="151"/>
      <c r="D24" s="152"/>
      <c r="E24" s="38"/>
      <c r="F24" s="40">
        <f>_xlfn.XLOOKUP(B24,'hinterlegte Daten'!A$31:Z$31,'hinterlegte Daten'!A$32:Z$32,1)</f>
        <v>1</v>
      </c>
      <c r="G24" s="38"/>
      <c r="H24" s="153">
        <f t="shared" si="0"/>
        <v>0</v>
      </c>
      <c r="I24" s="154"/>
      <c r="J24" s="16" t="str">
        <f t="shared" si="1"/>
        <v/>
      </c>
      <c r="L24" s="19" t="str">
        <f>_xlfn.XLOOKUP(B24,'hinterlegte Daten'!A$31:Z$31,'hinterlegte Daten'!A$33:Z$33,"")</f>
        <v/>
      </c>
    </row>
    <row r="25" spans="1:12" x14ac:dyDescent="0.3">
      <c r="A25" s="37"/>
      <c r="B25" s="38"/>
      <c r="C25" s="151"/>
      <c r="D25" s="152"/>
      <c r="E25" s="38"/>
      <c r="F25" s="40">
        <f>_xlfn.XLOOKUP(B25,'hinterlegte Daten'!A$31:Z$31,'hinterlegte Daten'!A$32:Z$32,1)</f>
        <v>1</v>
      </c>
      <c r="G25" s="38"/>
      <c r="H25" s="153">
        <f t="shared" si="0"/>
        <v>0</v>
      </c>
      <c r="I25" s="154"/>
      <c r="J25" s="16" t="str">
        <f t="shared" si="1"/>
        <v/>
      </c>
      <c r="L25" s="19" t="str">
        <f>_xlfn.XLOOKUP(B25,'hinterlegte Daten'!A$31:Z$31,'hinterlegte Daten'!A$33:Z$33,"")</f>
        <v/>
      </c>
    </row>
    <row r="26" spans="1:12" x14ac:dyDescent="0.3">
      <c r="A26" s="37"/>
      <c r="B26" s="38"/>
      <c r="C26" s="151"/>
      <c r="D26" s="152"/>
      <c r="E26" s="38"/>
      <c r="F26" s="40">
        <f>_xlfn.XLOOKUP(B26,'hinterlegte Daten'!A$31:Z$31,'hinterlegte Daten'!A$32:Z$32,1)</f>
        <v>1</v>
      </c>
      <c r="G26" s="38"/>
      <c r="H26" s="153">
        <f t="shared" si="0"/>
        <v>0</v>
      </c>
      <c r="I26" s="154"/>
      <c r="J26" s="16" t="str">
        <f t="shared" si="1"/>
        <v/>
      </c>
      <c r="L26" s="19" t="str">
        <f>_xlfn.XLOOKUP(B26,'hinterlegte Daten'!A$31:Z$31,'hinterlegte Daten'!A$33:Z$33,"")</f>
        <v/>
      </c>
    </row>
    <row r="27" spans="1:12" x14ac:dyDescent="0.3">
      <c r="A27" s="37"/>
      <c r="B27" s="38"/>
      <c r="C27" s="151"/>
      <c r="D27" s="152"/>
      <c r="E27" s="38"/>
      <c r="F27" s="40">
        <f>_xlfn.XLOOKUP(B27,'hinterlegte Daten'!A$31:Z$31,'hinterlegte Daten'!A$32:Z$32,1)</f>
        <v>1</v>
      </c>
      <c r="G27" s="38"/>
      <c r="H27" s="63">
        <f t="shared" si="0"/>
        <v>0</v>
      </c>
      <c r="I27" s="64"/>
      <c r="J27" s="16" t="str">
        <f t="shared" si="1"/>
        <v/>
      </c>
      <c r="L27" s="19" t="str">
        <f>_xlfn.XLOOKUP(B27,'hinterlegte Daten'!A$31:Z$31,'hinterlegte Daten'!A$33:Z$33,"")</f>
        <v/>
      </c>
    </row>
    <row r="28" spans="1:12" x14ac:dyDescent="0.3">
      <c r="A28" s="37"/>
      <c r="B28" s="38"/>
      <c r="C28" s="151"/>
      <c r="D28" s="152"/>
      <c r="E28" s="38"/>
      <c r="F28" s="40">
        <f>_xlfn.XLOOKUP(B28,'hinterlegte Daten'!A$31:Z$31,'hinterlegte Daten'!A$32:Z$32,1)</f>
        <v>1</v>
      </c>
      <c r="G28" s="38"/>
      <c r="H28" s="61">
        <f t="shared" si="0"/>
        <v>0</v>
      </c>
      <c r="I28" s="62"/>
      <c r="J28" s="16" t="str">
        <f t="shared" si="1"/>
        <v/>
      </c>
      <c r="L28" s="19" t="str">
        <f>_xlfn.XLOOKUP(B28,'hinterlegte Daten'!A$31:Z$31,'hinterlegte Daten'!A$33:Z$33,"")</f>
        <v/>
      </c>
    </row>
    <row r="29" spans="1:12" x14ac:dyDescent="0.3">
      <c r="A29" s="37"/>
      <c r="B29" s="38"/>
      <c r="C29" s="151"/>
      <c r="D29" s="152"/>
      <c r="E29" s="38"/>
      <c r="F29" s="40">
        <f>_xlfn.XLOOKUP(B29,'hinterlegte Daten'!A$31:Z$31,'hinterlegte Daten'!A$32:Z$32,1)</f>
        <v>1</v>
      </c>
      <c r="G29" s="38"/>
      <c r="H29" s="61">
        <f t="shared" si="0"/>
        <v>0</v>
      </c>
      <c r="I29" s="62"/>
      <c r="J29" s="16" t="str">
        <f t="shared" si="1"/>
        <v/>
      </c>
      <c r="L29" s="19" t="str">
        <f>_xlfn.XLOOKUP(B29,'hinterlegte Daten'!A$31:Z$31,'hinterlegte Daten'!A$33:Z$33,"")</f>
        <v/>
      </c>
    </row>
    <row r="30" spans="1:12" x14ac:dyDescent="0.3">
      <c r="A30" s="37"/>
      <c r="B30" s="38"/>
      <c r="C30" s="151"/>
      <c r="D30" s="152"/>
      <c r="E30" s="38"/>
      <c r="F30" s="40">
        <f>_xlfn.XLOOKUP(B30,'hinterlegte Daten'!A$31:Z$31,'hinterlegte Daten'!A$32:Z$32,1)</f>
        <v>1</v>
      </c>
      <c r="G30" s="38"/>
      <c r="H30" s="61">
        <f t="shared" si="0"/>
        <v>0</v>
      </c>
      <c r="I30" s="62"/>
      <c r="J30" s="16" t="str">
        <f t="shared" si="1"/>
        <v/>
      </c>
      <c r="L30" s="19" t="str">
        <f>_xlfn.XLOOKUP(B30,'hinterlegte Daten'!A$31:Z$31,'hinterlegte Daten'!A$33:Z$33,"")</f>
        <v/>
      </c>
    </row>
    <row r="31" spans="1:12" x14ac:dyDescent="0.3">
      <c r="A31" s="37"/>
      <c r="B31" s="38"/>
      <c r="C31" s="151"/>
      <c r="D31" s="152"/>
      <c r="E31" s="38"/>
      <c r="F31" s="40">
        <f>_xlfn.XLOOKUP(B31,'hinterlegte Daten'!A$31:Z$31,'hinterlegte Daten'!A$32:Z$32,1)</f>
        <v>1</v>
      </c>
      <c r="G31" s="38"/>
      <c r="H31" s="61">
        <f t="shared" si="0"/>
        <v>0</v>
      </c>
      <c r="I31" s="62"/>
      <c r="J31" s="16" t="str">
        <f t="shared" si="1"/>
        <v/>
      </c>
      <c r="L31" s="19" t="str">
        <f>_xlfn.XLOOKUP(B31,'hinterlegte Daten'!A$31:Z$31,'hinterlegte Daten'!A$33:Z$33,"")</f>
        <v/>
      </c>
    </row>
    <row r="32" spans="1:12" x14ac:dyDescent="0.3">
      <c r="A32" s="37"/>
      <c r="B32" s="38"/>
      <c r="C32" s="151"/>
      <c r="D32" s="152"/>
      <c r="E32" s="38"/>
      <c r="F32" s="40">
        <f>_xlfn.XLOOKUP(B32,'hinterlegte Daten'!A$31:Z$31,'hinterlegte Daten'!A$32:Z$32,1)</f>
        <v>1</v>
      </c>
      <c r="G32" s="38"/>
      <c r="H32" s="61">
        <f t="shared" si="0"/>
        <v>0</v>
      </c>
      <c r="I32" s="62"/>
      <c r="J32" s="16" t="str">
        <f t="shared" si="1"/>
        <v/>
      </c>
      <c r="L32" s="19" t="str">
        <f>_xlfn.XLOOKUP(B32,'hinterlegte Daten'!A$31:Z$31,'hinterlegte Daten'!A$33:Z$33,"")</f>
        <v/>
      </c>
    </row>
    <row r="33" spans="1:12" x14ac:dyDescent="0.3">
      <c r="A33" s="37"/>
      <c r="B33" s="38"/>
      <c r="C33" s="151"/>
      <c r="D33" s="152"/>
      <c r="E33" s="38"/>
      <c r="F33" s="40">
        <f>_xlfn.XLOOKUP(B33,'hinterlegte Daten'!A$31:Z$31,'hinterlegte Daten'!A$32:Z$32,1)</f>
        <v>1</v>
      </c>
      <c r="G33" s="38"/>
      <c r="H33" s="61">
        <f t="shared" si="0"/>
        <v>0</v>
      </c>
      <c r="I33" s="62"/>
      <c r="J33" s="16" t="str">
        <f t="shared" si="1"/>
        <v/>
      </c>
      <c r="L33" s="19" t="str">
        <f>_xlfn.XLOOKUP(B33,'hinterlegte Daten'!A$31:Z$31,'hinterlegte Daten'!A$33:Z$33,"")</f>
        <v/>
      </c>
    </row>
    <row r="34" spans="1:12" x14ac:dyDescent="0.3">
      <c r="A34" s="37"/>
      <c r="B34" s="38"/>
      <c r="C34" s="151"/>
      <c r="D34" s="152"/>
      <c r="E34" s="38"/>
      <c r="F34" s="40">
        <f>_xlfn.XLOOKUP(B34,'hinterlegte Daten'!A$31:Z$31,'hinterlegte Daten'!A$32:Z$32,1)</f>
        <v>1</v>
      </c>
      <c r="G34" s="38"/>
      <c r="H34" s="61">
        <f t="shared" si="0"/>
        <v>0</v>
      </c>
      <c r="I34" s="62"/>
      <c r="J34" s="16" t="str">
        <f t="shared" si="1"/>
        <v/>
      </c>
      <c r="L34" s="19" t="str">
        <f>_xlfn.XLOOKUP(B34,'hinterlegte Daten'!A$31:Z$31,'hinterlegte Daten'!A$33:Z$33,"")</f>
        <v/>
      </c>
    </row>
    <row r="35" spans="1:12" x14ac:dyDescent="0.3">
      <c r="A35" s="37"/>
      <c r="B35" s="38"/>
      <c r="C35" s="151"/>
      <c r="D35" s="152"/>
      <c r="E35" s="38"/>
      <c r="F35" s="40">
        <f>_xlfn.XLOOKUP(B35,'hinterlegte Daten'!A$31:Z$31,'hinterlegte Daten'!A$32:Z$32,1)</f>
        <v>1</v>
      </c>
      <c r="G35" s="38"/>
      <c r="H35" s="61">
        <f t="shared" si="0"/>
        <v>0</v>
      </c>
      <c r="I35" s="62"/>
      <c r="J35" s="16" t="str">
        <f t="shared" si="1"/>
        <v/>
      </c>
      <c r="L35" s="19" t="str">
        <f>_xlfn.XLOOKUP(B35,'hinterlegte Daten'!A$31:Z$31,'hinterlegte Daten'!A$33:Z$33,"")</f>
        <v/>
      </c>
    </row>
    <row r="36" spans="1:12" x14ac:dyDescent="0.3">
      <c r="A36" s="37"/>
      <c r="B36" s="38"/>
      <c r="C36" s="151"/>
      <c r="D36" s="152"/>
      <c r="E36" s="38"/>
      <c r="F36" s="40">
        <f>_xlfn.XLOOKUP(B36,'hinterlegte Daten'!A$31:Z$31,'hinterlegte Daten'!A$32:Z$32,1)</f>
        <v>1</v>
      </c>
      <c r="G36" s="38"/>
      <c r="H36" s="61">
        <f t="shared" si="0"/>
        <v>0</v>
      </c>
      <c r="I36" s="62"/>
      <c r="J36" s="16" t="str">
        <f t="shared" si="1"/>
        <v/>
      </c>
      <c r="L36" s="19" t="str">
        <f>_xlfn.XLOOKUP(B36,'hinterlegte Daten'!A$31:Z$31,'hinterlegte Daten'!A$33:Z$33,"")</f>
        <v/>
      </c>
    </row>
    <row r="37" spans="1:12" x14ac:dyDescent="0.3">
      <c r="A37" s="37"/>
      <c r="B37" s="38"/>
      <c r="C37" s="151"/>
      <c r="D37" s="152"/>
      <c r="E37" s="38"/>
      <c r="F37" s="40">
        <f>_xlfn.XLOOKUP(B37,'hinterlegte Daten'!A$31:Z$31,'hinterlegte Daten'!A$32:Z$32,1)</f>
        <v>1</v>
      </c>
      <c r="G37" s="38"/>
      <c r="H37" s="61">
        <f t="shared" si="0"/>
        <v>0</v>
      </c>
      <c r="I37" s="62"/>
      <c r="J37" s="16" t="str">
        <f t="shared" si="1"/>
        <v/>
      </c>
      <c r="L37" s="19" t="str">
        <f>_xlfn.XLOOKUP(B37,'hinterlegte Daten'!A$31:Z$31,'hinterlegte Daten'!A$33:Z$33,"")</f>
        <v/>
      </c>
    </row>
    <row r="38" spans="1:12" x14ac:dyDescent="0.3">
      <c r="A38" s="37"/>
      <c r="B38" s="38"/>
      <c r="C38" s="151"/>
      <c r="D38" s="152"/>
      <c r="E38" s="38"/>
      <c r="F38" s="40">
        <f>_xlfn.XLOOKUP(B38,'hinterlegte Daten'!A$31:Z$31,'hinterlegte Daten'!A$32:Z$32,1)</f>
        <v>1</v>
      </c>
      <c r="G38" s="38"/>
      <c r="H38" s="61">
        <f t="shared" si="0"/>
        <v>0</v>
      </c>
      <c r="I38" s="62"/>
      <c r="J38" s="16" t="str">
        <f t="shared" si="1"/>
        <v/>
      </c>
      <c r="L38" s="19" t="str">
        <f>_xlfn.XLOOKUP(B38,'hinterlegte Daten'!A$31:Z$31,'hinterlegte Daten'!A$33:Z$33,"")</f>
        <v/>
      </c>
    </row>
    <row r="39" spans="1:12" x14ac:dyDescent="0.3">
      <c r="A39" s="37"/>
      <c r="B39" s="38"/>
      <c r="C39" s="151"/>
      <c r="D39" s="152"/>
      <c r="E39" s="38"/>
      <c r="F39" s="40">
        <f>_xlfn.XLOOKUP(B39,'hinterlegte Daten'!A$31:Z$31,'hinterlegte Daten'!A$32:Z$32,1)</f>
        <v>1</v>
      </c>
      <c r="G39" s="38"/>
      <c r="H39" s="61">
        <f t="shared" si="0"/>
        <v>0</v>
      </c>
      <c r="I39" s="62"/>
      <c r="J39" s="16" t="str">
        <f t="shared" si="1"/>
        <v/>
      </c>
      <c r="L39" s="19" t="str">
        <f>_xlfn.XLOOKUP(B39,'hinterlegte Daten'!A$31:Z$31,'hinterlegte Daten'!A$33:Z$33,"")</f>
        <v/>
      </c>
    </row>
    <row r="40" spans="1:12" x14ac:dyDescent="0.3">
      <c r="A40" s="37"/>
      <c r="B40" s="38"/>
      <c r="C40" s="151"/>
      <c r="D40" s="152"/>
      <c r="E40" s="38"/>
      <c r="F40" s="40">
        <f>_xlfn.XLOOKUP(B40,'hinterlegte Daten'!A$31:Z$31,'hinterlegte Daten'!A$32:Z$32,1)</f>
        <v>1</v>
      </c>
      <c r="G40" s="38"/>
      <c r="H40" s="61">
        <f t="shared" si="0"/>
        <v>0</v>
      </c>
      <c r="I40" s="62"/>
      <c r="J40" s="16" t="str">
        <f t="shared" si="1"/>
        <v/>
      </c>
      <c r="L40" s="19" t="str">
        <f>_xlfn.XLOOKUP(B40,'hinterlegte Daten'!A$31:Z$31,'hinterlegte Daten'!A$33:Z$33,"")</f>
        <v/>
      </c>
    </row>
    <row r="41" spans="1:12" x14ac:dyDescent="0.3">
      <c r="A41" s="37"/>
      <c r="B41" s="38"/>
      <c r="C41" s="151"/>
      <c r="D41" s="152"/>
      <c r="E41" s="38"/>
      <c r="F41" s="40">
        <f>_xlfn.XLOOKUP(B41,'hinterlegte Daten'!A$31:Z$31,'hinterlegte Daten'!A$32:Z$32,1)</f>
        <v>1</v>
      </c>
      <c r="G41" s="38"/>
      <c r="H41" s="153">
        <f t="shared" si="0"/>
        <v>0</v>
      </c>
      <c r="I41" s="154"/>
      <c r="J41" s="16" t="str">
        <f t="shared" si="1"/>
        <v/>
      </c>
      <c r="L41" s="19" t="str">
        <f>_xlfn.XLOOKUP(B41,'hinterlegte Daten'!A$31:Z$31,'hinterlegte Daten'!A$33:Z$33,"")</f>
        <v/>
      </c>
    </row>
    <row r="42" spans="1:12" x14ac:dyDescent="0.3">
      <c r="A42" s="37"/>
      <c r="B42" s="38"/>
      <c r="C42" s="151"/>
      <c r="D42" s="152"/>
      <c r="E42" s="38"/>
      <c r="F42" s="40">
        <f>_xlfn.XLOOKUP(B42,'hinterlegte Daten'!A$31:Z$31,'hinterlegte Daten'!A$32:Z$32,1)</f>
        <v>1</v>
      </c>
      <c r="G42" s="38"/>
      <c r="H42" s="153">
        <f t="shared" si="0"/>
        <v>0</v>
      </c>
      <c r="I42" s="154"/>
      <c r="J42" s="16" t="str">
        <f t="shared" si="1"/>
        <v/>
      </c>
      <c r="L42" s="19" t="str">
        <f>_xlfn.XLOOKUP(B42,'hinterlegte Daten'!A$31:Z$31,'hinterlegte Daten'!A$33:Z$33,"")</f>
        <v/>
      </c>
    </row>
    <row r="43" spans="1:12" x14ac:dyDescent="0.3">
      <c r="A43" s="37"/>
      <c r="B43" s="38"/>
      <c r="C43" s="151"/>
      <c r="D43" s="152"/>
      <c r="E43" s="38"/>
      <c r="F43" s="40">
        <f>_xlfn.XLOOKUP(B43,'hinterlegte Daten'!A$31:Z$31,'hinterlegte Daten'!A$32:Z$32,1)</f>
        <v>1</v>
      </c>
      <c r="G43" s="38"/>
      <c r="H43" s="153">
        <f t="shared" si="0"/>
        <v>0</v>
      </c>
      <c r="I43" s="154"/>
      <c r="J43" s="16" t="str">
        <f t="shared" si="1"/>
        <v/>
      </c>
      <c r="L43" s="19" t="str">
        <f>_xlfn.XLOOKUP(B43,'hinterlegte Daten'!A$31:Z$31,'hinterlegte Daten'!A$33:Z$33,"")</f>
        <v/>
      </c>
    </row>
    <row r="44" spans="1:12" x14ac:dyDescent="0.3">
      <c r="A44" s="37"/>
      <c r="B44" s="38"/>
      <c r="C44" s="151"/>
      <c r="D44" s="152"/>
      <c r="E44" s="38"/>
      <c r="F44" s="40">
        <f>_xlfn.XLOOKUP(B44,'hinterlegte Daten'!A$31:Z$31,'hinterlegte Daten'!A$32:Z$32,1)</f>
        <v>1</v>
      </c>
      <c r="G44" s="38"/>
      <c r="H44" s="153">
        <f t="shared" si="0"/>
        <v>0</v>
      </c>
      <c r="I44" s="154"/>
      <c r="J44" s="16" t="str">
        <f t="shared" si="1"/>
        <v/>
      </c>
      <c r="L44" s="19" t="str">
        <f>_xlfn.XLOOKUP(B44,'hinterlegte Daten'!A$31:Z$31,'hinterlegte Daten'!A$33:Z$33,"")</f>
        <v/>
      </c>
    </row>
    <row r="45" spans="1:12" x14ac:dyDescent="0.3">
      <c r="A45" s="37"/>
      <c r="B45" s="38"/>
      <c r="C45" s="151"/>
      <c r="D45" s="152"/>
      <c r="E45" s="38"/>
      <c r="F45" s="40">
        <f>_xlfn.XLOOKUP(B45,'hinterlegte Daten'!A$31:Z$31,'hinterlegte Daten'!A$32:Z$32,1)</f>
        <v>1</v>
      </c>
      <c r="G45" s="38"/>
      <c r="H45" s="153">
        <f t="shared" si="0"/>
        <v>0</v>
      </c>
      <c r="I45" s="154"/>
      <c r="J45" s="16" t="str">
        <f t="shared" si="1"/>
        <v/>
      </c>
      <c r="L45" s="19" t="str">
        <f>_xlfn.XLOOKUP(B45,'hinterlegte Daten'!A$31:Z$31,'hinterlegte Daten'!A$33:Z$33,"")</f>
        <v/>
      </c>
    </row>
    <row r="46" spans="1:12" x14ac:dyDescent="0.3">
      <c r="A46" s="37"/>
      <c r="B46" s="38"/>
      <c r="C46" s="151"/>
      <c r="D46" s="152"/>
      <c r="E46" s="38"/>
      <c r="F46" s="40">
        <f>_xlfn.XLOOKUP(B46,'hinterlegte Daten'!A$31:Z$31,'hinterlegte Daten'!A$32:Z$32,1)</f>
        <v>1</v>
      </c>
      <c r="G46" s="38"/>
      <c r="H46" s="153">
        <f t="shared" si="0"/>
        <v>0</v>
      </c>
      <c r="I46" s="154"/>
      <c r="J46" s="16" t="str">
        <f t="shared" si="1"/>
        <v/>
      </c>
      <c r="L46" s="19" t="str">
        <f>_xlfn.XLOOKUP(B46,'hinterlegte Daten'!A$31:Z$31,'hinterlegte Daten'!A$33:Z$33,"")</f>
        <v/>
      </c>
    </row>
    <row r="47" spans="1:12" x14ac:dyDescent="0.3">
      <c r="A47" s="37"/>
      <c r="B47" s="38"/>
      <c r="C47" s="151"/>
      <c r="D47" s="152"/>
      <c r="E47" s="38"/>
      <c r="F47" s="40">
        <f>_xlfn.XLOOKUP(B47,'hinterlegte Daten'!A$31:Z$31,'hinterlegte Daten'!A$32:Z$32,1)</f>
        <v>1</v>
      </c>
      <c r="G47" s="38"/>
      <c r="H47" s="153">
        <f t="shared" si="0"/>
        <v>0</v>
      </c>
      <c r="I47" s="154"/>
      <c r="J47" s="16" t="str">
        <f t="shared" si="1"/>
        <v/>
      </c>
      <c r="L47" s="19" t="str">
        <f>_xlfn.XLOOKUP(B47,'hinterlegte Daten'!A$31:Z$31,'hinterlegte Daten'!A$33:Z$33,"")</f>
        <v/>
      </c>
    </row>
    <row r="48" spans="1:12" x14ac:dyDescent="0.3">
      <c r="A48" s="37"/>
      <c r="B48" s="38"/>
      <c r="C48" s="151"/>
      <c r="D48" s="152"/>
      <c r="E48" s="38"/>
      <c r="F48" s="40">
        <f>_xlfn.XLOOKUP(B48,'hinterlegte Daten'!A$31:Z$31,'hinterlegte Daten'!A$32:Z$32,1)</f>
        <v>1</v>
      </c>
      <c r="G48" s="38"/>
      <c r="H48" s="153">
        <f t="shared" si="0"/>
        <v>0</v>
      </c>
      <c r="I48" s="154"/>
      <c r="J48" s="16" t="str">
        <f t="shared" si="1"/>
        <v/>
      </c>
      <c r="L48" s="19" t="str">
        <f>_xlfn.XLOOKUP(B48,'hinterlegte Daten'!A$31:Z$31,'hinterlegte Daten'!A$33:Z$33,"")</f>
        <v/>
      </c>
    </row>
    <row r="49" spans="1:12" x14ac:dyDescent="0.3">
      <c r="A49" s="37"/>
      <c r="B49" s="38"/>
      <c r="C49" s="151"/>
      <c r="D49" s="152"/>
      <c r="E49" s="38"/>
      <c r="F49" s="40">
        <f>_xlfn.XLOOKUP(B49,'hinterlegte Daten'!A$31:Z$31,'hinterlegte Daten'!A$32:Z$32,1)</f>
        <v>1</v>
      </c>
      <c r="G49" s="38"/>
      <c r="H49" s="153">
        <f t="shared" si="0"/>
        <v>0</v>
      </c>
      <c r="I49" s="154"/>
      <c r="J49" s="16" t="str">
        <f t="shared" si="1"/>
        <v/>
      </c>
      <c r="L49" s="19" t="str">
        <f>_xlfn.XLOOKUP(B49,'hinterlegte Daten'!A$31:Z$31,'hinterlegte Daten'!A$33:Z$33,"")</f>
        <v/>
      </c>
    </row>
    <row r="50" spans="1:12" x14ac:dyDescent="0.3">
      <c r="A50" s="37"/>
      <c r="B50" s="38"/>
      <c r="C50" s="151"/>
      <c r="D50" s="152"/>
      <c r="E50" s="38"/>
      <c r="F50" s="40">
        <f>_xlfn.XLOOKUP(B50,'hinterlegte Daten'!A$31:Z$31,'hinterlegte Daten'!A$32:Z$32,1)</f>
        <v>1</v>
      </c>
      <c r="G50" s="38"/>
      <c r="H50" s="153">
        <f t="shared" si="0"/>
        <v>0</v>
      </c>
      <c r="I50" s="154"/>
      <c r="J50" s="16" t="str">
        <f t="shared" si="1"/>
        <v/>
      </c>
      <c r="L50" s="19" t="str">
        <f>_xlfn.XLOOKUP(B50,'hinterlegte Daten'!A$31:Z$31,'hinterlegte Daten'!A$33:Z$33,"")</f>
        <v/>
      </c>
    </row>
    <row r="51" spans="1:12" x14ac:dyDescent="0.3">
      <c r="A51" s="37"/>
      <c r="B51" s="38"/>
      <c r="C51" s="151"/>
      <c r="D51" s="152"/>
      <c r="E51" s="38"/>
      <c r="F51" s="40">
        <f>_xlfn.XLOOKUP(B51,'hinterlegte Daten'!A$31:Z$31,'hinterlegte Daten'!A$32:Z$32,1)</f>
        <v>1</v>
      </c>
      <c r="G51" s="38"/>
      <c r="H51" s="153">
        <f t="shared" si="0"/>
        <v>0</v>
      </c>
      <c r="I51" s="154"/>
      <c r="J51" s="16" t="str">
        <f t="shared" si="1"/>
        <v/>
      </c>
      <c r="L51" s="19" t="str">
        <f>_xlfn.XLOOKUP(B51,'hinterlegte Daten'!A$31:Z$31,'hinterlegte Daten'!A$33:Z$33,"")</f>
        <v/>
      </c>
    </row>
    <row r="52" spans="1:12" x14ac:dyDescent="0.3">
      <c r="A52" s="37"/>
      <c r="B52" s="38"/>
      <c r="C52" s="151"/>
      <c r="D52" s="152"/>
      <c r="E52" s="38"/>
      <c r="F52" s="40">
        <f>_xlfn.XLOOKUP(B52,'hinterlegte Daten'!A$31:Z$31,'hinterlegte Daten'!A$32:Z$32,1)</f>
        <v>1</v>
      </c>
      <c r="G52" s="38"/>
      <c r="H52" s="153">
        <f t="shared" si="0"/>
        <v>0</v>
      </c>
      <c r="I52" s="154"/>
      <c r="J52" s="16" t="str">
        <f t="shared" si="1"/>
        <v/>
      </c>
      <c r="L52" s="19" t="str">
        <f>_xlfn.XLOOKUP(B52,'hinterlegte Daten'!A$31:Z$31,'hinterlegte Daten'!A$33:Z$33,"")</f>
        <v/>
      </c>
    </row>
    <row r="53" spans="1:12" x14ac:dyDescent="0.3">
      <c r="A53" s="37"/>
      <c r="B53" s="38"/>
      <c r="C53" s="151"/>
      <c r="D53" s="152"/>
      <c r="E53" s="38"/>
      <c r="F53" s="40">
        <f>_xlfn.XLOOKUP(B53,'hinterlegte Daten'!A$31:Z$31,'hinterlegte Daten'!A$32:Z$32,1)</f>
        <v>1</v>
      </c>
      <c r="G53" s="38"/>
      <c r="H53" s="153">
        <f t="shared" si="0"/>
        <v>0</v>
      </c>
      <c r="I53" s="154"/>
      <c r="J53" s="16" t="str">
        <f t="shared" si="1"/>
        <v/>
      </c>
      <c r="L53" s="19" t="str">
        <f>_xlfn.XLOOKUP(B53,'hinterlegte Daten'!A$31:Z$31,'hinterlegte Daten'!A$33:Z$33,"")</f>
        <v/>
      </c>
    </row>
    <row r="54" spans="1:12" x14ac:dyDescent="0.3">
      <c r="A54" s="37"/>
      <c r="B54" s="38"/>
      <c r="C54" s="151"/>
      <c r="D54" s="152"/>
      <c r="E54" s="38"/>
      <c r="F54" s="40">
        <f>_xlfn.XLOOKUP(B54,'hinterlegte Daten'!A$31:Z$31,'hinterlegte Daten'!A$32:Z$32,1)</f>
        <v>1</v>
      </c>
      <c r="G54" s="38"/>
      <c r="H54" s="153">
        <f t="shared" si="0"/>
        <v>0</v>
      </c>
      <c r="I54" s="154"/>
      <c r="J54" s="16" t="str">
        <f t="shared" si="1"/>
        <v/>
      </c>
      <c r="L54" s="19" t="str">
        <f>_xlfn.XLOOKUP(B54,'hinterlegte Daten'!A$31:Z$31,'hinterlegte Daten'!A$33:Z$33,"")</f>
        <v/>
      </c>
    </row>
    <row r="55" spans="1:12" x14ac:dyDescent="0.3">
      <c r="A55" s="19"/>
    </row>
    <row r="56" spans="1:12" x14ac:dyDescent="0.3">
      <c r="A56" s="9" t="s">
        <v>45</v>
      </c>
      <c r="B56" s="38"/>
      <c r="G56" s="9" t="s">
        <v>55</v>
      </c>
      <c r="H56" s="158">
        <f>_xlfn.XLOOKUP(B56,'hinterlegte Daten'!A39:D39,'hinterlegte Daten'!A40:D40,0)</f>
        <v>0</v>
      </c>
      <c r="I56" s="159"/>
    </row>
    <row r="57" spans="1:12" ht="15" thickBot="1" x14ac:dyDescent="0.35"/>
    <row r="58" spans="1:12" ht="15" thickBot="1" x14ac:dyDescent="0.35">
      <c r="E58" s="123" t="s">
        <v>293</v>
      </c>
      <c r="F58" s="124"/>
      <c r="G58" s="160" t="s">
        <v>294</v>
      </c>
      <c r="H58" s="161"/>
    </row>
    <row r="59" spans="1:12" ht="15" customHeight="1" x14ac:dyDescent="0.3">
      <c r="A59" s="66" t="s">
        <v>102</v>
      </c>
      <c r="B59" s="93">
        <f>ROUND(SUM(H8:H54,H56)^(0.67)*0.029,2)</f>
        <v>0</v>
      </c>
      <c r="C59" s="139" t="s">
        <v>295</v>
      </c>
      <c r="D59" s="69" t="s">
        <v>25</v>
      </c>
      <c r="E59" s="74">
        <f>IF(B59=0,0,IF(-72.1*LN(0.2/B59)&gt;20,-72.1*LN(0.2/B59),20))</f>
        <v>0</v>
      </c>
      <c r="F59" s="67" t="str" cm="1">
        <f t="array" ref="F59">_xlfn.IFS(B$59=0,"",OR(B$59&lt;0.35,B$59&gt;6.4),"Abstand prüfen",AND(B$59&gt;=0.35,B$59&lt;=6.4),"Formel gilt")</f>
        <v/>
      </c>
      <c r="G59" s="74">
        <f>IF(E$59=0,0,IF(E$59-50&gt;20,E$59-50,20))</f>
        <v>0</v>
      </c>
      <c r="H59" s="94" t="str" cm="1">
        <f t="array" ref="H59">_xlfn.IFS(G59=0,"",G59&lt;40,"Abstand kritisch",AND(40&lt;=G59,B$59&lt;=6.4),"Formel gilt",B$59&gt;6.4,"Abstand prüfen")</f>
        <v/>
      </c>
    </row>
    <row r="60" spans="1:12" x14ac:dyDescent="0.3">
      <c r="A60" s="125" t="str" cm="1">
        <f t="array" ref="A60">_xlfn.IFS(B59=0,"",OR(B59&lt;0.35,B59&gt;6.4),"ACHTUNG: Berechnungsformel nicht für diese Quellenstärke geeignet",AND(COUNTIF(G8:G54,0.7)&gt;0,E59&lt;50),"ACHTUNG: Minimalabstand bei Abluftreinigung 50 m",TRUE,"")</f>
        <v/>
      </c>
      <c r="B60" s="126"/>
      <c r="C60" s="140"/>
      <c r="D60" s="70" t="s">
        <v>26</v>
      </c>
      <c r="E60" s="75">
        <f>IF(E59=0,0,IF(E59-30&gt;20,E59-30,20))</f>
        <v>0</v>
      </c>
      <c r="F60" s="68" t="str" cm="1">
        <f t="array" ref="F60">_xlfn.IFS(E60=0,"",E60&lt;40,"Abstand prüfen",AND(40&lt;=E60,B$59&lt;=6.4),"Formel gilt",B$59&gt;6.4,"Abstand prüfen")</f>
        <v/>
      </c>
      <c r="G60" s="75">
        <f>IF(E$59=0,0,IF(E$59-65&gt;20,E$59-65,20))</f>
        <v>0</v>
      </c>
      <c r="H60" s="95" t="str" cm="1">
        <f t="array" ref="H60">_xlfn.IFS(G60=0,"",G60&lt;40,"Abstand kritisch",AND(40&lt;=G60,B$59&lt;=6.4),"Formel gilt",B$59&gt;6.4,"Abstand prüfen")</f>
        <v/>
      </c>
    </row>
    <row r="61" spans="1:12" x14ac:dyDescent="0.3">
      <c r="A61" s="111"/>
      <c r="B61" s="111"/>
      <c r="C61" s="141"/>
      <c r="D61" s="119" t="s">
        <v>330</v>
      </c>
      <c r="E61" s="162" t="s">
        <v>296</v>
      </c>
      <c r="F61" s="163"/>
      <c r="G61" s="75">
        <f>IF(E$59=0,0,IF(E$59-65&gt;20,E$59-65,20))</f>
        <v>0</v>
      </c>
      <c r="H61" s="95" t="str" cm="1">
        <f t="array" ref="H61">_xlfn.IFS(G61=0,"",G61&lt;40,"Abstand kritisch",AND(40&lt;=G61,B$59&lt;=6.4),"Formel gilt",B$59&gt;6.4,"Abstand prüfen")</f>
        <v/>
      </c>
    </row>
    <row r="62" spans="1:12" ht="15" thickBot="1" x14ac:dyDescent="0.35">
      <c r="B62" s="65"/>
      <c r="C62" s="142"/>
      <c r="D62" s="71" t="s">
        <v>331</v>
      </c>
      <c r="E62" s="156" t="s">
        <v>296</v>
      </c>
      <c r="F62" s="157"/>
      <c r="G62" s="79">
        <f>IF(E$59=0,0,IF(E$59-80&gt;20,E$59-80,20))</f>
        <v>0</v>
      </c>
      <c r="H62" s="96" t="str" cm="1">
        <f t="array" ref="H62">_xlfn.IFS(G62=0,"",G62&lt;40,"Abstand kritisch",AND(40&lt;=G62,B$59&lt;=6.4),"Formel gilt",B$59&gt;6.4,"Abstand prüfen")</f>
        <v/>
      </c>
    </row>
    <row r="63" spans="1:12" ht="15" thickBot="1" x14ac:dyDescent="0.35">
      <c r="B63" s="65"/>
      <c r="C63" s="88"/>
    </row>
    <row r="64" spans="1:12" ht="15" thickBot="1" x14ac:dyDescent="0.35">
      <c r="A64" s="26" t="s">
        <v>80</v>
      </c>
      <c r="B64" s="155"/>
      <c r="C64" s="91" t="s">
        <v>81</v>
      </c>
      <c r="D64" s="90">
        <f>_xlfn.XLOOKUP(B64,'hinterlegte Daten'!A46:E46,'hinterlegte Daten'!A47:E47,1)</f>
        <v>1</v>
      </c>
      <c r="E64" s="130" t="s">
        <v>293</v>
      </c>
      <c r="F64" s="124"/>
      <c r="G64" s="123" t="s">
        <v>294</v>
      </c>
      <c r="H64" s="124"/>
    </row>
    <row r="65" spans="1:8" ht="15" customHeight="1" x14ac:dyDescent="0.3">
      <c r="B65" s="155"/>
      <c r="C65" s="133" t="s">
        <v>103</v>
      </c>
      <c r="D65" s="89" t="s">
        <v>25</v>
      </c>
      <c r="E65" s="74">
        <f>E59*D$64</f>
        <v>0</v>
      </c>
      <c r="F65" s="77" t="str">
        <f>IF(D64=1,"",F59)</f>
        <v/>
      </c>
      <c r="G65" s="74">
        <f>G59*D$64</f>
        <v>0</v>
      </c>
      <c r="H65" s="94" t="str">
        <f>IF(D64=1,"",H59)</f>
        <v/>
      </c>
    </row>
    <row r="66" spans="1:8" x14ac:dyDescent="0.3">
      <c r="A66" s="98" t="str">
        <f>IF(B64="situationsspezifischer Faktor","Eingabe situationsspezifischer Faktor in Zelle B65:","")</f>
        <v/>
      </c>
      <c r="B66" s="104"/>
      <c r="C66" s="134"/>
      <c r="D66" s="70" t="s">
        <v>26</v>
      </c>
      <c r="E66" s="75">
        <f>E60*D$64</f>
        <v>0</v>
      </c>
      <c r="F66" s="78" t="str">
        <f>IF(D64=1,"",F60)</f>
        <v/>
      </c>
      <c r="G66" s="75">
        <f>G60*D$64</f>
        <v>0</v>
      </c>
      <c r="H66" s="95" t="str">
        <f>IF(D64=1,"",H60)</f>
        <v/>
      </c>
    </row>
    <row r="67" spans="1:8" x14ac:dyDescent="0.3">
      <c r="A67" s="98"/>
      <c r="C67" s="135"/>
      <c r="D67" s="119" t="s">
        <v>330</v>
      </c>
      <c r="E67" s="162" t="s">
        <v>296</v>
      </c>
      <c r="F67" s="163"/>
      <c r="G67" s="75">
        <f>G61*D$64</f>
        <v>0</v>
      </c>
      <c r="H67" s="95" t="str">
        <f>IF(D64=1,"",H61)</f>
        <v/>
      </c>
    </row>
    <row r="68" spans="1:8" ht="15" thickBot="1" x14ac:dyDescent="0.35">
      <c r="A68" s="137" t="str">
        <f>IF(B64="situationsspezifischer Faktor","ACHTUNG: Situationsspezifischer Faktor nur mit Abklärung durch Fachexperten","")</f>
        <v/>
      </c>
      <c r="B68" s="138"/>
      <c r="C68" s="136"/>
      <c r="D68" s="71" t="s">
        <v>331</v>
      </c>
      <c r="E68" s="156" t="s">
        <v>296</v>
      </c>
      <c r="F68" s="157"/>
      <c r="G68" s="79">
        <f>G62*D$64</f>
        <v>0</v>
      </c>
      <c r="H68" s="96" t="str">
        <f>IF(D64=1,"",H62)</f>
        <v/>
      </c>
    </row>
    <row r="73" spans="1:8" x14ac:dyDescent="0.3">
      <c r="E73" s="87"/>
    </row>
  </sheetData>
  <sheetProtection algorithmName="SHA-512" hashValue="xhf38JV6zrTbPsqS0H4OhrDuDvRJENM79ws/JuP5Y0cFwZ5QfyJanJV+n2iwD1Vz8lmBmcyFB7dsORAZf6q3Ow==" saltValue="5lhw5ez0oVxU1jVknuGX7Q==" spinCount="100000" sheet="1" objects="1" scenarios="1"/>
  <mergeCells count="104">
    <mergeCell ref="B64:B65"/>
    <mergeCell ref="E64:F64"/>
    <mergeCell ref="G64:H64"/>
    <mergeCell ref="C65:C68"/>
    <mergeCell ref="A68:B68"/>
    <mergeCell ref="E68:F68"/>
    <mergeCell ref="H56:I56"/>
    <mergeCell ref="E58:F58"/>
    <mergeCell ref="G58:H58"/>
    <mergeCell ref="C59:C62"/>
    <mergeCell ref="A60:B60"/>
    <mergeCell ref="E62:F62"/>
    <mergeCell ref="E61:F61"/>
    <mergeCell ref="E67:F67"/>
    <mergeCell ref="C52:D52"/>
    <mergeCell ref="H52:I52"/>
    <mergeCell ref="C53:D53"/>
    <mergeCell ref="H53:I53"/>
    <mergeCell ref="C54:D54"/>
    <mergeCell ref="H54:I54"/>
    <mergeCell ref="C49:D49"/>
    <mergeCell ref="H49:I49"/>
    <mergeCell ref="C50:D50"/>
    <mergeCell ref="H50:I50"/>
    <mergeCell ref="C51:D51"/>
    <mergeCell ref="H51:I51"/>
    <mergeCell ref="C46:D46"/>
    <mergeCell ref="H46:I46"/>
    <mergeCell ref="C47:D47"/>
    <mergeCell ref="H47:I47"/>
    <mergeCell ref="C48:D48"/>
    <mergeCell ref="H48:I48"/>
    <mergeCell ref="C43:D43"/>
    <mergeCell ref="H43:I43"/>
    <mergeCell ref="C44:D44"/>
    <mergeCell ref="H44:I44"/>
    <mergeCell ref="C45:D45"/>
    <mergeCell ref="H45:I45"/>
    <mergeCell ref="C39:D39"/>
    <mergeCell ref="C40:D40"/>
    <mergeCell ref="C41:D41"/>
    <mergeCell ref="H41:I41"/>
    <mergeCell ref="C42:D42"/>
    <mergeCell ref="H42:I42"/>
    <mergeCell ref="C33:D33"/>
    <mergeCell ref="C34:D34"/>
    <mergeCell ref="C35:D35"/>
    <mergeCell ref="C36:D36"/>
    <mergeCell ref="C37:D37"/>
    <mergeCell ref="C38:D38"/>
    <mergeCell ref="C27:D27"/>
    <mergeCell ref="C28:D28"/>
    <mergeCell ref="C29:D29"/>
    <mergeCell ref="C30:D30"/>
    <mergeCell ref="C31:D31"/>
    <mergeCell ref="C32:D32"/>
    <mergeCell ref="C24:D24"/>
    <mergeCell ref="H24:I24"/>
    <mergeCell ref="C25:D25"/>
    <mergeCell ref="H25:I25"/>
    <mergeCell ref="C26:D26"/>
    <mergeCell ref="H26:I26"/>
    <mergeCell ref="C21:D21"/>
    <mergeCell ref="H21:I21"/>
    <mergeCell ref="C22:D22"/>
    <mergeCell ref="H22:I22"/>
    <mergeCell ref="C23:D23"/>
    <mergeCell ref="H23:I23"/>
    <mergeCell ref="C18:D18"/>
    <mergeCell ref="H18:I18"/>
    <mergeCell ref="C19:D19"/>
    <mergeCell ref="H19:I19"/>
    <mergeCell ref="C20:D20"/>
    <mergeCell ref="H20:I20"/>
    <mergeCell ref="C16:D16"/>
    <mergeCell ref="H16:I16"/>
    <mergeCell ref="C17:D17"/>
    <mergeCell ref="H17:I17"/>
    <mergeCell ref="C12:D12"/>
    <mergeCell ref="H12:I12"/>
    <mergeCell ref="C13:D13"/>
    <mergeCell ref="H13:I13"/>
    <mergeCell ref="C14:D14"/>
    <mergeCell ref="H14:I14"/>
    <mergeCell ref="C11:D11"/>
    <mergeCell ref="H11:I11"/>
    <mergeCell ref="C4:D4"/>
    <mergeCell ref="C5:D5"/>
    <mergeCell ref="C7:D7"/>
    <mergeCell ref="H7:I7"/>
    <mergeCell ref="C8:D8"/>
    <mergeCell ref="H8:I8"/>
    <mergeCell ref="C15:D15"/>
    <mergeCell ref="H15:I15"/>
    <mergeCell ref="C1:D1"/>
    <mergeCell ref="F1:G1"/>
    <mergeCell ref="C2:D2"/>
    <mergeCell ref="F2:G2"/>
    <mergeCell ref="C3:D3"/>
    <mergeCell ref="F3:G3"/>
    <mergeCell ref="C9:D9"/>
    <mergeCell ref="H9:I9"/>
    <mergeCell ref="C10:D10"/>
    <mergeCell ref="H10:I10"/>
  </mergeCells>
  <conditionalFormatting sqref="E65:E66">
    <cfRule type="expression" dxfId="90" priority="13">
      <formula>$E$65=$E$59</formula>
    </cfRule>
  </conditionalFormatting>
  <conditionalFormatting sqref="F59:F60 F65:F66">
    <cfRule type="cellIs" dxfId="89" priority="9" operator="equal">
      <formula>"Formel gilt"</formula>
    </cfRule>
    <cfRule type="cellIs" dxfId="88" priority="10" operator="equal">
      <formula>"Abstand prüfen"</formula>
    </cfRule>
  </conditionalFormatting>
  <conditionalFormatting sqref="G65:G68">
    <cfRule type="expression" dxfId="87" priority="4">
      <formula>$E$65=$E$59</formula>
    </cfRule>
  </conditionalFormatting>
  <conditionalFormatting sqref="H59:H62">
    <cfRule type="cellIs" dxfId="86" priority="5" operator="equal">
      <formula>"Abstand kritisch"</formula>
    </cfRule>
    <cfRule type="cellIs" dxfId="85" priority="6" operator="equal">
      <formula>"Formel gilt"</formula>
    </cfRule>
    <cfRule type="cellIs" dxfId="84" priority="7" operator="equal">
      <formula>"Abstand prüfen"</formula>
    </cfRule>
  </conditionalFormatting>
  <conditionalFormatting sqref="H65:H68">
    <cfRule type="cellIs" dxfId="83" priority="1" operator="equal">
      <formula>"Abstand kritisch"</formula>
    </cfRule>
    <cfRule type="cellIs" dxfId="82" priority="2" operator="equal">
      <formula>"Formel gilt"</formula>
    </cfRule>
    <cfRule type="cellIs" dxfId="81" priority="3" operator="equal">
      <formula>"Abstand prüfen"</formula>
    </cfRule>
  </conditionalFormatting>
  <conditionalFormatting sqref="M8:M10">
    <cfRule type="cellIs" dxfId="80" priority="11" operator="equal">
      <formula>"Formel gilt"</formula>
    </cfRule>
    <cfRule type="cellIs" dxfId="79" priority="12" operator="equal">
      <formula>"Abstand prüfen"</formula>
    </cfRule>
  </conditionalFormatting>
  <dataValidations count="1">
    <dataValidation type="list" allowBlank="1" showInputMessage="1" showErrorMessage="1" sqref="D9:D54 C8:C54" xr:uid="{A64F5382-E0A1-4D33-A9F0-5E4EF5D4DF77}">
      <formula1>INDIRECT(L8)</formula1>
    </dataValidation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49" orientation="landscape" r:id="rId1"/>
  <headerFooter>
    <oddHeader>&amp;L&amp;22Cercl'Air-Empfehlung Mindestabstände</oddHeader>
    <oddFooter>&amp;L&amp;D&amp;C&amp;F&amp;__&amp;A&amp;RSeite &amp;P von &amp;N Seiten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4A687CA-FA19-4B16-9D9D-164B8541D788}">
          <x14:formula1>
            <xm:f>'hinterlegte Daten'!$A$46:$E$46</xm:f>
          </x14:formula1>
          <xm:sqref>B64:B65</xm:sqref>
        </x14:dataValidation>
        <x14:dataValidation type="list" allowBlank="1" showInputMessage="1" showErrorMessage="1" xr:uid="{3C14C28D-F147-4B27-87C4-CBBB738B5D71}">
          <x14:formula1>
            <xm:f>'hinterlegte Daten'!$A$39:$D$39</xm:f>
          </x14:formula1>
          <xm:sqref>B56</xm:sqref>
        </x14:dataValidation>
        <x14:dataValidation type="list" allowBlank="1" showInputMessage="1" showErrorMessage="1" xr:uid="{E89A4B75-5F20-48A6-9ABE-0D635E4CA82E}">
          <x14:formula1>
            <xm:f>'hinterlegte Daten'!$A$31:$Z$31</xm:f>
          </x14:formula1>
          <xm:sqref>B8:B54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D8D74-CCE2-4D1C-B8AD-EEBBD4A110BF}">
  <sheetPr>
    <pageSetUpPr fitToPage="1"/>
  </sheetPr>
  <dimension ref="A1:L68"/>
  <sheetViews>
    <sheetView zoomScale="85" zoomScaleNormal="85" zoomScaleSheetLayoutView="85" workbookViewId="0">
      <selection activeCell="F4" sqref="F4"/>
    </sheetView>
  </sheetViews>
  <sheetFormatPr baseColWidth="10" defaultRowHeight="14.4" x14ac:dyDescent="0.3"/>
  <cols>
    <col min="1" max="1" width="52.6640625" customWidth="1"/>
    <col min="2" max="2" width="58.5546875" customWidth="1"/>
    <col min="3" max="3" width="26.33203125" customWidth="1"/>
    <col min="4" max="4" width="36.88671875" customWidth="1"/>
    <col min="5" max="5" width="16.44140625" bestFit="1" customWidth="1"/>
    <col min="6" max="7" width="15.33203125" customWidth="1"/>
    <col min="8" max="8" width="18.44140625" customWidth="1"/>
    <col min="9" max="9" width="15.33203125" customWidth="1"/>
    <col min="10" max="10" width="24.33203125" bestFit="1" customWidth="1"/>
    <col min="11" max="12" width="11.5546875" customWidth="1"/>
    <col min="14" max="14" width="14.5546875" customWidth="1"/>
    <col min="15" max="15" width="11.5546875" customWidth="1"/>
    <col min="16" max="16" width="16.6640625" customWidth="1"/>
  </cols>
  <sheetData>
    <row r="1" spans="1:12" x14ac:dyDescent="0.3">
      <c r="B1" s="9" t="s">
        <v>240</v>
      </c>
      <c r="C1" s="149" t="str">
        <f>IF(('Fall-Beschreibung'!B1&amp;'Fall-Beschreibung'!B2)=0,"",'Fall-Beschreibung'!B1&amp;" "&amp;'Fall-Beschreibung'!B2)</f>
        <v xml:space="preserve"> </v>
      </c>
      <c r="D1" s="149"/>
      <c r="E1" s="34" t="s">
        <v>243</v>
      </c>
      <c r="F1" s="149" t="str">
        <f>IF('Fall-Beschreibung'!B8=0,"",'Fall-Beschreibung'!B8)</f>
        <v/>
      </c>
      <c r="G1" s="149"/>
    </row>
    <row r="2" spans="1:12" x14ac:dyDescent="0.3">
      <c r="B2" s="9" t="s">
        <v>241</v>
      </c>
      <c r="C2" s="149" t="str">
        <f>IF('Fall-Beschreibung'!B3=0,"",'Fall-Beschreibung'!B3)</f>
        <v/>
      </c>
      <c r="D2" s="149"/>
      <c r="E2" s="34" t="s">
        <v>245</v>
      </c>
      <c r="F2" s="150" t="str">
        <f>IF('Fall-Beschreibung'!B9=0,"",'Fall-Beschreibung'!B9)</f>
        <v/>
      </c>
      <c r="G2" s="150"/>
    </row>
    <row r="3" spans="1:12" x14ac:dyDescent="0.3">
      <c r="B3" s="9" t="s">
        <v>242</v>
      </c>
      <c r="C3" s="149" t="str">
        <f>IF('Fall-Beschreibung'!B4=0,"",'Fall-Beschreibung'!B4)</f>
        <v/>
      </c>
      <c r="D3" s="149"/>
      <c r="E3" s="34" t="s">
        <v>247</v>
      </c>
      <c r="F3" s="149" t="str">
        <f>IF('Fall-Beschreibung'!B10=0,"",'Fall-Beschreibung'!B10)</f>
        <v/>
      </c>
      <c r="G3" s="149"/>
    </row>
    <row r="4" spans="1:12" x14ac:dyDescent="0.3">
      <c r="B4" s="9" t="s">
        <v>244</v>
      </c>
      <c r="C4" s="149" t="str">
        <f>IF('Fall-Beschreibung'!B5=0,"",'Fall-Beschreibung'!B5)</f>
        <v/>
      </c>
      <c r="D4" s="149"/>
      <c r="E4" s="34" t="s">
        <v>314</v>
      </c>
      <c r="F4" s="112">
        <f>Erklärungen!L2</f>
        <v>46164</v>
      </c>
    </row>
    <row r="5" spans="1:12" x14ac:dyDescent="0.3">
      <c r="B5" s="9" t="s">
        <v>246</v>
      </c>
      <c r="C5" s="149" t="str">
        <f>IF('Fall-Beschreibung'!B6=0,"",'Fall-Beschreibung'!B6)</f>
        <v/>
      </c>
      <c r="D5" s="149"/>
    </row>
    <row r="7" spans="1:12" s="1" customFormat="1" x14ac:dyDescent="0.3">
      <c r="A7" s="15" t="s">
        <v>0</v>
      </c>
      <c r="B7" s="15" t="s">
        <v>197</v>
      </c>
      <c r="C7" s="147" t="s">
        <v>198</v>
      </c>
      <c r="D7" s="148"/>
      <c r="E7" s="15" t="s">
        <v>1</v>
      </c>
      <c r="F7" s="15" t="s">
        <v>2</v>
      </c>
      <c r="G7" s="15" t="s">
        <v>3</v>
      </c>
      <c r="H7" s="147" t="s">
        <v>4</v>
      </c>
      <c r="I7" s="148"/>
    </row>
    <row r="8" spans="1:12" x14ac:dyDescent="0.3">
      <c r="A8" s="35"/>
      <c r="B8" s="36"/>
      <c r="C8" s="151"/>
      <c r="D8" s="152"/>
      <c r="E8" s="36"/>
      <c r="F8" s="39">
        <f>_xlfn.XLOOKUP(B8,'hinterlegte Daten'!A$31:Z$31,'hinterlegte Daten'!A$32:Z$32,1)</f>
        <v>1</v>
      </c>
      <c r="G8" s="36"/>
      <c r="H8" s="153">
        <f>E8*F8*(1-G8)</f>
        <v>0</v>
      </c>
      <c r="I8" s="154"/>
      <c r="J8" s="16" t="str">
        <f>IF(AND(H8&gt;0,0.029*H8^0.67&lt;=0.05),"SCHWACHE EINZELQUELLE","")</f>
        <v/>
      </c>
      <c r="L8" s="19" t="str">
        <f>_xlfn.XLOOKUP(B8,'hinterlegte Daten'!A$31:Z$31,'hinterlegte Daten'!A$33:Z$33,"")</f>
        <v/>
      </c>
    </row>
    <row r="9" spans="1:12" x14ac:dyDescent="0.3">
      <c r="A9" s="37"/>
      <c r="B9" s="38"/>
      <c r="C9" s="151"/>
      <c r="D9" s="152"/>
      <c r="E9" s="38"/>
      <c r="F9" s="40">
        <f>_xlfn.XLOOKUP(B9,'hinterlegte Daten'!A$31:Z$31,'hinterlegte Daten'!A$32:Z$32,1)</f>
        <v>1</v>
      </c>
      <c r="G9" s="38"/>
      <c r="H9" s="153">
        <f t="shared" ref="H9:H54" si="0">E9*F9*(1-G9)</f>
        <v>0</v>
      </c>
      <c r="I9" s="154"/>
      <c r="J9" s="16" t="str">
        <f t="shared" ref="J9:J54" si="1">IF(AND(H9&gt;0,0.029*H9^0.67&lt;=0.05),"SCHWACHE EINZELQUELLE","")</f>
        <v/>
      </c>
      <c r="L9" s="19" t="str">
        <f>_xlfn.XLOOKUP(B9,'hinterlegte Daten'!A$31:Z$31,'hinterlegte Daten'!A$33:Z$33,"")</f>
        <v/>
      </c>
    </row>
    <row r="10" spans="1:12" x14ac:dyDescent="0.3">
      <c r="A10" s="37"/>
      <c r="B10" s="38"/>
      <c r="C10" s="151"/>
      <c r="D10" s="152"/>
      <c r="E10" s="38"/>
      <c r="F10" s="40">
        <f>_xlfn.XLOOKUP(B10,'hinterlegte Daten'!A$31:Z$31,'hinterlegte Daten'!A$32:Z$32,1)</f>
        <v>1</v>
      </c>
      <c r="G10" s="38"/>
      <c r="H10" s="153">
        <f t="shared" si="0"/>
        <v>0</v>
      </c>
      <c r="I10" s="154"/>
      <c r="J10" s="16" t="str">
        <f t="shared" si="1"/>
        <v/>
      </c>
      <c r="L10" s="19" t="str">
        <f>_xlfn.XLOOKUP(B10,'hinterlegte Daten'!A$31:Z$31,'hinterlegte Daten'!A$33:Z$33,"")</f>
        <v/>
      </c>
    </row>
    <row r="11" spans="1:12" x14ac:dyDescent="0.3">
      <c r="A11" s="37"/>
      <c r="B11" s="38"/>
      <c r="C11" s="151"/>
      <c r="D11" s="152"/>
      <c r="E11" s="38"/>
      <c r="F11" s="40">
        <f>_xlfn.XLOOKUP(B11,'hinterlegte Daten'!A$31:Z$31,'hinterlegte Daten'!A$32:Z$32,1)</f>
        <v>1</v>
      </c>
      <c r="G11" s="38"/>
      <c r="H11" s="153">
        <f t="shared" si="0"/>
        <v>0</v>
      </c>
      <c r="I11" s="154"/>
      <c r="J11" s="16" t="str">
        <f t="shared" si="1"/>
        <v/>
      </c>
      <c r="L11" s="19" t="str">
        <f>_xlfn.XLOOKUP(B11,'hinterlegte Daten'!A$31:Z$31,'hinterlegte Daten'!A$33:Z$33,"")</f>
        <v/>
      </c>
    </row>
    <row r="12" spans="1:12" x14ac:dyDescent="0.3">
      <c r="A12" s="37"/>
      <c r="B12" s="38"/>
      <c r="C12" s="151"/>
      <c r="D12" s="152"/>
      <c r="E12" s="38"/>
      <c r="F12" s="40">
        <f>_xlfn.XLOOKUP(B12,'hinterlegte Daten'!A$31:Z$31,'hinterlegte Daten'!A$32:Z$32,1)</f>
        <v>1</v>
      </c>
      <c r="G12" s="38"/>
      <c r="H12" s="153">
        <f t="shared" si="0"/>
        <v>0</v>
      </c>
      <c r="I12" s="154"/>
      <c r="J12" s="16" t="str">
        <f t="shared" si="1"/>
        <v/>
      </c>
      <c r="L12" s="19" t="str">
        <f>_xlfn.XLOOKUP(B12,'hinterlegte Daten'!A$31:Z$31,'hinterlegte Daten'!A$33:Z$33,"")</f>
        <v/>
      </c>
    </row>
    <row r="13" spans="1:12" x14ac:dyDescent="0.3">
      <c r="A13" s="37"/>
      <c r="B13" s="38"/>
      <c r="C13" s="151"/>
      <c r="D13" s="152"/>
      <c r="E13" s="38"/>
      <c r="F13" s="40">
        <f>_xlfn.XLOOKUP(B13,'hinterlegte Daten'!A$31:Z$31,'hinterlegte Daten'!A$32:Z$32,1)</f>
        <v>1</v>
      </c>
      <c r="G13" s="38"/>
      <c r="H13" s="153">
        <f t="shared" si="0"/>
        <v>0</v>
      </c>
      <c r="I13" s="154"/>
      <c r="J13" s="16" t="str">
        <f t="shared" si="1"/>
        <v/>
      </c>
      <c r="L13" s="19" t="str">
        <f>_xlfn.XLOOKUP(B13,'hinterlegte Daten'!A$31:Z$31,'hinterlegte Daten'!A$33:Z$33,"")</f>
        <v/>
      </c>
    </row>
    <row r="14" spans="1:12" x14ac:dyDescent="0.3">
      <c r="A14" s="37"/>
      <c r="B14" s="38"/>
      <c r="C14" s="151"/>
      <c r="D14" s="152"/>
      <c r="E14" s="38"/>
      <c r="F14" s="40">
        <f>_xlfn.XLOOKUP(B14,'hinterlegte Daten'!A$31:Z$31,'hinterlegte Daten'!A$32:Z$32,1)</f>
        <v>1</v>
      </c>
      <c r="G14" s="38"/>
      <c r="H14" s="153">
        <f t="shared" si="0"/>
        <v>0</v>
      </c>
      <c r="I14" s="154"/>
      <c r="J14" s="16" t="str">
        <f t="shared" si="1"/>
        <v/>
      </c>
      <c r="L14" s="19" t="str">
        <f>_xlfn.XLOOKUP(B14,'hinterlegte Daten'!A$31:Z$31,'hinterlegte Daten'!A$33:Z$33,"")</f>
        <v/>
      </c>
    </row>
    <row r="15" spans="1:12" x14ac:dyDescent="0.3">
      <c r="A15" s="37"/>
      <c r="B15" s="38"/>
      <c r="C15" s="151"/>
      <c r="D15" s="152"/>
      <c r="E15" s="38"/>
      <c r="F15" s="40">
        <f>_xlfn.XLOOKUP(B15,'hinterlegte Daten'!A$31:Z$31,'hinterlegte Daten'!A$32:Z$32,1)</f>
        <v>1</v>
      </c>
      <c r="G15" s="38"/>
      <c r="H15" s="153">
        <f t="shared" si="0"/>
        <v>0</v>
      </c>
      <c r="I15" s="154"/>
      <c r="J15" s="16" t="str">
        <f t="shared" si="1"/>
        <v/>
      </c>
      <c r="L15" s="19" t="str">
        <f>_xlfn.XLOOKUP(B15,'hinterlegte Daten'!A$31:Z$31,'hinterlegte Daten'!A$33:Z$33,"")</f>
        <v/>
      </c>
    </row>
    <row r="16" spans="1:12" x14ac:dyDescent="0.3">
      <c r="A16" s="37"/>
      <c r="B16" s="38"/>
      <c r="C16" s="151"/>
      <c r="D16" s="152"/>
      <c r="E16" s="38"/>
      <c r="F16" s="40">
        <f>_xlfn.XLOOKUP(B16,'hinterlegte Daten'!A$31:Z$31,'hinterlegte Daten'!A$32:Z$32,1)</f>
        <v>1</v>
      </c>
      <c r="G16" s="38"/>
      <c r="H16" s="153">
        <f t="shared" si="0"/>
        <v>0</v>
      </c>
      <c r="I16" s="154"/>
      <c r="J16" s="16" t="str">
        <f t="shared" si="1"/>
        <v/>
      </c>
      <c r="L16" s="19" t="str">
        <f>_xlfn.XLOOKUP(B16,'hinterlegte Daten'!A$31:Z$31,'hinterlegte Daten'!A$33:Z$33,"")</f>
        <v/>
      </c>
    </row>
    <row r="17" spans="1:12" x14ac:dyDescent="0.3">
      <c r="A17" s="37"/>
      <c r="B17" s="38"/>
      <c r="C17" s="151"/>
      <c r="D17" s="152"/>
      <c r="E17" s="38"/>
      <c r="F17" s="40">
        <f>_xlfn.XLOOKUP(B17,'hinterlegte Daten'!A$31:Z$31,'hinterlegte Daten'!A$32:Z$32,1)</f>
        <v>1</v>
      </c>
      <c r="G17" s="38"/>
      <c r="H17" s="153">
        <f t="shared" si="0"/>
        <v>0</v>
      </c>
      <c r="I17" s="154"/>
      <c r="J17" s="16" t="str">
        <f t="shared" si="1"/>
        <v/>
      </c>
      <c r="L17" s="19" t="str">
        <f>_xlfn.XLOOKUP(B17,'hinterlegte Daten'!A$31:Z$31,'hinterlegte Daten'!A$33:Z$33,"")</f>
        <v/>
      </c>
    </row>
    <row r="18" spans="1:12" x14ac:dyDescent="0.3">
      <c r="A18" s="37"/>
      <c r="B18" s="38"/>
      <c r="C18" s="151"/>
      <c r="D18" s="152"/>
      <c r="E18" s="38"/>
      <c r="F18" s="40">
        <f>_xlfn.XLOOKUP(B18,'hinterlegte Daten'!A$31:Z$31,'hinterlegte Daten'!A$32:Z$32,1)</f>
        <v>1</v>
      </c>
      <c r="G18" s="38"/>
      <c r="H18" s="153">
        <f t="shared" si="0"/>
        <v>0</v>
      </c>
      <c r="I18" s="154"/>
      <c r="J18" s="16" t="str">
        <f t="shared" si="1"/>
        <v/>
      </c>
      <c r="L18" s="19" t="str">
        <f>_xlfn.XLOOKUP(B18,'hinterlegte Daten'!A$31:Z$31,'hinterlegte Daten'!A$33:Z$33,"")</f>
        <v/>
      </c>
    </row>
    <row r="19" spans="1:12" x14ac:dyDescent="0.3">
      <c r="A19" s="37"/>
      <c r="B19" s="38"/>
      <c r="C19" s="151"/>
      <c r="D19" s="152"/>
      <c r="E19" s="38"/>
      <c r="F19" s="40">
        <f>_xlfn.XLOOKUP(B19,'hinterlegte Daten'!A$31:Z$31,'hinterlegte Daten'!A$32:Z$32,1)</f>
        <v>1</v>
      </c>
      <c r="G19" s="38"/>
      <c r="H19" s="153">
        <f t="shared" si="0"/>
        <v>0</v>
      </c>
      <c r="I19" s="154"/>
      <c r="J19" s="16" t="str">
        <f t="shared" si="1"/>
        <v/>
      </c>
      <c r="L19" s="19" t="str">
        <f>_xlfn.XLOOKUP(B19,'hinterlegte Daten'!A$31:Z$31,'hinterlegte Daten'!A$33:Z$33,"")</f>
        <v/>
      </c>
    </row>
    <row r="20" spans="1:12" x14ac:dyDescent="0.3">
      <c r="A20" s="37"/>
      <c r="B20" s="38"/>
      <c r="C20" s="151"/>
      <c r="D20" s="152"/>
      <c r="E20" s="38"/>
      <c r="F20" s="40">
        <f>_xlfn.XLOOKUP(B20,'hinterlegte Daten'!A$31:Z$31,'hinterlegte Daten'!A$32:Z$32,1)</f>
        <v>1</v>
      </c>
      <c r="G20" s="38"/>
      <c r="H20" s="153">
        <f t="shared" si="0"/>
        <v>0</v>
      </c>
      <c r="I20" s="154"/>
      <c r="J20" s="16" t="str">
        <f t="shared" si="1"/>
        <v/>
      </c>
      <c r="L20" s="19" t="str">
        <f>_xlfn.XLOOKUP(B20,'hinterlegte Daten'!A$31:Z$31,'hinterlegte Daten'!A$33:Z$33,"")</f>
        <v/>
      </c>
    </row>
    <row r="21" spans="1:12" x14ac:dyDescent="0.3">
      <c r="A21" s="37"/>
      <c r="B21" s="38"/>
      <c r="C21" s="151"/>
      <c r="D21" s="152"/>
      <c r="E21" s="38"/>
      <c r="F21" s="40">
        <f>_xlfn.XLOOKUP(B21,'hinterlegte Daten'!A$31:Z$31,'hinterlegte Daten'!A$32:Z$32,1)</f>
        <v>1</v>
      </c>
      <c r="G21" s="38"/>
      <c r="H21" s="153">
        <f t="shared" si="0"/>
        <v>0</v>
      </c>
      <c r="I21" s="154"/>
      <c r="J21" s="16" t="str">
        <f t="shared" si="1"/>
        <v/>
      </c>
      <c r="L21" s="19" t="str">
        <f>_xlfn.XLOOKUP(B21,'hinterlegte Daten'!A$31:Z$31,'hinterlegte Daten'!A$33:Z$33,"")</f>
        <v/>
      </c>
    </row>
    <row r="22" spans="1:12" x14ac:dyDescent="0.3">
      <c r="A22" s="37"/>
      <c r="B22" s="38"/>
      <c r="C22" s="151"/>
      <c r="D22" s="152"/>
      <c r="E22" s="38"/>
      <c r="F22" s="40">
        <f>_xlfn.XLOOKUP(B22,'hinterlegte Daten'!A$31:Z$31,'hinterlegte Daten'!A$32:Z$32,1)</f>
        <v>1</v>
      </c>
      <c r="G22" s="38"/>
      <c r="H22" s="153">
        <f t="shared" si="0"/>
        <v>0</v>
      </c>
      <c r="I22" s="154"/>
      <c r="J22" s="16" t="str">
        <f t="shared" si="1"/>
        <v/>
      </c>
      <c r="L22" s="19" t="str">
        <f>_xlfn.XLOOKUP(B22,'hinterlegte Daten'!A$31:Z$31,'hinterlegte Daten'!A$33:Z$33,"")</f>
        <v/>
      </c>
    </row>
    <row r="23" spans="1:12" x14ac:dyDescent="0.3">
      <c r="A23" s="37"/>
      <c r="B23" s="38"/>
      <c r="C23" s="151"/>
      <c r="D23" s="152"/>
      <c r="E23" s="38"/>
      <c r="F23" s="40">
        <f>_xlfn.XLOOKUP(B23,'hinterlegte Daten'!A$31:Z$31,'hinterlegte Daten'!A$32:Z$32,1)</f>
        <v>1</v>
      </c>
      <c r="G23" s="38"/>
      <c r="H23" s="153">
        <f t="shared" si="0"/>
        <v>0</v>
      </c>
      <c r="I23" s="154"/>
      <c r="J23" s="16" t="str">
        <f t="shared" si="1"/>
        <v/>
      </c>
      <c r="L23" s="19" t="str">
        <f>_xlfn.XLOOKUP(B23,'hinterlegte Daten'!A$31:Z$31,'hinterlegte Daten'!A$33:Z$33,"")</f>
        <v/>
      </c>
    </row>
    <row r="24" spans="1:12" x14ac:dyDescent="0.3">
      <c r="A24" s="37"/>
      <c r="B24" s="38"/>
      <c r="C24" s="151"/>
      <c r="D24" s="152"/>
      <c r="E24" s="38"/>
      <c r="F24" s="40">
        <f>_xlfn.XLOOKUP(B24,'hinterlegte Daten'!A$31:Z$31,'hinterlegte Daten'!A$32:Z$32,1)</f>
        <v>1</v>
      </c>
      <c r="G24" s="38"/>
      <c r="H24" s="153">
        <f t="shared" si="0"/>
        <v>0</v>
      </c>
      <c r="I24" s="154"/>
      <c r="J24" s="16" t="str">
        <f t="shared" si="1"/>
        <v/>
      </c>
      <c r="L24" s="19" t="str">
        <f>_xlfn.XLOOKUP(B24,'hinterlegte Daten'!A$31:Z$31,'hinterlegte Daten'!A$33:Z$33,"")</f>
        <v/>
      </c>
    </row>
    <row r="25" spans="1:12" x14ac:dyDescent="0.3">
      <c r="A25" s="37"/>
      <c r="B25" s="38"/>
      <c r="C25" s="151"/>
      <c r="D25" s="152"/>
      <c r="E25" s="38"/>
      <c r="F25" s="40">
        <f>_xlfn.XLOOKUP(B25,'hinterlegte Daten'!A$31:Z$31,'hinterlegte Daten'!A$32:Z$32,1)</f>
        <v>1</v>
      </c>
      <c r="G25" s="38"/>
      <c r="H25" s="153">
        <f t="shared" si="0"/>
        <v>0</v>
      </c>
      <c r="I25" s="154"/>
      <c r="J25" s="16" t="str">
        <f t="shared" si="1"/>
        <v/>
      </c>
      <c r="L25" s="19" t="str">
        <f>_xlfn.XLOOKUP(B25,'hinterlegte Daten'!A$31:Z$31,'hinterlegte Daten'!A$33:Z$33,"")</f>
        <v/>
      </c>
    </row>
    <row r="26" spans="1:12" x14ac:dyDescent="0.3">
      <c r="A26" s="37"/>
      <c r="B26" s="38"/>
      <c r="C26" s="151"/>
      <c r="D26" s="152"/>
      <c r="E26" s="38"/>
      <c r="F26" s="40">
        <f>_xlfn.XLOOKUP(B26,'hinterlegte Daten'!A$31:Z$31,'hinterlegte Daten'!A$32:Z$32,1)</f>
        <v>1</v>
      </c>
      <c r="G26" s="38"/>
      <c r="H26" s="153">
        <f t="shared" si="0"/>
        <v>0</v>
      </c>
      <c r="I26" s="154"/>
      <c r="J26" s="16" t="str">
        <f t="shared" si="1"/>
        <v/>
      </c>
      <c r="L26" s="19" t="str">
        <f>_xlfn.XLOOKUP(B26,'hinterlegte Daten'!A$31:Z$31,'hinterlegte Daten'!A$33:Z$33,"")</f>
        <v/>
      </c>
    </row>
    <row r="27" spans="1:12" x14ac:dyDescent="0.3">
      <c r="A27" s="37"/>
      <c r="B27" s="38"/>
      <c r="C27" s="151"/>
      <c r="D27" s="152"/>
      <c r="E27" s="38"/>
      <c r="F27" s="40">
        <f>_xlfn.XLOOKUP(B27,'hinterlegte Daten'!A$31:Z$31,'hinterlegte Daten'!A$32:Z$32,1)</f>
        <v>1</v>
      </c>
      <c r="G27" s="38"/>
      <c r="H27" s="63">
        <f t="shared" si="0"/>
        <v>0</v>
      </c>
      <c r="I27" s="64"/>
      <c r="J27" s="16" t="str">
        <f t="shared" si="1"/>
        <v/>
      </c>
      <c r="L27" s="19" t="str">
        <f>_xlfn.XLOOKUP(B27,'hinterlegte Daten'!A$31:Z$31,'hinterlegte Daten'!A$33:Z$33,"")</f>
        <v/>
      </c>
    </row>
    <row r="28" spans="1:12" x14ac:dyDescent="0.3">
      <c r="A28" s="37"/>
      <c r="B28" s="38"/>
      <c r="C28" s="151"/>
      <c r="D28" s="152"/>
      <c r="E28" s="38"/>
      <c r="F28" s="40">
        <f>_xlfn.XLOOKUP(B28,'hinterlegte Daten'!A$31:Z$31,'hinterlegte Daten'!A$32:Z$32,1)</f>
        <v>1</v>
      </c>
      <c r="G28" s="38"/>
      <c r="H28" s="61">
        <f t="shared" si="0"/>
        <v>0</v>
      </c>
      <c r="I28" s="62"/>
      <c r="J28" s="16" t="str">
        <f t="shared" si="1"/>
        <v/>
      </c>
      <c r="L28" s="19" t="str">
        <f>_xlfn.XLOOKUP(B28,'hinterlegte Daten'!A$31:Z$31,'hinterlegte Daten'!A$33:Z$33,"")</f>
        <v/>
      </c>
    </row>
    <row r="29" spans="1:12" x14ac:dyDescent="0.3">
      <c r="A29" s="37"/>
      <c r="B29" s="38"/>
      <c r="C29" s="151"/>
      <c r="D29" s="152"/>
      <c r="E29" s="38"/>
      <c r="F29" s="40">
        <f>_xlfn.XLOOKUP(B29,'hinterlegte Daten'!A$31:Z$31,'hinterlegte Daten'!A$32:Z$32,1)</f>
        <v>1</v>
      </c>
      <c r="G29" s="38"/>
      <c r="H29" s="61">
        <f t="shared" si="0"/>
        <v>0</v>
      </c>
      <c r="I29" s="62"/>
      <c r="J29" s="16" t="str">
        <f t="shared" si="1"/>
        <v/>
      </c>
      <c r="L29" s="19" t="str">
        <f>_xlfn.XLOOKUP(B29,'hinterlegte Daten'!A$31:Z$31,'hinterlegte Daten'!A$33:Z$33,"")</f>
        <v/>
      </c>
    </row>
    <row r="30" spans="1:12" x14ac:dyDescent="0.3">
      <c r="A30" s="37"/>
      <c r="B30" s="38"/>
      <c r="C30" s="151"/>
      <c r="D30" s="152"/>
      <c r="E30" s="38"/>
      <c r="F30" s="40">
        <f>_xlfn.XLOOKUP(B30,'hinterlegte Daten'!A$31:Z$31,'hinterlegte Daten'!A$32:Z$32,1)</f>
        <v>1</v>
      </c>
      <c r="G30" s="38"/>
      <c r="H30" s="61">
        <f t="shared" si="0"/>
        <v>0</v>
      </c>
      <c r="I30" s="62"/>
      <c r="J30" s="16" t="str">
        <f t="shared" si="1"/>
        <v/>
      </c>
      <c r="L30" s="19" t="str">
        <f>_xlfn.XLOOKUP(B30,'hinterlegte Daten'!A$31:Z$31,'hinterlegte Daten'!A$33:Z$33,"")</f>
        <v/>
      </c>
    </row>
    <row r="31" spans="1:12" x14ac:dyDescent="0.3">
      <c r="A31" s="37"/>
      <c r="B31" s="38"/>
      <c r="C31" s="151"/>
      <c r="D31" s="152"/>
      <c r="E31" s="38"/>
      <c r="F31" s="40">
        <f>_xlfn.XLOOKUP(B31,'hinterlegte Daten'!A$31:Z$31,'hinterlegte Daten'!A$32:Z$32,1)</f>
        <v>1</v>
      </c>
      <c r="G31" s="38"/>
      <c r="H31" s="61">
        <f t="shared" si="0"/>
        <v>0</v>
      </c>
      <c r="I31" s="62"/>
      <c r="J31" s="16" t="str">
        <f t="shared" si="1"/>
        <v/>
      </c>
      <c r="L31" s="19" t="str">
        <f>_xlfn.XLOOKUP(B31,'hinterlegte Daten'!A$31:Z$31,'hinterlegte Daten'!A$33:Z$33,"")</f>
        <v/>
      </c>
    </row>
    <row r="32" spans="1:12" x14ac:dyDescent="0.3">
      <c r="A32" s="37"/>
      <c r="B32" s="38"/>
      <c r="C32" s="151"/>
      <c r="D32" s="152"/>
      <c r="E32" s="38"/>
      <c r="F32" s="40">
        <f>_xlfn.XLOOKUP(B32,'hinterlegte Daten'!A$31:Z$31,'hinterlegte Daten'!A$32:Z$32,1)</f>
        <v>1</v>
      </c>
      <c r="G32" s="38"/>
      <c r="H32" s="61">
        <f t="shared" si="0"/>
        <v>0</v>
      </c>
      <c r="I32" s="62"/>
      <c r="J32" s="16" t="str">
        <f t="shared" si="1"/>
        <v/>
      </c>
      <c r="L32" s="19" t="str">
        <f>_xlfn.XLOOKUP(B32,'hinterlegte Daten'!A$31:Z$31,'hinterlegte Daten'!A$33:Z$33,"")</f>
        <v/>
      </c>
    </row>
    <row r="33" spans="1:12" x14ac:dyDescent="0.3">
      <c r="A33" s="37"/>
      <c r="B33" s="38"/>
      <c r="C33" s="151"/>
      <c r="D33" s="152"/>
      <c r="E33" s="38"/>
      <c r="F33" s="40">
        <f>_xlfn.XLOOKUP(B33,'hinterlegte Daten'!A$31:Z$31,'hinterlegte Daten'!A$32:Z$32,1)</f>
        <v>1</v>
      </c>
      <c r="G33" s="38"/>
      <c r="H33" s="61">
        <f t="shared" si="0"/>
        <v>0</v>
      </c>
      <c r="I33" s="62"/>
      <c r="J33" s="16" t="str">
        <f t="shared" si="1"/>
        <v/>
      </c>
      <c r="L33" s="19" t="str">
        <f>_xlfn.XLOOKUP(B33,'hinterlegte Daten'!A$31:Z$31,'hinterlegte Daten'!A$33:Z$33,"")</f>
        <v/>
      </c>
    </row>
    <row r="34" spans="1:12" x14ac:dyDescent="0.3">
      <c r="A34" s="37"/>
      <c r="B34" s="38"/>
      <c r="C34" s="151"/>
      <c r="D34" s="152"/>
      <c r="E34" s="38"/>
      <c r="F34" s="40">
        <f>_xlfn.XLOOKUP(B34,'hinterlegte Daten'!A$31:Z$31,'hinterlegte Daten'!A$32:Z$32,1)</f>
        <v>1</v>
      </c>
      <c r="G34" s="38"/>
      <c r="H34" s="61">
        <f t="shared" si="0"/>
        <v>0</v>
      </c>
      <c r="I34" s="62"/>
      <c r="J34" s="16" t="str">
        <f t="shared" si="1"/>
        <v/>
      </c>
      <c r="L34" s="19" t="str">
        <f>_xlfn.XLOOKUP(B34,'hinterlegte Daten'!A$31:Z$31,'hinterlegte Daten'!A$33:Z$33,"")</f>
        <v/>
      </c>
    </row>
    <row r="35" spans="1:12" x14ac:dyDescent="0.3">
      <c r="A35" s="37"/>
      <c r="B35" s="38"/>
      <c r="C35" s="151"/>
      <c r="D35" s="152"/>
      <c r="E35" s="38"/>
      <c r="F35" s="40">
        <f>_xlfn.XLOOKUP(B35,'hinterlegte Daten'!A$31:Z$31,'hinterlegte Daten'!A$32:Z$32,1)</f>
        <v>1</v>
      </c>
      <c r="G35" s="38"/>
      <c r="H35" s="61">
        <f t="shared" si="0"/>
        <v>0</v>
      </c>
      <c r="I35" s="62"/>
      <c r="J35" s="16" t="str">
        <f t="shared" si="1"/>
        <v/>
      </c>
      <c r="L35" s="19" t="str">
        <f>_xlfn.XLOOKUP(B35,'hinterlegte Daten'!A$31:Z$31,'hinterlegte Daten'!A$33:Z$33,"")</f>
        <v/>
      </c>
    </row>
    <row r="36" spans="1:12" x14ac:dyDescent="0.3">
      <c r="A36" s="37"/>
      <c r="B36" s="38"/>
      <c r="C36" s="151"/>
      <c r="D36" s="152"/>
      <c r="E36" s="38"/>
      <c r="F36" s="40">
        <f>_xlfn.XLOOKUP(B36,'hinterlegte Daten'!A$31:Z$31,'hinterlegte Daten'!A$32:Z$32,1)</f>
        <v>1</v>
      </c>
      <c r="G36" s="38"/>
      <c r="H36" s="61">
        <f t="shared" si="0"/>
        <v>0</v>
      </c>
      <c r="I36" s="62"/>
      <c r="J36" s="16" t="str">
        <f t="shared" si="1"/>
        <v/>
      </c>
      <c r="L36" s="19" t="str">
        <f>_xlfn.XLOOKUP(B36,'hinterlegte Daten'!A$31:Z$31,'hinterlegte Daten'!A$33:Z$33,"")</f>
        <v/>
      </c>
    </row>
    <row r="37" spans="1:12" x14ac:dyDescent="0.3">
      <c r="A37" s="37"/>
      <c r="B37" s="38"/>
      <c r="C37" s="151"/>
      <c r="D37" s="152"/>
      <c r="E37" s="38"/>
      <c r="F37" s="40">
        <f>_xlfn.XLOOKUP(B37,'hinterlegte Daten'!A$31:Z$31,'hinterlegte Daten'!A$32:Z$32,1)</f>
        <v>1</v>
      </c>
      <c r="G37" s="38"/>
      <c r="H37" s="61">
        <f t="shared" si="0"/>
        <v>0</v>
      </c>
      <c r="I37" s="62"/>
      <c r="J37" s="16" t="str">
        <f t="shared" si="1"/>
        <v/>
      </c>
      <c r="L37" s="19" t="str">
        <f>_xlfn.XLOOKUP(B37,'hinterlegte Daten'!A$31:Z$31,'hinterlegte Daten'!A$33:Z$33,"")</f>
        <v/>
      </c>
    </row>
    <row r="38" spans="1:12" x14ac:dyDescent="0.3">
      <c r="A38" s="37"/>
      <c r="B38" s="38"/>
      <c r="C38" s="151"/>
      <c r="D38" s="152"/>
      <c r="E38" s="38"/>
      <c r="F38" s="40">
        <f>_xlfn.XLOOKUP(B38,'hinterlegte Daten'!A$31:Z$31,'hinterlegte Daten'!A$32:Z$32,1)</f>
        <v>1</v>
      </c>
      <c r="G38" s="38"/>
      <c r="H38" s="61">
        <f t="shared" si="0"/>
        <v>0</v>
      </c>
      <c r="I38" s="62"/>
      <c r="J38" s="16" t="str">
        <f t="shared" si="1"/>
        <v/>
      </c>
      <c r="L38" s="19" t="str">
        <f>_xlfn.XLOOKUP(B38,'hinterlegte Daten'!A$31:Z$31,'hinterlegte Daten'!A$33:Z$33,"")</f>
        <v/>
      </c>
    </row>
    <row r="39" spans="1:12" x14ac:dyDescent="0.3">
      <c r="A39" s="37"/>
      <c r="B39" s="38"/>
      <c r="C39" s="151"/>
      <c r="D39" s="152"/>
      <c r="E39" s="38"/>
      <c r="F39" s="40">
        <f>_xlfn.XLOOKUP(B39,'hinterlegte Daten'!A$31:Z$31,'hinterlegte Daten'!A$32:Z$32,1)</f>
        <v>1</v>
      </c>
      <c r="G39" s="38"/>
      <c r="H39" s="61">
        <f t="shared" si="0"/>
        <v>0</v>
      </c>
      <c r="I39" s="62"/>
      <c r="J39" s="16" t="str">
        <f t="shared" si="1"/>
        <v/>
      </c>
      <c r="L39" s="19" t="str">
        <f>_xlfn.XLOOKUP(B39,'hinterlegte Daten'!A$31:Z$31,'hinterlegte Daten'!A$33:Z$33,"")</f>
        <v/>
      </c>
    </row>
    <row r="40" spans="1:12" x14ac:dyDescent="0.3">
      <c r="A40" s="37"/>
      <c r="B40" s="38"/>
      <c r="C40" s="151"/>
      <c r="D40" s="152"/>
      <c r="E40" s="38"/>
      <c r="F40" s="40">
        <f>_xlfn.XLOOKUP(B40,'hinterlegte Daten'!A$31:Z$31,'hinterlegte Daten'!A$32:Z$32,1)</f>
        <v>1</v>
      </c>
      <c r="G40" s="38"/>
      <c r="H40" s="61">
        <f t="shared" si="0"/>
        <v>0</v>
      </c>
      <c r="I40" s="62"/>
      <c r="J40" s="16" t="str">
        <f t="shared" si="1"/>
        <v/>
      </c>
      <c r="L40" s="19" t="str">
        <f>_xlfn.XLOOKUP(B40,'hinterlegte Daten'!A$31:Z$31,'hinterlegte Daten'!A$33:Z$33,"")</f>
        <v/>
      </c>
    </row>
    <row r="41" spans="1:12" x14ac:dyDescent="0.3">
      <c r="A41" s="37"/>
      <c r="B41" s="38"/>
      <c r="C41" s="151"/>
      <c r="D41" s="152"/>
      <c r="E41" s="38"/>
      <c r="F41" s="40">
        <f>_xlfn.XLOOKUP(B41,'hinterlegte Daten'!A$31:Z$31,'hinterlegte Daten'!A$32:Z$32,1)</f>
        <v>1</v>
      </c>
      <c r="G41" s="38"/>
      <c r="H41" s="153">
        <f t="shared" si="0"/>
        <v>0</v>
      </c>
      <c r="I41" s="154"/>
      <c r="J41" s="16" t="str">
        <f t="shared" si="1"/>
        <v/>
      </c>
      <c r="L41" s="19" t="str">
        <f>_xlfn.XLOOKUP(B41,'hinterlegte Daten'!A$31:Z$31,'hinterlegte Daten'!A$33:Z$33,"")</f>
        <v/>
      </c>
    </row>
    <row r="42" spans="1:12" x14ac:dyDescent="0.3">
      <c r="A42" s="37"/>
      <c r="B42" s="38"/>
      <c r="C42" s="151"/>
      <c r="D42" s="152"/>
      <c r="E42" s="38"/>
      <c r="F42" s="40">
        <f>_xlfn.XLOOKUP(B42,'hinterlegte Daten'!A$31:Z$31,'hinterlegte Daten'!A$32:Z$32,1)</f>
        <v>1</v>
      </c>
      <c r="G42" s="38"/>
      <c r="H42" s="153">
        <f t="shared" si="0"/>
        <v>0</v>
      </c>
      <c r="I42" s="154"/>
      <c r="J42" s="16" t="str">
        <f t="shared" si="1"/>
        <v/>
      </c>
      <c r="L42" s="19" t="str">
        <f>_xlfn.XLOOKUP(B42,'hinterlegte Daten'!A$31:Z$31,'hinterlegte Daten'!A$33:Z$33,"")</f>
        <v/>
      </c>
    </row>
    <row r="43" spans="1:12" x14ac:dyDescent="0.3">
      <c r="A43" s="37"/>
      <c r="B43" s="38"/>
      <c r="C43" s="151"/>
      <c r="D43" s="152"/>
      <c r="E43" s="38"/>
      <c r="F43" s="40">
        <f>_xlfn.XLOOKUP(B43,'hinterlegte Daten'!A$31:Z$31,'hinterlegte Daten'!A$32:Z$32,1)</f>
        <v>1</v>
      </c>
      <c r="G43" s="38"/>
      <c r="H43" s="153">
        <f t="shared" si="0"/>
        <v>0</v>
      </c>
      <c r="I43" s="154"/>
      <c r="J43" s="16" t="str">
        <f t="shared" si="1"/>
        <v/>
      </c>
      <c r="L43" s="19" t="str">
        <f>_xlfn.XLOOKUP(B43,'hinterlegte Daten'!A$31:Z$31,'hinterlegte Daten'!A$33:Z$33,"")</f>
        <v/>
      </c>
    </row>
    <row r="44" spans="1:12" x14ac:dyDescent="0.3">
      <c r="A44" s="37"/>
      <c r="B44" s="38"/>
      <c r="C44" s="151"/>
      <c r="D44" s="152"/>
      <c r="E44" s="38"/>
      <c r="F44" s="40">
        <f>_xlfn.XLOOKUP(B44,'hinterlegte Daten'!A$31:Z$31,'hinterlegte Daten'!A$32:Z$32,1)</f>
        <v>1</v>
      </c>
      <c r="G44" s="38"/>
      <c r="H44" s="153">
        <f t="shared" si="0"/>
        <v>0</v>
      </c>
      <c r="I44" s="154"/>
      <c r="J44" s="16" t="str">
        <f t="shared" si="1"/>
        <v/>
      </c>
      <c r="L44" s="19" t="str">
        <f>_xlfn.XLOOKUP(B44,'hinterlegte Daten'!A$31:Z$31,'hinterlegte Daten'!A$33:Z$33,"")</f>
        <v/>
      </c>
    </row>
    <row r="45" spans="1:12" x14ac:dyDescent="0.3">
      <c r="A45" s="37"/>
      <c r="B45" s="38"/>
      <c r="C45" s="151"/>
      <c r="D45" s="152"/>
      <c r="E45" s="38"/>
      <c r="F45" s="40">
        <f>_xlfn.XLOOKUP(B45,'hinterlegte Daten'!A$31:Z$31,'hinterlegte Daten'!A$32:Z$32,1)</f>
        <v>1</v>
      </c>
      <c r="G45" s="38"/>
      <c r="H45" s="153">
        <f t="shared" si="0"/>
        <v>0</v>
      </c>
      <c r="I45" s="154"/>
      <c r="J45" s="16" t="str">
        <f t="shared" si="1"/>
        <v/>
      </c>
      <c r="L45" s="19" t="str">
        <f>_xlfn.XLOOKUP(B45,'hinterlegte Daten'!A$31:Z$31,'hinterlegte Daten'!A$33:Z$33,"")</f>
        <v/>
      </c>
    </row>
    <row r="46" spans="1:12" x14ac:dyDescent="0.3">
      <c r="A46" s="37"/>
      <c r="B46" s="38"/>
      <c r="C46" s="151"/>
      <c r="D46" s="152"/>
      <c r="E46" s="38"/>
      <c r="F46" s="40">
        <f>_xlfn.XLOOKUP(B46,'hinterlegte Daten'!A$31:Z$31,'hinterlegte Daten'!A$32:Z$32,1)</f>
        <v>1</v>
      </c>
      <c r="G46" s="38"/>
      <c r="H46" s="153">
        <f t="shared" si="0"/>
        <v>0</v>
      </c>
      <c r="I46" s="154"/>
      <c r="J46" s="16" t="str">
        <f t="shared" si="1"/>
        <v/>
      </c>
      <c r="L46" s="19" t="str">
        <f>_xlfn.XLOOKUP(B46,'hinterlegte Daten'!A$31:Z$31,'hinterlegte Daten'!A$33:Z$33,"")</f>
        <v/>
      </c>
    </row>
    <row r="47" spans="1:12" x14ac:dyDescent="0.3">
      <c r="A47" s="37"/>
      <c r="B47" s="38"/>
      <c r="C47" s="151"/>
      <c r="D47" s="152"/>
      <c r="E47" s="38"/>
      <c r="F47" s="40">
        <f>_xlfn.XLOOKUP(B47,'hinterlegte Daten'!A$31:Z$31,'hinterlegte Daten'!A$32:Z$32,1)</f>
        <v>1</v>
      </c>
      <c r="G47" s="38"/>
      <c r="H47" s="153">
        <f t="shared" si="0"/>
        <v>0</v>
      </c>
      <c r="I47" s="154"/>
      <c r="J47" s="16" t="str">
        <f t="shared" si="1"/>
        <v/>
      </c>
      <c r="L47" s="19" t="str">
        <f>_xlfn.XLOOKUP(B47,'hinterlegte Daten'!A$31:Z$31,'hinterlegte Daten'!A$33:Z$33,"")</f>
        <v/>
      </c>
    </row>
    <row r="48" spans="1:12" x14ac:dyDescent="0.3">
      <c r="A48" s="37"/>
      <c r="B48" s="38"/>
      <c r="C48" s="151"/>
      <c r="D48" s="152"/>
      <c r="E48" s="38"/>
      <c r="F48" s="40">
        <f>_xlfn.XLOOKUP(B48,'hinterlegte Daten'!A$31:Z$31,'hinterlegte Daten'!A$32:Z$32,1)</f>
        <v>1</v>
      </c>
      <c r="G48" s="38"/>
      <c r="H48" s="153">
        <f t="shared" si="0"/>
        <v>0</v>
      </c>
      <c r="I48" s="154"/>
      <c r="J48" s="16" t="str">
        <f t="shared" si="1"/>
        <v/>
      </c>
      <c r="L48" s="19" t="str">
        <f>_xlfn.XLOOKUP(B48,'hinterlegte Daten'!A$31:Z$31,'hinterlegte Daten'!A$33:Z$33,"")</f>
        <v/>
      </c>
    </row>
    <row r="49" spans="1:12" x14ac:dyDescent="0.3">
      <c r="A49" s="37"/>
      <c r="B49" s="38"/>
      <c r="C49" s="151"/>
      <c r="D49" s="152"/>
      <c r="E49" s="38"/>
      <c r="F49" s="40">
        <f>_xlfn.XLOOKUP(B49,'hinterlegte Daten'!A$31:Z$31,'hinterlegte Daten'!A$32:Z$32,1)</f>
        <v>1</v>
      </c>
      <c r="G49" s="38"/>
      <c r="H49" s="153">
        <f t="shared" si="0"/>
        <v>0</v>
      </c>
      <c r="I49" s="154"/>
      <c r="J49" s="16" t="str">
        <f t="shared" si="1"/>
        <v/>
      </c>
      <c r="L49" s="19" t="str">
        <f>_xlfn.XLOOKUP(B49,'hinterlegte Daten'!A$31:Z$31,'hinterlegte Daten'!A$33:Z$33,"")</f>
        <v/>
      </c>
    </row>
    <row r="50" spans="1:12" x14ac:dyDescent="0.3">
      <c r="A50" s="37"/>
      <c r="B50" s="38"/>
      <c r="C50" s="151"/>
      <c r="D50" s="152"/>
      <c r="E50" s="38"/>
      <c r="F50" s="40">
        <f>_xlfn.XLOOKUP(B50,'hinterlegte Daten'!A$31:Z$31,'hinterlegte Daten'!A$32:Z$32,1)</f>
        <v>1</v>
      </c>
      <c r="G50" s="38"/>
      <c r="H50" s="153">
        <f t="shared" si="0"/>
        <v>0</v>
      </c>
      <c r="I50" s="154"/>
      <c r="J50" s="16" t="str">
        <f t="shared" si="1"/>
        <v/>
      </c>
      <c r="L50" s="19" t="str">
        <f>_xlfn.XLOOKUP(B50,'hinterlegte Daten'!A$31:Z$31,'hinterlegte Daten'!A$33:Z$33,"")</f>
        <v/>
      </c>
    </row>
    <row r="51" spans="1:12" x14ac:dyDescent="0.3">
      <c r="A51" s="37"/>
      <c r="B51" s="38"/>
      <c r="C51" s="151"/>
      <c r="D51" s="152"/>
      <c r="E51" s="38"/>
      <c r="F51" s="40">
        <f>_xlfn.XLOOKUP(B51,'hinterlegte Daten'!A$31:Z$31,'hinterlegte Daten'!A$32:Z$32,1)</f>
        <v>1</v>
      </c>
      <c r="G51" s="38"/>
      <c r="H51" s="153">
        <f t="shared" si="0"/>
        <v>0</v>
      </c>
      <c r="I51" s="154"/>
      <c r="J51" s="16" t="str">
        <f t="shared" si="1"/>
        <v/>
      </c>
      <c r="L51" s="19" t="str">
        <f>_xlfn.XLOOKUP(B51,'hinterlegte Daten'!A$31:Z$31,'hinterlegte Daten'!A$33:Z$33,"")</f>
        <v/>
      </c>
    </row>
    <row r="52" spans="1:12" x14ac:dyDescent="0.3">
      <c r="A52" s="37"/>
      <c r="B52" s="38"/>
      <c r="C52" s="151"/>
      <c r="D52" s="152"/>
      <c r="E52" s="38"/>
      <c r="F52" s="40">
        <f>_xlfn.XLOOKUP(B52,'hinterlegte Daten'!A$31:Z$31,'hinterlegte Daten'!A$32:Z$32,1)</f>
        <v>1</v>
      </c>
      <c r="G52" s="38"/>
      <c r="H52" s="153">
        <f t="shared" si="0"/>
        <v>0</v>
      </c>
      <c r="I52" s="154"/>
      <c r="J52" s="16" t="str">
        <f t="shared" si="1"/>
        <v/>
      </c>
      <c r="L52" s="19" t="str">
        <f>_xlfn.XLOOKUP(B52,'hinterlegte Daten'!A$31:Z$31,'hinterlegte Daten'!A$33:Z$33,"")</f>
        <v/>
      </c>
    </row>
    <row r="53" spans="1:12" x14ac:dyDescent="0.3">
      <c r="A53" s="37"/>
      <c r="B53" s="38"/>
      <c r="C53" s="151"/>
      <c r="D53" s="152"/>
      <c r="E53" s="38"/>
      <c r="F53" s="40">
        <f>_xlfn.XLOOKUP(B53,'hinterlegte Daten'!A$31:Z$31,'hinterlegte Daten'!A$32:Z$32,1)</f>
        <v>1</v>
      </c>
      <c r="G53" s="38"/>
      <c r="H53" s="153">
        <f t="shared" si="0"/>
        <v>0</v>
      </c>
      <c r="I53" s="154"/>
      <c r="J53" s="16" t="str">
        <f t="shared" si="1"/>
        <v/>
      </c>
      <c r="L53" s="19" t="str">
        <f>_xlfn.XLOOKUP(B53,'hinterlegte Daten'!A$31:Z$31,'hinterlegte Daten'!A$33:Z$33,"")</f>
        <v/>
      </c>
    </row>
    <row r="54" spans="1:12" x14ac:dyDescent="0.3">
      <c r="A54" s="37"/>
      <c r="B54" s="38"/>
      <c r="C54" s="151"/>
      <c r="D54" s="152"/>
      <c r="E54" s="38"/>
      <c r="F54" s="40">
        <f>_xlfn.XLOOKUP(B54,'hinterlegte Daten'!A$31:Z$31,'hinterlegte Daten'!A$32:Z$32,1)</f>
        <v>1</v>
      </c>
      <c r="G54" s="38"/>
      <c r="H54" s="153">
        <f t="shared" si="0"/>
        <v>0</v>
      </c>
      <c r="I54" s="154"/>
      <c r="J54" s="16" t="str">
        <f t="shared" si="1"/>
        <v/>
      </c>
      <c r="L54" s="19" t="str">
        <f>_xlfn.XLOOKUP(B54,'hinterlegte Daten'!A$31:Z$31,'hinterlegte Daten'!A$33:Z$33,"")</f>
        <v/>
      </c>
    </row>
    <row r="55" spans="1:12" x14ac:dyDescent="0.3">
      <c r="A55" s="19"/>
    </row>
    <row r="56" spans="1:12" x14ac:dyDescent="0.3">
      <c r="A56" s="9" t="s">
        <v>45</v>
      </c>
      <c r="B56" s="38"/>
      <c r="G56" s="9" t="s">
        <v>55</v>
      </c>
      <c r="H56" s="158">
        <f>_xlfn.XLOOKUP(B56,'hinterlegte Daten'!A39:D39,'hinterlegte Daten'!A40:D40,0)</f>
        <v>0</v>
      </c>
      <c r="I56" s="159"/>
    </row>
    <row r="57" spans="1:12" ht="15" thickBot="1" x14ac:dyDescent="0.35"/>
    <row r="58" spans="1:12" ht="15" thickBot="1" x14ac:dyDescent="0.35">
      <c r="E58" s="123" t="s">
        <v>293</v>
      </c>
      <c r="F58" s="124"/>
      <c r="G58" s="123" t="s">
        <v>294</v>
      </c>
      <c r="H58" s="124"/>
    </row>
    <row r="59" spans="1:12" ht="15" customHeight="1" x14ac:dyDescent="0.3">
      <c r="A59" s="66" t="s">
        <v>102</v>
      </c>
      <c r="B59" s="93">
        <f>ROUND(SUM(H8:H54,H56)^(0.67)*0.029,2)</f>
        <v>0</v>
      </c>
      <c r="C59" s="139" t="s">
        <v>295</v>
      </c>
      <c r="D59" s="69" t="s">
        <v>25</v>
      </c>
      <c r="E59" s="74">
        <f>IF(B59=0,0,IF(-72.1*LN(0.2/B59)&gt;20,-72.1*LN(0.2/B59),20))</f>
        <v>0</v>
      </c>
      <c r="F59" s="67" t="str" cm="1">
        <f t="array" ref="F59">_xlfn.IFS(B$59=0,"",OR(B$59&lt;0.35,B$59&gt;6.4),"Abstand prüfen",AND(B$59&gt;=0.35,B$59&lt;=6.4),"Formel gilt")</f>
        <v/>
      </c>
      <c r="G59" s="72">
        <f>IF(E$59=0,0,IF(E$59-50&gt;20,E$59-50,20))</f>
        <v>0</v>
      </c>
      <c r="H59" s="94" t="str" cm="1">
        <f t="array" ref="H59">_xlfn.IFS(G59=0,"",G59&lt;40,"Abstand kritisch",AND(40&lt;=G59,B$59&lt;=6.4),"Formel gilt",B$59&gt;6.4,"Abstand prüfen")</f>
        <v/>
      </c>
    </row>
    <row r="60" spans="1:12" x14ac:dyDescent="0.3">
      <c r="A60" s="125" t="str" cm="1">
        <f t="array" ref="A60">_xlfn.IFS(B59=0,"",OR(B59&lt;0.35,B59&gt;6.4),"ACHTUNG: Berechnungsformel nicht für diese Quellenstärke geeignet",AND(COUNTIF(G8:G54,0.7)&gt;0,E59&lt;50),"ACHTUNG: Minimalabstand bei Abluftreinigung 50 m",TRUE,"")</f>
        <v/>
      </c>
      <c r="B60" s="126"/>
      <c r="C60" s="140"/>
      <c r="D60" s="70" t="s">
        <v>26</v>
      </c>
      <c r="E60" s="75">
        <f>IF(E59=0,0,IF(E59-30&gt;20,E59-30,20))</f>
        <v>0</v>
      </c>
      <c r="F60" s="68" t="str" cm="1">
        <f t="array" ref="F60">_xlfn.IFS(E60=0,"",E60&lt;40,"Abstand prüfen",AND(40&lt;=E60,B$59&lt;=6.4),"Formel gilt",B$59&gt;6.4,"Abstand prüfen")</f>
        <v/>
      </c>
      <c r="G60" s="73">
        <f>IF(E$59=0,0,IF(E$59-65&gt;20,E$59-65,20))</f>
        <v>0</v>
      </c>
      <c r="H60" s="95" t="str" cm="1">
        <f t="array" ref="H60">_xlfn.IFS(G60=0,"",G60&lt;40,"Abstand kritisch",AND(40&lt;=G60,B$59&lt;=6.4),"Formel gilt",B$59&gt;6.4,"Abstand prüfen")</f>
        <v/>
      </c>
    </row>
    <row r="61" spans="1:12" x14ac:dyDescent="0.3">
      <c r="A61" s="111"/>
      <c r="B61" s="111"/>
      <c r="C61" s="141"/>
      <c r="D61" s="119" t="s">
        <v>330</v>
      </c>
      <c r="E61" s="143" t="s">
        <v>296</v>
      </c>
      <c r="F61" s="144"/>
      <c r="G61" s="73">
        <f>IF(E$59=0,0,IF(E$59-65&gt;20,E$59-65,20))</f>
        <v>0</v>
      </c>
      <c r="H61" s="95" t="str" cm="1">
        <f t="array" ref="H61">_xlfn.IFS(G61=0,"",G61&lt;40,"Abstand kritisch",AND(40&lt;=G61,B$59&lt;=6.4),"Formel gilt",B$59&gt;6.4,"Abstand prüfen")</f>
        <v/>
      </c>
    </row>
    <row r="62" spans="1:12" ht="15" thickBot="1" x14ac:dyDescent="0.35">
      <c r="B62" s="65"/>
      <c r="C62" s="142"/>
      <c r="D62" s="71" t="s">
        <v>331</v>
      </c>
      <c r="E62" s="127" t="s">
        <v>296</v>
      </c>
      <c r="F62" s="128"/>
      <c r="G62" s="76">
        <f>IF(E$59=0,0,IF(E$59-80&gt;20,E$59-80,20))</f>
        <v>0</v>
      </c>
      <c r="H62" s="96" t="str" cm="1">
        <f t="array" ref="H62">_xlfn.IFS(G62=0,"",G62&lt;40,"Abstand kritisch",AND(40&lt;=G62,B$59&lt;=6.4),"Formel gilt",B$59&gt;6.4,"Abstand prüfen")</f>
        <v/>
      </c>
    </row>
    <row r="63" spans="1:12" ht="15.75" customHeight="1" thickBot="1" x14ac:dyDescent="0.35">
      <c r="B63" s="65"/>
      <c r="C63" s="88"/>
    </row>
    <row r="64" spans="1:12" ht="15" customHeight="1" thickBot="1" x14ac:dyDescent="0.35">
      <c r="A64" s="26" t="s">
        <v>80</v>
      </c>
      <c r="B64" s="155"/>
      <c r="C64" s="91" t="s">
        <v>81</v>
      </c>
      <c r="D64" s="90">
        <f>_xlfn.XLOOKUP(B64,'hinterlegte Daten'!A46:E46,'hinterlegte Daten'!A48:E48,1)</f>
        <v>1</v>
      </c>
      <c r="E64" s="130" t="s">
        <v>293</v>
      </c>
      <c r="F64" s="124"/>
      <c r="G64" s="123" t="s">
        <v>294</v>
      </c>
      <c r="H64" s="124"/>
    </row>
    <row r="65" spans="1:8" x14ac:dyDescent="0.3">
      <c r="B65" s="155"/>
      <c r="C65" s="133" t="s">
        <v>103</v>
      </c>
      <c r="D65" s="69" t="s">
        <v>25</v>
      </c>
      <c r="E65" s="74">
        <f>E59*D$64</f>
        <v>0</v>
      </c>
      <c r="F65" s="67" t="str">
        <f>IF(D64=1,"",F59)</f>
        <v/>
      </c>
      <c r="G65" s="74">
        <f>G59*D$64</f>
        <v>0</v>
      </c>
      <c r="H65" s="94" t="str">
        <f>IF(D64=1,"",H59)</f>
        <v/>
      </c>
    </row>
    <row r="66" spans="1:8" x14ac:dyDescent="0.3">
      <c r="A66" s="98" t="str">
        <f>IF(B64="situationsspezifischer Faktor","Eingabe situationsspezifischer Faktor in Zelle B65:","")</f>
        <v/>
      </c>
      <c r="B66" s="104"/>
      <c r="C66" s="134"/>
      <c r="D66" s="70" t="s">
        <v>26</v>
      </c>
      <c r="E66" s="75">
        <f>E60*D$64</f>
        <v>0</v>
      </c>
      <c r="F66" s="68" t="str">
        <f>IF(D64=1,"",F60)</f>
        <v/>
      </c>
      <c r="G66" s="75">
        <f>G60*D$64</f>
        <v>0</v>
      </c>
      <c r="H66" s="95" t="str">
        <f>IF(D64=1,"",H60)</f>
        <v/>
      </c>
    </row>
    <row r="67" spans="1:8" x14ac:dyDescent="0.3">
      <c r="A67" s="98"/>
      <c r="C67" s="135"/>
      <c r="D67" s="119" t="s">
        <v>330</v>
      </c>
      <c r="E67" s="143" t="s">
        <v>296</v>
      </c>
      <c r="F67" s="144"/>
      <c r="G67" s="75">
        <f>G61*D$64</f>
        <v>0</v>
      </c>
      <c r="H67" s="95" t="str">
        <f>IF(D64=1,"",H61)</f>
        <v/>
      </c>
    </row>
    <row r="68" spans="1:8" ht="15" thickBot="1" x14ac:dyDescent="0.35">
      <c r="A68" s="137" t="str">
        <f>IF(B64="situationsspezifischer Faktor","ACHTUNG: Situationsspezifischer Faktor nur mit Abklärung durch Fachexperten","")</f>
        <v/>
      </c>
      <c r="B68" s="138"/>
      <c r="C68" s="136"/>
      <c r="D68" s="71" t="s">
        <v>331</v>
      </c>
      <c r="E68" s="127" t="s">
        <v>296</v>
      </c>
      <c r="F68" s="128"/>
      <c r="G68" s="79">
        <f>G62*D$64</f>
        <v>0</v>
      </c>
      <c r="H68" s="96" t="str">
        <f>IF(D64=1,"",H62)</f>
        <v/>
      </c>
    </row>
  </sheetData>
  <sheetProtection algorithmName="SHA-512" hashValue="fy9k0hM+zhhK/M3Q3Dp1PKXu7ZJilJPWCu7HgKwEuru9gpkaAsU669+M8Zr398PnWnb1aHvT5lwiox2GVKBXOg==" saltValue="gBhLUnc7256SEApU0N5vdA==" spinCount="100000" sheet="1" objects="1" scenarios="1"/>
  <mergeCells count="104">
    <mergeCell ref="G64:H64"/>
    <mergeCell ref="H56:I56"/>
    <mergeCell ref="E58:F58"/>
    <mergeCell ref="G58:H58"/>
    <mergeCell ref="C59:C62"/>
    <mergeCell ref="E62:F62"/>
    <mergeCell ref="H50:I50"/>
    <mergeCell ref="C51:D51"/>
    <mergeCell ref="H51:I51"/>
    <mergeCell ref="H52:I52"/>
    <mergeCell ref="C53:D53"/>
    <mergeCell ref="H53:I53"/>
    <mergeCell ref="C54:D54"/>
    <mergeCell ref="H54:I54"/>
    <mergeCell ref="C52:D52"/>
    <mergeCell ref="C26:D26"/>
    <mergeCell ref="H26:I26"/>
    <mergeCell ref="C41:D41"/>
    <mergeCell ref="H41:I41"/>
    <mergeCell ref="C42:D42"/>
    <mergeCell ref="H42:I42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21:D21"/>
    <mergeCell ref="H21:I21"/>
    <mergeCell ref="C22:D22"/>
    <mergeCell ref="H22:I22"/>
    <mergeCell ref="C23:D23"/>
    <mergeCell ref="H23:I23"/>
    <mergeCell ref="C24:D24"/>
    <mergeCell ref="H24:I24"/>
    <mergeCell ref="C25:D25"/>
    <mergeCell ref="H25:I25"/>
    <mergeCell ref="C16:D16"/>
    <mergeCell ref="H16:I16"/>
    <mergeCell ref="C17:D17"/>
    <mergeCell ref="H17:I17"/>
    <mergeCell ref="C18:D18"/>
    <mergeCell ref="H18:I18"/>
    <mergeCell ref="C19:D19"/>
    <mergeCell ref="H19:I19"/>
    <mergeCell ref="C20:D20"/>
    <mergeCell ref="H20:I20"/>
    <mergeCell ref="C11:D11"/>
    <mergeCell ref="H11:I11"/>
    <mergeCell ref="C12:D12"/>
    <mergeCell ref="H12:I12"/>
    <mergeCell ref="C13:D13"/>
    <mergeCell ref="H13:I13"/>
    <mergeCell ref="C14:D14"/>
    <mergeCell ref="H14:I14"/>
    <mergeCell ref="C15:D15"/>
    <mergeCell ref="H15:I15"/>
    <mergeCell ref="C10:D10"/>
    <mergeCell ref="H10:I10"/>
    <mergeCell ref="C1:D1"/>
    <mergeCell ref="C2:D2"/>
    <mergeCell ref="C3:D3"/>
    <mergeCell ref="C4:D4"/>
    <mergeCell ref="C5:D5"/>
    <mergeCell ref="C7:D7"/>
    <mergeCell ref="H7:I7"/>
    <mergeCell ref="C8:D8"/>
    <mergeCell ref="H8:I8"/>
    <mergeCell ref="C9:D9"/>
    <mergeCell ref="H9:I9"/>
    <mergeCell ref="F1:G1"/>
    <mergeCell ref="F2:G2"/>
    <mergeCell ref="F3:G3"/>
    <mergeCell ref="C65:C68"/>
    <mergeCell ref="A68:B68"/>
    <mergeCell ref="E68:F68"/>
    <mergeCell ref="C37:D37"/>
    <mergeCell ref="C38:D38"/>
    <mergeCell ref="C39:D39"/>
    <mergeCell ref="C40:D40"/>
    <mergeCell ref="B64:B65"/>
    <mergeCell ref="C43:D43"/>
    <mergeCell ref="C48:D48"/>
    <mergeCell ref="A60:B60"/>
    <mergeCell ref="E64:F64"/>
    <mergeCell ref="E61:F61"/>
    <mergeCell ref="E67:F67"/>
    <mergeCell ref="H48:I48"/>
    <mergeCell ref="C49:D49"/>
    <mergeCell ref="H49:I49"/>
    <mergeCell ref="C50:D50"/>
    <mergeCell ref="H43:I43"/>
    <mergeCell ref="C44:D44"/>
    <mergeCell ref="H44:I44"/>
    <mergeCell ref="C45:D45"/>
    <mergeCell ref="H45:I45"/>
    <mergeCell ref="C46:D46"/>
    <mergeCell ref="H46:I46"/>
    <mergeCell ref="C47:D47"/>
    <mergeCell ref="H47:I47"/>
  </mergeCells>
  <conditionalFormatting sqref="E65:E66">
    <cfRule type="expression" dxfId="78" priority="20">
      <formula>$E$65=$E$59</formula>
    </cfRule>
  </conditionalFormatting>
  <conditionalFormatting sqref="F59:F60 F65:F66">
    <cfRule type="cellIs" dxfId="77" priority="18" operator="equal">
      <formula>"Formel gilt"</formula>
    </cfRule>
    <cfRule type="cellIs" dxfId="76" priority="19" operator="equal">
      <formula>"Abstand prüfen"</formula>
    </cfRule>
  </conditionalFormatting>
  <conditionalFormatting sqref="G65:G68">
    <cfRule type="expression" dxfId="75" priority="13">
      <formula>$E$65=$E$59</formula>
    </cfRule>
  </conditionalFormatting>
  <conditionalFormatting sqref="H59:H62">
    <cfRule type="cellIs" dxfId="74" priority="4" operator="equal">
      <formula>"Abstand kritisch"</formula>
    </cfRule>
    <cfRule type="cellIs" dxfId="73" priority="5" operator="equal">
      <formula>"Formel gilt"</formula>
    </cfRule>
    <cfRule type="cellIs" dxfId="72" priority="6" operator="equal">
      <formula>"Abstand prüfen"</formula>
    </cfRule>
  </conditionalFormatting>
  <conditionalFormatting sqref="H65:H68">
    <cfRule type="cellIs" dxfId="71" priority="1" operator="equal">
      <formula>"Abstand kritisch"</formula>
    </cfRule>
    <cfRule type="cellIs" dxfId="70" priority="2" operator="equal">
      <formula>"Formel gilt"</formula>
    </cfRule>
    <cfRule type="cellIs" dxfId="69" priority="3" operator="equal">
      <formula>"Abstand prüfen"</formula>
    </cfRule>
  </conditionalFormatting>
  <conditionalFormatting sqref="M8:M10">
    <cfRule type="cellIs" dxfId="68" priority="31" operator="equal">
      <formula>"Formel gilt"</formula>
    </cfRule>
    <cfRule type="cellIs" dxfId="67" priority="32" operator="equal">
      <formula>"Abstand prüfen"</formula>
    </cfRule>
  </conditionalFormatting>
  <dataValidations count="1">
    <dataValidation type="list" allowBlank="1" showInputMessage="1" showErrorMessage="1" sqref="D9:D54 C8:C54" xr:uid="{52060943-4497-4275-BDC8-8865433A6595}">
      <formula1>INDIRECT(L8)</formula1>
    </dataValidation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49" orientation="landscape" r:id="rId1"/>
  <headerFooter>
    <oddHeader>&amp;L&amp;22Cercl'Air-Empfehlung Mindestabstände</oddHeader>
    <oddFooter>&amp;L&amp;D&amp;C&amp;F&amp;__&amp;A&amp;RSeite &amp;P von &amp;N Seiten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5C23FA6-7C31-4904-B894-1E73A6B0DCC0}">
          <x14:formula1>
            <xm:f>'hinterlegte Daten'!$A$46:$E$46</xm:f>
          </x14:formula1>
          <xm:sqref>B64:B65</xm:sqref>
        </x14:dataValidation>
        <x14:dataValidation type="list" allowBlank="1" showInputMessage="1" showErrorMessage="1" xr:uid="{A01CB5C7-49B6-47AE-9D97-11268DA28E03}">
          <x14:formula1>
            <xm:f>'hinterlegte Daten'!$A$39:$D$39</xm:f>
          </x14:formula1>
          <xm:sqref>B56</xm:sqref>
        </x14:dataValidation>
        <x14:dataValidation type="list" allowBlank="1" showInputMessage="1" showErrorMessage="1" xr:uid="{5BAAD394-4B6C-41B3-A187-9F3C09231813}">
          <x14:formula1>
            <xm:f>'hinterlegte Daten'!$A$31:$Z$31</xm:f>
          </x14:formula1>
          <xm:sqref>B8:B54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B750F-7E74-43B0-B0DE-97559D24C977}">
  <sheetPr>
    <pageSetUpPr fitToPage="1"/>
  </sheetPr>
  <dimension ref="A1:L68"/>
  <sheetViews>
    <sheetView zoomScale="85" zoomScaleNormal="85" zoomScaleSheetLayoutView="85" workbookViewId="0">
      <selection activeCell="F4" sqref="F4"/>
    </sheetView>
  </sheetViews>
  <sheetFormatPr baseColWidth="10" defaultRowHeight="14.4" x14ac:dyDescent="0.3"/>
  <cols>
    <col min="1" max="1" width="52.6640625" customWidth="1"/>
    <col min="2" max="2" width="58.44140625" customWidth="1"/>
    <col min="3" max="3" width="26.33203125" customWidth="1"/>
    <col min="4" max="4" width="36.88671875" customWidth="1"/>
    <col min="5" max="5" width="16.44140625" bestFit="1" customWidth="1"/>
    <col min="6" max="7" width="15.33203125" customWidth="1"/>
    <col min="8" max="8" width="18.44140625" customWidth="1"/>
    <col min="9" max="9" width="15.33203125" customWidth="1"/>
    <col min="10" max="10" width="24.33203125" bestFit="1" customWidth="1"/>
    <col min="11" max="12" width="11.5546875" customWidth="1"/>
    <col min="14" max="14" width="14.5546875" customWidth="1"/>
    <col min="15" max="15" width="11.5546875" customWidth="1"/>
    <col min="16" max="16" width="16.6640625" customWidth="1"/>
  </cols>
  <sheetData>
    <row r="1" spans="1:12" x14ac:dyDescent="0.3">
      <c r="B1" s="9" t="s">
        <v>240</v>
      </c>
      <c r="C1" s="149" t="str">
        <f>IF(('Fall-Beschreibung'!B1&amp;'Fall-Beschreibung'!B2)=0,"",'Fall-Beschreibung'!B1&amp;" "&amp;'Fall-Beschreibung'!B2)</f>
        <v xml:space="preserve"> </v>
      </c>
      <c r="D1" s="149"/>
      <c r="E1" s="34" t="s">
        <v>243</v>
      </c>
      <c r="F1" s="149" t="str">
        <f>IF('Fall-Beschreibung'!B8=0,"",'Fall-Beschreibung'!B8)</f>
        <v/>
      </c>
      <c r="G1" s="149"/>
    </row>
    <row r="2" spans="1:12" x14ac:dyDescent="0.3">
      <c r="B2" s="9" t="s">
        <v>241</v>
      </c>
      <c r="C2" s="149" t="str">
        <f>IF('Fall-Beschreibung'!B3=0,"",'Fall-Beschreibung'!B3)</f>
        <v/>
      </c>
      <c r="D2" s="149"/>
      <c r="E2" s="34" t="s">
        <v>245</v>
      </c>
      <c r="F2" s="150" t="str">
        <f>IF('Fall-Beschreibung'!B9=0,"",'Fall-Beschreibung'!B9)</f>
        <v/>
      </c>
      <c r="G2" s="150"/>
    </row>
    <row r="3" spans="1:12" x14ac:dyDescent="0.3">
      <c r="B3" s="9" t="s">
        <v>242</v>
      </c>
      <c r="C3" s="149" t="str">
        <f>IF('Fall-Beschreibung'!B4=0,"",'Fall-Beschreibung'!B4)</f>
        <v/>
      </c>
      <c r="D3" s="149"/>
      <c r="E3" s="34" t="s">
        <v>247</v>
      </c>
      <c r="F3" s="149" t="str">
        <f>IF('Fall-Beschreibung'!B10=0,"",'Fall-Beschreibung'!B10)</f>
        <v/>
      </c>
      <c r="G3" s="149"/>
    </row>
    <row r="4" spans="1:12" x14ac:dyDescent="0.3">
      <c r="B4" s="9" t="s">
        <v>244</v>
      </c>
      <c r="C4" s="149" t="str">
        <f>IF('Fall-Beschreibung'!B5=0,"",'Fall-Beschreibung'!B5)</f>
        <v/>
      </c>
      <c r="D4" s="149"/>
      <c r="E4" s="34" t="s">
        <v>314</v>
      </c>
      <c r="F4" s="112">
        <f>Erklärungen!L2</f>
        <v>46164</v>
      </c>
    </row>
    <row r="5" spans="1:12" x14ac:dyDescent="0.3">
      <c r="B5" s="9" t="s">
        <v>246</v>
      </c>
      <c r="C5" s="149" t="str">
        <f>IF('Fall-Beschreibung'!B6=0,"",'Fall-Beschreibung'!B6)</f>
        <v/>
      </c>
      <c r="D5" s="149"/>
    </row>
    <row r="7" spans="1:12" s="1" customFormat="1" x14ac:dyDescent="0.3">
      <c r="A7" s="15" t="s">
        <v>0</v>
      </c>
      <c r="B7" s="15" t="s">
        <v>197</v>
      </c>
      <c r="C7" s="147" t="s">
        <v>198</v>
      </c>
      <c r="D7" s="148"/>
      <c r="E7" s="15" t="s">
        <v>1</v>
      </c>
      <c r="F7" s="15" t="s">
        <v>2</v>
      </c>
      <c r="G7" s="15" t="s">
        <v>3</v>
      </c>
      <c r="H7" s="147" t="s">
        <v>4</v>
      </c>
      <c r="I7" s="148"/>
    </row>
    <row r="8" spans="1:12" x14ac:dyDescent="0.3">
      <c r="A8" s="35"/>
      <c r="B8" s="36"/>
      <c r="C8" s="151"/>
      <c r="D8" s="152"/>
      <c r="E8" s="36"/>
      <c r="F8" s="39">
        <f>_xlfn.XLOOKUP(B8,'hinterlegte Daten'!A$31:Z$31,'hinterlegte Daten'!A$32:Z$32,1)</f>
        <v>1</v>
      </c>
      <c r="G8" s="36"/>
      <c r="H8" s="153">
        <f>E8*F8*(1-G8)</f>
        <v>0</v>
      </c>
      <c r="I8" s="154"/>
      <c r="J8" s="16" t="str">
        <f>IF(AND(H8&gt;0,0.029*H8^0.67&lt;=0.05),"SCHWACHE EINZELQUELLE","")</f>
        <v/>
      </c>
      <c r="L8" s="19" t="str">
        <f>_xlfn.XLOOKUP(B8,'hinterlegte Daten'!A$31:Z$31,'hinterlegte Daten'!A$33:Z$33,"")</f>
        <v/>
      </c>
    </row>
    <row r="9" spans="1:12" x14ac:dyDescent="0.3">
      <c r="A9" s="37"/>
      <c r="B9" s="38"/>
      <c r="C9" s="151"/>
      <c r="D9" s="152"/>
      <c r="E9" s="38"/>
      <c r="F9" s="40">
        <f>_xlfn.XLOOKUP(B9,'hinterlegte Daten'!A$31:Z$31,'hinterlegte Daten'!A$32:Z$32,1)</f>
        <v>1</v>
      </c>
      <c r="G9" s="38"/>
      <c r="H9" s="153">
        <f t="shared" ref="H9:H54" si="0">E9*F9*(1-G9)</f>
        <v>0</v>
      </c>
      <c r="I9" s="154"/>
      <c r="J9" s="16" t="str">
        <f t="shared" ref="J9:J54" si="1">IF(AND(H9&gt;0,0.029*H9^0.67&lt;=0.05),"SCHWACHE EINZELQUELLE","")</f>
        <v/>
      </c>
      <c r="L9" s="19" t="str">
        <f>_xlfn.XLOOKUP(B9,'hinterlegte Daten'!A$31:Z$31,'hinterlegte Daten'!A$33:Z$33,"")</f>
        <v/>
      </c>
    </row>
    <row r="10" spans="1:12" x14ac:dyDescent="0.3">
      <c r="A10" s="37"/>
      <c r="B10" s="38"/>
      <c r="C10" s="151"/>
      <c r="D10" s="152"/>
      <c r="E10" s="38"/>
      <c r="F10" s="40">
        <f>_xlfn.XLOOKUP(B10,'hinterlegte Daten'!A$31:Z$31,'hinterlegte Daten'!A$32:Z$32,1)</f>
        <v>1</v>
      </c>
      <c r="G10" s="38"/>
      <c r="H10" s="153">
        <f t="shared" si="0"/>
        <v>0</v>
      </c>
      <c r="I10" s="154"/>
      <c r="J10" s="16" t="str">
        <f t="shared" si="1"/>
        <v/>
      </c>
      <c r="L10" s="19" t="str">
        <f>_xlfn.XLOOKUP(B10,'hinterlegte Daten'!A$31:Z$31,'hinterlegte Daten'!A$33:Z$33,"")</f>
        <v/>
      </c>
    </row>
    <row r="11" spans="1:12" x14ac:dyDescent="0.3">
      <c r="A11" s="37"/>
      <c r="B11" s="38"/>
      <c r="C11" s="151"/>
      <c r="D11" s="152"/>
      <c r="E11" s="38"/>
      <c r="F11" s="40">
        <f>_xlfn.XLOOKUP(B11,'hinterlegte Daten'!A$31:Z$31,'hinterlegte Daten'!A$32:Z$32,1)</f>
        <v>1</v>
      </c>
      <c r="G11" s="38"/>
      <c r="H11" s="153">
        <f t="shared" si="0"/>
        <v>0</v>
      </c>
      <c r="I11" s="154"/>
      <c r="J11" s="16" t="str">
        <f t="shared" si="1"/>
        <v/>
      </c>
      <c r="L11" s="19" t="str">
        <f>_xlfn.XLOOKUP(B11,'hinterlegte Daten'!A$31:Z$31,'hinterlegte Daten'!A$33:Z$33,"")</f>
        <v/>
      </c>
    </row>
    <row r="12" spans="1:12" x14ac:dyDescent="0.3">
      <c r="A12" s="37"/>
      <c r="B12" s="38"/>
      <c r="C12" s="151"/>
      <c r="D12" s="152"/>
      <c r="E12" s="38"/>
      <c r="F12" s="40">
        <f>_xlfn.XLOOKUP(B12,'hinterlegte Daten'!A$31:Z$31,'hinterlegte Daten'!A$32:Z$32,1)</f>
        <v>1</v>
      </c>
      <c r="G12" s="38"/>
      <c r="H12" s="153">
        <f t="shared" si="0"/>
        <v>0</v>
      </c>
      <c r="I12" s="154"/>
      <c r="J12" s="16" t="str">
        <f t="shared" si="1"/>
        <v/>
      </c>
      <c r="L12" s="19" t="str">
        <f>_xlfn.XLOOKUP(B12,'hinterlegte Daten'!A$31:Z$31,'hinterlegte Daten'!A$33:Z$33,"")</f>
        <v/>
      </c>
    </row>
    <row r="13" spans="1:12" x14ac:dyDescent="0.3">
      <c r="A13" s="37"/>
      <c r="B13" s="38"/>
      <c r="C13" s="151"/>
      <c r="D13" s="152"/>
      <c r="E13" s="38"/>
      <c r="F13" s="40">
        <f>_xlfn.XLOOKUP(B13,'hinterlegte Daten'!A$31:Z$31,'hinterlegte Daten'!A$32:Z$32,1)</f>
        <v>1</v>
      </c>
      <c r="G13" s="38"/>
      <c r="H13" s="153">
        <f t="shared" si="0"/>
        <v>0</v>
      </c>
      <c r="I13" s="154"/>
      <c r="J13" s="16" t="str">
        <f t="shared" si="1"/>
        <v/>
      </c>
      <c r="L13" s="19" t="str">
        <f>_xlfn.XLOOKUP(B13,'hinterlegte Daten'!A$31:Z$31,'hinterlegte Daten'!A$33:Z$33,"")</f>
        <v/>
      </c>
    </row>
    <row r="14" spans="1:12" x14ac:dyDescent="0.3">
      <c r="A14" s="37"/>
      <c r="B14" s="38"/>
      <c r="C14" s="151"/>
      <c r="D14" s="152"/>
      <c r="E14" s="38"/>
      <c r="F14" s="40">
        <f>_xlfn.XLOOKUP(B14,'hinterlegte Daten'!A$31:Z$31,'hinterlegte Daten'!A$32:Z$32,1)</f>
        <v>1</v>
      </c>
      <c r="G14" s="38"/>
      <c r="H14" s="153">
        <f t="shared" si="0"/>
        <v>0</v>
      </c>
      <c r="I14" s="154"/>
      <c r="J14" s="16" t="str">
        <f t="shared" si="1"/>
        <v/>
      </c>
      <c r="L14" s="19" t="str">
        <f>_xlfn.XLOOKUP(B14,'hinterlegte Daten'!A$31:Z$31,'hinterlegte Daten'!A$33:Z$33,"")</f>
        <v/>
      </c>
    </row>
    <row r="15" spans="1:12" x14ac:dyDescent="0.3">
      <c r="A15" s="37"/>
      <c r="B15" s="38"/>
      <c r="C15" s="151"/>
      <c r="D15" s="152"/>
      <c r="E15" s="38"/>
      <c r="F15" s="40">
        <f>_xlfn.XLOOKUP(B15,'hinterlegte Daten'!A$31:Z$31,'hinterlegte Daten'!A$32:Z$32,1)</f>
        <v>1</v>
      </c>
      <c r="G15" s="38"/>
      <c r="H15" s="153">
        <f t="shared" si="0"/>
        <v>0</v>
      </c>
      <c r="I15" s="154"/>
      <c r="J15" s="16" t="str">
        <f t="shared" si="1"/>
        <v/>
      </c>
      <c r="L15" s="19" t="str">
        <f>_xlfn.XLOOKUP(B15,'hinterlegte Daten'!A$31:Z$31,'hinterlegte Daten'!A$33:Z$33,"")</f>
        <v/>
      </c>
    </row>
    <row r="16" spans="1:12" x14ac:dyDescent="0.3">
      <c r="A16" s="37"/>
      <c r="B16" s="38"/>
      <c r="C16" s="151"/>
      <c r="D16" s="152"/>
      <c r="E16" s="38"/>
      <c r="F16" s="40">
        <f>_xlfn.XLOOKUP(B16,'hinterlegte Daten'!A$31:Z$31,'hinterlegte Daten'!A$32:Z$32,1)</f>
        <v>1</v>
      </c>
      <c r="G16" s="38"/>
      <c r="H16" s="153">
        <f t="shared" si="0"/>
        <v>0</v>
      </c>
      <c r="I16" s="154"/>
      <c r="J16" s="16" t="str">
        <f t="shared" si="1"/>
        <v/>
      </c>
      <c r="L16" s="19" t="str">
        <f>_xlfn.XLOOKUP(B16,'hinterlegte Daten'!A$31:Z$31,'hinterlegte Daten'!A$33:Z$33,"")</f>
        <v/>
      </c>
    </row>
    <row r="17" spans="1:12" x14ac:dyDescent="0.3">
      <c r="A17" s="37"/>
      <c r="B17" s="38"/>
      <c r="C17" s="151"/>
      <c r="D17" s="152"/>
      <c r="E17" s="38"/>
      <c r="F17" s="40">
        <f>_xlfn.XLOOKUP(B17,'hinterlegte Daten'!A$31:Z$31,'hinterlegte Daten'!A$32:Z$32,1)</f>
        <v>1</v>
      </c>
      <c r="G17" s="38"/>
      <c r="H17" s="153">
        <f t="shared" si="0"/>
        <v>0</v>
      </c>
      <c r="I17" s="154"/>
      <c r="J17" s="16" t="str">
        <f t="shared" si="1"/>
        <v/>
      </c>
      <c r="L17" s="19" t="str">
        <f>_xlfn.XLOOKUP(B17,'hinterlegte Daten'!A$31:Z$31,'hinterlegte Daten'!A$33:Z$33,"")</f>
        <v/>
      </c>
    </row>
    <row r="18" spans="1:12" x14ac:dyDescent="0.3">
      <c r="A18" s="37"/>
      <c r="B18" s="38"/>
      <c r="C18" s="151"/>
      <c r="D18" s="152"/>
      <c r="E18" s="38"/>
      <c r="F18" s="40">
        <f>_xlfn.XLOOKUP(B18,'hinterlegte Daten'!A$31:Z$31,'hinterlegte Daten'!A$32:Z$32,1)</f>
        <v>1</v>
      </c>
      <c r="G18" s="38"/>
      <c r="H18" s="153">
        <f t="shared" si="0"/>
        <v>0</v>
      </c>
      <c r="I18" s="154"/>
      <c r="J18" s="16" t="str">
        <f t="shared" si="1"/>
        <v/>
      </c>
      <c r="L18" s="19" t="str">
        <f>_xlfn.XLOOKUP(B18,'hinterlegte Daten'!A$31:Z$31,'hinterlegte Daten'!A$33:Z$33,"")</f>
        <v/>
      </c>
    </row>
    <row r="19" spans="1:12" x14ac:dyDescent="0.3">
      <c r="A19" s="37"/>
      <c r="B19" s="38"/>
      <c r="C19" s="151"/>
      <c r="D19" s="152"/>
      <c r="E19" s="38"/>
      <c r="F19" s="40">
        <f>_xlfn.XLOOKUP(B19,'hinterlegte Daten'!A$31:Z$31,'hinterlegte Daten'!A$32:Z$32,1)</f>
        <v>1</v>
      </c>
      <c r="G19" s="38"/>
      <c r="H19" s="153">
        <f t="shared" si="0"/>
        <v>0</v>
      </c>
      <c r="I19" s="154"/>
      <c r="J19" s="16" t="str">
        <f t="shared" si="1"/>
        <v/>
      </c>
      <c r="L19" s="19" t="str">
        <f>_xlfn.XLOOKUP(B19,'hinterlegte Daten'!A$31:Z$31,'hinterlegte Daten'!A$33:Z$33,"")</f>
        <v/>
      </c>
    </row>
    <row r="20" spans="1:12" x14ac:dyDescent="0.3">
      <c r="A20" s="37"/>
      <c r="B20" s="38"/>
      <c r="C20" s="151"/>
      <c r="D20" s="152"/>
      <c r="E20" s="38"/>
      <c r="F20" s="40">
        <f>_xlfn.XLOOKUP(B20,'hinterlegte Daten'!A$31:Z$31,'hinterlegte Daten'!A$32:Z$32,1)</f>
        <v>1</v>
      </c>
      <c r="G20" s="38"/>
      <c r="H20" s="153">
        <f t="shared" si="0"/>
        <v>0</v>
      </c>
      <c r="I20" s="154"/>
      <c r="J20" s="16" t="str">
        <f t="shared" si="1"/>
        <v/>
      </c>
      <c r="L20" s="19" t="str">
        <f>_xlfn.XLOOKUP(B20,'hinterlegte Daten'!A$31:Z$31,'hinterlegte Daten'!A$33:Z$33,"")</f>
        <v/>
      </c>
    </row>
    <row r="21" spans="1:12" x14ac:dyDescent="0.3">
      <c r="A21" s="37"/>
      <c r="B21" s="38"/>
      <c r="C21" s="151"/>
      <c r="D21" s="152"/>
      <c r="E21" s="38"/>
      <c r="F21" s="40">
        <f>_xlfn.XLOOKUP(B21,'hinterlegte Daten'!A$31:Z$31,'hinterlegte Daten'!A$32:Z$32,1)</f>
        <v>1</v>
      </c>
      <c r="G21" s="38"/>
      <c r="H21" s="153">
        <f t="shared" si="0"/>
        <v>0</v>
      </c>
      <c r="I21" s="154"/>
      <c r="J21" s="16" t="str">
        <f t="shared" si="1"/>
        <v/>
      </c>
      <c r="L21" s="19" t="str">
        <f>_xlfn.XLOOKUP(B21,'hinterlegte Daten'!A$31:Z$31,'hinterlegte Daten'!A$33:Z$33,"")</f>
        <v/>
      </c>
    </row>
    <row r="22" spans="1:12" x14ac:dyDescent="0.3">
      <c r="A22" s="37"/>
      <c r="B22" s="38"/>
      <c r="C22" s="151"/>
      <c r="D22" s="152"/>
      <c r="E22" s="38"/>
      <c r="F22" s="40">
        <f>_xlfn.XLOOKUP(B22,'hinterlegte Daten'!A$31:Z$31,'hinterlegte Daten'!A$32:Z$32,1)</f>
        <v>1</v>
      </c>
      <c r="G22" s="38"/>
      <c r="H22" s="153">
        <f t="shared" si="0"/>
        <v>0</v>
      </c>
      <c r="I22" s="154"/>
      <c r="J22" s="16" t="str">
        <f t="shared" si="1"/>
        <v/>
      </c>
      <c r="L22" s="19" t="str">
        <f>_xlfn.XLOOKUP(B22,'hinterlegte Daten'!A$31:Z$31,'hinterlegte Daten'!A$33:Z$33,"")</f>
        <v/>
      </c>
    </row>
    <row r="23" spans="1:12" x14ac:dyDescent="0.3">
      <c r="A23" s="37"/>
      <c r="B23" s="38"/>
      <c r="C23" s="151"/>
      <c r="D23" s="152"/>
      <c r="E23" s="38"/>
      <c r="F23" s="40">
        <f>_xlfn.XLOOKUP(B23,'hinterlegte Daten'!A$31:Z$31,'hinterlegte Daten'!A$32:Z$32,1)</f>
        <v>1</v>
      </c>
      <c r="G23" s="38"/>
      <c r="H23" s="153">
        <f t="shared" si="0"/>
        <v>0</v>
      </c>
      <c r="I23" s="154"/>
      <c r="J23" s="16" t="str">
        <f t="shared" si="1"/>
        <v/>
      </c>
      <c r="L23" s="19" t="str">
        <f>_xlfn.XLOOKUP(B23,'hinterlegte Daten'!A$31:Z$31,'hinterlegte Daten'!A$33:Z$33,"")</f>
        <v/>
      </c>
    </row>
    <row r="24" spans="1:12" x14ac:dyDescent="0.3">
      <c r="A24" s="37"/>
      <c r="B24" s="38"/>
      <c r="C24" s="151"/>
      <c r="D24" s="152"/>
      <c r="E24" s="38"/>
      <c r="F24" s="40">
        <f>_xlfn.XLOOKUP(B24,'hinterlegte Daten'!A$31:Z$31,'hinterlegte Daten'!A$32:Z$32,1)</f>
        <v>1</v>
      </c>
      <c r="G24" s="38"/>
      <c r="H24" s="153">
        <f t="shared" si="0"/>
        <v>0</v>
      </c>
      <c r="I24" s="154"/>
      <c r="J24" s="16" t="str">
        <f t="shared" si="1"/>
        <v/>
      </c>
      <c r="L24" s="19" t="str">
        <f>_xlfn.XLOOKUP(B24,'hinterlegte Daten'!A$31:Z$31,'hinterlegte Daten'!A$33:Z$33,"")</f>
        <v/>
      </c>
    </row>
    <row r="25" spans="1:12" x14ac:dyDescent="0.3">
      <c r="A25" s="37"/>
      <c r="B25" s="38"/>
      <c r="C25" s="151"/>
      <c r="D25" s="152"/>
      <c r="E25" s="38"/>
      <c r="F25" s="40">
        <f>_xlfn.XLOOKUP(B25,'hinterlegte Daten'!A$31:Z$31,'hinterlegte Daten'!A$32:Z$32,1)</f>
        <v>1</v>
      </c>
      <c r="G25" s="38"/>
      <c r="H25" s="153">
        <f t="shared" si="0"/>
        <v>0</v>
      </c>
      <c r="I25" s="154"/>
      <c r="J25" s="16" t="str">
        <f t="shared" si="1"/>
        <v/>
      </c>
      <c r="L25" s="19" t="str">
        <f>_xlfn.XLOOKUP(B25,'hinterlegte Daten'!A$31:Z$31,'hinterlegte Daten'!A$33:Z$33,"")</f>
        <v/>
      </c>
    </row>
    <row r="26" spans="1:12" x14ac:dyDescent="0.3">
      <c r="A26" s="37"/>
      <c r="B26" s="38"/>
      <c r="C26" s="151"/>
      <c r="D26" s="152"/>
      <c r="E26" s="38"/>
      <c r="F26" s="40">
        <f>_xlfn.XLOOKUP(B26,'hinterlegte Daten'!A$31:Z$31,'hinterlegte Daten'!A$32:Z$32,1)</f>
        <v>1</v>
      </c>
      <c r="G26" s="38"/>
      <c r="H26" s="153">
        <f t="shared" si="0"/>
        <v>0</v>
      </c>
      <c r="I26" s="154"/>
      <c r="J26" s="16" t="str">
        <f t="shared" si="1"/>
        <v/>
      </c>
      <c r="L26" s="19" t="str">
        <f>_xlfn.XLOOKUP(B26,'hinterlegte Daten'!A$31:Z$31,'hinterlegte Daten'!A$33:Z$33,"")</f>
        <v/>
      </c>
    </row>
    <row r="27" spans="1:12" x14ac:dyDescent="0.3">
      <c r="A27" s="37"/>
      <c r="B27" s="38"/>
      <c r="C27" s="151"/>
      <c r="D27" s="152"/>
      <c r="E27" s="38"/>
      <c r="F27" s="40">
        <f>_xlfn.XLOOKUP(B27,'hinterlegte Daten'!A$31:Z$31,'hinterlegte Daten'!A$32:Z$32,1)</f>
        <v>1</v>
      </c>
      <c r="G27" s="38"/>
      <c r="H27" s="63">
        <f t="shared" si="0"/>
        <v>0</v>
      </c>
      <c r="I27" s="64"/>
      <c r="J27" s="16" t="str">
        <f t="shared" si="1"/>
        <v/>
      </c>
      <c r="L27" s="19" t="str">
        <f>_xlfn.XLOOKUP(B27,'hinterlegte Daten'!A$31:Z$31,'hinterlegte Daten'!A$33:Z$33,"")</f>
        <v/>
      </c>
    </row>
    <row r="28" spans="1:12" x14ac:dyDescent="0.3">
      <c r="A28" s="37"/>
      <c r="B28" s="38"/>
      <c r="C28" s="151"/>
      <c r="D28" s="152"/>
      <c r="E28" s="38"/>
      <c r="F28" s="40">
        <f>_xlfn.XLOOKUP(B28,'hinterlegte Daten'!A$31:Z$31,'hinterlegte Daten'!A$32:Z$32,1)</f>
        <v>1</v>
      </c>
      <c r="G28" s="38"/>
      <c r="H28" s="61">
        <f t="shared" si="0"/>
        <v>0</v>
      </c>
      <c r="I28" s="62"/>
      <c r="J28" s="16" t="str">
        <f t="shared" si="1"/>
        <v/>
      </c>
      <c r="L28" s="19" t="str">
        <f>_xlfn.XLOOKUP(B28,'hinterlegte Daten'!A$31:Z$31,'hinterlegte Daten'!A$33:Z$33,"")</f>
        <v/>
      </c>
    </row>
    <row r="29" spans="1:12" x14ac:dyDescent="0.3">
      <c r="A29" s="37"/>
      <c r="B29" s="38"/>
      <c r="C29" s="151"/>
      <c r="D29" s="152"/>
      <c r="E29" s="38"/>
      <c r="F29" s="40">
        <f>_xlfn.XLOOKUP(B29,'hinterlegte Daten'!A$31:Z$31,'hinterlegte Daten'!A$32:Z$32,1)</f>
        <v>1</v>
      </c>
      <c r="G29" s="38"/>
      <c r="H29" s="61">
        <f t="shared" si="0"/>
        <v>0</v>
      </c>
      <c r="I29" s="62"/>
      <c r="J29" s="16" t="str">
        <f t="shared" si="1"/>
        <v/>
      </c>
      <c r="L29" s="19" t="str">
        <f>_xlfn.XLOOKUP(B29,'hinterlegte Daten'!A$31:Z$31,'hinterlegte Daten'!A$33:Z$33,"")</f>
        <v/>
      </c>
    </row>
    <row r="30" spans="1:12" x14ac:dyDescent="0.3">
      <c r="A30" s="37"/>
      <c r="B30" s="38"/>
      <c r="C30" s="151"/>
      <c r="D30" s="152"/>
      <c r="E30" s="38"/>
      <c r="F30" s="40">
        <f>_xlfn.XLOOKUP(B30,'hinterlegte Daten'!A$31:Z$31,'hinterlegte Daten'!A$32:Z$32,1)</f>
        <v>1</v>
      </c>
      <c r="G30" s="38"/>
      <c r="H30" s="61">
        <f t="shared" si="0"/>
        <v>0</v>
      </c>
      <c r="I30" s="62"/>
      <c r="J30" s="16" t="str">
        <f t="shared" si="1"/>
        <v/>
      </c>
      <c r="L30" s="19" t="str">
        <f>_xlfn.XLOOKUP(B30,'hinterlegte Daten'!A$31:Z$31,'hinterlegte Daten'!A$33:Z$33,"")</f>
        <v/>
      </c>
    </row>
    <row r="31" spans="1:12" x14ac:dyDescent="0.3">
      <c r="A31" s="37"/>
      <c r="B31" s="38"/>
      <c r="C31" s="151"/>
      <c r="D31" s="152"/>
      <c r="E31" s="38"/>
      <c r="F31" s="40">
        <f>_xlfn.XLOOKUP(B31,'hinterlegte Daten'!A$31:Z$31,'hinterlegte Daten'!A$32:Z$32,1)</f>
        <v>1</v>
      </c>
      <c r="G31" s="38"/>
      <c r="H31" s="61">
        <f t="shared" si="0"/>
        <v>0</v>
      </c>
      <c r="I31" s="62"/>
      <c r="J31" s="16" t="str">
        <f t="shared" si="1"/>
        <v/>
      </c>
      <c r="L31" s="19" t="str">
        <f>_xlfn.XLOOKUP(B31,'hinterlegte Daten'!A$31:Z$31,'hinterlegte Daten'!A$33:Z$33,"")</f>
        <v/>
      </c>
    </row>
    <row r="32" spans="1:12" x14ac:dyDescent="0.3">
      <c r="A32" s="37"/>
      <c r="B32" s="38"/>
      <c r="C32" s="151"/>
      <c r="D32" s="152"/>
      <c r="E32" s="38"/>
      <c r="F32" s="40">
        <f>_xlfn.XLOOKUP(B32,'hinterlegte Daten'!A$31:Z$31,'hinterlegte Daten'!A$32:Z$32,1)</f>
        <v>1</v>
      </c>
      <c r="G32" s="38"/>
      <c r="H32" s="61">
        <f t="shared" si="0"/>
        <v>0</v>
      </c>
      <c r="I32" s="62"/>
      <c r="J32" s="16" t="str">
        <f t="shared" si="1"/>
        <v/>
      </c>
      <c r="L32" s="19" t="str">
        <f>_xlfn.XLOOKUP(B32,'hinterlegte Daten'!A$31:Z$31,'hinterlegte Daten'!A$33:Z$33,"")</f>
        <v/>
      </c>
    </row>
    <row r="33" spans="1:12" x14ac:dyDescent="0.3">
      <c r="A33" s="37"/>
      <c r="B33" s="38"/>
      <c r="C33" s="151"/>
      <c r="D33" s="152"/>
      <c r="E33" s="38"/>
      <c r="F33" s="40">
        <f>_xlfn.XLOOKUP(B33,'hinterlegte Daten'!A$31:Z$31,'hinterlegte Daten'!A$32:Z$32,1)</f>
        <v>1</v>
      </c>
      <c r="G33" s="38"/>
      <c r="H33" s="61">
        <f t="shared" si="0"/>
        <v>0</v>
      </c>
      <c r="I33" s="62"/>
      <c r="J33" s="16" t="str">
        <f t="shared" si="1"/>
        <v/>
      </c>
      <c r="L33" s="19" t="str">
        <f>_xlfn.XLOOKUP(B33,'hinterlegte Daten'!A$31:Z$31,'hinterlegte Daten'!A$33:Z$33,"")</f>
        <v/>
      </c>
    </row>
    <row r="34" spans="1:12" x14ac:dyDescent="0.3">
      <c r="A34" s="37"/>
      <c r="B34" s="38"/>
      <c r="C34" s="151"/>
      <c r="D34" s="152"/>
      <c r="E34" s="38"/>
      <c r="F34" s="40">
        <f>_xlfn.XLOOKUP(B34,'hinterlegte Daten'!A$31:Z$31,'hinterlegte Daten'!A$32:Z$32,1)</f>
        <v>1</v>
      </c>
      <c r="G34" s="38"/>
      <c r="H34" s="61">
        <f t="shared" si="0"/>
        <v>0</v>
      </c>
      <c r="I34" s="62"/>
      <c r="J34" s="16" t="str">
        <f t="shared" si="1"/>
        <v/>
      </c>
      <c r="L34" s="19" t="str">
        <f>_xlfn.XLOOKUP(B34,'hinterlegte Daten'!A$31:Z$31,'hinterlegte Daten'!A$33:Z$33,"")</f>
        <v/>
      </c>
    </row>
    <row r="35" spans="1:12" x14ac:dyDescent="0.3">
      <c r="A35" s="37"/>
      <c r="B35" s="38"/>
      <c r="C35" s="151"/>
      <c r="D35" s="152"/>
      <c r="E35" s="38"/>
      <c r="F35" s="40">
        <f>_xlfn.XLOOKUP(B35,'hinterlegte Daten'!A$31:Z$31,'hinterlegte Daten'!A$32:Z$32,1)</f>
        <v>1</v>
      </c>
      <c r="G35" s="38"/>
      <c r="H35" s="61">
        <f t="shared" si="0"/>
        <v>0</v>
      </c>
      <c r="I35" s="62"/>
      <c r="J35" s="16" t="str">
        <f t="shared" si="1"/>
        <v/>
      </c>
      <c r="L35" s="19" t="str">
        <f>_xlfn.XLOOKUP(B35,'hinterlegte Daten'!A$31:Z$31,'hinterlegte Daten'!A$33:Z$33,"")</f>
        <v/>
      </c>
    </row>
    <row r="36" spans="1:12" x14ac:dyDescent="0.3">
      <c r="A36" s="37"/>
      <c r="B36" s="38"/>
      <c r="C36" s="151"/>
      <c r="D36" s="152"/>
      <c r="E36" s="38"/>
      <c r="F36" s="40">
        <f>_xlfn.XLOOKUP(B36,'hinterlegte Daten'!A$31:Z$31,'hinterlegte Daten'!A$32:Z$32,1)</f>
        <v>1</v>
      </c>
      <c r="G36" s="38"/>
      <c r="H36" s="61">
        <f t="shared" si="0"/>
        <v>0</v>
      </c>
      <c r="I36" s="62"/>
      <c r="J36" s="16" t="str">
        <f t="shared" si="1"/>
        <v/>
      </c>
      <c r="L36" s="19" t="str">
        <f>_xlfn.XLOOKUP(B36,'hinterlegte Daten'!A$31:Z$31,'hinterlegte Daten'!A$33:Z$33,"")</f>
        <v/>
      </c>
    </row>
    <row r="37" spans="1:12" x14ac:dyDescent="0.3">
      <c r="A37" s="37"/>
      <c r="B37" s="38"/>
      <c r="C37" s="151"/>
      <c r="D37" s="152"/>
      <c r="E37" s="38"/>
      <c r="F37" s="40">
        <f>_xlfn.XLOOKUP(B37,'hinterlegte Daten'!A$31:Z$31,'hinterlegte Daten'!A$32:Z$32,1)</f>
        <v>1</v>
      </c>
      <c r="G37" s="38"/>
      <c r="H37" s="61">
        <f t="shared" si="0"/>
        <v>0</v>
      </c>
      <c r="I37" s="62"/>
      <c r="J37" s="16" t="str">
        <f t="shared" si="1"/>
        <v/>
      </c>
      <c r="L37" s="19" t="str">
        <f>_xlfn.XLOOKUP(B37,'hinterlegte Daten'!A$31:Z$31,'hinterlegte Daten'!A$33:Z$33,"")</f>
        <v/>
      </c>
    </row>
    <row r="38" spans="1:12" x14ac:dyDescent="0.3">
      <c r="A38" s="37"/>
      <c r="B38" s="38"/>
      <c r="C38" s="151"/>
      <c r="D38" s="152"/>
      <c r="E38" s="38"/>
      <c r="F38" s="40">
        <f>_xlfn.XLOOKUP(B38,'hinterlegte Daten'!A$31:Z$31,'hinterlegte Daten'!A$32:Z$32,1)</f>
        <v>1</v>
      </c>
      <c r="G38" s="38"/>
      <c r="H38" s="61">
        <f t="shared" si="0"/>
        <v>0</v>
      </c>
      <c r="I38" s="62"/>
      <c r="J38" s="16" t="str">
        <f t="shared" si="1"/>
        <v/>
      </c>
      <c r="L38" s="19" t="str">
        <f>_xlfn.XLOOKUP(B38,'hinterlegte Daten'!A$31:Z$31,'hinterlegte Daten'!A$33:Z$33,"")</f>
        <v/>
      </c>
    </row>
    <row r="39" spans="1:12" x14ac:dyDescent="0.3">
      <c r="A39" s="37"/>
      <c r="B39" s="38"/>
      <c r="C39" s="151"/>
      <c r="D39" s="152"/>
      <c r="E39" s="38"/>
      <c r="F39" s="40">
        <f>_xlfn.XLOOKUP(B39,'hinterlegte Daten'!A$31:Z$31,'hinterlegte Daten'!A$32:Z$32,1)</f>
        <v>1</v>
      </c>
      <c r="G39" s="38"/>
      <c r="H39" s="61">
        <f t="shared" si="0"/>
        <v>0</v>
      </c>
      <c r="I39" s="62"/>
      <c r="J39" s="16" t="str">
        <f t="shared" si="1"/>
        <v/>
      </c>
      <c r="L39" s="19" t="str">
        <f>_xlfn.XLOOKUP(B39,'hinterlegte Daten'!A$31:Z$31,'hinterlegte Daten'!A$33:Z$33,"")</f>
        <v/>
      </c>
    </row>
    <row r="40" spans="1:12" x14ac:dyDescent="0.3">
      <c r="A40" s="37"/>
      <c r="B40" s="38"/>
      <c r="C40" s="151"/>
      <c r="D40" s="152"/>
      <c r="E40" s="38"/>
      <c r="F40" s="40">
        <f>_xlfn.XLOOKUP(B40,'hinterlegte Daten'!A$31:Z$31,'hinterlegte Daten'!A$32:Z$32,1)</f>
        <v>1</v>
      </c>
      <c r="G40" s="38"/>
      <c r="H40" s="61">
        <f t="shared" si="0"/>
        <v>0</v>
      </c>
      <c r="I40" s="62"/>
      <c r="J40" s="16" t="str">
        <f t="shared" si="1"/>
        <v/>
      </c>
      <c r="L40" s="19" t="str">
        <f>_xlfn.XLOOKUP(B40,'hinterlegte Daten'!A$31:Z$31,'hinterlegte Daten'!A$33:Z$33,"")</f>
        <v/>
      </c>
    </row>
    <row r="41" spans="1:12" x14ac:dyDescent="0.3">
      <c r="A41" s="37"/>
      <c r="B41" s="38"/>
      <c r="C41" s="151"/>
      <c r="D41" s="152"/>
      <c r="E41" s="38"/>
      <c r="F41" s="40">
        <f>_xlfn.XLOOKUP(B41,'hinterlegte Daten'!A$31:Z$31,'hinterlegte Daten'!A$32:Z$32,1)</f>
        <v>1</v>
      </c>
      <c r="G41" s="38"/>
      <c r="H41" s="153">
        <f t="shared" si="0"/>
        <v>0</v>
      </c>
      <c r="I41" s="154"/>
      <c r="J41" s="16" t="str">
        <f t="shared" si="1"/>
        <v/>
      </c>
      <c r="L41" s="19" t="str">
        <f>_xlfn.XLOOKUP(B41,'hinterlegte Daten'!A$31:Z$31,'hinterlegte Daten'!A$33:Z$33,"")</f>
        <v/>
      </c>
    </row>
    <row r="42" spans="1:12" x14ac:dyDescent="0.3">
      <c r="A42" s="37"/>
      <c r="B42" s="38"/>
      <c r="C42" s="151"/>
      <c r="D42" s="152"/>
      <c r="E42" s="38"/>
      <c r="F42" s="40">
        <f>_xlfn.XLOOKUP(B42,'hinterlegte Daten'!A$31:Z$31,'hinterlegte Daten'!A$32:Z$32,1)</f>
        <v>1</v>
      </c>
      <c r="G42" s="38"/>
      <c r="H42" s="153">
        <f t="shared" si="0"/>
        <v>0</v>
      </c>
      <c r="I42" s="154"/>
      <c r="J42" s="16" t="str">
        <f t="shared" si="1"/>
        <v/>
      </c>
      <c r="L42" s="19" t="str">
        <f>_xlfn.XLOOKUP(B42,'hinterlegte Daten'!A$31:Z$31,'hinterlegte Daten'!A$33:Z$33,"")</f>
        <v/>
      </c>
    </row>
    <row r="43" spans="1:12" x14ac:dyDescent="0.3">
      <c r="A43" s="37"/>
      <c r="B43" s="38"/>
      <c r="C43" s="151"/>
      <c r="D43" s="152"/>
      <c r="E43" s="38"/>
      <c r="F43" s="40">
        <f>_xlfn.XLOOKUP(B43,'hinterlegte Daten'!A$31:Z$31,'hinterlegte Daten'!A$32:Z$32,1)</f>
        <v>1</v>
      </c>
      <c r="G43" s="38"/>
      <c r="H43" s="153">
        <f t="shared" si="0"/>
        <v>0</v>
      </c>
      <c r="I43" s="154"/>
      <c r="J43" s="16" t="str">
        <f t="shared" si="1"/>
        <v/>
      </c>
      <c r="L43" s="19" t="str">
        <f>_xlfn.XLOOKUP(B43,'hinterlegte Daten'!A$31:Z$31,'hinterlegte Daten'!A$33:Z$33,"")</f>
        <v/>
      </c>
    </row>
    <row r="44" spans="1:12" x14ac:dyDescent="0.3">
      <c r="A44" s="37"/>
      <c r="B44" s="38"/>
      <c r="C44" s="151"/>
      <c r="D44" s="152"/>
      <c r="E44" s="38"/>
      <c r="F44" s="40">
        <f>_xlfn.XLOOKUP(B44,'hinterlegte Daten'!A$31:Z$31,'hinterlegte Daten'!A$32:Z$32,1)</f>
        <v>1</v>
      </c>
      <c r="G44" s="38"/>
      <c r="H44" s="153">
        <f t="shared" si="0"/>
        <v>0</v>
      </c>
      <c r="I44" s="154"/>
      <c r="J44" s="16" t="str">
        <f t="shared" si="1"/>
        <v/>
      </c>
      <c r="L44" s="19" t="str">
        <f>_xlfn.XLOOKUP(B44,'hinterlegte Daten'!A$31:Z$31,'hinterlegte Daten'!A$33:Z$33,"")</f>
        <v/>
      </c>
    </row>
    <row r="45" spans="1:12" x14ac:dyDescent="0.3">
      <c r="A45" s="37"/>
      <c r="B45" s="38"/>
      <c r="C45" s="151"/>
      <c r="D45" s="152"/>
      <c r="E45" s="38"/>
      <c r="F45" s="40">
        <f>_xlfn.XLOOKUP(B45,'hinterlegte Daten'!A$31:Z$31,'hinterlegte Daten'!A$32:Z$32,1)</f>
        <v>1</v>
      </c>
      <c r="G45" s="38"/>
      <c r="H45" s="153">
        <f t="shared" si="0"/>
        <v>0</v>
      </c>
      <c r="I45" s="154"/>
      <c r="J45" s="16" t="str">
        <f t="shared" si="1"/>
        <v/>
      </c>
      <c r="L45" s="19" t="str">
        <f>_xlfn.XLOOKUP(B45,'hinterlegte Daten'!A$31:Z$31,'hinterlegte Daten'!A$33:Z$33,"")</f>
        <v/>
      </c>
    </row>
    <row r="46" spans="1:12" x14ac:dyDescent="0.3">
      <c r="A46" s="37"/>
      <c r="B46" s="38"/>
      <c r="C46" s="151"/>
      <c r="D46" s="152"/>
      <c r="E46" s="38"/>
      <c r="F46" s="40">
        <f>_xlfn.XLOOKUP(B46,'hinterlegte Daten'!A$31:Z$31,'hinterlegte Daten'!A$32:Z$32,1)</f>
        <v>1</v>
      </c>
      <c r="G46" s="38"/>
      <c r="H46" s="153">
        <f t="shared" si="0"/>
        <v>0</v>
      </c>
      <c r="I46" s="154"/>
      <c r="J46" s="16" t="str">
        <f t="shared" si="1"/>
        <v/>
      </c>
      <c r="L46" s="19" t="str">
        <f>_xlfn.XLOOKUP(B46,'hinterlegte Daten'!A$31:Z$31,'hinterlegte Daten'!A$33:Z$33,"")</f>
        <v/>
      </c>
    </row>
    <row r="47" spans="1:12" x14ac:dyDescent="0.3">
      <c r="A47" s="37"/>
      <c r="B47" s="38"/>
      <c r="C47" s="151"/>
      <c r="D47" s="152"/>
      <c r="E47" s="38"/>
      <c r="F47" s="40">
        <f>_xlfn.XLOOKUP(B47,'hinterlegte Daten'!A$31:Z$31,'hinterlegte Daten'!A$32:Z$32,1)</f>
        <v>1</v>
      </c>
      <c r="G47" s="38"/>
      <c r="H47" s="153">
        <f t="shared" si="0"/>
        <v>0</v>
      </c>
      <c r="I47" s="154"/>
      <c r="J47" s="16" t="str">
        <f t="shared" si="1"/>
        <v/>
      </c>
      <c r="L47" s="19" t="str">
        <f>_xlfn.XLOOKUP(B47,'hinterlegte Daten'!A$31:Z$31,'hinterlegte Daten'!A$33:Z$33,"")</f>
        <v/>
      </c>
    </row>
    <row r="48" spans="1:12" x14ac:dyDescent="0.3">
      <c r="A48" s="37"/>
      <c r="B48" s="38"/>
      <c r="C48" s="151"/>
      <c r="D48" s="152"/>
      <c r="E48" s="38"/>
      <c r="F48" s="40">
        <f>_xlfn.XLOOKUP(B48,'hinterlegte Daten'!A$31:Z$31,'hinterlegte Daten'!A$32:Z$32,1)</f>
        <v>1</v>
      </c>
      <c r="G48" s="38"/>
      <c r="H48" s="153">
        <f t="shared" si="0"/>
        <v>0</v>
      </c>
      <c r="I48" s="154"/>
      <c r="J48" s="16" t="str">
        <f t="shared" si="1"/>
        <v/>
      </c>
      <c r="L48" s="19" t="str">
        <f>_xlfn.XLOOKUP(B48,'hinterlegte Daten'!A$31:Z$31,'hinterlegte Daten'!A$33:Z$33,"")</f>
        <v/>
      </c>
    </row>
    <row r="49" spans="1:12" x14ac:dyDescent="0.3">
      <c r="A49" s="37"/>
      <c r="B49" s="38"/>
      <c r="C49" s="151"/>
      <c r="D49" s="152"/>
      <c r="E49" s="38"/>
      <c r="F49" s="40">
        <f>_xlfn.XLOOKUP(B49,'hinterlegte Daten'!A$31:Z$31,'hinterlegte Daten'!A$32:Z$32,1)</f>
        <v>1</v>
      </c>
      <c r="G49" s="38"/>
      <c r="H49" s="153">
        <f t="shared" si="0"/>
        <v>0</v>
      </c>
      <c r="I49" s="154"/>
      <c r="J49" s="16" t="str">
        <f t="shared" si="1"/>
        <v/>
      </c>
      <c r="L49" s="19" t="str">
        <f>_xlfn.XLOOKUP(B49,'hinterlegte Daten'!A$31:Z$31,'hinterlegte Daten'!A$33:Z$33,"")</f>
        <v/>
      </c>
    </row>
    <row r="50" spans="1:12" x14ac:dyDescent="0.3">
      <c r="A50" s="37"/>
      <c r="B50" s="38"/>
      <c r="C50" s="151"/>
      <c r="D50" s="152"/>
      <c r="E50" s="38"/>
      <c r="F50" s="40">
        <f>_xlfn.XLOOKUP(B50,'hinterlegte Daten'!A$31:Z$31,'hinterlegte Daten'!A$32:Z$32,1)</f>
        <v>1</v>
      </c>
      <c r="G50" s="38"/>
      <c r="H50" s="153">
        <f t="shared" si="0"/>
        <v>0</v>
      </c>
      <c r="I50" s="154"/>
      <c r="J50" s="16" t="str">
        <f t="shared" si="1"/>
        <v/>
      </c>
      <c r="L50" s="19" t="str">
        <f>_xlfn.XLOOKUP(B50,'hinterlegte Daten'!A$31:Z$31,'hinterlegte Daten'!A$33:Z$33,"")</f>
        <v/>
      </c>
    </row>
    <row r="51" spans="1:12" x14ac:dyDescent="0.3">
      <c r="A51" s="37"/>
      <c r="B51" s="38"/>
      <c r="C51" s="151"/>
      <c r="D51" s="152"/>
      <c r="E51" s="38"/>
      <c r="F51" s="40">
        <f>_xlfn.XLOOKUP(B51,'hinterlegte Daten'!A$31:Z$31,'hinterlegte Daten'!A$32:Z$32,1)</f>
        <v>1</v>
      </c>
      <c r="G51" s="38"/>
      <c r="H51" s="153">
        <f t="shared" si="0"/>
        <v>0</v>
      </c>
      <c r="I51" s="154"/>
      <c r="J51" s="16" t="str">
        <f t="shared" si="1"/>
        <v/>
      </c>
      <c r="L51" s="19" t="str">
        <f>_xlfn.XLOOKUP(B51,'hinterlegte Daten'!A$31:Z$31,'hinterlegte Daten'!A$33:Z$33,"")</f>
        <v/>
      </c>
    </row>
    <row r="52" spans="1:12" x14ac:dyDescent="0.3">
      <c r="A52" s="37"/>
      <c r="B52" s="38"/>
      <c r="C52" s="151"/>
      <c r="D52" s="152"/>
      <c r="E52" s="38"/>
      <c r="F52" s="40">
        <f>_xlfn.XLOOKUP(B52,'hinterlegte Daten'!A$31:Z$31,'hinterlegte Daten'!A$32:Z$32,1)</f>
        <v>1</v>
      </c>
      <c r="G52" s="38"/>
      <c r="H52" s="153">
        <f t="shared" si="0"/>
        <v>0</v>
      </c>
      <c r="I52" s="154"/>
      <c r="J52" s="16" t="str">
        <f t="shared" si="1"/>
        <v/>
      </c>
      <c r="L52" s="19" t="str">
        <f>_xlfn.XLOOKUP(B52,'hinterlegte Daten'!A$31:Z$31,'hinterlegte Daten'!A$33:Z$33,"")</f>
        <v/>
      </c>
    </row>
    <row r="53" spans="1:12" x14ac:dyDescent="0.3">
      <c r="A53" s="37"/>
      <c r="B53" s="38"/>
      <c r="C53" s="151"/>
      <c r="D53" s="152"/>
      <c r="E53" s="38"/>
      <c r="F53" s="40">
        <f>_xlfn.XLOOKUP(B53,'hinterlegte Daten'!A$31:Z$31,'hinterlegte Daten'!A$32:Z$32,1)</f>
        <v>1</v>
      </c>
      <c r="G53" s="38"/>
      <c r="H53" s="153">
        <f t="shared" si="0"/>
        <v>0</v>
      </c>
      <c r="I53" s="154"/>
      <c r="J53" s="16" t="str">
        <f t="shared" si="1"/>
        <v/>
      </c>
      <c r="L53" s="19" t="str">
        <f>_xlfn.XLOOKUP(B53,'hinterlegte Daten'!A$31:Z$31,'hinterlegte Daten'!A$33:Z$33,"")</f>
        <v/>
      </c>
    </row>
    <row r="54" spans="1:12" x14ac:dyDescent="0.3">
      <c r="A54" s="37"/>
      <c r="B54" s="38"/>
      <c r="C54" s="151"/>
      <c r="D54" s="152"/>
      <c r="E54" s="38"/>
      <c r="F54" s="40">
        <f>_xlfn.XLOOKUP(B54,'hinterlegte Daten'!A$31:Z$31,'hinterlegte Daten'!A$32:Z$32,1)</f>
        <v>1</v>
      </c>
      <c r="G54" s="38"/>
      <c r="H54" s="153">
        <f t="shared" si="0"/>
        <v>0</v>
      </c>
      <c r="I54" s="154"/>
      <c r="J54" s="16" t="str">
        <f t="shared" si="1"/>
        <v/>
      </c>
      <c r="L54" s="19" t="str">
        <f>_xlfn.XLOOKUP(B54,'hinterlegte Daten'!A$31:Z$31,'hinterlegte Daten'!A$33:Z$33,"")</f>
        <v/>
      </c>
    </row>
    <row r="55" spans="1:12" x14ac:dyDescent="0.3">
      <c r="A55" s="19"/>
    </row>
    <row r="56" spans="1:12" x14ac:dyDescent="0.3">
      <c r="A56" s="9" t="s">
        <v>45</v>
      </c>
      <c r="B56" s="38"/>
      <c r="G56" s="9" t="s">
        <v>55</v>
      </c>
      <c r="H56" s="158">
        <f>_xlfn.XLOOKUP(B56,'hinterlegte Daten'!A39:D39,'hinterlegte Daten'!A40:D40,0)</f>
        <v>0</v>
      </c>
      <c r="I56" s="159"/>
    </row>
    <row r="57" spans="1:12" ht="15" thickBot="1" x14ac:dyDescent="0.35"/>
    <row r="58" spans="1:12" ht="15" thickBot="1" x14ac:dyDescent="0.35">
      <c r="E58" s="123" t="s">
        <v>293</v>
      </c>
      <c r="F58" s="124"/>
      <c r="G58" s="123" t="s">
        <v>294</v>
      </c>
      <c r="H58" s="124"/>
    </row>
    <row r="59" spans="1:12" ht="15" customHeight="1" x14ac:dyDescent="0.3">
      <c r="A59" s="66" t="s">
        <v>102</v>
      </c>
      <c r="B59" s="93">
        <f>ROUND(SUM(H8:H54,H56)^(0.67)*0.029,2)</f>
        <v>0</v>
      </c>
      <c r="C59" s="139" t="s">
        <v>295</v>
      </c>
      <c r="D59" s="69" t="s">
        <v>25</v>
      </c>
      <c r="E59" s="74">
        <f>IF(B59=0,0,IF(-72.1*LN(0.2/B59)&gt;20,-72.1*LN(0.2/B59),20))</f>
        <v>0</v>
      </c>
      <c r="F59" s="67" t="str" cm="1">
        <f t="array" ref="F59">_xlfn.IFS(B$59=0,"",OR(B$59&lt;0.35,B$59&gt;6.4),"Abstand prüfen",AND(B$59&gt;=0.35,B$59&lt;=6.4),"Formel gilt")</f>
        <v/>
      </c>
      <c r="G59" s="72">
        <f>IF(E$59=0,0,IF(E$59-50&gt;20,E$59-50,20))</f>
        <v>0</v>
      </c>
      <c r="H59" s="94" t="str" cm="1">
        <f t="array" ref="H59">_xlfn.IFS(G59=0,"",G59&lt;40,"Abstand kritisch",AND(40&lt;=G59,B$59&lt;=6.4),"Formel gilt",B$59&gt;6.4,"Abstand prüfen")</f>
        <v/>
      </c>
    </row>
    <row r="60" spans="1:12" x14ac:dyDescent="0.3">
      <c r="A60" s="125" t="str" cm="1">
        <f t="array" ref="A60">_xlfn.IFS(B59=0,"",OR(B59&lt;0.35,B59&gt;6.4),"ACHTUNG: Berechnungsformel nicht für diese Quellenstärke geeignet",AND(COUNTIF(G8:G54,0.7)&gt;0,E59&lt;50),"ACHTUNG: Minimalabstand bei Abluftreinigung 50 m",TRUE,"")</f>
        <v/>
      </c>
      <c r="B60" s="126"/>
      <c r="C60" s="140"/>
      <c r="D60" s="70" t="s">
        <v>26</v>
      </c>
      <c r="E60" s="75">
        <f>IF(E59=0,0,IF(E59-30&gt;20,E59-30,20))</f>
        <v>0</v>
      </c>
      <c r="F60" s="68" t="str" cm="1">
        <f t="array" ref="F60">_xlfn.IFS(E60=0,"",E60&lt;40,"Abstand prüfen",AND(40&lt;=E60,B$59&lt;=6.4),"Formel gilt",B$59&gt;6.4,"Abstand prüfen")</f>
        <v/>
      </c>
      <c r="G60" s="73">
        <f>IF(E$59=0,0,IF(E$59-65&gt;20,E$59-65,20))</f>
        <v>0</v>
      </c>
      <c r="H60" s="95" t="str" cm="1">
        <f t="array" ref="H60">_xlfn.IFS(G60=0,"",G60&lt;40,"Abstand kritisch",AND(40&lt;=G60,B$59&lt;=6.4),"Formel gilt",B$59&gt;6.4,"Abstand prüfen")</f>
        <v/>
      </c>
    </row>
    <row r="61" spans="1:12" x14ac:dyDescent="0.3">
      <c r="A61" s="111"/>
      <c r="B61" s="111"/>
      <c r="C61" s="141"/>
      <c r="D61" s="119" t="s">
        <v>330</v>
      </c>
      <c r="E61" s="143" t="s">
        <v>296</v>
      </c>
      <c r="F61" s="144"/>
      <c r="G61" s="73">
        <f>IF(E$59=0,0,IF(E$59-65&gt;20,E$59-65,20))</f>
        <v>0</v>
      </c>
      <c r="H61" s="95" t="str" cm="1">
        <f t="array" ref="H61">_xlfn.IFS(G61=0,"",G61&lt;40,"Abstand kritisch",AND(40&lt;=G61,B$59&lt;=6.4),"Formel gilt",B$59&gt;6.4,"Abstand prüfen")</f>
        <v/>
      </c>
    </row>
    <row r="62" spans="1:12" ht="15" thickBot="1" x14ac:dyDescent="0.35">
      <c r="B62" s="65"/>
      <c r="C62" s="142"/>
      <c r="D62" s="71" t="s">
        <v>331</v>
      </c>
      <c r="E62" s="127" t="s">
        <v>296</v>
      </c>
      <c r="F62" s="128"/>
      <c r="G62" s="76">
        <f>IF(E$59=0,0,IF(E$59-80&gt;20,E$59-80,20))</f>
        <v>0</v>
      </c>
      <c r="H62" s="96" t="str" cm="1">
        <f t="array" ref="H62">_xlfn.IFS(G62=0,"",G62&lt;40,"Abstand kritisch",AND(40&lt;=G62,B$59&lt;=6.4),"Formel gilt",B$59&gt;6.4,"Abstand prüfen")</f>
        <v/>
      </c>
    </row>
    <row r="63" spans="1:12" ht="15" thickBot="1" x14ac:dyDescent="0.35">
      <c r="B63" s="65"/>
      <c r="C63" s="88"/>
      <c r="D63" s="71"/>
    </row>
    <row r="64" spans="1:12" ht="15" customHeight="1" thickBot="1" x14ac:dyDescent="0.35">
      <c r="A64" s="26" t="s">
        <v>80</v>
      </c>
      <c r="B64" s="155"/>
      <c r="C64" s="91" t="s">
        <v>81</v>
      </c>
      <c r="D64" s="90">
        <f>_xlfn.XLOOKUP(B64,'hinterlegte Daten'!A46:E46,'hinterlegte Daten'!A49:E49,1)</f>
        <v>1</v>
      </c>
      <c r="E64" s="130" t="s">
        <v>293</v>
      </c>
      <c r="F64" s="124"/>
      <c r="G64" s="123" t="s">
        <v>294</v>
      </c>
      <c r="H64" s="124"/>
    </row>
    <row r="65" spans="1:8" x14ac:dyDescent="0.3">
      <c r="B65" s="155"/>
      <c r="C65" s="133" t="s">
        <v>103</v>
      </c>
      <c r="D65" s="69" t="s">
        <v>25</v>
      </c>
      <c r="E65" s="74">
        <f>E59*D$64</f>
        <v>0</v>
      </c>
      <c r="F65" s="67" t="str">
        <f>IF(D64=1,"",F59)</f>
        <v/>
      </c>
      <c r="G65" s="74">
        <f>G59*D$64</f>
        <v>0</v>
      </c>
      <c r="H65" s="94" t="str">
        <f>IF(D64=1,"",H59)</f>
        <v/>
      </c>
    </row>
    <row r="66" spans="1:8" x14ac:dyDescent="0.3">
      <c r="A66" s="98" t="str">
        <f>IF(B64="situationsspezifischer Faktor","Eingabe situationsspezifischer Faktor in Zelle B65:","")</f>
        <v/>
      </c>
      <c r="B66" s="104"/>
      <c r="C66" s="134"/>
      <c r="D66" s="70" t="s">
        <v>26</v>
      </c>
      <c r="E66" s="75">
        <f>E60*D$64</f>
        <v>0</v>
      </c>
      <c r="F66" s="68" t="str">
        <f>IF(D64=1,"",F60)</f>
        <v/>
      </c>
      <c r="G66" s="75">
        <f>G60*D$64</f>
        <v>0</v>
      </c>
      <c r="H66" s="95" t="str">
        <f>IF(D64=1,"",H60)</f>
        <v/>
      </c>
    </row>
    <row r="67" spans="1:8" x14ac:dyDescent="0.3">
      <c r="A67" s="98"/>
      <c r="C67" s="135"/>
      <c r="D67" s="119" t="s">
        <v>330</v>
      </c>
      <c r="E67" s="143" t="s">
        <v>296</v>
      </c>
      <c r="F67" s="144"/>
      <c r="G67" s="75">
        <f>G61*D$64</f>
        <v>0</v>
      </c>
      <c r="H67" s="95" t="str">
        <f>IF(D64=1,"",H61)</f>
        <v/>
      </c>
    </row>
    <row r="68" spans="1:8" ht="15" thickBot="1" x14ac:dyDescent="0.35">
      <c r="A68" s="137" t="str">
        <f>IF(B64="situationsspezifischer Faktor","ACHTUNG: Situationsspezifischer Faktor nur mit Abklärung durch Fachexperten","")</f>
        <v/>
      </c>
      <c r="B68" s="138"/>
      <c r="C68" s="136"/>
      <c r="D68" s="71" t="s">
        <v>331</v>
      </c>
      <c r="E68" s="127" t="s">
        <v>296</v>
      </c>
      <c r="F68" s="128"/>
      <c r="G68" s="79">
        <f>G62*D$64</f>
        <v>0</v>
      </c>
      <c r="H68" s="96" t="str">
        <f>IF(D64=1,"",H62)</f>
        <v/>
      </c>
    </row>
  </sheetData>
  <sheetProtection algorithmName="SHA-512" hashValue="H+OTCHntXNbOCXsI6hNNnGiI1VOXMM+Y2DoZmqwpb5PeaaV6Zlcxn2aCd6GaidkQnGuryUQGNaWrFZnXW2rajg==" saltValue="Tr5P0L6RVtR2ZRqXR6Vxyg==" spinCount="100000" sheet="1" objects="1" scenarios="1"/>
  <mergeCells count="104">
    <mergeCell ref="G64:H64"/>
    <mergeCell ref="H56:I56"/>
    <mergeCell ref="E58:F58"/>
    <mergeCell ref="G58:H58"/>
    <mergeCell ref="C59:C62"/>
    <mergeCell ref="E62:F62"/>
    <mergeCell ref="H50:I50"/>
    <mergeCell ref="C51:D51"/>
    <mergeCell ref="H51:I51"/>
    <mergeCell ref="H52:I52"/>
    <mergeCell ref="C53:D53"/>
    <mergeCell ref="H53:I53"/>
    <mergeCell ref="C54:D54"/>
    <mergeCell ref="H54:I54"/>
    <mergeCell ref="C52:D52"/>
    <mergeCell ref="C26:D26"/>
    <mergeCell ref="H26:I26"/>
    <mergeCell ref="C41:D41"/>
    <mergeCell ref="H41:I41"/>
    <mergeCell ref="C42:D42"/>
    <mergeCell ref="H42:I42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21:D21"/>
    <mergeCell ref="H21:I21"/>
    <mergeCell ref="C22:D22"/>
    <mergeCell ref="H22:I22"/>
    <mergeCell ref="C23:D23"/>
    <mergeCell ref="H23:I23"/>
    <mergeCell ref="C24:D24"/>
    <mergeCell ref="H24:I24"/>
    <mergeCell ref="C25:D25"/>
    <mergeCell ref="H25:I25"/>
    <mergeCell ref="C16:D16"/>
    <mergeCell ref="H16:I16"/>
    <mergeCell ref="C17:D17"/>
    <mergeCell ref="H17:I17"/>
    <mergeCell ref="C18:D18"/>
    <mergeCell ref="H18:I18"/>
    <mergeCell ref="C19:D19"/>
    <mergeCell ref="H19:I19"/>
    <mergeCell ref="C20:D20"/>
    <mergeCell ref="H20:I20"/>
    <mergeCell ref="C11:D11"/>
    <mergeCell ref="H11:I11"/>
    <mergeCell ref="C12:D12"/>
    <mergeCell ref="H12:I12"/>
    <mergeCell ref="C13:D13"/>
    <mergeCell ref="H13:I13"/>
    <mergeCell ref="C14:D14"/>
    <mergeCell ref="H14:I14"/>
    <mergeCell ref="C15:D15"/>
    <mergeCell ref="H15:I15"/>
    <mergeCell ref="C10:D10"/>
    <mergeCell ref="H10:I10"/>
    <mergeCell ref="C1:D1"/>
    <mergeCell ref="C2:D2"/>
    <mergeCell ref="C3:D3"/>
    <mergeCell ref="C4:D4"/>
    <mergeCell ref="C5:D5"/>
    <mergeCell ref="C7:D7"/>
    <mergeCell ref="H7:I7"/>
    <mergeCell ref="C8:D8"/>
    <mergeCell ref="H8:I8"/>
    <mergeCell ref="C9:D9"/>
    <mergeCell ref="H9:I9"/>
    <mergeCell ref="F1:G1"/>
    <mergeCell ref="F2:G2"/>
    <mergeCell ref="F3:G3"/>
    <mergeCell ref="C65:C68"/>
    <mergeCell ref="A68:B68"/>
    <mergeCell ref="E68:F68"/>
    <mergeCell ref="C37:D37"/>
    <mergeCell ref="C38:D38"/>
    <mergeCell ref="C39:D39"/>
    <mergeCell ref="C40:D40"/>
    <mergeCell ref="B64:B65"/>
    <mergeCell ref="C43:D43"/>
    <mergeCell ref="C48:D48"/>
    <mergeCell ref="A60:B60"/>
    <mergeCell ref="E64:F64"/>
    <mergeCell ref="E61:F61"/>
    <mergeCell ref="E67:F67"/>
    <mergeCell ref="H48:I48"/>
    <mergeCell ref="C49:D49"/>
    <mergeCell ref="H49:I49"/>
    <mergeCell ref="C50:D50"/>
    <mergeCell ref="H43:I43"/>
    <mergeCell ref="C44:D44"/>
    <mergeCell ref="H44:I44"/>
    <mergeCell ref="C45:D45"/>
    <mergeCell ref="H45:I45"/>
    <mergeCell ref="C46:D46"/>
    <mergeCell ref="H46:I46"/>
    <mergeCell ref="C47:D47"/>
    <mergeCell ref="H47:I47"/>
  </mergeCells>
  <conditionalFormatting sqref="E65:E66">
    <cfRule type="expression" dxfId="66" priority="17">
      <formula>$E$65=$E$59</formula>
    </cfRule>
  </conditionalFormatting>
  <conditionalFormatting sqref="F59:F60 F65:F66">
    <cfRule type="cellIs" dxfId="65" priority="15" operator="equal">
      <formula>"Formel gilt"</formula>
    </cfRule>
    <cfRule type="cellIs" dxfId="64" priority="16" operator="equal">
      <formula>"Abstand prüfen"</formula>
    </cfRule>
  </conditionalFormatting>
  <conditionalFormatting sqref="G65:G68">
    <cfRule type="expression" dxfId="63" priority="10">
      <formula>$E$65=$E$59</formula>
    </cfRule>
  </conditionalFormatting>
  <conditionalFormatting sqref="H59:H62">
    <cfRule type="cellIs" dxfId="62" priority="4" operator="equal">
      <formula>"Abstand kritisch"</formula>
    </cfRule>
    <cfRule type="cellIs" dxfId="61" priority="5" operator="equal">
      <formula>"Formel gilt"</formula>
    </cfRule>
    <cfRule type="cellIs" dxfId="60" priority="6" operator="equal">
      <formula>"Abstand prüfen"</formula>
    </cfRule>
  </conditionalFormatting>
  <conditionalFormatting sqref="H65:H68">
    <cfRule type="cellIs" dxfId="59" priority="1" operator="equal">
      <formula>"Abstand kritisch"</formula>
    </cfRule>
    <cfRule type="cellIs" dxfId="58" priority="2" operator="equal">
      <formula>"Formel gilt"</formula>
    </cfRule>
    <cfRule type="cellIs" dxfId="57" priority="3" operator="equal">
      <formula>"Abstand prüfen"</formula>
    </cfRule>
  </conditionalFormatting>
  <conditionalFormatting sqref="M8:M10">
    <cfRule type="cellIs" dxfId="56" priority="28" operator="equal">
      <formula>"Formel gilt"</formula>
    </cfRule>
    <cfRule type="cellIs" dxfId="55" priority="29" operator="equal">
      <formula>"Abstand prüfen"</formula>
    </cfRule>
  </conditionalFormatting>
  <dataValidations count="1">
    <dataValidation type="list" allowBlank="1" showInputMessage="1" showErrorMessage="1" sqref="C8:C54 D9:D54" xr:uid="{CD6D9873-F762-49E0-A02A-6FF66E3EABE2}">
      <formula1>INDIRECT(L8)</formula1>
    </dataValidation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49" orientation="landscape" r:id="rId1"/>
  <headerFooter>
    <oddHeader>&amp;L&amp;22Cercl'Air-Empfehlung Mindestabstände</oddHeader>
    <oddFooter>&amp;L&amp;D&amp;C&amp;F&amp;__&amp;A&amp;RSeite &amp;P von &amp;N Seiten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9E8F190-167F-4A59-ADD1-8E3AF6A36AAA}">
          <x14:formula1>
            <xm:f>'hinterlegte Daten'!$A$46:$E$46</xm:f>
          </x14:formula1>
          <xm:sqref>B64:B65</xm:sqref>
        </x14:dataValidation>
        <x14:dataValidation type="list" allowBlank="1" showInputMessage="1" showErrorMessage="1" xr:uid="{7F2F7D82-84D9-4CDF-BDD3-CBC605EDF67A}">
          <x14:formula1>
            <xm:f>'hinterlegte Daten'!$A$39:$D$39</xm:f>
          </x14:formula1>
          <xm:sqref>B56</xm:sqref>
        </x14:dataValidation>
        <x14:dataValidation type="list" allowBlank="1" showInputMessage="1" showErrorMessage="1" xr:uid="{C9488BFB-56BE-4E8C-8A16-B75EB7396FF4}">
          <x14:formula1>
            <xm:f>'hinterlegte Daten'!$A$31:$Z$31</xm:f>
          </x14:formula1>
          <xm:sqref>B8:B54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1E182-8388-4984-8930-2C845E700305}">
  <dimension ref="A1:L110"/>
  <sheetViews>
    <sheetView zoomScale="85" zoomScaleNormal="85" zoomScaleSheetLayoutView="85" workbookViewId="0">
      <pane ySplit="7" topLeftCell="A8" activePane="bottomLeft" state="frozen"/>
      <selection pane="bottomLeft" activeCell="F4" sqref="F4"/>
    </sheetView>
  </sheetViews>
  <sheetFormatPr baseColWidth="10" defaultRowHeight="14.4" x14ac:dyDescent="0.3"/>
  <cols>
    <col min="1" max="1" width="52.6640625" customWidth="1"/>
    <col min="2" max="2" width="58.5546875" bestFit="1" customWidth="1"/>
    <col min="3" max="3" width="26.33203125" customWidth="1"/>
    <col min="4" max="4" width="36.6640625" customWidth="1"/>
    <col min="5" max="5" width="16.44140625" bestFit="1" customWidth="1"/>
    <col min="6" max="7" width="15.33203125" customWidth="1"/>
    <col min="8" max="8" width="18.44140625" customWidth="1"/>
    <col min="9" max="9" width="15.33203125" customWidth="1"/>
    <col min="10" max="10" width="24.33203125" customWidth="1"/>
    <col min="11" max="12" width="11.5546875" customWidth="1"/>
    <col min="14" max="14" width="14.5546875" customWidth="1"/>
    <col min="15" max="15" width="11.5546875" customWidth="1"/>
    <col min="16" max="16" width="16.6640625" customWidth="1"/>
  </cols>
  <sheetData>
    <row r="1" spans="1:12" x14ac:dyDescent="0.3">
      <c r="B1" s="9" t="s">
        <v>240</v>
      </c>
      <c r="C1" s="149" t="str">
        <f>IF(('Fall-Beschreibung'!B1&amp;'Fall-Beschreibung'!B2)=0,"",'Fall-Beschreibung'!B1&amp;" "&amp;'Fall-Beschreibung'!B2)</f>
        <v xml:space="preserve"> </v>
      </c>
      <c r="D1" s="149"/>
      <c r="E1" s="34" t="s">
        <v>243</v>
      </c>
      <c r="F1" s="149" t="str">
        <f>IF('Fall-Beschreibung'!B8=0,"",'Fall-Beschreibung'!B8)</f>
        <v/>
      </c>
      <c r="G1" s="149"/>
    </row>
    <row r="2" spans="1:12" x14ac:dyDescent="0.3">
      <c r="B2" s="9" t="s">
        <v>241</v>
      </c>
      <c r="C2" s="149" t="str">
        <f>IF('Fall-Beschreibung'!B3=0,"",'Fall-Beschreibung'!B3)</f>
        <v/>
      </c>
      <c r="D2" s="149"/>
      <c r="E2" s="34" t="s">
        <v>245</v>
      </c>
      <c r="F2" s="150" t="str">
        <f>IF('Fall-Beschreibung'!B9=0,"",'Fall-Beschreibung'!B9)</f>
        <v/>
      </c>
      <c r="G2" s="150"/>
    </row>
    <row r="3" spans="1:12" x14ac:dyDescent="0.3">
      <c r="B3" s="9" t="s">
        <v>242</v>
      </c>
      <c r="C3" s="149" t="str">
        <f>IF('Fall-Beschreibung'!B4=0,"",'Fall-Beschreibung'!B4)</f>
        <v/>
      </c>
      <c r="D3" s="149"/>
      <c r="E3" s="34" t="s">
        <v>247</v>
      </c>
      <c r="F3" s="149" t="str">
        <f>IF('Fall-Beschreibung'!B10=0,"",'Fall-Beschreibung'!B10)</f>
        <v/>
      </c>
      <c r="G3" s="149"/>
    </row>
    <row r="4" spans="1:12" x14ac:dyDescent="0.3">
      <c r="B4" s="9" t="s">
        <v>244</v>
      </c>
      <c r="C4" s="149" t="str">
        <f>IF('Fall-Beschreibung'!B5=0,"",'Fall-Beschreibung'!B5)</f>
        <v/>
      </c>
      <c r="D4" s="149"/>
      <c r="E4" s="34" t="s">
        <v>314</v>
      </c>
      <c r="F4" s="112">
        <f>Erklärungen!L2</f>
        <v>46164</v>
      </c>
    </row>
    <row r="5" spans="1:12" x14ac:dyDescent="0.3">
      <c r="B5" s="9" t="s">
        <v>246</v>
      </c>
      <c r="C5" s="149" t="str">
        <f>IF('Fall-Beschreibung'!B6=0,"",'Fall-Beschreibung'!B6)</f>
        <v/>
      </c>
      <c r="D5" s="149"/>
    </row>
    <row r="7" spans="1:12" s="1" customFormat="1" x14ac:dyDescent="0.3">
      <c r="A7" s="15" t="s">
        <v>0</v>
      </c>
      <c r="B7" s="15" t="s">
        <v>197</v>
      </c>
      <c r="C7" s="147" t="s">
        <v>198</v>
      </c>
      <c r="D7" s="148"/>
      <c r="E7" s="15" t="s">
        <v>1</v>
      </c>
      <c r="F7" s="15" t="s">
        <v>2</v>
      </c>
      <c r="G7" s="15" t="s">
        <v>3</v>
      </c>
      <c r="H7" s="147" t="s">
        <v>4</v>
      </c>
      <c r="I7" s="148"/>
    </row>
    <row r="8" spans="1:12" x14ac:dyDescent="0.3">
      <c r="A8" s="35"/>
      <c r="B8" s="36"/>
      <c r="C8" s="151"/>
      <c r="D8" s="152"/>
      <c r="E8" s="36"/>
      <c r="F8" s="39">
        <f>_xlfn.XLOOKUP(B8,'hinterlegte Daten'!A$31:Z$31,'hinterlegte Daten'!A$32:Z$32,1)</f>
        <v>1</v>
      </c>
      <c r="G8" s="36"/>
      <c r="H8" s="153">
        <f>E8*F8*(1-G8)</f>
        <v>0</v>
      </c>
      <c r="I8" s="154"/>
      <c r="J8" s="16" t="str">
        <f>IF(AND(H8&gt;0,0.029*H8^0.67&lt;=0.05),"SCHWACHE EINZELQUELLE","")</f>
        <v/>
      </c>
      <c r="L8" s="19" t="str">
        <f>_xlfn.XLOOKUP(B8,'hinterlegte Daten'!A$31:Z$31,'hinterlegte Daten'!A$33:Z$33,"")</f>
        <v/>
      </c>
    </row>
    <row r="9" spans="1:12" x14ac:dyDescent="0.3">
      <c r="A9" s="37"/>
      <c r="B9" s="38"/>
      <c r="C9" s="151"/>
      <c r="D9" s="152"/>
      <c r="E9" s="38"/>
      <c r="F9" s="40">
        <f>_xlfn.XLOOKUP(B9,'hinterlegte Daten'!A$31:Z$31,'hinterlegte Daten'!A$32:Z$32,1)</f>
        <v>1</v>
      </c>
      <c r="G9" s="38"/>
      <c r="H9" s="153">
        <f t="shared" ref="H9:H96" si="0">E9*F9*(1-G9)</f>
        <v>0</v>
      </c>
      <c r="I9" s="154"/>
      <c r="J9" s="16" t="str">
        <f t="shared" ref="J9:J96" si="1">IF(AND(H9&gt;0,0.029*H9^0.67&lt;=0.05),"SCHWACHE EINZELQUELLE","")</f>
        <v/>
      </c>
      <c r="L9" s="19" t="str">
        <f>_xlfn.XLOOKUP(B9,'hinterlegte Daten'!A$31:Z$31,'hinterlegte Daten'!A$33:Z$33,"")</f>
        <v/>
      </c>
    </row>
    <row r="10" spans="1:12" x14ac:dyDescent="0.3">
      <c r="A10" s="37"/>
      <c r="B10" s="38"/>
      <c r="C10" s="151"/>
      <c r="D10" s="152"/>
      <c r="E10" s="38"/>
      <c r="F10" s="40">
        <f>_xlfn.XLOOKUP(B10,'hinterlegte Daten'!A$31:Z$31,'hinterlegte Daten'!A$32:Z$32,1)</f>
        <v>1</v>
      </c>
      <c r="G10" s="38"/>
      <c r="H10" s="153">
        <f t="shared" si="0"/>
        <v>0</v>
      </c>
      <c r="I10" s="154"/>
      <c r="J10" s="16" t="str">
        <f t="shared" si="1"/>
        <v/>
      </c>
      <c r="L10" s="19" t="str">
        <f>_xlfn.XLOOKUP(B10,'hinterlegte Daten'!A$31:Z$31,'hinterlegte Daten'!A$33:Z$33,"")</f>
        <v/>
      </c>
    </row>
    <row r="11" spans="1:12" x14ac:dyDescent="0.3">
      <c r="A11" s="37"/>
      <c r="B11" s="38"/>
      <c r="C11" s="151"/>
      <c r="D11" s="152"/>
      <c r="E11" s="38"/>
      <c r="F11" s="40">
        <f>_xlfn.XLOOKUP(B11,'hinterlegte Daten'!A$31:Z$31,'hinterlegte Daten'!A$32:Z$32,1)</f>
        <v>1</v>
      </c>
      <c r="G11" s="38"/>
      <c r="H11" s="153">
        <f t="shared" si="0"/>
        <v>0</v>
      </c>
      <c r="I11" s="154"/>
      <c r="J11" s="16" t="str">
        <f t="shared" si="1"/>
        <v/>
      </c>
      <c r="L11" s="19" t="str">
        <f>_xlfn.XLOOKUP(B11,'hinterlegte Daten'!A$31:Z$31,'hinterlegte Daten'!A$33:Z$33,"")</f>
        <v/>
      </c>
    </row>
    <row r="12" spans="1:12" x14ac:dyDescent="0.3">
      <c r="A12" s="37"/>
      <c r="B12" s="38"/>
      <c r="C12" s="151"/>
      <c r="D12" s="152"/>
      <c r="E12" s="38"/>
      <c r="F12" s="40">
        <f>_xlfn.XLOOKUP(B12,'hinterlegte Daten'!A$31:Z$31,'hinterlegte Daten'!A$32:Z$32,1)</f>
        <v>1</v>
      </c>
      <c r="G12" s="38"/>
      <c r="H12" s="153">
        <f t="shared" si="0"/>
        <v>0</v>
      </c>
      <c r="I12" s="154"/>
      <c r="J12" s="16" t="str">
        <f t="shared" si="1"/>
        <v/>
      </c>
      <c r="L12" s="19" t="str">
        <f>_xlfn.XLOOKUP(B12,'hinterlegte Daten'!A$31:Z$31,'hinterlegte Daten'!A$33:Z$33,"")</f>
        <v/>
      </c>
    </row>
    <row r="13" spans="1:12" x14ac:dyDescent="0.3">
      <c r="A13" s="37"/>
      <c r="B13" s="38"/>
      <c r="C13" s="151"/>
      <c r="D13" s="152"/>
      <c r="E13" s="38"/>
      <c r="F13" s="40">
        <f>_xlfn.XLOOKUP(B13,'hinterlegte Daten'!A$31:Z$31,'hinterlegte Daten'!A$32:Z$32,1)</f>
        <v>1</v>
      </c>
      <c r="G13" s="38"/>
      <c r="H13" s="153">
        <f t="shared" si="0"/>
        <v>0</v>
      </c>
      <c r="I13" s="154"/>
      <c r="J13" s="16" t="str">
        <f t="shared" si="1"/>
        <v/>
      </c>
      <c r="L13" s="19" t="str">
        <f>_xlfn.XLOOKUP(B13,'hinterlegte Daten'!A$31:Z$31,'hinterlegte Daten'!A$33:Z$33,"")</f>
        <v/>
      </c>
    </row>
    <row r="14" spans="1:12" x14ac:dyDescent="0.3">
      <c r="A14" s="37"/>
      <c r="B14" s="38"/>
      <c r="C14" s="151"/>
      <c r="D14" s="152"/>
      <c r="E14" s="38"/>
      <c r="F14" s="40">
        <f>_xlfn.XLOOKUP(B14,'hinterlegte Daten'!A$31:Z$31,'hinterlegte Daten'!A$32:Z$32,1)</f>
        <v>1</v>
      </c>
      <c r="G14" s="38"/>
      <c r="H14" s="153">
        <f t="shared" si="0"/>
        <v>0</v>
      </c>
      <c r="I14" s="154"/>
      <c r="J14" s="16" t="str">
        <f t="shared" si="1"/>
        <v/>
      </c>
      <c r="L14" s="19" t="str">
        <f>_xlfn.XLOOKUP(B14,'hinterlegte Daten'!A$31:Z$31,'hinterlegte Daten'!A$33:Z$33,"")</f>
        <v/>
      </c>
    </row>
    <row r="15" spans="1:12" x14ac:dyDescent="0.3">
      <c r="A15" s="37"/>
      <c r="B15" s="38"/>
      <c r="C15" s="151"/>
      <c r="D15" s="152"/>
      <c r="E15" s="38"/>
      <c r="F15" s="40">
        <f>_xlfn.XLOOKUP(B15,'hinterlegte Daten'!A$31:Z$31,'hinterlegte Daten'!A$32:Z$32,1)</f>
        <v>1</v>
      </c>
      <c r="G15" s="38"/>
      <c r="H15" s="153">
        <f t="shared" si="0"/>
        <v>0</v>
      </c>
      <c r="I15" s="154"/>
      <c r="J15" s="16" t="str">
        <f t="shared" si="1"/>
        <v/>
      </c>
      <c r="L15" s="19" t="str">
        <f>_xlfn.XLOOKUP(B15,'hinterlegte Daten'!A$31:Z$31,'hinterlegte Daten'!A$33:Z$33,"")</f>
        <v/>
      </c>
    </row>
    <row r="16" spans="1:12" x14ac:dyDescent="0.3">
      <c r="A16" s="37"/>
      <c r="B16" s="38"/>
      <c r="C16" s="151"/>
      <c r="D16" s="152"/>
      <c r="E16" s="38"/>
      <c r="F16" s="40">
        <f>_xlfn.XLOOKUP(B16,'hinterlegte Daten'!A$31:Z$31,'hinterlegte Daten'!A$32:Z$32,1)</f>
        <v>1</v>
      </c>
      <c r="G16" s="38"/>
      <c r="H16" s="153">
        <f t="shared" si="0"/>
        <v>0</v>
      </c>
      <c r="I16" s="154"/>
      <c r="J16" s="16" t="str">
        <f t="shared" si="1"/>
        <v/>
      </c>
      <c r="L16" s="19" t="str">
        <f>_xlfn.XLOOKUP(B16,'hinterlegte Daten'!A$31:Z$31,'hinterlegte Daten'!A$33:Z$33,"")</f>
        <v/>
      </c>
    </row>
    <row r="17" spans="1:12" x14ac:dyDescent="0.3">
      <c r="A17" s="37"/>
      <c r="B17" s="38"/>
      <c r="C17" s="151"/>
      <c r="D17" s="152"/>
      <c r="E17" s="38"/>
      <c r="F17" s="40">
        <f>_xlfn.XLOOKUP(B17,'hinterlegte Daten'!A$31:Z$31,'hinterlegte Daten'!A$32:Z$32,1)</f>
        <v>1</v>
      </c>
      <c r="G17" s="38"/>
      <c r="H17" s="153">
        <f t="shared" si="0"/>
        <v>0</v>
      </c>
      <c r="I17" s="154"/>
      <c r="J17" s="16" t="str">
        <f t="shared" si="1"/>
        <v/>
      </c>
      <c r="L17" s="19" t="str">
        <f>_xlfn.XLOOKUP(B17,'hinterlegte Daten'!A$31:Z$31,'hinterlegte Daten'!A$33:Z$33,"")</f>
        <v/>
      </c>
    </row>
    <row r="18" spans="1:12" x14ac:dyDescent="0.3">
      <c r="A18" s="37"/>
      <c r="B18" s="38"/>
      <c r="C18" s="151"/>
      <c r="D18" s="152"/>
      <c r="E18" s="38"/>
      <c r="F18" s="40">
        <f>_xlfn.XLOOKUP(B18,'hinterlegte Daten'!A$31:Z$31,'hinterlegte Daten'!A$32:Z$32,1)</f>
        <v>1</v>
      </c>
      <c r="G18" s="38"/>
      <c r="H18" s="153">
        <f t="shared" si="0"/>
        <v>0</v>
      </c>
      <c r="I18" s="154"/>
      <c r="J18" s="16" t="str">
        <f t="shared" si="1"/>
        <v/>
      </c>
      <c r="L18" s="19" t="str">
        <f>_xlfn.XLOOKUP(B18,'hinterlegte Daten'!A$31:Z$31,'hinterlegte Daten'!A$33:Z$33,"")</f>
        <v/>
      </c>
    </row>
    <row r="19" spans="1:12" x14ac:dyDescent="0.3">
      <c r="A19" s="37"/>
      <c r="B19" s="38"/>
      <c r="C19" s="151"/>
      <c r="D19" s="152"/>
      <c r="E19" s="38"/>
      <c r="F19" s="40">
        <f>_xlfn.XLOOKUP(B19,'hinterlegte Daten'!A$31:Z$31,'hinterlegte Daten'!A$32:Z$32,1)</f>
        <v>1</v>
      </c>
      <c r="G19" s="38"/>
      <c r="H19" s="153">
        <f t="shared" si="0"/>
        <v>0</v>
      </c>
      <c r="I19" s="154"/>
      <c r="J19" s="16" t="str">
        <f t="shared" si="1"/>
        <v/>
      </c>
      <c r="L19" s="19" t="str">
        <f>_xlfn.XLOOKUP(B19,'hinterlegte Daten'!A$31:Z$31,'hinterlegte Daten'!A$33:Z$33,"")</f>
        <v/>
      </c>
    </row>
    <row r="20" spans="1:12" x14ac:dyDescent="0.3">
      <c r="A20" s="37"/>
      <c r="B20" s="38"/>
      <c r="C20" s="151"/>
      <c r="D20" s="152"/>
      <c r="E20" s="38"/>
      <c r="F20" s="40">
        <f>_xlfn.XLOOKUP(B20,'hinterlegte Daten'!A$31:Z$31,'hinterlegte Daten'!A$32:Z$32,1)</f>
        <v>1</v>
      </c>
      <c r="G20" s="38"/>
      <c r="H20" s="153">
        <f t="shared" si="0"/>
        <v>0</v>
      </c>
      <c r="I20" s="154"/>
      <c r="J20" s="16" t="str">
        <f t="shared" si="1"/>
        <v/>
      </c>
      <c r="L20" s="19" t="str">
        <f>_xlfn.XLOOKUP(B20,'hinterlegte Daten'!A$31:Z$31,'hinterlegte Daten'!A$33:Z$33,"")</f>
        <v/>
      </c>
    </row>
    <row r="21" spans="1:12" x14ac:dyDescent="0.3">
      <c r="A21" s="37"/>
      <c r="B21" s="38"/>
      <c r="C21" s="151"/>
      <c r="D21" s="152"/>
      <c r="E21" s="38"/>
      <c r="F21" s="40">
        <f>_xlfn.XLOOKUP(B21,'hinterlegte Daten'!A$31:Z$31,'hinterlegte Daten'!A$32:Z$32,1)</f>
        <v>1</v>
      </c>
      <c r="G21" s="38"/>
      <c r="H21" s="153">
        <f t="shared" si="0"/>
        <v>0</v>
      </c>
      <c r="I21" s="154"/>
      <c r="J21" s="16" t="str">
        <f t="shared" si="1"/>
        <v/>
      </c>
      <c r="L21" s="19" t="str">
        <f>_xlfn.XLOOKUP(B21,'hinterlegte Daten'!A$31:Z$31,'hinterlegte Daten'!A$33:Z$33,"")</f>
        <v/>
      </c>
    </row>
    <row r="22" spans="1:12" x14ac:dyDescent="0.3">
      <c r="A22" s="37"/>
      <c r="B22" s="38"/>
      <c r="C22" s="151"/>
      <c r="D22" s="152"/>
      <c r="E22" s="38"/>
      <c r="F22" s="40">
        <f>_xlfn.XLOOKUP(B22,'hinterlegte Daten'!A$31:Z$31,'hinterlegte Daten'!A$32:Z$32,1)</f>
        <v>1</v>
      </c>
      <c r="G22" s="38"/>
      <c r="H22" s="153">
        <f t="shared" si="0"/>
        <v>0</v>
      </c>
      <c r="I22" s="154"/>
      <c r="J22" s="16" t="str">
        <f t="shared" si="1"/>
        <v/>
      </c>
      <c r="L22" s="19" t="str">
        <f>_xlfn.XLOOKUP(B22,'hinterlegte Daten'!A$31:Z$31,'hinterlegte Daten'!A$33:Z$33,"")</f>
        <v/>
      </c>
    </row>
    <row r="23" spans="1:12" x14ac:dyDescent="0.3">
      <c r="A23" s="37"/>
      <c r="B23" s="38"/>
      <c r="C23" s="151"/>
      <c r="D23" s="152"/>
      <c r="E23" s="38"/>
      <c r="F23" s="40">
        <f>_xlfn.XLOOKUP(B23,'hinterlegte Daten'!A$31:Z$31,'hinterlegte Daten'!A$32:Z$32,1)</f>
        <v>1</v>
      </c>
      <c r="G23" s="38"/>
      <c r="H23" s="153">
        <f t="shared" si="0"/>
        <v>0</v>
      </c>
      <c r="I23" s="154"/>
      <c r="J23" s="16" t="str">
        <f t="shared" si="1"/>
        <v/>
      </c>
      <c r="L23" s="19" t="str">
        <f>_xlfn.XLOOKUP(B23,'hinterlegte Daten'!A$31:Z$31,'hinterlegte Daten'!A$33:Z$33,"")</f>
        <v/>
      </c>
    </row>
    <row r="24" spans="1:12" x14ac:dyDescent="0.3">
      <c r="A24" s="37"/>
      <c r="B24" s="38"/>
      <c r="C24" s="151"/>
      <c r="D24" s="152"/>
      <c r="E24" s="38"/>
      <c r="F24" s="40">
        <f>_xlfn.XLOOKUP(B24,'hinterlegte Daten'!A$31:Z$31,'hinterlegte Daten'!A$32:Z$32,1)</f>
        <v>1</v>
      </c>
      <c r="G24" s="38"/>
      <c r="H24" s="153">
        <f t="shared" si="0"/>
        <v>0</v>
      </c>
      <c r="I24" s="154"/>
      <c r="J24" s="16" t="str">
        <f t="shared" si="1"/>
        <v/>
      </c>
      <c r="L24" s="19" t="str">
        <f>_xlfn.XLOOKUP(B24,'hinterlegte Daten'!A$31:Z$31,'hinterlegte Daten'!A$33:Z$33,"")</f>
        <v/>
      </c>
    </row>
    <row r="25" spans="1:12" x14ac:dyDescent="0.3">
      <c r="A25" s="37"/>
      <c r="B25" s="38"/>
      <c r="C25" s="151"/>
      <c r="D25" s="152"/>
      <c r="E25" s="38"/>
      <c r="F25" s="40">
        <f>_xlfn.XLOOKUP(B25,'hinterlegte Daten'!A$31:Z$31,'hinterlegte Daten'!A$32:Z$32,1)</f>
        <v>1</v>
      </c>
      <c r="G25" s="38"/>
      <c r="H25" s="153">
        <f t="shared" si="0"/>
        <v>0</v>
      </c>
      <c r="I25" s="154"/>
      <c r="J25" s="16" t="str">
        <f t="shared" si="1"/>
        <v/>
      </c>
      <c r="L25" s="19" t="str">
        <f>_xlfn.XLOOKUP(B25,'hinterlegte Daten'!A$31:Z$31,'hinterlegte Daten'!A$33:Z$33,"")</f>
        <v/>
      </c>
    </row>
    <row r="26" spans="1:12" x14ac:dyDescent="0.3">
      <c r="A26" s="37"/>
      <c r="B26" s="38"/>
      <c r="C26" s="151"/>
      <c r="D26" s="152"/>
      <c r="E26" s="38"/>
      <c r="F26" s="40">
        <f>_xlfn.XLOOKUP(B26,'hinterlegte Daten'!A$31:Z$31,'hinterlegte Daten'!A$32:Z$32,1)</f>
        <v>1</v>
      </c>
      <c r="G26" s="38"/>
      <c r="H26" s="153">
        <f t="shared" si="0"/>
        <v>0</v>
      </c>
      <c r="I26" s="154"/>
      <c r="J26" s="16" t="str">
        <f t="shared" si="1"/>
        <v/>
      </c>
      <c r="L26" s="19" t="str">
        <f>_xlfn.XLOOKUP(B26,'hinterlegte Daten'!A$31:Z$31,'hinterlegte Daten'!A$33:Z$33,"")</f>
        <v/>
      </c>
    </row>
    <row r="27" spans="1:12" x14ac:dyDescent="0.3">
      <c r="A27" s="37"/>
      <c r="B27" s="38"/>
      <c r="C27" s="151"/>
      <c r="D27" s="152"/>
      <c r="E27" s="38"/>
      <c r="F27" s="40">
        <f>_xlfn.XLOOKUP(B27,'hinterlegte Daten'!A$31:Z$31,'hinterlegte Daten'!A$32:Z$32,1)</f>
        <v>1</v>
      </c>
      <c r="G27" s="38"/>
      <c r="H27" s="63">
        <f t="shared" si="0"/>
        <v>0</v>
      </c>
      <c r="I27" s="64"/>
      <c r="J27" s="16" t="str">
        <f t="shared" si="1"/>
        <v/>
      </c>
      <c r="L27" s="19" t="str">
        <f>_xlfn.XLOOKUP(B27,'hinterlegte Daten'!A$31:Z$31,'hinterlegte Daten'!A$33:Z$33,"")</f>
        <v/>
      </c>
    </row>
    <row r="28" spans="1:12" x14ac:dyDescent="0.3">
      <c r="A28" s="37"/>
      <c r="B28" s="38"/>
      <c r="C28" s="151"/>
      <c r="D28" s="152"/>
      <c r="E28" s="38"/>
      <c r="F28" s="40">
        <f>_xlfn.XLOOKUP(B28,'hinterlegte Daten'!A$31:Z$31,'hinterlegte Daten'!A$32:Z$32,1)</f>
        <v>1</v>
      </c>
      <c r="G28" s="38"/>
      <c r="H28" s="61">
        <f t="shared" si="0"/>
        <v>0</v>
      </c>
      <c r="I28" s="62"/>
      <c r="J28" s="16" t="str">
        <f t="shared" si="1"/>
        <v/>
      </c>
      <c r="L28" s="19" t="str">
        <f>_xlfn.XLOOKUP(B28,'hinterlegte Daten'!A$31:Z$31,'hinterlegte Daten'!A$33:Z$33,"")</f>
        <v/>
      </c>
    </row>
    <row r="29" spans="1:12" x14ac:dyDescent="0.3">
      <c r="A29" s="37"/>
      <c r="B29" s="38"/>
      <c r="C29" s="151"/>
      <c r="D29" s="152"/>
      <c r="E29" s="38"/>
      <c r="F29" s="40">
        <f>_xlfn.XLOOKUP(B29,'hinterlegte Daten'!A$31:Z$31,'hinterlegte Daten'!A$32:Z$32,1)</f>
        <v>1</v>
      </c>
      <c r="G29" s="38"/>
      <c r="H29" s="61">
        <f t="shared" si="0"/>
        <v>0</v>
      </c>
      <c r="I29" s="62"/>
      <c r="J29" s="16" t="str">
        <f t="shared" si="1"/>
        <v/>
      </c>
      <c r="L29" s="19" t="str">
        <f>_xlfn.XLOOKUP(B29,'hinterlegte Daten'!A$31:Z$31,'hinterlegte Daten'!A$33:Z$33,"")</f>
        <v/>
      </c>
    </row>
    <row r="30" spans="1:12" x14ac:dyDescent="0.3">
      <c r="A30" s="37"/>
      <c r="B30" s="38"/>
      <c r="C30" s="151"/>
      <c r="D30" s="152"/>
      <c r="E30" s="38"/>
      <c r="F30" s="40">
        <f>_xlfn.XLOOKUP(B30,'hinterlegte Daten'!A$31:Z$31,'hinterlegte Daten'!A$32:Z$32,1)</f>
        <v>1</v>
      </c>
      <c r="G30" s="38"/>
      <c r="H30" s="61">
        <f t="shared" si="0"/>
        <v>0</v>
      </c>
      <c r="I30" s="62"/>
      <c r="J30" s="16" t="str">
        <f t="shared" si="1"/>
        <v/>
      </c>
      <c r="L30" s="19" t="str">
        <f>_xlfn.XLOOKUP(B30,'hinterlegte Daten'!A$31:Z$31,'hinterlegte Daten'!A$33:Z$33,"")</f>
        <v/>
      </c>
    </row>
    <row r="31" spans="1:12" x14ac:dyDescent="0.3">
      <c r="A31" s="37"/>
      <c r="B31" s="38"/>
      <c r="C31" s="151"/>
      <c r="D31" s="152"/>
      <c r="E31" s="38"/>
      <c r="F31" s="40">
        <f>_xlfn.XLOOKUP(B31,'hinterlegte Daten'!A$31:Z$31,'hinterlegte Daten'!A$32:Z$32,1)</f>
        <v>1</v>
      </c>
      <c r="G31" s="38"/>
      <c r="H31" s="61">
        <f t="shared" si="0"/>
        <v>0</v>
      </c>
      <c r="I31" s="62"/>
      <c r="J31" s="16" t="str">
        <f t="shared" si="1"/>
        <v/>
      </c>
      <c r="L31" s="19" t="str">
        <f>_xlfn.XLOOKUP(B31,'hinterlegte Daten'!A$31:Z$31,'hinterlegte Daten'!A$33:Z$33,"")</f>
        <v/>
      </c>
    </row>
    <row r="32" spans="1:12" x14ac:dyDescent="0.3">
      <c r="A32" s="37"/>
      <c r="B32" s="38"/>
      <c r="C32" s="151"/>
      <c r="D32" s="152"/>
      <c r="E32" s="38"/>
      <c r="F32" s="40">
        <f>_xlfn.XLOOKUP(B32,'hinterlegte Daten'!A$31:Z$31,'hinterlegte Daten'!A$32:Z$32,1)</f>
        <v>1</v>
      </c>
      <c r="G32" s="38"/>
      <c r="H32" s="61">
        <f t="shared" si="0"/>
        <v>0</v>
      </c>
      <c r="I32" s="62"/>
      <c r="J32" s="16" t="str">
        <f t="shared" si="1"/>
        <v/>
      </c>
      <c r="L32" s="19" t="str">
        <f>_xlfn.XLOOKUP(B32,'hinterlegte Daten'!A$31:Z$31,'hinterlegte Daten'!A$33:Z$33,"")</f>
        <v/>
      </c>
    </row>
    <row r="33" spans="1:12" x14ac:dyDescent="0.3">
      <c r="A33" s="37"/>
      <c r="B33" s="38"/>
      <c r="C33" s="151"/>
      <c r="D33" s="152"/>
      <c r="E33" s="38"/>
      <c r="F33" s="40">
        <f>_xlfn.XLOOKUP(B33,'hinterlegte Daten'!A$31:Z$31,'hinterlegte Daten'!A$32:Z$32,1)</f>
        <v>1</v>
      </c>
      <c r="G33" s="38"/>
      <c r="H33" s="61">
        <f t="shared" si="0"/>
        <v>0</v>
      </c>
      <c r="I33" s="62"/>
      <c r="J33" s="16" t="str">
        <f t="shared" si="1"/>
        <v/>
      </c>
      <c r="L33" s="19" t="str">
        <f>_xlfn.XLOOKUP(B33,'hinterlegte Daten'!A$31:Z$31,'hinterlegte Daten'!A$33:Z$33,"")</f>
        <v/>
      </c>
    </row>
    <row r="34" spans="1:12" x14ac:dyDescent="0.3">
      <c r="A34" s="37"/>
      <c r="B34" s="38"/>
      <c r="C34" s="151"/>
      <c r="D34" s="152"/>
      <c r="E34" s="38"/>
      <c r="F34" s="40">
        <f>_xlfn.XLOOKUP(B34,'hinterlegte Daten'!A$31:Z$31,'hinterlegte Daten'!A$32:Z$32,1)</f>
        <v>1</v>
      </c>
      <c r="G34" s="38"/>
      <c r="H34" s="61">
        <f t="shared" si="0"/>
        <v>0</v>
      </c>
      <c r="I34" s="62"/>
      <c r="J34" s="16" t="str">
        <f t="shared" si="1"/>
        <v/>
      </c>
      <c r="L34" s="19" t="str">
        <f>_xlfn.XLOOKUP(B34,'hinterlegte Daten'!A$31:Z$31,'hinterlegte Daten'!A$33:Z$33,"")</f>
        <v/>
      </c>
    </row>
    <row r="35" spans="1:12" x14ac:dyDescent="0.3">
      <c r="A35" s="37"/>
      <c r="B35" s="38"/>
      <c r="C35" s="151"/>
      <c r="D35" s="152"/>
      <c r="E35" s="38"/>
      <c r="F35" s="40">
        <f>_xlfn.XLOOKUP(B35,'hinterlegte Daten'!A$31:Z$31,'hinterlegte Daten'!A$32:Z$32,1)</f>
        <v>1</v>
      </c>
      <c r="G35" s="38"/>
      <c r="H35" s="61">
        <f t="shared" si="0"/>
        <v>0</v>
      </c>
      <c r="I35" s="62"/>
      <c r="J35" s="16" t="str">
        <f t="shared" si="1"/>
        <v/>
      </c>
      <c r="L35" s="19" t="str">
        <f>_xlfn.XLOOKUP(B35,'hinterlegte Daten'!A$31:Z$31,'hinterlegte Daten'!A$33:Z$33,"")</f>
        <v/>
      </c>
    </row>
    <row r="36" spans="1:12" x14ac:dyDescent="0.3">
      <c r="A36" s="37"/>
      <c r="B36" s="38"/>
      <c r="C36" s="151"/>
      <c r="D36" s="152"/>
      <c r="E36" s="38"/>
      <c r="F36" s="40">
        <f>_xlfn.XLOOKUP(B36,'hinterlegte Daten'!A$31:Z$31,'hinterlegte Daten'!A$32:Z$32,1)</f>
        <v>1</v>
      </c>
      <c r="G36" s="38"/>
      <c r="H36" s="61">
        <f t="shared" si="0"/>
        <v>0</v>
      </c>
      <c r="I36" s="62"/>
      <c r="J36" s="16" t="str">
        <f t="shared" si="1"/>
        <v/>
      </c>
      <c r="L36" s="19" t="str">
        <f>_xlfn.XLOOKUP(B36,'hinterlegte Daten'!A$31:Z$31,'hinterlegte Daten'!A$33:Z$33,"")</f>
        <v/>
      </c>
    </row>
    <row r="37" spans="1:12" x14ac:dyDescent="0.3">
      <c r="A37" s="37"/>
      <c r="B37" s="38"/>
      <c r="C37" s="151"/>
      <c r="D37" s="152"/>
      <c r="E37" s="38"/>
      <c r="F37" s="40">
        <f>_xlfn.XLOOKUP(B37,'hinterlegte Daten'!A$31:Z$31,'hinterlegte Daten'!A$32:Z$32,1)</f>
        <v>1</v>
      </c>
      <c r="G37" s="38"/>
      <c r="H37" s="61">
        <f t="shared" si="0"/>
        <v>0</v>
      </c>
      <c r="I37" s="62"/>
      <c r="J37" s="16" t="str">
        <f t="shared" si="1"/>
        <v/>
      </c>
      <c r="L37" s="19" t="str">
        <f>_xlfn.XLOOKUP(B37,'hinterlegte Daten'!A$31:Z$31,'hinterlegte Daten'!A$33:Z$33,"")</f>
        <v/>
      </c>
    </row>
    <row r="38" spans="1:12" x14ac:dyDescent="0.3">
      <c r="A38" s="37"/>
      <c r="B38" s="38"/>
      <c r="C38" s="151"/>
      <c r="D38" s="152"/>
      <c r="E38" s="38"/>
      <c r="F38" s="40">
        <f>_xlfn.XLOOKUP(B38,'hinterlegte Daten'!A$31:Z$31,'hinterlegte Daten'!A$32:Z$32,1)</f>
        <v>1</v>
      </c>
      <c r="G38" s="38"/>
      <c r="H38" s="61">
        <f t="shared" si="0"/>
        <v>0</v>
      </c>
      <c r="I38" s="62"/>
      <c r="J38" s="16" t="str">
        <f t="shared" si="1"/>
        <v/>
      </c>
      <c r="L38" s="19" t="str">
        <f>_xlfn.XLOOKUP(B38,'hinterlegte Daten'!A$31:Z$31,'hinterlegte Daten'!A$33:Z$33,"")</f>
        <v/>
      </c>
    </row>
    <row r="39" spans="1:12" x14ac:dyDescent="0.3">
      <c r="A39" s="37"/>
      <c r="B39" s="38"/>
      <c r="C39" s="151"/>
      <c r="D39" s="152"/>
      <c r="E39" s="38"/>
      <c r="F39" s="40">
        <f>_xlfn.XLOOKUP(B39,'hinterlegte Daten'!A$31:Z$31,'hinterlegte Daten'!A$32:Z$32,1)</f>
        <v>1</v>
      </c>
      <c r="G39" s="38"/>
      <c r="H39" s="61">
        <f t="shared" si="0"/>
        <v>0</v>
      </c>
      <c r="I39" s="62"/>
      <c r="J39" s="16" t="str">
        <f t="shared" si="1"/>
        <v/>
      </c>
      <c r="L39" s="19" t="str">
        <f>_xlfn.XLOOKUP(B39,'hinterlegte Daten'!A$31:Z$31,'hinterlegte Daten'!A$33:Z$33,"")</f>
        <v/>
      </c>
    </row>
    <row r="40" spans="1:12" x14ac:dyDescent="0.3">
      <c r="A40" s="37"/>
      <c r="B40" s="38"/>
      <c r="C40" s="151"/>
      <c r="D40" s="152"/>
      <c r="E40" s="38"/>
      <c r="F40" s="40">
        <f>_xlfn.XLOOKUP(B40,'hinterlegte Daten'!A$31:Z$31,'hinterlegte Daten'!A$32:Z$32,1)</f>
        <v>1</v>
      </c>
      <c r="G40" s="38"/>
      <c r="H40" s="61">
        <f t="shared" si="0"/>
        <v>0</v>
      </c>
      <c r="I40" s="62"/>
      <c r="J40" s="16" t="str">
        <f t="shared" si="1"/>
        <v/>
      </c>
      <c r="L40" s="19" t="str">
        <f>_xlfn.XLOOKUP(B40,'hinterlegte Daten'!A$31:Z$31,'hinterlegte Daten'!A$33:Z$33,"")</f>
        <v/>
      </c>
    </row>
    <row r="41" spans="1:12" x14ac:dyDescent="0.3">
      <c r="A41" s="37"/>
      <c r="B41" s="38"/>
      <c r="C41" s="151"/>
      <c r="D41" s="152"/>
      <c r="E41" s="38"/>
      <c r="F41" s="40">
        <f>_xlfn.XLOOKUP(B41,'hinterlegte Daten'!A$31:Z$31,'hinterlegte Daten'!A$32:Z$32,1)</f>
        <v>1</v>
      </c>
      <c r="G41" s="38"/>
      <c r="H41" s="153">
        <f t="shared" si="0"/>
        <v>0</v>
      </c>
      <c r="I41" s="154"/>
      <c r="J41" s="16" t="str">
        <f t="shared" si="1"/>
        <v/>
      </c>
      <c r="L41" s="19" t="str">
        <f>_xlfn.XLOOKUP(B41,'hinterlegte Daten'!A$31:Z$31,'hinterlegte Daten'!A$33:Z$33,"")</f>
        <v/>
      </c>
    </row>
    <row r="42" spans="1:12" x14ac:dyDescent="0.3">
      <c r="A42" s="37"/>
      <c r="B42" s="38"/>
      <c r="C42" s="151"/>
      <c r="D42" s="152"/>
      <c r="E42" s="38"/>
      <c r="F42" s="40">
        <f>_xlfn.XLOOKUP(B42,'hinterlegte Daten'!A$31:Z$31,'hinterlegte Daten'!A$32:Z$32,1)</f>
        <v>1</v>
      </c>
      <c r="G42" s="38"/>
      <c r="H42" s="153">
        <f t="shared" si="0"/>
        <v>0</v>
      </c>
      <c r="I42" s="154"/>
      <c r="J42" s="16" t="str">
        <f t="shared" si="1"/>
        <v/>
      </c>
      <c r="L42" s="19" t="str">
        <f>_xlfn.XLOOKUP(B42,'hinterlegte Daten'!A$31:Z$31,'hinterlegte Daten'!A$33:Z$33,"")</f>
        <v/>
      </c>
    </row>
    <row r="43" spans="1:12" x14ac:dyDescent="0.3">
      <c r="A43" s="37"/>
      <c r="B43" s="38"/>
      <c r="C43" s="151"/>
      <c r="D43" s="152"/>
      <c r="E43" s="38"/>
      <c r="F43" s="40">
        <f>_xlfn.XLOOKUP(B43,'hinterlegte Daten'!A$31:Z$31,'hinterlegte Daten'!A$32:Z$32,1)</f>
        <v>1</v>
      </c>
      <c r="G43" s="38"/>
      <c r="H43" s="153">
        <f t="shared" si="0"/>
        <v>0</v>
      </c>
      <c r="I43" s="154"/>
      <c r="J43" s="16" t="str">
        <f t="shared" si="1"/>
        <v/>
      </c>
      <c r="L43" s="19" t="str">
        <f>_xlfn.XLOOKUP(B43,'hinterlegte Daten'!A$31:Z$31,'hinterlegte Daten'!A$33:Z$33,"")</f>
        <v/>
      </c>
    </row>
    <row r="44" spans="1:12" x14ac:dyDescent="0.3">
      <c r="A44" s="37"/>
      <c r="B44" s="38"/>
      <c r="C44" s="151"/>
      <c r="D44" s="152"/>
      <c r="E44" s="38"/>
      <c r="F44" s="40">
        <f>_xlfn.XLOOKUP(B44,'hinterlegte Daten'!A$31:Z$31,'hinterlegte Daten'!A$32:Z$32,1)</f>
        <v>1</v>
      </c>
      <c r="G44" s="38"/>
      <c r="H44" s="153">
        <f t="shared" si="0"/>
        <v>0</v>
      </c>
      <c r="I44" s="154"/>
      <c r="J44" s="16" t="str">
        <f t="shared" si="1"/>
        <v/>
      </c>
      <c r="L44" s="19" t="str">
        <f>_xlfn.XLOOKUP(B44,'hinterlegte Daten'!A$31:Z$31,'hinterlegte Daten'!A$33:Z$33,"")</f>
        <v/>
      </c>
    </row>
    <row r="45" spans="1:12" x14ac:dyDescent="0.3">
      <c r="A45" s="37"/>
      <c r="B45" s="38"/>
      <c r="C45" s="151"/>
      <c r="D45" s="152"/>
      <c r="E45" s="38"/>
      <c r="F45" s="40">
        <f>_xlfn.XLOOKUP(B45,'hinterlegte Daten'!A$31:Z$31,'hinterlegte Daten'!A$32:Z$32,1)</f>
        <v>1</v>
      </c>
      <c r="G45" s="38"/>
      <c r="H45" s="153">
        <f t="shared" ref="H45:H67" si="2">E45*F45*(1-G45)</f>
        <v>0</v>
      </c>
      <c r="I45" s="154"/>
      <c r="J45" s="16" t="str">
        <f t="shared" ref="J45:J67" si="3">IF(AND(H45&gt;0,0.029*H45^0.67&lt;=0.05),"SCHWACHE EINZELQUELLE","")</f>
        <v/>
      </c>
      <c r="L45" s="19" t="str">
        <f>_xlfn.XLOOKUP(B45,'hinterlegte Daten'!A$31:Z$31,'hinterlegte Daten'!A$33:Z$33,"")</f>
        <v/>
      </c>
    </row>
    <row r="46" spans="1:12" x14ac:dyDescent="0.3">
      <c r="A46" s="37"/>
      <c r="B46" s="38"/>
      <c r="C46" s="151"/>
      <c r="D46" s="152"/>
      <c r="E46" s="38"/>
      <c r="F46" s="40">
        <f>_xlfn.XLOOKUP(B46,'hinterlegte Daten'!A$31:Z$31,'hinterlegte Daten'!A$32:Z$32,1)</f>
        <v>1</v>
      </c>
      <c r="G46" s="38"/>
      <c r="H46" s="153">
        <f t="shared" si="2"/>
        <v>0</v>
      </c>
      <c r="I46" s="154"/>
      <c r="J46" s="16" t="str">
        <f t="shared" si="3"/>
        <v/>
      </c>
      <c r="L46" s="19" t="str">
        <f>_xlfn.XLOOKUP(B46,'hinterlegte Daten'!A$31:Z$31,'hinterlegte Daten'!A$33:Z$33,"")</f>
        <v/>
      </c>
    </row>
    <row r="47" spans="1:12" x14ac:dyDescent="0.3">
      <c r="A47" s="37"/>
      <c r="B47" s="38"/>
      <c r="C47" s="151"/>
      <c r="D47" s="152"/>
      <c r="E47" s="38"/>
      <c r="F47" s="40">
        <f>_xlfn.XLOOKUP(B47,'hinterlegte Daten'!A$31:Z$31,'hinterlegte Daten'!A$32:Z$32,1)</f>
        <v>1</v>
      </c>
      <c r="G47" s="38"/>
      <c r="H47" s="153">
        <f t="shared" si="2"/>
        <v>0</v>
      </c>
      <c r="I47" s="154"/>
      <c r="J47" s="16" t="str">
        <f t="shared" si="3"/>
        <v/>
      </c>
      <c r="L47" s="19" t="str">
        <f>_xlfn.XLOOKUP(B47,'hinterlegte Daten'!A$31:Z$31,'hinterlegte Daten'!A$33:Z$33,"")</f>
        <v/>
      </c>
    </row>
    <row r="48" spans="1:12" x14ac:dyDescent="0.3">
      <c r="A48" s="37"/>
      <c r="B48" s="38"/>
      <c r="C48" s="151"/>
      <c r="D48" s="152"/>
      <c r="E48" s="38"/>
      <c r="F48" s="40">
        <f>_xlfn.XLOOKUP(B48,'hinterlegte Daten'!A$31:Z$31,'hinterlegte Daten'!A$32:Z$32,1)</f>
        <v>1</v>
      </c>
      <c r="G48" s="38"/>
      <c r="H48" s="153">
        <f t="shared" si="2"/>
        <v>0</v>
      </c>
      <c r="I48" s="154"/>
      <c r="J48" s="16" t="str">
        <f t="shared" si="3"/>
        <v/>
      </c>
      <c r="L48" s="19" t="str">
        <f>_xlfn.XLOOKUP(B48,'hinterlegte Daten'!A$31:Z$31,'hinterlegte Daten'!A$33:Z$33,"")</f>
        <v/>
      </c>
    </row>
    <row r="49" spans="1:12" x14ac:dyDescent="0.3">
      <c r="A49" s="37"/>
      <c r="B49" s="38"/>
      <c r="C49" s="151"/>
      <c r="D49" s="152"/>
      <c r="E49" s="38"/>
      <c r="F49" s="40">
        <f>_xlfn.XLOOKUP(B49,'hinterlegte Daten'!A$31:Z$31,'hinterlegte Daten'!A$32:Z$32,1)</f>
        <v>1</v>
      </c>
      <c r="G49" s="38"/>
      <c r="H49" s="153">
        <f t="shared" si="2"/>
        <v>0</v>
      </c>
      <c r="I49" s="154"/>
      <c r="J49" s="16" t="str">
        <f t="shared" si="3"/>
        <v/>
      </c>
      <c r="L49" s="19" t="str">
        <f>_xlfn.XLOOKUP(B49,'hinterlegte Daten'!A$31:Z$31,'hinterlegte Daten'!A$33:Z$33,"")</f>
        <v/>
      </c>
    </row>
    <row r="50" spans="1:12" x14ac:dyDescent="0.3">
      <c r="A50" s="37"/>
      <c r="B50" s="38"/>
      <c r="C50" s="151"/>
      <c r="D50" s="152"/>
      <c r="E50" s="38"/>
      <c r="F50" s="40">
        <f>_xlfn.XLOOKUP(B50,'hinterlegte Daten'!A$31:Z$31,'hinterlegte Daten'!A$32:Z$32,1)</f>
        <v>1</v>
      </c>
      <c r="G50" s="38"/>
      <c r="H50" s="153">
        <f t="shared" si="2"/>
        <v>0</v>
      </c>
      <c r="I50" s="154"/>
      <c r="J50" s="16" t="str">
        <f t="shared" si="3"/>
        <v/>
      </c>
      <c r="L50" s="19" t="str">
        <f>_xlfn.XLOOKUP(B50,'hinterlegte Daten'!A$31:Z$31,'hinterlegte Daten'!A$33:Z$33,"")</f>
        <v/>
      </c>
    </row>
    <row r="51" spans="1:12" x14ac:dyDescent="0.3">
      <c r="A51" s="37"/>
      <c r="B51" s="38"/>
      <c r="C51" s="151"/>
      <c r="D51" s="152"/>
      <c r="E51" s="38"/>
      <c r="F51" s="40">
        <f>_xlfn.XLOOKUP(B51,'hinterlegte Daten'!A$31:Z$31,'hinterlegte Daten'!A$32:Z$32,1)</f>
        <v>1</v>
      </c>
      <c r="G51" s="38"/>
      <c r="H51" s="153">
        <f t="shared" si="2"/>
        <v>0</v>
      </c>
      <c r="I51" s="154"/>
      <c r="J51" s="16" t="str">
        <f t="shared" si="3"/>
        <v/>
      </c>
      <c r="L51" s="19" t="str">
        <f>_xlfn.XLOOKUP(B51,'hinterlegte Daten'!A$31:Z$31,'hinterlegte Daten'!A$33:Z$33,"")</f>
        <v/>
      </c>
    </row>
    <row r="52" spans="1:12" x14ac:dyDescent="0.3">
      <c r="A52" s="37"/>
      <c r="B52" s="38"/>
      <c r="C52" s="151"/>
      <c r="D52" s="152"/>
      <c r="E52" s="38"/>
      <c r="F52" s="40">
        <f>_xlfn.XLOOKUP(B52,'hinterlegte Daten'!A$31:Z$31,'hinterlegte Daten'!A$32:Z$32,1)</f>
        <v>1</v>
      </c>
      <c r="G52" s="38"/>
      <c r="H52" s="153">
        <f t="shared" si="2"/>
        <v>0</v>
      </c>
      <c r="I52" s="154"/>
      <c r="J52" s="16" t="str">
        <f t="shared" si="3"/>
        <v/>
      </c>
      <c r="L52" s="19" t="str">
        <f>_xlfn.XLOOKUP(B52,'hinterlegte Daten'!A$31:Z$31,'hinterlegte Daten'!A$33:Z$33,"")</f>
        <v/>
      </c>
    </row>
    <row r="53" spans="1:12" x14ac:dyDescent="0.3">
      <c r="A53" s="37"/>
      <c r="B53" s="38"/>
      <c r="C53" s="151"/>
      <c r="D53" s="152"/>
      <c r="E53" s="38"/>
      <c r="F53" s="40">
        <f>_xlfn.XLOOKUP(B53,'hinterlegte Daten'!A$31:Z$31,'hinterlegte Daten'!A$32:Z$32,1)</f>
        <v>1</v>
      </c>
      <c r="G53" s="38"/>
      <c r="H53" s="153">
        <f t="shared" si="2"/>
        <v>0</v>
      </c>
      <c r="I53" s="154"/>
      <c r="J53" s="16" t="str">
        <f t="shared" si="3"/>
        <v/>
      </c>
      <c r="L53" s="19" t="str">
        <f>_xlfn.XLOOKUP(B53,'hinterlegte Daten'!A$31:Z$31,'hinterlegte Daten'!A$33:Z$33,"")</f>
        <v/>
      </c>
    </row>
    <row r="54" spans="1:12" x14ac:dyDescent="0.3">
      <c r="A54" s="37"/>
      <c r="B54" s="38"/>
      <c r="C54" s="151"/>
      <c r="D54" s="152"/>
      <c r="E54" s="38"/>
      <c r="F54" s="40">
        <f>_xlfn.XLOOKUP(B54,'hinterlegte Daten'!A$31:Z$31,'hinterlegte Daten'!A$32:Z$32,1)</f>
        <v>1</v>
      </c>
      <c r="G54" s="38"/>
      <c r="H54" s="153">
        <f t="shared" si="2"/>
        <v>0</v>
      </c>
      <c r="I54" s="154"/>
      <c r="J54" s="16" t="str">
        <f t="shared" si="3"/>
        <v/>
      </c>
      <c r="L54" s="19" t="str">
        <f>_xlfn.XLOOKUP(B54,'hinterlegte Daten'!A$31:Z$31,'hinterlegte Daten'!A$33:Z$33,"")</f>
        <v/>
      </c>
    </row>
    <row r="55" spans="1:12" x14ac:dyDescent="0.3">
      <c r="A55" s="37"/>
      <c r="B55" s="38"/>
      <c r="C55" s="151"/>
      <c r="D55" s="152"/>
      <c r="E55" s="38"/>
      <c r="F55" s="40">
        <f>_xlfn.XLOOKUP(B55,'hinterlegte Daten'!A$31:Z$31,'hinterlegte Daten'!A$32:Z$32,1)</f>
        <v>1</v>
      </c>
      <c r="G55" s="38"/>
      <c r="H55" s="153">
        <f t="shared" si="2"/>
        <v>0</v>
      </c>
      <c r="I55" s="154"/>
      <c r="J55" s="16" t="str">
        <f t="shared" si="3"/>
        <v/>
      </c>
      <c r="L55" s="19" t="str">
        <f>_xlfn.XLOOKUP(B55,'hinterlegte Daten'!A$31:Z$31,'hinterlegte Daten'!A$33:Z$33,"")</f>
        <v/>
      </c>
    </row>
    <row r="56" spans="1:12" x14ac:dyDescent="0.3">
      <c r="A56" s="37"/>
      <c r="B56" s="38"/>
      <c r="C56" s="151"/>
      <c r="D56" s="152"/>
      <c r="E56" s="38"/>
      <c r="F56" s="40">
        <f>_xlfn.XLOOKUP(B56,'hinterlegte Daten'!A$31:Z$31,'hinterlegte Daten'!A$32:Z$32,1)</f>
        <v>1</v>
      </c>
      <c r="G56" s="38"/>
      <c r="H56" s="153">
        <f t="shared" si="2"/>
        <v>0</v>
      </c>
      <c r="I56" s="154"/>
      <c r="J56" s="16" t="str">
        <f t="shared" si="3"/>
        <v/>
      </c>
      <c r="L56" s="19" t="str">
        <f>_xlfn.XLOOKUP(B56,'hinterlegte Daten'!A$31:Z$31,'hinterlegte Daten'!A$33:Z$33,"")</f>
        <v/>
      </c>
    </row>
    <row r="57" spans="1:12" x14ac:dyDescent="0.3">
      <c r="A57" s="37"/>
      <c r="B57" s="38"/>
      <c r="C57" s="151"/>
      <c r="D57" s="152"/>
      <c r="E57" s="38"/>
      <c r="F57" s="40">
        <f>_xlfn.XLOOKUP(B57,'hinterlegte Daten'!A$31:Z$31,'hinterlegte Daten'!A$32:Z$32,1)</f>
        <v>1</v>
      </c>
      <c r="G57" s="38"/>
      <c r="H57" s="153">
        <f t="shared" si="2"/>
        <v>0</v>
      </c>
      <c r="I57" s="154"/>
      <c r="J57" s="16" t="str">
        <f t="shared" si="3"/>
        <v/>
      </c>
      <c r="L57" s="19" t="str">
        <f>_xlfn.XLOOKUP(B57,'hinterlegte Daten'!A$31:Z$31,'hinterlegte Daten'!A$33:Z$33,"")</f>
        <v/>
      </c>
    </row>
    <row r="58" spans="1:12" x14ac:dyDescent="0.3">
      <c r="A58" s="37"/>
      <c r="B58" s="38"/>
      <c r="C58" s="151"/>
      <c r="D58" s="152"/>
      <c r="E58" s="38"/>
      <c r="F58" s="40">
        <f>_xlfn.XLOOKUP(B58,'hinterlegte Daten'!A$31:Z$31,'hinterlegte Daten'!A$32:Z$32,1)</f>
        <v>1</v>
      </c>
      <c r="G58" s="38"/>
      <c r="H58" s="153">
        <f t="shared" si="2"/>
        <v>0</v>
      </c>
      <c r="I58" s="154"/>
      <c r="J58" s="16" t="str">
        <f t="shared" si="3"/>
        <v/>
      </c>
      <c r="L58" s="19" t="str">
        <f>_xlfn.XLOOKUP(B58,'hinterlegte Daten'!A$31:Z$31,'hinterlegte Daten'!A$33:Z$33,"")</f>
        <v/>
      </c>
    </row>
    <row r="59" spans="1:12" x14ac:dyDescent="0.3">
      <c r="A59" s="37"/>
      <c r="B59" s="38"/>
      <c r="C59" s="151"/>
      <c r="D59" s="152"/>
      <c r="E59" s="38"/>
      <c r="F59" s="40">
        <f>_xlfn.XLOOKUP(B59,'hinterlegte Daten'!A$31:Z$31,'hinterlegte Daten'!A$32:Z$32,1)</f>
        <v>1</v>
      </c>
      <c r="G59" s="38"/>
      <c r="H59" s="153">
        <f t="shared" si="2"/>
        <v>0</v>
      </c>
      <c r="I59" s="154"/>
      <c r="J59" s="16" t="str">
        <f t="shared" si="3"/>
        <v/>
      </c>
      <c r="L59" s="19" t="str">
        <f>_xlfn.XLOOKUP(B59,'hinterlegte Daten'!A$31:Z$31,'hinterlegte Daten'!A$33:Z$33,"")</f>
        <v/>
      </c>
    </row>
    <row r="60" spans="1:12" x14ac:dyDescent="0.3">
      <c r="A60" s="37"/>
      <c r="B60" s="38"/>
      <c r="C60" s="151"/>
      <c r="D60" s="152"/>
      <c r="E60" s="38"/>
      <c r="F60" s="40">
        <f>_xlfn.XLOOKUP(B60,'hinterlegte Daten'!A$31:Z$31,'hinterlegte Daten'!A$32:Z$32,1)</f>
        <v>1</v>
      </c>
      <c r="G60" s="38"/>
      <c r="H60" s="153">
        <f t="shared" si="2"/>
        <v>0</v>
      </c>
      <c r="I60" s="154"/>
      <c r="J60" s="16" t="str">
        <f t="shared" si="3"/>
        <v/>
      </c>
      <c r="L60" s="19" t="str">
        <f>_xlfn.XLOOKUP(B60,'hinterlegte Daten'!A$31:Z$31,'hinterlegte Daten'!A$33:Z$33,"")</f>
        <v/>
      </c>
    </row>
    <row r="61" spans="1:12" x14ac:dyDescent="0.3">
      <c r="A61" s="37"/>
      <c r="B61" s="38"/>
      <c r="C61" s="151"/>
      <c r="D61" s="152"/>
      <c r="E61" s="38"/>
      <c r="F61" s="40">
        <f>_xlfn.XLOOKUP(B61,'hinterlegte Daten'!A$31:Z$31,'hinterlegte Daten'!A$32:Z$32,1)</f>
        <v>1</v>
      </c>
      <c r="G61" s="38"/>
      <c r="H61" s="153">
        <f t="shared" si="2"/>
        <v>0</v>
      </c>
      <c r="I61" s="154"/>
      <c r="J61" s="16" t="str">
        <f t="shared" si="3"/>
        <v/>
      </c>
      <c r="L61" s="19" t="str">
        <f>_xlfn.XLOOKUP(B61,'hinterlegte Daten'!A$31:Z$31,'hinterlegte Daten'!A$33:Z$33,"")</f>
        <v/>
      </c>
    </row>
    <row r="62" spans="1:12" x14ac:dyDescent="0.3">
      <c r="A62" s="37"/>
      <c r="B62" s="38"/>
      <c r="C62" s="151"/>
      <c r="D62" s="152"/>
      <c r="E62" s="38"/>
      <c r="F62" s="40">
        <f>_xlfn.XLOOKUP(B62,'hinterlegte Daten'!A$31:Z$31,'hinterlegte Daten'!A$32:Z$32,1)</f>
        <v>1</v>
      </c>
      <c r="G62" s="38"/>
      <c r="H62" s="153">
        <f t="shared" si="2"/>
        <v>0</v>
      </c>
      <c r="I62" s="154"/>
      <c r="J62" s="16" t="str">
        <f t="shared" si="3"/>
        <v/>
      </c>
      <c r="L62" s="19" t="str">
        <f>_xlfn.XLOOKUP(B62,'hinterlegte Daten'!A$31:Z$31,'hinterlegte Daten'!A$33:Z$33,"")</f>
        <v/>
      </c>
    </row>
    <row r="63" spans="1:12" x14ac:dyDescent="0.3">
      <c r="A63" s="37"/>
      <c r="B63" s="38"/>
      <c r="C63" s="151"/>
      <c r="D63" s="152"/>
      <c r="E63" s="38"/>
      <c r="F63" s="40">
        <f>_xlfn.XLOOKUP(B63,'hinterlegte Daten'!A$31:Z$31,'hinterlegte Daten'!A$32:Z$32,1)</f>
        <v>1</v>
      </c>
      <c r="G63" s="38"/>
      <c r="H63" s="153">
        <f t="shared" si="2"/>
        <v>0</v>
      </c>
      <c r="I63" s="154"/>
      <c r="J63" s="16" t="str">
        <f t="shared" si="3"/>
        <v/>
      </c>
      <c r="L63" s="19" t="str">
        <f>_xlfn.XLOOKUP(B63,'hinterlegte Daten'!A$31:Z$31,'hinterlegte Daten'!A$33:Z$33,"")</f>
        <v/>
      </c>
    </row>
    <row r="64" spans="1:12" x14ac:dyDescent="0.3">
      <c r="A64" s="37"/>
      <c r="B64" s="38"/>
      <c r="C64" s="151"/>
      <c r="D64" s="152"/>
      <c r="E64" s="38"/>
      <c r="F64" s="40">
        <f>_xlfn.XLOOKUP(B64,'hinterlegte Daten'!A$31:Z$31,'hinterlegte Daten'!A$32:Z$32,1)</f>
        <v>1</v>
      </c>
      <c r="G64" s="38"/>
      <c r="H64" s="153">
        <f t="shared" si="2"/>
        <v>0</v>
      </c>
      <c r="I64" s="154"/>
      <c r="J64" s="16" t="str">
        <f t="shared" si="3"/>
        <v/>
      </c>
      <c r="L64" s="19" t="str">
        <f>_xlfn.XLOOKUP(B64,'hinterlegte Daten'!A$31:Z$31,'hinterlegte Daten'!A$33:Z$33,"")</f>
        <v/>
      </c>
    </row>
    <row r="65" spans="1:12" x14ac:dyDescent="0.3">
      <c r="A65" s="37"/>
      <c r="B65" s="38"/>
      <c r="C65" s="151"/>
      <c r="D65" s="152"/>
      <c r="E65" s="38"/>
      <c r="F65" s="40">
        <f>_xlfn.XLOOKUP(B65,'hinterlegte Daten'!A$31:Z$31,'hinterlegte Daten'!A$32:Z$32,1)</f>
        <v>1</v>
      </c>
      <c r="G65" s="38"/>
      <c r="H65" s="153">
        <f t="shared" si="2"/>
        <v>0</v>
      </c>
      <c r="I65" s="154"/>
      <c r="J65" s="16" t="str">
        <f t="shared" si="3"/>
        <v/>
      </c>
      <c r="L65" s="19" t="str">
        <f>_xlfn.XLOOKUP(B65,'hinterlegte Daten'!A$31:Z$31,'hinterlegte Daten'!A$33:Z$33,"")</f>
        <v/>
      </c>
    </row>
    <row r="66" spans="1:12" x14ac:dyDescent="0.3">
      <c r="A66" s="37"/>
      <c r="B66" s="38"/>
      <c r="C66" s="151"/>
      <c r="D66" s="152"/>
      <c r="E66" s="38"/>
      <c r="F66" s="40">
        <f>_xlfn.XLOOKUP(B66,'hinterlegte Daten'!A$31:Z$31,'hinterlegte Daten'!A$32:Z$32,1)</f>
        <v>1</v>
      </c>
      <c r="G66" s="38"/>
      <c r="H66" s="153">
        <f t="shared" si="2"/>
        <v>0</v>
      </c>
      <c r="I66" s="154"/>
      <c r="J66" s="16" t="str">
        <f t="shared" si="3"/>
        <v/>
      </c>
      <c r="L66" s="19" t="str">
        <f>_xlfn.XLOOKUP(B66,'hinterlegte Daten'!A$31:Z$31,'hinterlegte Daten'!A$33:Z$33,"")</f>
        <v/>
      </c>
    </row>
    <row r="67" spans="1:12" x14ac:dyDescent="0.3">
      <c r="A67" s="37"/>
      <c r="B67" s="38"/>
      <c r="C67" s="151"/>
      <c r="D67" s="152"/>
      <c r="E67" s="38"/>
      <c r="F67" s="40">
        <f>_xlfn.XLOOKUP(B67,'hinterlegte Daten'!A$31:Z$31,'hinterlegte Daten'!A$32:Z$32,1)</f>
        <v>1</v>
      </c>
      <c r="G67" s="38"/>
      <c r="H67" s="153">
        <f t="shared" si="2"/>
        <v>0</v>
      </c>
      <c r="I67" s="154"/>
      <c r="J67" s="16" t="str">
        <f t="shared" si="3"/>
        <v/>
      </c>
      <c r="L67" s="19" t="str">
        <f>_xlfn.XLOOKUP(B67,'hinterlegte Daten'!A$31:Z$31,'hinterlegte Daten'!A$33:Z$33,"")</f>
        <v/>
      </c>
    </row>
    <row r="68" spans="1:12" x14ac:dyDescent="0.3">
      <c r="A68" s="37"/>
      <c r="B68" s="38"/>
      <c r="C68" s="151"/>
      <c r="D68" s="152"/>
      <c r="E68" s="38"/>
      <c r="F68" s="40">
        <f>_xlfn.XLOOKUP(B68,'hinterlegte Daten'!A$31:Z$31,'hinterlegte Daten'!A$32:Z$32,1)</f>
        <v>1</v>
      </c>
      <c r="G68" s="38"/>
      <c r="H68" s="153">
        <f t="shared" ref="H68:H86" si="4">E68*F68*(1-G68)</f>
        <v>0</v>
      </c>
      <c r="I68" s="154"/>
      <c r="J68" s="16" t="str">
        <f t="shared" ref="J68:J86" si="5">IF(AND(H68&gt;0,0.029*H68^0.67&lt;=0.05),"SCHWACHE EINZELQUELLE","")</f>
        <v/>
      </c>
      <c r="L68" s="19" t="str">
        <f>_xlfn.XLOOKUP(B68,'hinterlegte Daten'!A$31:Z$31,'hinterlegte Daten'!A$33:Z$33,"")</f>
        <v/>
      </c>
    </row>
    <row r="69" spans="1:12" x14ac:dyDescent="0.3">
      <c r="A69" s="37"/>
      <c r="B69" s="38"/>
      <c r="C69" s="151"/>
      <c r="D69" s="152"/>
      <c r="E69" s="38"/>
      <c r="F69" s="40">
        <f>_xlfn.XLOOKUP(B69,'hinterlegte Daten'!A$31:Z$31,'hinterlegte Daten'!A$32:Z$32,1)</f>
        <v>1</v>
      </c>
      <c r="G69" s="38"/>
      <c r="H69" s="153">
        <f t="shared" si="4"/>
        <v>0</v>
      </c>
      <c r="I69" s="154"/>
      <c r="J69" s="16" t="str">
        <f t="shared" si="5"/>
        <v/>
      </c>
      <c r="L69" s="19" t="str">
        <f>_xlfn.XLOOKUP(B69,'hinterlegte Daten'!A$31:Z$31,'hinterlegte Daten'!A$33:Z$33,"")</f>
        <v/>
      </c>
    </row>
    <row r="70" spans="1:12" x14ac:dyDescent="0.3">
      <c r="A70" s="37"/>
      <c r="B70" s="38"/>
      <c r="C70" s="151"/>
      <c r="D70" s="152"/>
      <c r="E70" s="38"/>
      <c r="F70" s="40">
        <f>_xlfn.XLOOKUP(B70,'hinterlegte Daten'!A$31:Z$31,'hinterlegte Daten'!A$32:Z$32,1)</f>
        <v>1</v>
      </c>
      <c r="G70" s="38"/>
      <c r="H70" s="153">
        <f t="shared" si="4"/>
        <v>0</v>
      </c>
      <c r="I70" s="154"/>
      <c r="J70" s="16" t="str">
        <f t="shared" si="5"/>
        <v/>
      </c>
      <c r="L70" s="19" t="str">
        <f>_xlfn.XLOOKUP(B70,'hinterlegte Daten'!A$31:Z$31,'hinterlegte Daten'!A$33:Z$33,"")</f>
        <v/>
      </c>
    </row>
    <row r="71" spans="1:12" x14ac:dyDescent="0.3">
      <c r="A71" s="37"/>
      <c r="B71" s="38"/>
      <c r="C71" s="151"/>
      <c r="D71" s="152"/>
      <c r="E71" s="38"/>
      <c r="F71" s="40">
        <f>_xlfn.XLOOKUP(B71,'hinterlegte Daten'!A$31:Z$31,'hinterlegte Daten'!A$32:Z$32,1)</f>
        <v>1</v>
      </c>
      <c r="G71" s="38"/>
      <c r="H71" s="153">
        <f t="shared" si="4"/>
        <v>0</v>
      </c>
      <c r="I71" s="154"/>
      <c r="J71" s="16" t="str">
        <f t="shared" si="5"/>
        <v/>
      </c>
      <c r="L71" s="19" t="str">
        <f>_xlfn.XLOOKUP(B71,'hinterlegte Daten'!A$31:Z$31,'hinterlegte Daten'!A$33:Z$33,"")</f>
        <v/>
      </c>
    </row>
    <row r="72" spans="1:12" x14ac:dyDescent="0.3">
      <c r="A72" s="37"/>
      <c r="B72" s="38"/>
      <c r="C72" s="151"/>
      <c r="D72" s="152"/>
      <c r="E72" s="38"/>
      <c r="F72" s="40">
        <f>_xlfn.XLOOKUP(B72,'hinterlegte Daten'!A$31:Z$31,'hinterlegte Daten'!A$32:Z$32,1)</f>
        <v>1</v>
      </c>
      <c r="G72" s="38"/>
      <c r="H72" s="153">
        <f t="shared" si="4"/>
        <v>0</v>
      </c>
      <c r="I72" s="154"/>
      <c r="J72" s="16" t="str">
        <f t="shared" si="5"/>
        <v/>
      </c>
      <c r="L72" s="19" t="str">
        <f>_xlfn.XLOOKUP(B72,'hinterlegte Daten'!A$31:Z$31,'hinterlegte Daten'!A$33:Z$33,"")</f>
        <v/>
      </c>
    </row>
    <row r="73" spans="1:12" x14ac:dyDescent="0.3">
      <c r="A73" s="37"/>
      <c r="B73" s="38"/>
      <c r="C73" s="151"/>
      <c r="D73" s="152"/>
      <c r="E73" s="38"/>
      <c r="F73" s="40">
        <f>_xlfn.XLOOKUP(B73,'hinterlegte Daten'!A$31:Z$31,'hinterlegte Daten'!A$32:Z$32,1)</f>
        <v>1</v>
      </c>
      <c r="G73" s="38"/>
      <c r="H73" s="153">
        <f t="shared" si="4"/>
        <v>0</v>
      </c>
      <c r="I73" s="154"/>
      <c r="J73" s="16" t="str">
        <f t="shared" si="5"/>
        <v/>
      </c>
      <c r="L73" s="19" t="str">
        <f>_xlfn.XLOOKUP(B73,'hinterlegte Daten'!A$31:Z$31,'hinterlegte Daten'!A$33:Z$33,"")</f>
        <v/>
      </c>
    </row>
    <row r="74" spans="1:12" x14ac:dyDescent="0.3">
      <c r="A74" s="37"/>
      <c r="B74" s="38"/>
      <c r="C74" s="151"/>
      <c r="D74" s="152"/>
      <c r="E74" s="38"/>
      <c r="F74" s="40">
        <f>_xlfn.XLOOKUP(B74,'hinterlegte Daten'!A$31:Z$31,'hinterlegte Daten'!A$32:Z$32,1)</f>
        <v>1</v>
      </c>
      <c r="G74" s="38"/>
      <c r="H74" s="153">
        <f t="shared" si="4"/>
        <v>0</v>
      </c>
      <c r="I74" s="154"/>
      <c r="J74" s="16" t="str">
        <f t="shared" si="5"/>
        <v/>
      </c>
      <c r="L74" s="19" t="str">
        <f>_xlfn.XLOOKUP(B74,'hinterlegte Daten'!A$31:Z$31,'hinterlegte Daten'!A$33:Z$33,"")</f>
        <v/>
      </c>
    </row>
    <row r="75" spans="1:12" x14ac:dyDescent="0.3">
      <c r="A75" s="37"/>
      <c r="B75" s="38"/>
      <c r="C75" s="151"/>
      <c r="D75" s="152"/>
      <c r="E75" s="38"/>
      <c r="F75" s="40">
        <f>_xlfn.XLOOKUP(B75,'hinterlegte Daten'!A$31:Z$31,'hinterlegte Daten'!A$32:Z$32,1)</f>
        <v>1</v>
      </c>
      <c r="G75" s="38"/>
      <c r="H75" s="153">
        <f t="shared" si="4"/>
        <v>0</v>
      </c>
      <c r="I75" s="154"/>
      <c r="J75" s="16" t="str">
        <f t="shared" si="5"/>
        <v/>
      </c>
      <c r="L75" s="19" t="str">
        <f>_xlfn.XLOOKUP(B75,'hinterlegte Daten'!A$31:Z$31,'hinterlegte Daten'!A$33:Z$33,"")</f>
        <v/>
      </c>
    </row>
    <row r="76" spans="1:12" x14ac:dyDescent="0.3">
      <c r="A76" s="37"/>
      <c r="B76" s="38"/>
      <c r="C76" s="151"/>
      <c r="D76" s="152"/>
      <c r="E76" s="38"/>
      <c r="F76" s="40">
        <f>_xlfn.XLOOKUP(B76,'hinterlegte Daten'!A$31:Z$31,'hinterlegte Daten'!A$32:Z$32,1)</f>
        <v>1</v>
      </c>
      <c r="G76" s="38"/>
      <c r="H76" s="153">
        <f t="shared" si="4"/>
        <v>0</v>
      </c>
      <c r="I76" s="154"/>
      <c r="J76" s="16" t="str">
        <f t="shared" si="5"/>
        <v/>
      </c>
      <c r="L76" s="19" t="str">
        <f>_xlfn.XLOOKUP(B76,'hinterlegte Daten'!A$31:Z$31,'hinterlegte Daten'!A$33:Z$33,"")</f>
        <v/>
      </c>
    </row>
    <row r="77" spans="1:12" x14ac:dyDescent="0.3">
      <c r="A77" s="37"/>
      <c r="B77" s="38"/>
      <c r="C77" s="151"/>
      <c r="D77" s="152"/>
      <c r="E77" s="38"/>
      <c r="F77" s="40">
        <f>_xlfn.XLOOKUP(B77,'hinterlegte Daten'!A$31:Z$31,'hinterlegte Daten'!A$32:Z$32,1)</f>
        <v>1</v>
      </c>
      <c r="G77" s="38"/>
      <c r="H77" s="153">
        <f t="shared" si="4"/>
        <v>0</v>
      </c>
      <c r="I77" s="154"/>
      <c r="J77" s="16" t="str">
        <f t="shared" si="5"/>
        <v/>
      </c>
      <c r="L77" s="19" t="str">
        <f>_xlfn.XLOOKUP(B77,'hinterlegte Daten'!A$31:Z$31,'hinterlegte Daten'!A$33:Z$33,"")</f>
        <v/>
      </c>
    </row>
    <row r="78" spans="1:12" x14ac:dyDescent="0.3">
      <c r="A78" s="37"/>
      <c r="B78" s="38"/>
      <c r="C78" s="151"/>
      <c r="D78" s="152"/>
      <c r="E78" s="38"/>
      <c r="F78" s="40">
        <f>_xlfn.XLOOKUP(B78,'hinterlegte Daten'!A$31:Z$31,'hinterlegte Daten'!A$32:Z$32,1)</f>
        <v>1</v>
      </c>
      <c r="G78" s="38"/>
      <c r="H78" s="153">
        <f t="shared" si="4"/>
        <v>0</v>
      </c>
      <c r="I78" s="154"/>
      <c r="J78" s="16" t="str">
        <f t="shared" si="5"/>
        <v/>
      </c>
      <c r="L78" s="19" t="str">
        <f>_xlfn.XLOOKUP(B78,'hinterlegte Daten'!A$31:Z$31,'hinterlegte Daten'!A$33:Z$33,"")</f>
        <v/>
      </c>
    </row>
    <row r="79" spans="1:12" x14ac:dyDescent="0.3">
      <c r="A79" s="37"/>
      <c r="B79" s="38"/>
      <c r="C79" s="151"/>
      <c r="D79" s="152"/>
      <c r="E79" s="38"/>
      <c r="F79" s="40">
        <f>_xlfn.XLOOKUP(B79,'hinterlegte Daten'!A$31:Z$31,'hinterlegte Daten'!A$32:Z$32,1)</f>
        <v>1</v>
      </c>
      <c r="G79" s="38"/>
      <c r="H79" s="153">
        <f t="shared" si="4"/>
        <v>0</v>
      </c>
      <c r="I79" s="154"/>
      <c r="J79" s="16" t="str">
        <f t="shared" si="5"/>
        <v/>
      </c>
      <c r="L79" s="19" t="str">
        <f>_xlfn.XLOOKUP(B79,'hinterlegte Daten'!A$31:Z$31,'hinterlegte Daten'!A$33:Z$33,"")</f>
        <v/>
      </c>
    </row>
    <row r="80" spans="1:12" x14ac:dyDescent="0.3">
      <c r="A80" s="37"/>
      <c r="B80" s="38"/>
      <c r="C80" s="151"/>
      <c r="D80" s="152"/>
      <c r="E80" s="38"/>
      <c r="F80" s="40">
        <f>_xlfn.XLOOKUP(B80,'hinterlegte Daten'!A$31:Z$31,'hinterlegte Daten'!A$32:Z$32,1)</f>
        <v>1</v>
      </c>
      <c r="G80" s="38"/>
      <c r="H80" s="153">
        <f t="shared" si="4"/>
        <v>0</v>
      </c>
      <c r="I80" s="154"/>
      <c r="J80" s="16" t="str">
        <f t="shared" si="5"/>
        <v/>
      </c>
      <c r="L80" s="19" t="str">
        <f>_xlfn.XLOOKUP(B80,'hinterlegte Daten'!A$31:Z$31,'hinterlegte Daten'!A$33:Z$33,"")</f>
        <v/>
      </c>
    </row>
    <row r="81" spans="1:12" x14ac:dyDescent="0.3">
      <c r="A81" s="37"/>
      <c r="B81" s="38"/>
      <c r="C81" s="151"/>
      <c r="D81" s="152"/>
      <c r="E81" s="38"/>
      <c r="F81" s="40">
        <f>_xlfn.XLOOKUP(B81,'hinterlegte Daten'!A$31:Z$31,'hinterlegte Daten'!A$32:Z$32,1)</f>
        <v>1</v>
      </c>
      <c r="G81" s="38"/>
      <c r="H81" s="153">
        <f t="shared" si="4"/>
        <v>0</v>
      </c>
      <c r="I81" s="154"/>
      <c r="J81" s="16" t="str">
        <f t="shared" si="5"/>
        <v/>
      </c>
      <c r="L81" s="19" t="str">
        <f>_xlfn.XLOOKUP(B81,'hinterlegte Daten'!A$31:Z$31,'hinterlegte Daten'!A$33:Z$33,"")</f>
        <v/>
      </c>
    </row>
    <row r="82" spans="1:12" x14ac:dyDescent="0.3">
      <c r="A82" s="37"/>
      <c r="B82" s="38"/>
      <c r="C82" s="151"/>
      <c r="D82" s="152"/>
      <c r="E82" s="38"/>
      <c r="F82" s="40">
        <f>_xlfn.XLOOKUP(B82,'hinterlegte Daten'!A$31:Z$31,'hinterlegte Daten'!A$32:Z$32,1)</f>
        <v>1</v>
      </c>
      <c r="G82" s="38"/>
      <c r="H82" s="153">
        <f t="shared" si="4"/>
        <v>0</v>
      </c>
      <c r="I82" s="154"/>
      <c r="J82" s="16" t="str">
        <f t="shared" si="5"/>
        <v/>
      </c>
      <c r="L82" s="19" t="str">
        <f>_xlfn.XLOOKUP(B82,'hinterlegte Daten'!A$31:Z$31,'hinterlegte Daten'!A$33:Z$33,"")</f>
        <v/>
      </c>
    </row>
    <row r="83" spans="1:12" x14ac:dyDescent="0.3">
      <c r="A83" s="37"/>
      <c r="B83" s="38"/>
      <c r="C83" s="151"/>
      <c r="D83" s="152"/>
      <c r="E83" s="38"/>
      <c r="F83" s="40">
        <f>_xlfn.XLOOKUP(B83,'hinterlegte Daten'!A$31:Z$31,'hinterlegte Daten'!A$32:Z$32,1)</f>
        <v>1</v>
      </c>
      <c r="G83" s="38"/>
      <c r="H83" s="153">
        <f t="shared" si="4"/>
        <v>0</v>
      </c>
      <c r="I83" s="154"/>
      <c r="J83" s="16" t="str">
        <f t="shared" si="5"/>
        <v/>
      </c>
      <c r="L83" s="19" t="str">
        <f>_xlfn.XLOOKUP(B83,'hinterlegte Daten'!A$31:Z$31,'hinterlegte Daten'!A$33:Z$33,"")</f>
        <v/>
      </c>
    </row>
    <row r="84" spans="1:12" x14ac:dyDescent="0.3">
      <c r="A84" s="37"/>
      <c r="B84" s="38"/>
      <c r="C84" s="151"/>
      <c r="D84" s="152"/>
      <c r="E84" s="38"/>
      <c r="F84" s="40">
        <f>_xlfn.XLOOKUP(B84,'hinterlegte Daten'!A$31:Z$31,'hinterlegte Daten'!A$32:Z$32,1)</f>
        <v>1</v>
      </c>
      <c r="G84" s="38"/>
      <c r="H84" s="153">
        <f t="shared" si="4"/>
        <v>0</v>
      </c>
      <c r="I84" s="154"/>
      <c r="J84" s="16" t="str">
        <f t="shared" si="5"/>
        <v/>
      </c>
      <c r="L84" s="19" t="str">
        <f>_xlfn.XLOOKUP(B84,'hinterlegte Daten'!A$31:Z$31,'hinterlegte Daten'!A$33:Z$33,"")</f>
        <v/>
      </c>
    </row>
    <row r="85" spans="1:12" x14ac:dyDescent="0.3">
      <c r="A85" s="37"/>
      <c r="B85" s="38"/>
      <c r="C85" s="151"/>
      <c r="D85" s="152"/>
      <c r="E85" s="38"/>
      <c r="F85" s="40">
        <f>_xlfn.XLOOKUP(B85,'hinterlegte Daten'!A$31:Z$31,'hinterlegte Daten'!A$32:Z$32,1)</f>
        <v>1</v>
      </c>
      <c r="G85" s="38"/>
      <c r="H85" s="153">
        <f t="shared" si="4"/>
        <v>0</v>
      </c>
      <c r="I85" s="154"/>
      <c r="J85" s="16" t="str">
        <f t="shared" si="5"/>
        <v/>
      </c>
      <c r="L85" s="19" t="str">
        <f>_xlfn.XLOOKUP(B85,'hinterlegte Daten'!A$31:Z$31,'hinterlegte Daten'!A$33:Z$33,"")</f>
        <v/>
      </c>
    </row>
    <row r="86" spans="1:12" x14ac:dyDescent="0.3">
      <c r="A86" s="37"/>
      <c r="B86" s="38"/>
      <c r="C86" s="151"/>
      <c r="D86" s="152"/>
      <c r="E86" s="38"/>
      <c r="F86" s="40">
        <f>_xlfn.XLOOKUP(B86,'hinterlegte Daten'!A$31:Z$31,'hinterlegte Daten'!A$32:Z$32,1)</f>
        <v>1</v>
      </c>
      <c r="G86" s="38"/>
      <c r="H86" s="153">
        <f t="shared" si="4"/>
        <v>0</v>
      </c>
      <c r="I86" s="154"/>
      <c r="J86" s="16" t="str">
        <f t="shared" si="5"/>
        <v/>
      </c>
      <c r="L86" s="19" t="str">
        <f>_xlfn.XLOOKUP(B86,'hinterlegte Daten'!A$31:Z$31,'hinterlegte Daten'!A$33:Z$33,"")</f>
        <v/>
      </c>
    </row>
    <row r="87" spans="1:12" x14ac:dyDescent="0.3">
      <c r="A87" s="37"/>
      <c r="B87" s="38"/>
      <c r="C87" s="151"/>
      <c r="D87" s="152"/>
      <c r="E87" s="38"/>
      <c r="F87" s="40">
        <f>_xlfn.XLOOKUP(B87,'hinterlegte Daten'!A$31:Z$31,'hinterlegte Daten'!A$32:Z$32,1)</f>
        <v>1</v>
      </c>
      <c r="G87" s="38"/>
      <c r="H87" s="153">
        <f t="shared" si="0"/>
        <v>0</v>
      </c>
      <c r="I87" s="154"/>
      <c r="J87" s="16" t="str">
        <f t="shared" si="1"/>
        <v/>
      </c>
      <c r="L87" s="19" t="str">
        <f>_xlfn.XLOOKUP(B87,'hinterlegte Daten'!A$31:Z$31,'hinterlegte Daten'!A$33:Z$33,"")</f>
        <v/>
      </c>
    </row>
    <row r="88" spans="1:12" x14ac:dyDescent="0.3">
      <c r="A88" s="37"/>
      <c r="B88" s="38"/>
      <c r="C88" s="151"/>
      <c r="D88" s="152"/>
      <c r="E88" s="38"/>
      <c r="F88" s="40">
        <f>_xlfn.XLOOKUP(B88,'hinterlegte Daten'!A$31:Z$31,'hinterlegte Daten'!A$32:Z$32,1)</f>
        <v>1</v>
      </c>
      <c r="G88" s="38"/>
      <c r="H88" s="153">
        <f t="shared" si="0"/>
        <v>0</v>
      </c>
      <c r="I88" s="154"/>
      <c r="J88" s="16" t="str">
        <f t="shared" si="1"/>
        <v/>
      </c>
      <c r="L88" s="19" t="str">
        <f>_xlfn.XLOOKUP(B88,'hinterlegte Daten'!A$31:Z$31,'hinterlegte Daten'!A$33:Z$33,"")</f>
        <v/>
      </c>
    </row>
    <row r="89" spans="1:12" x14ac:dyDescent="0.3">
      <c r="A89" s="37"/>
      <c r="B89" s="38"/>
      <c r="C89" s="151"/>
      <c r="D89" s="152"/>
      <c r="E89" s="38"/>
      <c r="F89" s="40">
        <f>_xlfn.XLOOKUP(B89,'hinterlegte Daten'!A$31:Z$31,'hinterlegte Daten'!A$32:Z$32,1)</f>
        <v>1</v>
      </c>
      <c r="G89" s="38"/>
      <c r="H89" s="153">
        <f t="shared" si="0"/>
        <v>0</v>
      </c>
      <c r="I89" s="154"/>
      <c r="J89" s="16" t="str">
        <f t="shared" si="1"/>
        <v/>
      </c>
      <c r="L89" s="19" t="str">
        <f>_xlfn.XLOOKUP(B89,'hinterlegte Daten'!A$31:Z$31,'hinterlegte Daten'!A$33:Z$33,"")</f>
        <v/>
      </c>
    </row>
    <row r="90" spans="1:12" x14ac:dyDescent="0.3">
      <c r="A90" s="37"/>
      <c r="B90" s="38"/>
      <c r="C90" s="151"/>
      <c r="D90" s="152"/>
      <c r="E90" s="38"/>
      <c r="F90" s="40">
        <f>_xlfn.XLOOKUP(B90,'hinterlegte Daten'!A$31:Z$31,'hinterlegte Daten'!A$32:Z$32,1)</f>
        <v>1</v>
      </c>
      <c r="G90" s="38"/>
      <c r="H90" s="153">
        <f t="shared" si="0"/>
        <v>0</v>
      </c>
      <c r="I90" s="154"/>
      <c r="J90" s="16" t="str">
        <f t="shared" si="1"/>
        <v/>
      </c>
      <c r="L90" s="19" t="str">
        <f>_xlfn.XLOOKUP(B90,'hinterlegte Daten'!A$31:Z$31,'hinterlegte Daten'!A$33:Z$33,"")</f>
        <v/>
      </c>
    </row>
    <row r="91" spans="1:12" x14ac:dyDescent="0.3">
      <c r="A91" s="37"/>
      <c r="B91" s="38"/>
      <c r="C91" s="151"/>
      <c r="D91" s="152"/>
      <c r="E91" s="38"/>
      <c r="F91" s="40">
        <f>_xlfn.XLOOKUP(B91,'hinterlegte Daten'!A$31:Z$31,'hinterlegte Daten'!A$32:Z$32,1)</f>
        <v>1</v>
      </c>
      <c r="G91" s="38"/>
      <c r="H91" s="153">
        <f t="shared" si="0"/>
        <v>0</v>
      </c>
      <c r="I91" s="154"/>
      <c r="J91" s="16" t="str">
        <f t="shared" si="1"/>
        <v/>
      </c>
      <c r="L91" s="19" t="str">
        <f>_xlfn.XLOOKUP(B91,'hinterlegte Daten'!A$31:Z$31,'hinterlegte Daten'!A$33:Z$33,"")</f>
        <v/>
      </c>
    </row>
    <row r="92" spans="1:12" x14ac:dyDescent="0.3">
      <c r="A92" s="37"/>
      <c r="B92" s="38"/>
      <c r="C92" s="151"/>
      <c r="D92" s="152"/>
      <c r="E92" s="38"/>
      <c r="F92" s="40">
        <f>_xlfn.XLOOKUP(B92,'hinterlegte Daten'!A$31:Z$31,'hinterlegte Daten'!A$32:Z$32,1)</f>
        <v>1</v>
      </c>
      <c r="G92" s="38"/>
      <c r="H92" s="153">
        <f t="shared" si="0"/>
        <v>0</v>
      </c>
      <c r="I92" s="154"/>
      <c r="J92" s="16" t="str">
        <f t="shared" si="1"/>
        <v/>
      </c>
      <c r="L92" s="19" t="str">
        <f>_xlfn.XLOOKUP(B92,'hinterlegte Daten'!A$31:Z$31,'hinterlegte Daten'!A$33:Z$33,"")</f>
        <v/>
      </c>
    </row>
    <row r="93" spans="1:12" x14ac:dyDescent="0.3">
      <c r="A93" s="37"/>
      <c r="B93" s="38"/>
      <c r="C93" s="151"/>
      <c r="D93" s="152"/>
      <c r="E93" s="38"/>
      <c r="F93" s="40">
        <f>_xlfn.XLOOKUP(B93,'hinterlegte Daten'!A$31:Z$31,'hinterlegte Daten'!A$32:Z$32,1)</f>
        <v>1</v>
      </c>
      <c r="G93" s="38"/>
      <c r="H93" s="153">
        <f t="shared" si="0"/>
        <v>0</v>
      </c>
      <c r="I93" s="154"/>
      <c r="J93" s="16" t="str">
        <f t="shared" si="1"/>
        <v/>
      </c>
      <c r="L93" s="19" t="str">
        <f>_xlfn.XLOOKUP(B93,'hinterlegte Daten'!A$31:Z$31,'hinterlegte Daten'!A$33:Z$33,"")</f>
        <v/>
      </c>
    </row>
    <row r="94" spans="1:12" x14ac:dyDescent="0.3">
      <c r="A94" s="37"/>
      <c r="B94" s="38"/>
      <c r="C94" s="151"/>
      <c r="D94" s="152"/>
      <c r="E94" s="38"/>
      <c r="F94" s="40">
        <f>_xlfn.XLOOKUP(B94,'hinterlegte Daten'!A$31:Z$31,'hinterlegte Daten'!A$32:Z$32,1)</f>
        <v>1</v>
      </c>
      <c r="G94" s="38"/>
      <c r="H94" s="153">
        <f t="shared" si="0"/>
        <v>0</v>
      </c>
      <c r="I94" s="154"/>
      <c r="J94" s="16" t="str">
        <f t="shared" si="1"/>
        <v/>
      </c>
      <c r="L94" s="19" t="str">
        <f>_xlfn.XLOOKUP(B94,'hinterlegte Daten'!A$31:Z$31,'hinterlegte Daten'!A$33:Z$33,"")</f>
        <v/>
      </c>
    </row>
    <row r="95" spans="1:12" x14ac:dyDescent="0.3">
      <c r="A95" s="37"/>
      <c r="B95" s="38"/>
      <c r="C95" s="151"/>
      <c r="D95" s="152"/>
      <c r="E95" s="38"/>
      <c r="F95" s="40">
        <f>_xlfn.XLOOKUP(B95,'hinterlegte Daten'!A$31:Z$31,'hinterlegte Daten'!A$32:Z$32,1)</f>
        <v>1</v>
      </c>
      <c r="G95" s="38"/>
      <c r="H95" s="153">
        <f t="shared" si="0"/>
        <v>0</v>
      </c>
      <c r="I95" s="154"/>
      <c r="J95" s="16" t="str">
        <f t="shared" si="1"/>
        <v/>
      </c>
      <c r="L95" s="19" t="str">
        <f>_xlfn.XLOOKUP(B95,'hinterlegte Daten'!A$31:Z$31,'hinterlegte Daten'!A$33:Z$33,"")</f>
        <v/>
      </c>
    </row>
    <row r="96" spans="1:12" x14ac:dyDescent="0.3">
      <c r="A96" s="37"/>
      <c r="B96" s="38"/>
      <c r="C96" s="151"/>
      <c r="D96" s="152"/>
      <c r="E96" s="38"/>
      <c r="F96" s="40">
        <f>_xlfn.XLOOKUP(B96,'hinterlegte Daten'!A$31:Z$31,'hinterlegte Daten'!A$32:Z$32,1)</f>
        <v>1</v>
      </c>
      <c r="G96" s="38"/>
      <c r="H96" s="153">
        <f t="shared" si="0"/>
        <v>0</v>
      </c>
      <c r="I96" s="154"/>
      <c r="J96" s="16" t="str">
        <f t="shared" si="1"/>
        <v/>
      </c>
      <c r="L96" s="19" t="str">
        <f>_xlfn.XLOOKUP(B96,'hinterlegte Daten'!A$31:Z$31,'hinterlegte Daten'!A$33:Z$33,"")</f>
        <v/>
      </c>
    </row>
    <row r="97" spans="1:9" x14ac:dyDescent="0.3">
      <c r="A97" s="19"/>
    </row>
    <row r="98" spans="1:9" x14ac:dyDescent="0.3">
      <c r="A98" s="9" t="s">
        <v>45</v>
      </c>
      <c r="B98" s="38"/>
      <c r="G98" s="9" t="s">
        <v>55</v>
      </c>
      <c r="H98" s="158">
        <f>_xlfn.XLOOKUP(B98,'hinterlegte Daten'!A39:D39,'hinterlegte Daten'!A40:D40,0)</f>
        <v>0</v>
      </c>
      <c r="I98" s="159"/>
    </row>
    <row r="99" spans="1:9" ht="15" thickBot="1" x14ac:dyDescent="0.35"/>
    <row r="100" spans="1:9" ht="15" thickBot="1" x14ac:dyDescent="0.35">
      <c r="E100" s="123" t="s">
        <v>293</v>
      </c>
      <c r="F100" s="124"/>
      <c r="G100" s="123" t="s">
        <v>294</v>
      </c>
      <c r="H100" s="124"/>
    </row>
    <row r="101" spans="1:9" ht="15" customHeight="1" thickBot="1" x14ac:dyDescent="0.35">
      <c r="A101" s="66" t="s">
        <v>102</v>
      </c>
      <c r="B101" s="93">
        <f>ROUND(SUM(H8:H96,H98)^(0.67)*0.029,2)</f>
        <v>0</v>
      </c>
      <c r="C101" s="139" t="s">
        <v>295</v>
      </c>
      <c r="D101" s="69" t="s">
        <v>25</v>
      </c>
      <c r="E101" s="74">
        <f>IF(B101=0,0,IF(-72.1*LN(0.2/B101)&gt;20,-72.1*LN(0.2/B101),20))</f>
        <v>0</v>
      </c>
      <c r="F101" s="67" t="str" cm="1">
        <f t="array" ref="F101">_xlfn.IFS(B$101=0,"",OR(B$101&lt;0.35,B$101&gt;6.4),"Abstand prüfen",AND(B$101&gt;=0.35,B$101&lt;=6.4),"Formel gilt")</f>
        <v/>
      </c>
      <c r="G101" s="72">
        <f>IF(E$101=0,0,IF(E$101-50&gt;20,E$101-50,20))</f>
        <v>0</v>
      </c>
      <c r="H101" s="94" t="str" cm="1">
        <f t="array" ref="H101">_xlfn.IFS(G101=0,"",G101&lt;40,"Abstand kritisch",AND(40&lt;=G101,B$101&lt;=6.4),"Formel gilt",B$101&gt;6.4,"Abstand prüfen")</f>
        <v/>
      </c>
    </row>
    <row r="102" spans="1:9" ht="15" thickBot="1" x14ac:dyDescent="0.35">
      <c r="A102" s="125" t="str" cm="1">
        <f t="array" ref="A102">_xlfn.IFS(B101=0,"",OR(B101&lt;0.35,B101&gt;6.4),"ACHTUNG: Berechnungsformel nicht für diese Quellenstärke geeignet",AND(COUNTIF(G8:G96,0.7)&gt;0,E101&lt;50),"ACHTUNG: Minimalabstand bei Abluftreinigung 50 m",TRUE,"")</f>
        <v/>
      </c>
      <c r="B102" s="126"/>
      <c r="C102" s="140"/>
      <c r="D102" s="70" t="s">
        <v>26</v>
      </c>
      <c r="E102" s="75">
        <f>IF(E101=0,0,IF(E101-30&gt;20,E101-30,20))</f>
        <v>0</v>
      </c>
      <c r="F102" s="68" t="str" cm="1">
        <f t="array" ref="F102">_xlfn.IFS(E102=0,"",E102&lt;40,"Abstand prüfen",AND(40&lt;=E102,B$101&lt;=6.4),"Formel gilt",B$101&gt;6.4,"Abstand prüfen")</f>
        <v/>
      </c>
      <c r="G102" s="73">
        <f>IF(E$101=0,0,IF(E$101-65&gt;20,E$101-65,20))</f>
        <v>0</v>
      </c>
      <c r="H102" s="94" t="str" cm="1">
        <f t="array" ref="H102">_xlfn.IFS(G102=0,"",G102&lt;40,"Abstand kritisch",AND(40&lt;=G102,B$101&lt;=6.4),"Formel gilt",B$101&gt;6.4,"Abstand prüfen")</f>
        <v/>
      </c>
    </row>
    <row r="103" spans="1:9" ht="15" thickBot="1" x14ac:dyDescent="0.35">
      <c r="A103" s="111"/>
      <c r="B103" s="111"/>
      <c r="C103" s="141"/>
      <c r="D103" s="119" t="s">
        <v>330</v>
      </c>
      <c r="E103" s="143" t="s">
        <v>296</v>
      </c>
      <c r="F103" s="144"/>
      <c r="G103" s="73">
        <f>IF(E$101=0,0,IF(E$101-65&gt;20,E$101-65,20))</f>
        <v>0</v>
      </c>
      <c r="H103" s="94" t="str" cm="1">
        <f t="array" ref="H103">_xlfn.IFS(G103=0,"",G103&lt;40,"Abstand kritisch",AND(40&lt;=G103,B$101&lt;=6.4),"Formel gilt",B$101&gt;6.4,"Abstand prüfen")</f>
        <v/>
      </c>
    </row>
    <row r="104" spans="1:9" ht="15" thickBot="1" x14ac:dyDescent="0.35">
      <c r="B104" s="65"/>
      <c r="C104" s="142"/>
      <c r="D104" s="71" t="s">
        <v>331</v>
      </c>
      <c r="E104" s="127" t="s">
        <v>296</v>
      </c>
      <c r="F104" s="128"/>
      <c r="G104" s="76">
        <f>IF(E$101=0,0,IF(E$101-80&gt;20,E$101-80,20))</f>
        <v>0</v>
      </c>
      <c r="H104" s="94" t="str" cm="1">
        <f t="array" ref="H104">_xlfn.IFS(G104=0,"",G104&lt;40,"Abstand kritisch",AND(40&lt;=G104,B$101&lt;=6.4),"Formel gilt",B$101&gt;6.4,"Abstand prüfen")</f>
        <v/>
      </c>
    </row>
    <row r="105" spans="1:9" ht="15" thickBot="1" x14ac:dyDescent="0.35">
      <c r="B105" s="65"/>
      <c r="C105" s="88"/>
    </row>
    <row r="106" spans="1:9" ht="15" customHeight="1" thickBot="1" x14ac:dyDescent="0.35">
      <c r="A106" s="26" t="s">
        <v>80</v>
      </c>
      <c r="B106" s="155"/>
      <c r="C106" s="91" t="s">
        <v>81</v>
      </c>
      <c r="D106" s="90">
        <f>_xlfn.XLOOKUP(B106,'hinterlegte Daten'!A46:E46,'hinterlegte Daten'!A50:E50,1)</f>
        <v>1</v>
      </c>
      <c r="E106" s="130" t="s">
        <v>293</v>
      </c>
      <c r="F106" s="124"/>
      <c r="G106" s="123" t="s">
        <v>294</v>
      </c>
      <c r="H106" s="124"/>
    </row>
    <row r="107" spans="1:9" x14ac:dyDescent="0.3">
      <c r="B107" s="155"/>
      <c r="C107" s="133" t="s">
        <v>103</v>
      </c>
      <c r="D107" s="69" t="s">
        <v>25</v>
      </c>
      <c r="E107" s="74">
        <f>E101*D$106</f>
        <v>0</v>
      </c>
      <c r="F107" s="67" t="str">
        <f>IF(D106=1,"",F101)</f>
        <v/>
      </c>
      <c r="G107" s="74">
        <f>G101*D$106</f>
        <v>0</v>
      </c>
      <c r="H107" s="94" t="str">
        <f>IF(D106=1,"",H101)</f>
        <v/>
      </c>
    </row>
    <row r="108" spans="1:9" x14ac:dyDescent="0.3">
      <c r="A108" s="98" t="str">
        <f>IF(B106="situationsspezifischer Faktor","Eingabe situationsspezifischer Faktor in Zelle B107:","")</f>
        <v/>
      </c>
      <c r="B108" s="104"/>
      <c r="C108" s="134"/>
      <c r="D108" s="70" t="s">
        <v>26</v>
      </c>
      <c r="E108" s="75">
        <f>E102*D$106</f>
        <v>0</v>
      </c>
      <c r="F108" s="68" t="str">
        <f>IF(D106=1,"",F102)</f>
        <v/>
      </c>
      <c r="G108" s="75">
        <f>G102*D$106</f>
        <v>0</v>
      </c>
      <c r="H108" s="95" t="str">
        <f>IF(D106=1,"",H102)</f>
        <v/>
      </c>
    </row>
    <row r="109" spans="1:9" x14ac:dyDescent="0.3">
      <c r="A109" s="98"/>
      <c r="C109" s="135"/>
      <c r="D109" s="119" t="s">
        <v>330</v>
      </c>
      <c r="E109" s="143" t="s">
        <v>296</v>
      </c>
      <c r="F109" s="144"/>
      <c r="G109" s="75">
        <f>G103*D$106</f>
        <v>0</v>
      </c>
      <c r="H109" s="95" t="str">
        <f>IF(D106=1,"",H103)</f>
        <v/>
      </c>
    </row>
    <row r="110" spans="1:9" ht="15" thickBot="1" x14ac:dyDescent="0.35">
      <c r="A110" s="137" t="str">
        <f>IF(B106="situationsspezifischer Faktor","ACHTUNG: Situationsspezifischer Faktor nur mit Abklärung durch Fachexperten","")</f>
        <v/>
      </c>
      <c r="B110" s="138"/>
      <c r="C110" s="136"/>
      <c r="D110" s="71" t="s">
        <v>331</v>
      </c>
      <c r="E110" s="127" t="s">
        <v>296</v>
      </c>
      <c r="F110" s="128"/>
      <c r="G110" s="79">
        <f>G104*D$106</f>
        <v>0</v>
      </c>
      <c r="H110" s="96" t="str">
        <f>IF(D106=1,"",H104)</f>
        <v/>
      </c>
    </row>
  </sheetData>
  <sheetProtection algorithmName="SHA-512" hashValue="HZs74/3hdnCFLJzYC60s4NfLib7skFvillwYOKAe+dH7iG2hsAlFLJMjc/Rtq/j3Rvh9tUMJaqgSrjWBV/4n5g==" saltValue="ZPNXdsX4+HMwCRa82hSltA==" spinCount="100000" sheet="1" objects="1" scenarios="1"/>
  <mergeCells count="188">
    <mergeCell ref="G106:H106"/>
    <mergeCell ref="H98:I98"/>
    <mergeCell ref="E100:F100"/>
    <mergeCell ref="G100:H100"/>
    <mergeCell ref="C101:C104"/>
    <mergeCell ref="E104:F104"/>
    <mergeCell ref="H92:I92"/>
    <mergeCell ref="C93:D93"/>
    <mergeCell ref="H93:I93"/>
    <mergeCell ref="H94:I94"/>
    <mergeCell ref="C95:D95"/>
    <mergeCell ref="H95:I95"/>
    <mergeCell ref="C96:D96"/>
    <mergeCell ref="H96:I96"/>
    <mergeCell ref="C94:D94"/>
    <mergeCell ref="C26:D26"/>
    <mergeCell ref="H26:I26"/>
    <mergeCell ref="C41:D41"/>
    <mergeCell ref="H41:I41"/>
    <mergeCell ref="C42:D42"/>
    <mergeCell ref="H42:I42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21:D21"/>
    <mergeCell ref="H21:I21"/>
    <mergeCell ref="C22:D22"/>
    <mergeCell ref="H22:I22"/>
    <mergeCell ref="C23:D23"/>
    <mergeCell ref="H23:I23"/>
    <mergeCell ref="C24:D24"/>
    <mergeCell ref="H24:I24"/>
    <mergeCell ref="C25:D25"/>
    <mergeCell ref="H25:I25"/>
    <mergeCell ref="C16:D16"/>
    <mergeCell ref="H16:I16"/>
    <mergeCell ref="C17:D17"/>
    <mergeCell ref="H17:I17"/>
    <mergeCell ref="C18:D18"/>
    <mergeCell ref="H18:I18"/>
    <mergeCell ref="C19:D19"/>
    <mergeCell ref="H19:I19"/>
    <mergeCell ref="C20:D20"/>
    <mergeCell ref="H20:I20"/>
    <mergeCell ref="C11:D11"/>
    <mergeCell ref="H11:I11"/>
    <mergeCell ref="C12:D12"/>
    <mergeCell ref="H12:I12"/>
    <mergeCell ref="C13:D13"/>
    <mergeCell ref="H13:I13"/>
    <mergeCell ref="C14:D14"/>
    <mergeCell ref="H14:I14"/>
    <mergeCell ref="C15:D15"/>
    <mergeCell ref="H15:I15"/>
    <mergeCell ref="C10:D10"/>
    <mergeCell ref="H10:I10"/>
    <mergeCell ref="C1:D1"/>
    <mergeCell ref="C2:D2"/>
    <mergeCell ref="C3:D3"/>
    <mergeCell ref="C4:D4"/>
    <mergeCell ref="C5:D5"/>
    <mergeCell ref="C7:D7"/>
    <mergeCell ref="H7:I7"/>
    <mergeCell ref="C8:D8"/>
    <mergeCell ref="H8:I8"/>
    <mergeCell ref="C9:D9"/>
    <mergeCell ref="H9:I9"/>
    <mergeCell ref="F1:G1"/>
    <mergeCell ref="F2:G2"/>
    <mergeCell ref="F3:G3"/>
    <mergeCell ref="C107:C110"/>
    <mergeCell ref="A110:B110"/>
    <mergeCell ref="E110:F110"/>
    <mergeCell ref="C37:D37"/>
    <mergeCell ref="C38:D38"/>
    <mergeCell ref="C39:D39"/>
    <mergeCell ref="C40:D40"/>
    <mergeCell ref="B106:B107"/>
    <mergeCell ref="C43:D43"/>
    <mergeCell ref="C90:D90"/>
    <mergeCell ref="C67:D67"/>
    <mergeCell ref="C72:D72"/>
    <mergeCell ref="C77:D77"/>
    <mergeCell ref="C82:D82"/>
    <mergeCell ref="A102:B102"/>
    <mergeCell ref="E106:F106"/>
    <mergeCell ref="E109:F109"/>
    <mergeCell ref="E103:F103"/>
    <mergeCell ref="H43:I43"/>
    <mergeCell ref="C44:D44"/>
    <mergeCell ref="H44:I44"/>
    <mergeCell ref="C87:D87"/>
    <mergeCell ref="H87:I87"/>
    <mergeCell ref="C88:D88"/>
    <mergeCell ref="H88:I88"/>
    <mergeCell ref="C89:D89"/>
    <mergeCell ref="H89:I89"/>
    <mergeCell ref="C55:D55"/>
    <mergeCell ref="H55:I55"/>
    <mergeCell ref="C56:D56"/>
    <mergeCell ref="H56:I56"/>
    <mergeCell ref="C57:D57"/>
    <mergeCell ref="H57:I57"/>
    <mergeCell ref="C58:D58"/>
    <mergeCell ref="H58:I58"/>
    <mergeCell ref="C59:D59"/>
    <mergeCell ref="H59:I59"/>
    <mergeCell ref="C60:D60"/>
    <mergeCell ref="H60:I60"/>
    <mergeCell ref="C61:D61"/>
    <mergeCell ref="H61:I61"/>
    <mergeCell ref="C62:D62"/>
    <mergeCell ref="H90:I90"/>
    <mergeCell ref="C91:D91"/>
    <mergeCell ref="H91:I91"/>
    <mergeCell ref="C92:D92"/>
    <mergeCell ref="C45:D45"/>
    <mergeCell ref="H45:I45"/>
    <mergeCell ref="C46:D46"/>
    <mergeCell ref="H46:I46"/>
    <mergeCell ref="C47:D47"/>
    <mergeCell ref="H47:I47"/>
    <mergeCell ref="C48:D48"/>
    <mergeCell ref="H48:I48"/>
    <mergeCell ref="C49:D49"/>
    <mergeCell ref="H49:I49"/>
    <mergeCell ref="C50:D50"/>
    <mergeCell ref="H50:I50"/>
    <mergeCell ref="C51:D51"/>
    <mergeCell ref="H51:I51"/>
    <mergeCell ref="C52:D52"/>
    <mergeCell ref="H52:I52"/>
    <mergeCell ref="C53:D53"/>
    <mergeCell ref="H53:I53"/>
    <mergeCell ref="C54:D54"/>
    <mergeCell ref="H54:I54"/>
    <mergeCell ref="H62:I62"/>
    <mergeCell ref="C63:D63"/>
    <mergeCell ref="H63:I63"/>
    <mergeCell ref="C64:D64"/>
    <mergeCell ref="H64:I64"/>
    <mergeCell ref="C65:D65"/>
    <mergeCell ref="H65:I65"/>
    <mergeCell ref="C66:D66"/>
    <mergeCell ref="H66:I66"/>
    <mergeCell ref="H67:I67"/>
    <mergeCell ref="C68:D68"/>
    <mergeCell ref="H68:I68"/>
    <mergeCell ref="C69:D69"/>
    <mergeCell ref="H69:I69"/>
    <mergeCell ref="C70:D70"/>
    <mergeCell ref="H70:I70"/>
    <mergeCell ref="C71:D71"/>
    <mergeCell ref="H71:I71"/>
    <mergeCell ref="H72:I72"/>
    <mergeCell ref="C73:D73"/>
    <mergeCell ref="H73:I73"/>
    <mergeCell ref="C74:D74"/>
    <mergeCell ref="H74:I74"/>
    <mergeCell ref="C75:D75"/>
    <mergeCell ref="H75:I75"/>
    <mergeCell ref="C76:D76"/>
    <mergeCell ref="H76:I76"/>
    <mergeCell ref="H77:I77"/>
    <mergeCell ref="C78:D78"/>
    <mergeCell ref="H78:I78"/>
    <mergeCell ref="C79:D79"/>
    <mergeCell ref="H79:I79"/>
    <mergeCell ref="C80:D80"/>
    <mergeCell ref="H80:I80"/>
    <mergeCell ref="C81:D81"/>
    <mergeCell ref="H81:I81"/>
    <mergeCell ref="H82:I82"/>
    <mergeCell ref="C83:D83"/>
    <mergeCell ref="H83:I83"/>
    <mergeCell ref="C84:D84"/>
    <mergeCell ref="H84:I84"/>
    <mergeCell ref="C85:D85"/>
    <mergeCell ref="H85:I85"/>
    <mergeCell ref="C86:D86"/>
    <mergeCell ref="H86:I86"/>
  </mergeCells>
  <conditionalFormatting sqref="E107:E108">
    <cfRule type="expression" dxfId="54" priority="17">
      <formula>$E$107=$E$101</formula>
    </cfRule>
  </conditionalFormatting>
  <conditionalFormatting sqref="F101:F102 F107:F108">
    <cfRule type="cellIs" dxfId="53" priority="15" operator="equal">
      <formula>"Formel gilt"</formula>
    </cfRule>
    <cfRule type="cellIs" dxfId="52" priority="16" operator="equal">
      <formula>"Abstand prüfen"</formula>
    </cfRule>
  </conditionalFormatting>
  <conditionalFormatting sqref="G107:G110">
    <cfRule type="expression" dxfId="51" priority="10">
      <formula>$E$107=$E$101</formula>
    </cfRule>
  </conditionalFormatting>
  <conditionalFormatting sqref="H101:H104">
    <cfRule type="cellIs" dxfId="50" priority="4" operator="equal">
      <formula>"Abstand kritisch"</formula>
    </cfRule>
    <cfRule type="cellIs" dxfId="49" priority="5" operator="equal">
      <formula>"Formel gilt"</formula>
    </cfRule>
    <cfRule type="cellIs" dxfId="48" priority="6" operator="equal">
      <formula>"Abstand prüfen"</formula>
    </cfRule>
  </conditionalFormatting>
  <conditionalFormatting sqref="H107:H110">
    <cfRule type="cellIs" dxfId="47" priority="1" operator="equal">
      <formula>"Abstand kritisch"</formula>
    </cfRule>
    <cfRule type="cellIs" dxfId="46" priority="2" operator="equal">
      <formula>"Formel gilt"</formula>
    </cfRule>
    <cfRule type="cellIs" dxfId="45" priority="3" operator="equal">
      <formula>"Abstand prüfen"</formula>
    </cfRule>
  </conditionalFormatting>
  <conditionalFormatting sqref="M8:M10">
    <cfRule type="cellIs" dxfId="44" priority="28" operator="equal">
      <formula>"Formel gilt"</formula>
    </cfRule>
    <cfRule type="cellIs" dxfId="43" priority="29" operator="equal">
      <formula>"Abstand prüfen"</formula>
    </cfRule>
  </conditionalFormatting>
  <dataValidations count="1">
    <dataValidation type="list" allowBlank="1" showInputMessage="1" showErrorMessage="1" sqref="D9:D96 C8:C96" xr:uid="{A33877BC-70B8-4F34-9FF2-A0D20A2EF9D3}">
      <formula1>INDIRECT(L8)</formula1>
    </dataValidation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49" orientation="landscape" r:id="rId1"/>
  <headerFooter>
    <oddHeader>&amp;L&amp;22Cercl'Air-Empfehlung Mindestabstände</oddHeader>
    <oddFooter>&amp;L&amp;D&amp;C&amp;F&amp;__&amp;A&amp;RSeite &amp;P von &amp;N Seiten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3C9EACA-3516-4FD5-BB9B-890C5D409A5B}">
          <x14:formula1>
            <xm:f>'hinterlegte Daten'!$A$46:$E$46</xm:f>
          </x14:formula1>
          <xm:sqref>B106:B107</xm:sqref>
        </x14:dataValidation>
        <x14:dataValidation type="list" allowBlank="1" showInputMessage="1" showErrorMessage="1" xr:uid="{A81957B9-9B29-4425-8F7C-C4E44FA596C9}">
          <x14:formula1>
            <xm:f>'hinterlegte Daten'!$A$39:$D$39</xm:f>
          </x14:formula1>
          <xm:sqref>B98</xm:sqref>
        </x14:dataValidation>
        <x14:dataValidation type="list" allowBlank="1" showInputMessage="1" showErrorMessage="1" xr:uid="{7FB9C979-80B5-409F-BB91-14FC1D95E317}">
          <x14:formula1>
            <xm:f>'hinterlegte Daten'!$A$31:$Z$31</xm:f>
          </x14:formula1>
          <xm:sqref>B8:B96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19AC-7012-4FA8-A166-B29406870E17}">
  <dimension ref="A1:L110"/>
  <sheetViews>
    <sheetView zoomScale="85" zoomScaleNormal="85" zoomScaleSheetLayoutView="85" workbookViewId="0">
      <pane ySplit="7" topLeftCell="A8" activePane="bottomLeft" state="frozen"/>
      <selection pane="bottomLeft" activeCell="F4" sqref="F4"/>
    </sheetView>
  </sheetViews>
  <sheetFormatPr baseColWidth="10" defaultRowHeight="14.4" x14ac:dyDescent="0.3"/>
  <cols>
    <col min="1" max="1" width="52.6640625" customWidth="1"/>
    <col min="2" max="2" width="58.5546875" customWidth="1"/>
    <col min="3" max="3" width="26.33203125" customWidth="1"/>
    <col min="4" max="4" width="36.6640625" customWidth="1"/>
    <col min="5" max="5" width="16.44140625" bestFit="1" customWidth="1"/>
    <col min="6" max="7" width="15.33203125" customWidth="1"/>
    <col min="8" max="8" width="18.44140625" customWidth="1"/>
    <col min="9" max="9" width="15.33203125" customWidth="1"/>
    <col min="10" max="10" width="24.33203125" bestFit="1" customWidth="1"/>
    <col min="11" max="12" width="11.5546875" customWidth="1"/>
    <col min="14" max="14" width="14.5546875" customWidth="1"/>
    <col min="15" max="15" width="11.5546875" customWidth="1"/>
    <col min="16" max="16" width="16.6640625" customWidth="1"/>
  </cols>
  <sheetData>
    <row r="1" spans="1:12" x14ac:dyDescent="0.3">
      <c r="B1" s="9" t="s">
        <v>240</v>
      </c>
      <c r="C1" s="149" t="str">
        <f>IF(('Fall-Beschreibung'!B1&amp;'Fall-Beschreibung'!B2)=0,"",'Fall-Beschreibung'!B1&amp;" "&amp;'Fall-Beschreibung'!B2)</f>
        <v xml:space="preserve"> </v>
      </c>
      <c r="D1" s="149"/>
      <c r="E1" s="34" t="s">
        <v>243</v>
      </c>
      <c r="F1" s="149" t="str">
        <f>IF('Fall-Beschreibung'!B8=0,"",'Fall-Beschreibung'!B8)</f>
        <v/>
      </c>
      <c r="G1" s="149"/>
    </row>
    <row r="2" spans="1:12" x14ac:dyDescent="0.3">
      <c r="B2" s="9" t="s">
        <v>241</v>
      </c>
      <c r="C2" s="149" t="str">
        <f>IF('Fall-Beschreibung'!B3=0,"",'Fall-Beschreibung'!B3)</f>
        <v/>
      </c>
      <c r="D2" s="149"/>
      <c r="E2" s="34" t="s">
        <v>245</v>
      </c>
      <c r="F2" s="150" t="str">
        <f>IF('Fall-Beschreibung'!B9=0,"",'Fall-Beschreibung'!B9)</f>
        <v/>
      </c>
      <c r="G2" s="150"/>
    </row>
    <row r="3" spans="1:12" x14ac:dyDescent="0.3">
      <c r="B3" s="9" t="s">
        <v>242</v>
      </c>
      <c r="C3" s="149" t="str">
        <f>IF('Fall-Beschreibung'!B4=0,"",'Fall-Beschreibung'!B4)</f>
        <v/>
      </c>
      <c r="D3" s="149"/>
      <c r="E3" s="34" t="s">
        <v>247</v>
      </c>
      <c r="F3" s="149" t="str">
        <f>IF('Fall-Beschreibung'!B10=0,"",'Fall-Beschreibung'!B10)</f>
        <v/>
      </c>
      <c r="G3" s="149"/>
    </row>
    <row r="4" spans="1:12" x14ac:dyDescent="0.3">
      <c r="B4" s="9" t="s">
        <v>244</v>
      </c>
      <c r="C4" s="149" t="str">
        <f>IF('Fall-Beschreibung'!B5=0,"",'Fall-Beschreibung'!B5)</f>
        <v/>
      </c>
      <c r="D4" s="149"/>
      <c r="E4" s="34" t="s">
        <v>314</v>
      </c>
      <c r="F4" s="112">
        <f>Erklärungen!L2</f>
        <v>46164</v>
      </c>
    </row>
    <row r="5" spans="1:12" x14ac:dyDescent="0.3">
      <c r="B5" s="9" t="s">
        <v>246</v>
      </c>
      <c r="C5" s="149" t="str">
        <f>IF('Fall-Beschreibung'!B6=0,"",'Fall-Beschreibung'!B6)</f>
        <v/>
      </c>
      <c r="D5" s="149"/>
    </row>
    <row r="7" spans="1:12" s="1" customFormat="1" x14ac:dyDescent="0.3">
      <c r="A7" s="15" t="s">
        <v>0</v>
      </c>
      <c r="B7" s="15" t="s">
        <v>197</v>
      </c>
      <c r="C7" s="147" t="s">
        <v>198</v>
      </c>
      <c r="D7" s="148"/>
      <c r="E7" s="15" t="s">
        <v>1</v>
      </c>
      <c r="F7" s="15" t="s">
        <v>2</v>
      </c>
      <c r="G7" s="15" t="s">
        <v>3</v>
      </c>
      <c r="H7" s="147" t="s">
        <v>4</v>
      </c>
      <c r="I7" s="148"/>
    </row>
    <row r="8" spans="1:12" x14ac:dyDescent="0.3">
      <c r="A8" s="35"/>
      <c r="B8" s="36"/>
      <c r="C8" s="151"/>
      <c r="D8" s="152"/>
      <c r="E8" s="36"/>
      <c r="F8" s="39">
        <f>_xlfn.XLOOKUP(B8,'hinterlegte Daten'!A$31:Z$31,'hinterlegte Daten'!A$32:Z$32,1)</f>
        <v>1</v>
      </c>
      <c r="G8" s="36"/>
      <c r="H8" s="153">
        <f>E8*F8*(1-G8)</f>
        <v>0</v>
      </c>
      <c r="I8" s="154"/>
      <c r="J8" s="16" t="str">
        <f>IF(AND(H8&gt;0,0.029*H8^0.67&lt;=0.05),"SCHWACHE EINZELQUELLE","")</f>
        <v/>
      </c>
      <c r="L8" s="19" t="str">
        <f>_xlfn.XLOOKUP(B8,'hinterlegte Daten'!A$31:Z$31,'hinterlegte Daten'!A$33:Z$33,"")</f>
        <v/>
      </c>
    </row>
    <row r="9" spans="1:12" x14ac:dyDescent="0.3">
      <c r="A9" s="37"/>
      <c r="B9" s="38"/>
      <c r="C9" s="151"/>
      <c r="D9" s="152"/>
      <c r="E9" s="38"/>
      <c r="F9" s="40">
        <f>_xlfn.XLOOKUP(B9,'hinterlegte Daten'!A$31:Z$31,'hinterlegte Daten'!A$32:Z$32,1)</f>
        <v>1</v>
      </c>
      <c r="G9" s="38"/>
      <c r="H9" s="153">
        <f t="shared" ref="H9:H96" si="0">E9*F9*(1-G9)</f>
        <v>0</v>
      </c>
      <c r="I9" s="154"/>
      <c r="J9" s="16" t="str">
        <f t="shared" ref="J9:J96" si="1">IF(AND(H9&gt;0,0.029*H9^0.67&lt;=0.05),"SCHWACHE EINZELQUELLE","")</f>
        <v/>
      </c>
      <c r="L9" s="19" t="str">
        <f>_xlfn.XLOOKUP(B9,'hinterlegte Daten'!A$31:Z$31,'hinterlegte Daten'!A$33:Z$33,"")</f>
        <v/>
      </c>
    </row>
    <row r="10" spans="1:12" x14ac:dyDescent="0.3">
      <c r="A10" s="37"/>
      <c r="B10" s="38"/>
      <c r="C10" s="151"/>
      <c r="D10" s="152"/>
      <c r="E10" s="38"/>
      <c r="F10" s="40">
        <f>_xlfn.XLOOKUP(B10,'hinterlegte Daten'!A$31:Z$31,'hinterlegte Daten'!A$32:Z$32,1)</f>
        <v>1</v>
      </c>
      <c r="G10" s="38"/>
      <c r="H10" s="153">
        <f t="shared" si="0"/>
        <v>0</v>
      </c>
      <c r="I10" s="154"/>
      <c r="J10" s="16" t="str">
        <f t="shared" si="1"/>
        <v/>
      </c>
      <c r="L10" s="19" t="str">
        <f>_xlfn.XLOOKUP(B10,'hinterlegte Daten'!A$31:Z$31,'hinterlegte Daten'!A$33:Z$33,"")</f>
        <v/>
      </c>
    </row>
    <row r="11" spans="1:12" x14ac:dyDescent="0.3">
      <c r="A11" s="37"/>
      <c r="B11" s="38"/>
      <c r="C11" s="151"/>
      <c r="D11" s="152"/>
      <c r="E11" s="38"/>
      <c r="F11" s="40">
        <f>_xlfn.XLOOKUP(B11,'hinterlegte Daten'!A$31:Z$31,'hinterlegte Daten'!A$32:Z$32,1)</f>
        <v>1</v>
      </c>
      <c r="G11" s="38"/>
      <c r="H11" s="153">
        <f t="shared" si="0"/>
        <v>0</v>
      </c>
      <c r="I11" s="154"/>
      <c r="J11" s="16" t="str">
        <f t="shared" si="1"/>
        <v/>
      </c>
      <c r="L11" s="19" t="str">
        <f>_xlfn.XLOOKUP(B11,'hinterlegte Daten'!A$31:Z$31,'hinterlegte Daten'!A$33:Z$33,"")</f>
        <v/>
      </c>
    </row>
    <row r="12" spans="1:12" x14ac:dyDescent="0.3">
      <c r="A12" s="37"/>
      <c r="B12" s="38"/>
      <c r="C12" s="151"/>
      <c r="D12" s="152"/>
      <c r="E12" s="38"/>
      <c r="F12" s="40">
        <f>_xlfn.XLOOKUP(B12,'hinterlegte Daten'!A$31:Z$31,'hinterlegte Daten'!A$32:Z$32,1)</f>
        <v>1</v>
      </c>
      <c r="G12" s="38"/>
      <c r="H12" s="153">
        <f t="shared" si="0"/>
        <v>0</v>
      </c>
      <c r="I12" s="154"/>
      <c r="J12" s="16" t="str">
        <f t="shared" si="1"/>
        <v/>
      </c>
      <c r="L12" s="19" t="str">
        <f>_xlfn.XLOOKUP(B12,'hinterlegte Daten'!A$31:Z$31,'hinterlegte Daten'!A$33:Z$33,"")</f>
        <v/>
      </c>
    </row>
    <row r="13" spans="1:12" x14ac:dyDescent="0.3">
      <c r="A13" s="37"/>
      <c r="B13" s="38"/>
      <c r="C13" s="151"/>
      <c r="D13" s="152"/>
      <c r="E13" s="38"/>
      <c r="F13" s="40">
        <f>_xlfn.XLOOKUP(B13,'hinterlegte Daten'!A$31:Z$31,'hinterlegte Daten'!A$32:Z$32,1)</f>
        <v>1</v>
      </c>
      <c r="G13" s="38"/>
      <c r="H13" s="153">
        <f t="shared" si="0"/>
        <v>0</v>
      </c>
      <c r="I13" s="154"/>
      <c r="J13" s="16" t="str">
        <f t="shared" si="1"/>
        <v/>
      </c>
      <c r="L13" s="19" t="str">
        <f>_xlfn.XLOOKUP(B13,'hinterlegte Daten'!A$31:Z$31,'hinterlegte Daten'!A$33:Z$33,"")</f>
        <v/>
      </c>
    </row>
    <row r="14" spans="1:12" x14ac:dyDescent="0.3">
      <c r="A14" s="37"/>
      <c r="B14" s="38"/>
      <c r="C14" s="151"/>
      <c r="D14" s="152"/>
      <c r="E14" s="38"/>
      <c r="F14" s="40">
        <f>_xlfn.XLOOKUP(B14,'hinterlegte Daten'!A$31:Z$31,'hinterlegte Daten'!A$32:Z$32,1)</f>
        <v>1</v>
      </c>
      <c r="G14" s="38"/>
      <c r="H14" s="153">
        <f t="shared" si="0"/>
        <v>0</v>
      </c>
      <c r="I14" s="154"/>
      <c r="J14" s="16" t="str">
        <f t="shared" si="1"/>
        <v/>
      </c>
      <c r="L14" s="19" t="str">
        <f>_xlfn.XLOOKUP(B14,'hinterlegte Daten'!A$31:Z$31,'hinterlegte Daten'!A$33:Z$33,"")</f>
        <v/>
      </c>
    </row>
    <row r="15" spans="1:12" x14ac:dyDescent="0.3">
      <c r="A15" s="37"/>
      <c r="B15" s="38"/>
      <c r="C15" s="151"/>
      <c r="D15" s="152"/>
      <c r="E15" s="38"/>
      <c r="F15" s="40">
        <f>_xlfn.XLOOKUP(B15,'hinterlegte Daten'!A$31:Z$31,'hinterlegte Daten'!A$32:Z$32,1)</f>
        <v>1</v>
      </c>
      <c r="G15" s="38"/>
      <c r="H15" s="153">
        <f t="shared" si="0"/>
        <v>0</v>
      </c>
      <c r="I15" s="154"/>
      <c r="J15" s="16" t="str">
        <f t="shared" si="1"/>
        <v/>
      </c>
      <c r="L15" s="19" t="str">
        <f>_xlfn.XLOOKUP(B15,'hinterlegte Daten'!A$31:Z$31,'hinterlegte Daten'!A$33:Z$33,"")</f>
        <v/>
      </c>
    </row>
    <row r="16" spans="1:12" x14ac:dyDescent="0.3">
      <c r="A16" s="37"/>
      <c r="B16" s="38"/>
      <c r="C16" s="151"/>
      <c r="D16" s="152"/>
      <c r="E16" s="38"/>
      <c r="F16" s="40">
        <f>_xlfn.XLOOKUP(B16,'hinterlegte Daten'!A$31:Z$31,'hinterlegte Daten'!A$32:Z$32,1)</f>
        <v>1</v>
      </c>
      <c r="G16" s="38"/>
      <c r="H16" s="153">
        <f t="shared" si="0"/>
        <v>0</v>
      </c>
      <c r="I16" s="154"/>
      <c r="J16" s="16" t="str">
        <f t="shared" si="1"/>
        <v/>
      </c>
      <c r="L16" s="19" t="str">
        <f>_xlfn.XLOOKUP(B16,'hinterlegte Daten'!A$31:Z$31,'hinterlegte Daten'!A$33:Z$33,"")</f>
        <v/>
      </c>
    </row>
    <row r="17" spans="1:12" x14ac:dyDescent="0.3">
      <c r="A17" s="37"/>
      <c r="B17" s="38"/>
      <c r="C17" s="151"/>
      <c r="D17" s="152"/>
      <c r="E17" s="38"/>
      <c r="F17" s="40">
        <f>_xlfn.XLOOKUP(B17,'hinterlegte Daten'!A$31:Z$31,'hinterlegte Daten'!A$32:Z$32,1)</f>
        <v>1</v>
      </c>
      <c r="G17" s="38"/>
      <c r="H17" s="153">
        <f t="shared" si="0"/>
        <v>0</v>
      </c>
      <c r="I17" s="154"/>
      <c r="J17" s="16" t="str">
        <f t="shared" si="1"/>
        <v/>
      </c>
      <c r="L17" s="19" t="str">
        <f>_xlfn.XLOOKUP(B17,'hinterlegte Daten'!A$31:Z$31,'hinterlegte Daten'!A$33:Z$33,"")</f>
        <v/>
      </c>
    </row>
    <row r="18" spans="1:12" x14ac:dyDescent="0.3">
      <c r="A18" s="37"/>
      <c r="B18" s="38"/>
      <c r="C18" s="151"/>
      <c r="D18" s="152"/>
      <c r="E18" s="38"/>
      <c r="F18" s="40">
        <f>_xlfn.XLOOKUP(B18,'hinterlegte Daten'!A$31:Z$31,'hinterlegte Daten'!A$32:Z$32,1)</f>
        <v>1</v>
      </c>
      <c r="G18" s="38"/>
      <c r="H18" s="153">
        <f t="shared" si="0"/>
        <v>0</v>
      </c>
      <c r="I18" s="154"/>
      <c r="J18" s="16" t="str">
        <f t="shared" si="1"/>
        <v/>
      </c>
      <c r="L18" s="19" t="str">
        <f>_xlfn.XLOOKUP(B18,'hinterlegte Daten'!A$31:Z$31,'hinterlegte Daten'!A$33:Z$33,"")</f>
        <v/>
      </c>
    </row>
    <row r="19" spans="1:12" x14ac:dyDescent="0.3">
      <c r="A19" s="37"/>
      <c r="B19" s="38"/>
      <c r="C19" s="151"/>
      <c r="D19" s="152"/>
      <c r="E19" s="38"/>
      <c r="F19" s="40">
        <f>_xlfn.XLOOKUP(B19,'hinterlegte Daten'!A$31:Z$31,'hinterlegte Daten'!A$32:Z$32,1)</f>
        <v>1</v>
      </c>
      <c r="G19" s="38"/>
      <c r="H19" s="153">
        <f t="shared" si="0"/>
        <v>0</v>
      </c>
      <c r="I19" s="154"/>
      <c r="J19" s="16" t="str">
        <f t="shared" si="1"/>
        <v/>
      </c>
      <c r="L19" s="19" t="str">
        <f>_xlfn.XLOOKUP(B19,'hinterlegte Daten'!A$31:Z$31,'hinterlegte Daten'!A$33:Z$33,"")</f>
        <v/>
      </c>
    </row>
    <row r="20" spans="1:12" x14ac:dyDescent="0.3">
      <c r="A20" s="37"/>
      <c r="B20" s="38"/>
      <c r="C20" s="151"/>
      <c r="D20" s="152"/>
      <c r="E20" s="38"/>
      <c r="F20" s="40">
        <f>_xlfn.XLOOKUP(B20,'hinterlegte Daten'!A$31:Z$31,'hinterlegte Daten'!A$32:Z$32,1)</f>
        <v>1</v>
      </c>
      <c r="G20" s="38"/>
      <c r="H20" s="153">
        <f t="shared" si="0"/>
        <v>0</v>
      </c>
      <c r="I20" s="154"/>
      <c r="J20" s="16" t="str">
        <f t="shared" si="1"/>
        <v/>
      </c>
      <c r="L20" s="19" t="str">
        <f>_xlfn.XLOOKUP(B20,'hinterlegte Daten'!A$31:Z$31,'hinterlegte Daten'!A$33:Z$33,"")</f>
        <v/>
      </c>
    </row>
    <row r="21" spans="1:12" x14ac:dyDescent="0.3">
      <c r="A21" s="37"/>
      <c r="B21" s="38"/>
      <c r="C21" s="151"/>
      <c r="D21" s="152"/>
      <c r="E21" s="38"/>
      <c r="F21" s="40">
        <f>_xlfn.XLOOKUP(B21,'hinterlegte Daten'!A$31:Z$31,'hinterlegte Daten'!A$32:Z$32,1)</f>
        <v>1</v>
      </c>
      <c r="G21" s="38"/>
      <c r="H21" s="153">
        <f t="shared" si="0"/>
        <v>0</v>
      </c>
      <c r="I21" s="154"/>
      <c r="J21" s="16" t="str">
        <f t="shared" si="1"/>
        <v/>
      </c>
      <c r="L21" s="19" t="str">
        <f>_xlfn.XLOOKUP(B21,'hinterlegte Daten'!A$31:Z$31,'hinterlegte Daten'!A$33:Z$33,"")</f>
        <v/>
      </c>
    </row>
    <row r="22" spans="1:12" x14ac:dyDescent="0.3">
      <c r="A22" s="37"/>
      <c r="B22" s="38"/>
      <c r="C22" s="151"/>
      <c r="D22" s="152"/>
      <c r="E22" s="38"/>
      <c r="F22" s="40">
        <f>_xlfn.XLOOKUP(B22,'hinterlegte Daten'!A$31:Z$31,'hinterlegte Daten'!A$32:Z$32,1)</f>
        <v>1</v>
      </c>
      <c r="G22" s="38"/>
      <c r="H22" s="153">
        <f t="shared" si="0"/>
        <v>0</v>
      </c>
      <c r="I22" s="154"/>
      <c r="J22" s="16" t="str">
        <f t="shared" si="1"/>
        <v/>
      </c>
      <c r="L22" s="19" t="str">
        <f>_xlfn.XLOOKUP(B22,'hinterlegte Daten'!A$31:Z$31,'hinterlegte Daten'!A$33:Z$33,"")</f>
        <v/>
      </c>
    </row>
    <row r="23" spans="1:12" x14ac:dyDescent="0.3">
      <c r="A23" s="37"/>
      <c r="B23" s="38"/>
      <c r="C23" s="151"/>
      <c r="D23" s="152"/>
      <c r="E23" s="38"/>
      <c r="F23" s="40">
        <f>_xlfn.XLOOKUP(B23,'hinterlegte Daten'!A$31:Z$31,'hinterlegte Daten'!A$32:Z$32,1)</f>
        <v>1</v>
      </c>
      <c r="G23" s="38"/>
      <c r="H23" s="153">
        <f t="shared" si="0"/>
        <v>0</v>
      </c>
      <c r="I23" s="154"/>
      <c r="J23" s="16" t="str">
        <f t="shared" si="1"/>
        <v/>
      </c>
      <c r="L23" s="19" t="str">
        <f>_xlfn.XLOOKUP(B23,'hinterlegte Daten'!A$31:Z$31,'hinterlegte Daten'!A$33:Z$33,"")</f>
        <v/>
      </c>
    </row>
    <row r="24" spans="1:12" x14ac:dyDescent="0.3">
      <c r="A24" s="37"/>
      <c r="B24" s="38"/>
      <c r="C24" s="151"/>
      <c r="D24" s="152"/>
      <c r="E24" s="38"/>
      <c r="F24" s="40">
        <f>_xlfn.XLOOKUP(B24,'hinterlegte Daten'!A$31:Z$31,'hinterlegte Daten'!A$32:Z$32,1)</f>
        <v>1</v>
      </c>
      <c r="G24" s="38"/>
      <c r="H24" s="153">
        <f t="shared" si="0"/>
        <v>0</v>
      </c>
      <c r="I24" s="154"/>
      <c r="J24" s="16" t="str">
        <f t="shared" si="1"/>
        <v/>
      </c>
      <c r="L24" s="19" t="str">
        <f>_xlfn.XLOOKUP(B24,'hinterlegte Daten'!A$31:Z$31,'hinterlegte Daten'!A$33:Z$33,"")</f>
        <v/>
      </c>
    </row>
    <row r="25" spans="1:12" x14ac:dyDescent="0.3">
      <c r="A25" s="37"/>
      <c r="B25" s="38"/>
      <c r="C25" s="151"/>
      <c r="D25" s="152"/>
      <c r="E25" s="38"/>
      <c r="F25" s="40">
        <f>_xlfn.XLOOKUP(B25,'hinterlegte Daten'!A$31:Z$31,'hinterlegte Daten'!A$32:Z$32,1)</f>
        <v>1</v>
      </c>
      <c r="G25" s="38"/>
      <c r="H25" s="153">
        <f t="shared" si="0"/>
        <v>0</v>
      </c>
      <c r="I25" s="154"/>
      <c r="J25" s="16" t="str">
        <f t="shared" si="1"/>
        <v/>
      </c>
      <c r="L25" s="19" t="str">
        <f>_xlfn.XLOOKUP(B25,'hinterlegte Daten'!A$31:Z$31,'hinterlegte Daten'!A$33:Z$33,"")</f>
        <v/>
      </c>
    </row>
    <row r="26" spans="1:12" x14ac:dyDescent="0.3">
      <c r="A26" s="37"/>
      <c r="B26" s="38"/>
      <c r="C26" s="151"/>
      <c r="D26" s="152"/>
      <c r="E26" s="38"/>
      <c r="F26" s="40">
        <f>_xlfn.XLOOKUP(B26,'hinterlegte Daten'!A$31:Z$31,'hinterlegte Daten'!A$32:Z$32,1)</f>
        <v>1</v>
      </c>
      <c r="G26" s="38"/>
      <c r="H26" s="153">
        <f t="shared" si="0"/>
        <v>0</v>
      </c>
      <c r="I26" s="154"/>
      <c r="J26" s="16" t="str">
        <f t="shared" si="1"/>
        <v/>
      </c>
      <c r="L26" s="19" t="str">
        <f>_xlfn.XLOOKUP(B26,'hinterlegte Daten'!A$31:Z$31,'hinterlegte Daten'!A$33:Z$33,"")</f>
        <v/>
      </c>
    </row>
    <row r="27" spans="1:12" x14ac:dyDescent="0.3">
      <c r="A27" s="37"/>
      <c r="B27" s="38"/>
      <c r="C27" s="151"/>
      <c r="D27" s="152"/>
      <c r="E27" s="38"/>
      <c r="F27" s="40">
        <f>_xlfn.XLOOKUP(B27,'hinterlegte Daten'!A$31:Z$31,'hinterlegte Daten'!A$32:Z$32,1)</f>
        <v>1</v>
      </c>
      <c r="G27" s="38"/>
      <c r="H27" s="63">
        <f t="shared" si="0"/>
        <v>0</v>
      </c>
      <c r="I27" s="64"/>
      <c r="J27" s="16" t="str">
        <f t="shared" si="1"/>
        <v/>
      </c>
      <c r="L27" s="19" t="str">
        <f>_xlfn.XLOOKUP(B27,'hinterlegte Daten'!A$31:Z$31,'hinterlegte Daten'!A$33:Z$33,"")</f>
        <v/>
      </c>
    </row>
    <row r="28" spans="1:12" x14ac:dyDescent="0.3">
      <c r="A28" s="37"/>
      <c r="B28" s="38"/>
      <c r="C28" s="151"/>
      <c r="D28" s="152"/>
      <c r="E28" s="38"/>
      <c r="F28" s="40">
        <f>_xlfn.XLOOKUP(B28,'hinterlegte Daten'!A$31:Z$31,'hinterlegte Daten'!A$32:Z$32,1)</f>
        <v>1</v>
      </c>
      <c r="G28" s="38"/>
      <c r="H28" s="61">
        <f t="shared" si="0"/>
        <v>0</v>
      </c>
      <c r="I28" s="62"/>
      <c r="J28" s="16" t="str">
        <f t="shared" si="1"/>
        <v/>
      </c>
      <c r="L28" s="19" t="str">
        <f>_xlfn.XLOOKUP(B28,'hinterlegte Daten'!A$31:Z$31,'hinterlegte Daten'!A$33:Z$33,"")</f>
        <v/>
      </c>
    </row>
    <row r="29" spans="1:12" x14ac:dyDescent="0.3">
      <c r="A29" s="37"/>
      <c r="B29" s="38"/>
      <c r="C29" s="151"/>
      <c r="D29" s="152"/>
      <c r="E29" s="38"/>
      <c r="F29" s="40">
        <f>_xlfn.XLOOKUP(B29,'hinterlegte Daten'!A$31:Z$31,'hinterlegte Daten'!A$32:Z$32,1)</f>
        <v>1</v>
      </c>
      <c r="G29" s="38"/>
      <c r="H29" s="61">
        <f t="shared" si="0"/>
        <v>0</v>
      </c>
      <c r="I29" s="62"/>
      <c r="J29" s="16" t="str">
        <f t="shared" si="1"/>
        <v/>
      </c>
      <c r="L29" s="19" t="str">
        <f>_xlfn.XLOOKUP(B29,'hinterlegte Daten'!A$31:Z$31,'hinterlegte Daten'!A$33:Z$33,"")</f>
        <v/>
      </c>
    </row>
    <row r="30" spans="1:12" x14ac:dyDescent="0.3">
      <c r="A30" s="37"/>
      <c r="B30" s="38"/>
      <c r="C30" s="151"/>
      <c r="D30" s="152"/>
      <c r="E30" s="38"/>
      <c r="F30" s="40">
        <f>_xlfn.XLOOKUP(B30,'hinterlegte Daten'!A$31:Z$31,'hinterlegte Daten'!A$32:Z$32,1)</f>
        <v>1</v>
      </c>
      <c r="G30" s="38"/>
      <c r="H30" s="61">
        <f t="shared" si="0"/>
        <v>0</v>
      </c>
      <c r="I30" s="62"/>
      <c r="J30" s="16" t="str">
        <f t="shared" si="1"/>
        <v/>
      </c>
      <c r="L30" s="19" t="str">
        <f>_xlfn.XLOOKUP(B30,'hinterlegte Daten'!A$31:Z$31,'hinterlegte Daten'!A$33:Z$33,"")</f>
        <v/>
      </c>
    </row>
    <row r="31" spans="1:12" x14ac:dyDescent="0.3">
      <c r="A31" s="37"/>
      <c r="B31" s="38"/>
      <c r="C31" s="151"/>
      <c r="D31" s="152"/>
      <c r="E31" s="38"/>
      <c r="F31" s="40">
        <f>_xlfn.XLOOKUP(B31,'hinterlegte Daten'!A$31:Z$31,'hinterlegte Daten'!A$32:Z$32,1)</f>
        <v>1</v>
      </c>
      <c r="G31" s="38"/>
      <c r="H31" s="61">
        <f t="shared" si="0"/>
        <v>0</v>
      </c>
      <c r="I31" s="62"/>
      <c r="J31" s="16" t="str">
        <f t="shared" si="1"/>
        <v/>
      </c>
      <c r="L31" s="19" t="str">
        <f>_xlfn.XLOOKUP(B31,'hinterlegte Daten'!A$31:Z$31,'hinterlegte Daten'!A$33:Z$33,"")</f>
        <v/>
      </c>
    </row>
    <row r="32" spans="1:12" x14ac:dyDescent="0.3">
      <c r="A32" s="37"/>
      <c r="B32" s="38"/>
      <c r="C32" s="151"/>
      <c r="D32" s="152"/>
      <c r="E32" s="38"/>
      <c r="F32" s="40">
        <f>_xlfn.XLOOKUP(B32,'hinterlegte Daten'!A$31:Z$31,'hinterlegte Daten'!A$32:Z$32,1)</f>
        <v>1</v>
      </c>
      <c r="G32" s="38"/>
      <c r="H32" s="61">
        <f t="shared" si="0"/>
        <v>0</v>
      </c>
      <c r="I32" s="62"/>
      <c r="J32" s="16" t="str">
        <f t="shared" si="1"/>
        <v/>
      </c>
      <c r="L32" s="19" t="str">
        <f>_xlfn.XLOOKUP(B32,'hinterlegte Daten'!A$31:Z$31,'hinterlegte Daten'!A$33:Z$33,"")</f>
        <v/>
      </c>
    </row>
    <row r="33" spans="1:12" x14ac:dyDescent="0.3">
      <c r="A33" s="37"/>
      <c r="B33" s="38"/>
      <c r="C33" s="151"/>
      <c r="D33" s="152"/>
      <c r="E33" s="38"/>
      <c r="F33" s="40">
        <f>_xlfn.XLOOKUP(B33,'hinterlegte Daten'!A$31:Z$31,'hinterlegte Daten'!A$32:Z$32,1)</f>
        <v>1</v>
      </c>
      <c r="G33" s="38"/>
      <c r="H33" s="61">
        <f t="shared" si="0"/>
        <v>0</v>
      </c>
      <c r="I33" s="62"/>
      <c r="J33" s="16" t="str">
        <f t="shared" si="1"/>
        <v/>
      </c>
      <c r="L33" s="19" t="str">
        <f>_xlfn.XLOOKUP(B33,'hinterlegte Daten'!A$31:Z$31,'hinterlegte Daten'!A$33:Z$33,"")</f>
        <v/>
      </c>
    </row>
    <row r="34" spans="1:12" x14ac:dyDescent="0.3">
      <c r="A34" s="37"/>
      <c r="B34" s="38"/>
      <c r="C34" s="151"/>
      <c r="D34" s="152"/>
      <c r="E34" s="38"/>
      <c r="F34" s="40">
        <f>_xlfn.XLOOKUP(B34,'hinterlegte Daten'!A$31:Z$31,'hinterlegte Daten'!A$32:Z$32,1)</f>
        <v>1</v>
      </c>
      <c r="G34" s="38"/>
      <c r="H34" s="61">
        <f t="shared" si="0"/>
        <v>0</v>
      </c>
      <c r="I34" s="62"/>
      <c r="J34" s="16" t="str">
        <f t="shared" si="1"/>
        <v/>
      </c>
      <c r="L34" s="19" t="str">
        <f>_xlfn.XLOOKUP(B34,'hinterlegte Daten'!A$31:Z$31,'hinterlegte Daten'!A$33:Z$33,"")</f>
        <v/>
      </c>
    </row>
    <row r="35" spans="1:12" x14ac:dyDescent="0.3">
      <c r="A35" s="37"/>
      <c r="B35" s="38"/>
      <c r="C35" s="151"/>
      <c r="D35" s="152"/>
      <c r="E35" s="38"/>
      <c r="F35" s="40">
        <f>_xlfn.XLOOKUP(B35,'hinterlegte Daten'!A$31:Z$31,'hinterlegte Daten'!A$32:Z$32,1)</f>
        <v>1</v>
      </c>
      <c r="G35" s="38"/>
      <c r="H35" s="61">
        <f t="shared" si="0"/>
        <v>0</v>
      </c>
      <c r="I35" s="62"/>
      <c r="J35" s="16" t="str">
        <f t="shared" si="1"/>
        <v/>
      </c>
      <c r="L35" s="19" t="str">
        <f>_xlfn.XLOOKUP(B35,'hinterlegte Daten'!A$31:Z$31,'hinterlegte Daten'!A$33:Z$33,"")</f>
        <v/>
      </c>
    </row>
    <row r="36" spans="1:12" x14ac:dyDescent="0.3">
      <c r="A36" s="37"/>
      <c r="B36" s="38"/>
      <c r="C36" s="151"/>
      <c r="D36" s="152"/>
      <c r="E36" s="38"/>
      <c r="F36" s="40">
        <f>_xlfn.XLOOKUP(B36,'hinterlegte Daten'!A$31:Z$31,'hinterlegte Daten'!A$32:Z$32,1)</f>
        <v>1</v>
      </c>
      <c r="G36" s="38"/>
      <c r="H36" s="61">
        <f t="shared" si="0"/>
        <v>0</v>
      </c>
      <c r="I36" s="62"/>
      <c r="J36" s="16" t="str">
        <f t="shared" si="1"/>
        <v/>
      </c>
      <c r="L36" s="19" t="str">
        <f>_xlfn.XLOOKUP(B36,'hinterlegte Daten'!A$31:Z$31,'hinterlegte Daten'!A$33:Z$33,"")</f>
        <v/>
      </c>
    </row>
    <row r="37" spans="1:12" x14ac:dyDescent="0.3">
      <c r="A37" s="37"/>
      <c r="B37" s="38"/>
      <c r="C37" s="151"/>
      <c r="D37" s="152"/>
      <c r="E37" s="38"/>
      <c r="F37" s="40">
        <f>_xlfn.XLOOKUP(B37,'hinterlegte Daten'!A$31:Z$31,'hinterlegte Daten'!A$32:Z$32,1)</f>
        <v>1</v>
      </c>
      <c r="G37" s="38"/>
      <c r="H37" s="61">
        <f t="shared" si="0"/>
        <v>0</v>
      </c>
      <c r="I37" s="62"/>
      <c r="J37" s="16" t="str">
        <f t="shared" si="1"/>
        <v/>
      </c>
      <c r="L37" s="19" t="str">
        <f>_xlfn.XLOOKUP(B37,'hinterlegte Daten'!A$31:Z$31,'hinterlegte Daten'!A$33:Z$33,"")</f>
        <v/>
      </c>
    </row>
    <row r="38" spans="1:12" x14ac:dyDescent="0.3">
      <c r="A38" s="37"/>
      <c r="B38" s="38"/>
      <c r="C38" s="151"/>
      <c r="D38" s="152"/>
      <c r="E38" s="38"/>
      <c r="F38" s="40">
        <f>_xlfn.XLOOKUP(B38,'hinterlegte Daten'!A$31:Z$31,'hinterlegte Daten'!A$32:Z$32,1)</f>
        <v>1</v>
      </c>
      <c r="G38" s="38"/>
      <c r="H38" s="61">
        <f t="shared" si="0"/>
        <v>0</v>
      </c>
      <c r="I38" s="62"/>
      <c r="J38" s="16" t="str">
        <f t="shared" si="1"/>
        <v/>
      </c>
      <c r="L38" s="19" t="str">
        <f>_xlfn.XLOOKUP(B38,'hinterlegte Daten'!A$31:Z$31,'hinterlegte Daten'!A$33:Z$33,"")</f>
        <v/>
      </c>
    </row>
    <row r="39" spans="1:12" x14ac:dyDescent="0.3">
      <c r="A39" s="37"/>
      <c r="B39" s="38"/>
      <c r="C39" s="151"/>
      <c r="D39" s="152"/>
      <c r="E39" s="38"/>
      <c r="F39" s="40">
        <f>_xlfn.XLOOKUP(B39,'hinterlegte Daten'!A$31:Z$31,'hinterlegte Daten'!A$32:Z$32,1)</f>
        <v>1</v>
      </c>
      <c r="G39" s="38"/>
      <c r="H39" s="61">
        <f t="shared" si="0"/>
        <v>0</v>
      </c>
      <c r="I39" s="62"/>
      <c r="J39" s="16" t="str">
        <f t="shared" si="1"/>
        <v/>
      </c>
      <c r="L39" s="19" t="str">
        <f>_xlfn.XLOOKUP(B39,'hinterlegte Daten'!A$31:Z$31,'hinterlegte Daten'!A$33:Z$33,"")</f>
        <v/>
      </c>
    </row>
    <row r="40" spans="1:12" x14ac:dyDescent="0.3">
      <c r="A40" s="37"/>
      <c r="B40" s="38"/>
      <c r="C40" s="151"/>
      <c r="D40" s="152"/>
      <c r="E40" s="38"/>
      <c r="F40" s="40">
        <f>_xlfn.XLOOKUP(B40,'hinterlegte Daten'!A$31:Z$31,'hinterlegte Daten'!A$32:Z$32,1)</f>
        <v>1</v>
      </c>
      <c r="G40" s="38"/>
      <c r="H40" s="61">
        <f t="shared" si="0"/>
        <v>0</v>
      </c>
      <c r="I40" s="62"/>
      <c r="J40" s="16" t="str">
        <f t="shared" si="1"/>
        <v/>
      </c>
      <c r="L40" s="19" t="str">
        <f>_xlfn.XLOOKUP(B40,'hinterlegte Daten'!A$31:Z$31,'hinterlegte Daten'!A$33:Z$33,"")</f>
        <v/>
      </c>
    </row>
    <row r="41" spans="1:12" x14ac:dyDescent="0.3">
      <c r="A41" s="37"/>
      <c r="B41" s="38"/>
      <c r="C41" s="151"/>
      <c r="D41" s="152"/>
      <c r="E41" s="38"/>
      <c r="F41" s="40">
        <f>_xlfn.XLOOKUP(B41,'hinterlegte Daten'!A$31:Z$31,'hinterlegte Daten'!A$32:Z$32,1)</f>
        <v>1</v>
      </c>
      <c r="G41" s="38"/>
      <c r="H41" s="153">
        <f t="shared" si="0"/>
        <v>0</v>
      </c>
      <c r="I41" s="154"/>
      <c r="J41" s="16" t="str">
        <f t="shared" si="1"/>
        <v/>
      </c>
      <c r="L41" s="19" t="str">
        <f>_xlfn.XLOOKUP(B41,'hinterlegte Daten'!A$31:Z$31,'hinterlegte Daten'!A$33:Z$33,"")</f>
        <v/>
      </c>
    </row>
    <row r="42" spans="1:12" x14ac:dyDescent="0.3">
      <c r="A42" s="37"/>
      <c r="B42" s="38"/>
      <c r="C42" s="151"/>
      <c r="D42" s="152"/>
      <c r="E42" s="38"/>
      <c r="F42" s="40">
        <f>_xlfn.XLOOKUP(B42,'hinterlegte Daten'!A$31:Z$31,'hinterlegte Daten'!A$32:Z$32,1)</f>
        <v>1</v>
      </c>
      <c r="G42" s="38"/>
      <c r="H42" s="153">
        <f t="shared" si="0"/>
        <v>0</v>
      </c>
      <c r="I42" s="154"/>
      <c r="J42" s="16" t="str">
        <f t="shared" si="1"/>
        <v/>
      </c>
      <c r="L42" s="19" t="str">
        <f>_xlfn.XLOOKUP(B42,'hinterlegte Daten'!A$31:Z$31,'hinterlegte Daten'!A$33:Z$33,"")</f>
        <v/>
      </c>
    </row>
    <row r="43" spans="1:12" x14ac:dyDescent="0.3">
      <c r="A43" s="37"/>
      <c r="B43" s="38"/>
      <c r="C43" s="151"/>
      <c r="D43" s="152"/>
      <c r="E43" s="38"/>
      <c r="F43" s="40">
        <f>_xlfn.XLOOKUP(B43,'hinterlegte Daten'!A$31:Z$31,'hinterlegte Daten'!A$32:Z$32,1)</f>
        <v>1</v>
      </c>
      <c r="G43" s="38"/>
      <c r="H43" s="153">
        <f t="shared" si="0"/>
        <v>0</v>
      </c>
      <c r="I43" s="154"/>
      <c r="J43" s="16" t="str">
        <f t="shared" si="1"/>
        <v/>
      </c>
      <c r="L43" s="19" t="str">
        <f>_xlfn.XLOOKUP(B43,'hinterlegte Daten'!A$31:Z$31,'hinterlegte Daten'!A$33:Z$33,"")</f>
        <v/>
      </c>
    </row>
    <row r="44" spans="1:12" x14ac:dyDescent="0.3">
      <c r="A44" s="37"/>
      <c r="B44" s="38"/>
      <c r="C44" s="151"/>
      <c r="D44" s="152"/>
      <c r="E44" s="38"/>
      <c r="F44" s="40">
        <f>_xlfn.XLOOKUP(B44,'hinterlegte Daten'!A$31:Z$31,'hinterlegte Daten'!A$32:Z$32,1)</f>
        <v>1</v>
      </c>
      <c r="G44" s="38"/>
      <c r="H44" s="153">
        <f t="shared" si="0"/>
        <v>0</v>
      </c>
      <c r="I44" s="154"/>
      <c r="J44" s="16" t="str">
        <f t="shared" si="1"/>
        <v/>
      </c>
      <c r="L44" s="19" t="str">
        <f>_xlfn.XLOOKUP(B44,'hinterlegte Daten'!A$31:Z$31,'hinterlegte Daten'!A$33:Z$33,"")</f>
        <v/>
      </c>
    </row>
    <row r="45" spans="1:12" x14ac:dyDescent="0.3">
      <c r="A45" s="37"/>
      <c r="B45" s="38"/>
      <c r="C45" s="151"/>
      <c r="D45" s="152"/>
      <c r="E45" s="38"/>
      <c r="F45" s="40">
        <f>_xlfn.XLOOKUP(B45,'hinterlegte Daten'!A$31:Z$31,'hinterlegte Daten'!A$32:Z$32,1)</f>
        <v>1</v>
      </c>
      <c r="G45" s="38"/>
      <c r="H45" s="153">
        <f t="shared" si="0"/>
        <v>0</v>
      </c>
      <c r="I45" s="154"/>
      <c r="J45" s="16" t="str">
        <f t="shared" si="1"/>
        <v/>
      </c>
      <c r="L45" s="19" t="str">
        <f>_xlfn.XLOOKUP(B45,'hinterlegte Daten'!A$31:Z$31,'hinterlegte Daten'!A$33:Z$33,"")</f>
        <v/>
      </c>
    </row>
    <row r="46" spans="1:12" x14ac:dyDescent="0.3">
      <c r="A46" s="37"/>
      <c r="B46" s="38"/>
      <c r="C46" s="151"/>
      <c r="D46" s="152"/>
      <c r="E46" s="38"/>
      <c r="F46" s="40">
        <f>_xlfn.XLOOKUP(B46,'hinterlegte Daten'!A$31:Z$31,'hinterlegte Daten'!A$32:Z$32,1)</f>
        <v>1</v>
      </c>
      <c r="G46" s="38"/>
      <c r="H46" s="153">
        <f t="shared" si="0"/>
        <v>0</v>
      </c>
      <c r="I46" s="154"/>
      <c r="J46" s="16" t="str">
        <f t="shared" si="1"/>
        <v/>
      </c>
      <c r="L46" s="19" t="str">
        <f>_xlfn.XLOOKUP(B46,'hinterlegte Daten'!A$31:Z$31,'hinterlegte Daten'!A$33:Z$33,"")</f>
        <v/>
      </c>
    </row>
    <row r="47" spans="1:12" x14ac:dyDescent="0.3">
      <c r="A47" s="37"/>
      <c r="B47" s="38"/>
      <c r="C47" s="151"/>
      <c r="D47" s="152"/>
      <c r="E47" s="38"/>
      <c r="F47" s="40">
        <f>_xlfn.XLOOKUP(B47,'hinterlegte Daten'!A$31:Z$31,'hinterlegte Daten'!A$32:Z$32,1)</f>
        <v>1</v>
      </c>
      <c r="G47" s="38"/>
      <c r="H47" s="153">
        <f t="shared" si="0"/>
        <v>0</v>
      </c>
      <c r="I47" s="154"/>
      <c r="J47" s="16" t="str">
        <f t="shared" si="1"/>
        <v/>
      </c>
      <c r="L47" s="19" t="str">
        <f>_xlfn.XLOOKUP(B47,'hinterlegte Daten'!A$31:Z$31,'hinterlegte Daten'!A$33:Z$33,"")</f>
        <v/>
      </c>
    </row>
    <row r="48" spans="1:12" x14ac:dyDescent="0.3">
      <c r="A48" s="37"/>
      <c r="B48" s="38"/>
      <c r="C48" s="151"/>
      <c r="D48" s="152"/>
      <c r="E48" s="38"/>
      <c r="F48" s="40">
        <f>_xlfn.XLOOKUP(B48,'hinterlegte Daten'!A$31:Z$31,'hinterlegte Daten'!A$32:Z$32,1)</f>
        <v>1</v>
      </c>
      <c r="G48" s="38"/>
      <c r="H48" s="153">
        <f t="shared" si="0"/>
        <v>0</v>
      </c>
      <c r="I48" s="154"/>
      <c r="J48" s="16" t="str">
        <f t="shared" si="1"/>
        <v/>
      </c>
      <c r="L48" s="19" t="str">
        <f>_xlfn.XLOOKUP(B48,'hinterlegte Daten'!A$31:Z$31,'hinterlegte Daten'!A$33:Z$33,"")</f>
        <v/>
      </c>
    </row>
    <row r="49" spans="1:12" x14ac:dyDescent="0.3">
      <c r="A49" s="37"/>
      <c r="B49" s="38"/>
      <c r="C49" s="151"/>
      <c r="D49" s="152"/>
      <c r="E49" s="38"/>
      <c r="F49" s="40">
        <f>_xlfn.XLOOKUP(B49,'hinterlegte Daten'!A$31:Z$31,'hinterlegte Daten'!A$32:Z$32,1)</f>
        <v>1</v>
      </c>
      <c r="G49" s="38"/>
      <c r="H49" s="153">
        <f t="shared" si="0"/>
        <v>0</v>
      </c>
      <c r="I49" s="154"/>
      <c r="J49" s="16" t="str">
        <f t="shared" si="1"/>
        <v/>
      </c>
      <c r="L49" s="19" t="str">
        <f>_xlfn.XLOOKUP(B49,'hinterlegte Daten'!A$31:Z$31,'hinterlegte Daten'!A$33:Z$33,"")</f>
        <v/>
      </c>
    </row>
    <row r="50" spans="1:12" x14ac:dyDescent="0.3">
      <c r="A50" s="37"/>
      <c r="B50" s="38"/>
      <c r="C50" s="151"/>
      <c r="D50" s="152"/>
      <c r="E50" s="38"/>
      <c r="F50" s="40">
        <f>_xlfn.XLOOKUP(B50,'hinterlegte Daten'!A$31:Z$31,'hinterlegte Daten'!A$32:Z$32,1)</f>
        <v>1</v>
      </c>
      <c r="G50" s="38"/>
      <c r="H50" s="153">
        <f t="shared" si="0"/>
        <v>0</v>
      </c>
      <c r="I50" s="154"/>
      <c r="J50" s="16" t="str">
        <f t="shared" si="1"/>
        <v/>
      </c>
      <c r="L50" s="19" t="str">
        <f>_xlfn.XLOOKUP(B50,'hinterlegte Daten'!A$31:Z$31,'hinterlegte Daten'!A$33:Z$33,"")</f>
        <v/>
      </c>
    </row>
    <row r="51" spans="1:12" x14ac:dyDescent="0.3">
      <c r="A51" s="37"/>
      <c r="B51" s="38"/>
      <c r="C51" s="151"/>
      <c r="D51" s="152"/>
      <c r="E51" s="38"/>
      <c r="F51" s="40">
        <f>_xlfn.XLOOKUP(B51,'hinterlegte Daten'!A$31:Z$31,'hinterlegte Daten'!A$32:Z$32,1)</f>
        <v>1</v>
      </c>
      <c r="G51" s="38"/>
      <c r="H51" s="153">
        <f t="shared" si="0"/>
        <v>0</v>
      </c>
      <c r="I51" s="154"/>
      <c r="J51" s="16" t="str">
        <f t="shared" si="1"/>
        <v/>
      </c>
      <c r="L51" s="19" t="str">
        <f>_xlfn.XLOOKUP(B51,'hinterlegte Daten'!A$31:Z$31,'hinterlegte Daten'!A$33:Z$33,"")</f>
        <v/>
      </c>
    </row>
    <row r="52" spans="1:12" x14ac:dyDescent="0.3">
      <c r="A52" s="37"/>
      <c r="B52" s="38"/>
      <c r="C52" s="151"/>
      <c r="D52" s="152"/>
      <c r="E52" s="38"/>
      <c r="F52" s="40">
        <f>_xlfn.XLOOKUP(B52,'hinterlegte Daten'!A$31:Z$31,'hinterlegte Daten'!A$32:Z$32,1)</f>
        <v>1</v>
      </c>
      <c r="G52" s="38"/>
      <c r="H52" s="153">
        <f t="shared" ref="H52:H93" si="2">E52*F52*(1-G52)</f>
        <v>0</v>
      </c>
      <c r="I52" s="154"/>
      <c r="J52" s="16" t="str">
        <f t="shared" ref="J52:J93" si="3">IF(AND(H52&gt;0,0.029*H52^0.67&lt;=0.05),"SCHWACHE EINZELQUELLE","")</f>
        <v/>
      </c>
      <c r="L52" s="19" t="str">
        <f>_xlfn.XLOOKUP(B52,'hinterlegte Daten'!A$31:Z$31,'hinterlegte Daten'!A$33:Z$33,"")</f>
        <v/>
      </c>
    </row>
    <row r="53" spans="1:12" x14ac:dyDescent="0.3">
      <c r="A53" s="37"/>
      <c r="B53" s="38"/>
      <c r="C53" s="151"/>
      <c r="D53" s="152"/>
      <c r="E53" s="38"/>
      <c r="F53" s="40">
        <f>_xlfn.XLOOKUP(B53,'hinterlegte Daten'!A$31:Z$31,'hinterlegte Daten'!A$32:Z$32,1)</f>
        <v>1</v>
      </c>
      <c r="G53" s="38"/>
      <c r="H53" s="153">
        <f t="shared" si="2"/>
        <v>0</v>
      </c>
      <c r="I53" s="154"/>
      <c r="J53" s="16" t="str">
        <f t="shared" si="3"/>
        <v/>
      </c>
      <c r="L53" s="19" t="str">
        <f>_xlfn.XLOOKUP(B53,'hinterlegte Daten'!A$31:Z$31,'hinterlegte Daten'!A$33:Z$33,"")</f>
        <v/>
      </c>
    </row>
    <row r="54" spans="1:12" x14ac:dyDescent="0.3">
      <c r="A54" s="37"/>
      <c r="B54" s="38"/>
      <c r="C54" s="151"/>
      <c r="D54" s="152"/>
      <c r="E54" s="38"/>
      <c r="F54" s="40">
        <f>_xlfn.XLOOKUP(B54,'hinterlegte Daten'!A$31:Z$31,'hinterlegte Daten'!A$32:Z$32,1)</f>
        <v>1</v>
      </c>
      <c r="G54" s="38"/>
      <c r="H54" s="153">
        <f t="shared" si="2"/>
        <v>0</v>
      </c>
      <c r="I54" s="154"/>
      <c r="J54" s="16" t="str">
        <f t="shared" si="3"/>
        <v/>
      </c>
      <c r="L54" s="19" t="str">
        <f>_xlfn.XLOOKUP(B54,'hinterlegte Daten'!A$31:Z$31,'hinterlegte Daten'!A$33:Z$33,"")</f>
        <v/>
      </c>
    </row>
    <row r="55" spans="1:12" x14ac:dyDescent="0.3">
      <c r="A55" s="37"/>
      <c r="B55" s="38"/>
      <c r="C55" s="151"/>
      <c r="D55" s="152"/>
      <c r="E55" s="38"/>
      <c r="F55" s="40">
        <f>_xlfn.XLOOKUP(B55,'hinterlegte Daten'!A$31:Z$31,'hinterlegte Daten'!A$32:Z$32,1)</f>
        <v>1</v>
      </c>
      <c r="G55" s="38"/>
      <c r="H55" s="153">
        <f t="shared" si="2"/>
        <v>0</v>
      </c>
      <c r="I55" s="154"/>
      <c r="J55" s="16" t="str">
        <f t="shared" si="3"/>
        <v/>
      </c>
      <c r="L55" s="19" t="str">
        <f>_xlfn.XLOOKUP(B55,'hinterlegte Daten'!A$31:Z$31,'hinterlegte Daten'!A$33:Z$33,"")</f>
        <v/>
      </c>
    </row>
    <row r="56" spans="1:12" x14ac:dyDescent="0.3">
      <c r="A56" s="37"/>
      <c r="B56" s="38"/>
      <c r="C56" s="151"/>
      <c r="D56" s="152"/>
      <c r="E56" s="38"/>
      <c r="F56" s="40">
        <f>_xlfn.XLOOKUP(B56,'hinterlegte Daten'!A$31:Z$31,'hinterlegte Daten'!A$32:Z$32,1)</f>
        <v>1</v>
      </c>
      <c r="G56" s="38"/>
      <c r="H56" s="153">
        <f t="shared" si="2"/>
        <v>0</v>
      </c>
      <c r="I56" s="154"/>
      <c r="J56" s="16" t="str">
        <f t="shared" si="3"/>
        <v/>
      </c>
      <c r="L56" s="19" t="str">
        <f>_xlfn.XLOOKUP(B56,'hinterlegte Daten'!A$31:Z$31,'hinterlegte Daten'!A$33:Z$33,"")</f>
        <v/>
      </c>
    </row>
    <row r="57" spans="1:12" x14ac:dyDescent="0.3">
      <c r="A57" s="37"/>
      <c r="B57" s="38"/>
      <c r="C57" s="151"/>
      <c r="D57" s="152"/>
      <c r="E57" s="38"/>
      <c r="F57" s="40">
        <f>_xlfn.XLOOKUP(B57,'hinterlegte Daten'!A$31:Z$31,'hinterlegte Daten'!A$32:Z$32,1)</f>
        <v>1</v>
      </c>
      <c r="G57" s="38"/>
      <c r="H57" s="153">
        <f t="shared" si="2"/>
        <v>0</v>
      </c>
      <c r="I57" s="154"/>
      <c r="J57" s="16" t="str">
        <f t="shared" si="3"/>
        <v/>
      </c>
      <c r="L57" s="19" t="str">
        <f>_xlfn.XLOOKUP(B57,'hinterlegte Daten'!A$31:Z$31,'hinterlegte Daten'!A$33:Z$33,"")</f>
        <v/>
      </c>
    </row>
    <row r="58" spans="1:12" x14ac:dyDescent="0.3">
      <c r="A58" s="37"/>
      <c r="B58" s="38"/>
      <c r="C58" s="151"/>
      <c r="D58" s="152"/>
      <c r="E58" s="38"/>
      <c r="F58" s="40">
        <f>_xlfn.XLOOKUP(B58,'hinterlegte Daten'!A$31:Z$31,'hinterlegte Daten'!A$32:Z$32,1)</f>
        <v>1</v>
      </c>
      <c r="G58" s="38"/>
      <c r="H58" s="153">
        <f t="shared" si="2"/>
        <v>0</v>
      </c>
      <c r="I58" s="154"/>
      <c r="J58" s="16" t="str">
        <f t="shared" si="3"/>
        <v/>
      </c>
      <c r="L58" s="19" t="str">
        <f>_xlfn.XLOOKUP(B58,'hinterlegte Daten'!A$31:Z$31,'hinterlegte Daten'!A$33:Z$33,"")</f>
        <v/>
      </c>
    </row>
    <row r="59" spans="1:12" x14ac:dyDescent="0.3">
      <c r="A59" s="37"/>
      <c r="B59" s="38"/>
      <c r="C59" s="151"/>
      <c r="D59" s="152"/>
      <c r="E59" s="38"/>
      <c r="F59" s="40">
        <f>_xlfn.XLOOKUP(B59,'hinterlegte Daten'!A$31:Z$31,'hinterlegte Daten'!A$32:Z$32,1)</f>
        <v>1</v>
      </c>
      <c r="G59" s="38"/>
      <c r="H59" s="153">
        <f t="shared" si="2"/>
        <v>0</v>
      </c>
      <c r="I59" s="154"/>
      <c r="J59" s="16" t="str">
        <f t="shared" si="3"/>
        <v/>
      </c>
      <c r="L59" s="19" t="str">
        <f>_xlfn.XLOOKUP(B59,'hinterlegte Daten'!A$31:Z$31,'hinterlegte Daten'!A$33:Z$33,"")</f>
        <v/>
      </c>
    </row>
    <row r="60" spans="1:12" x14ac:dyDescent="0.3">
      <c r="A60" s="37"/>
      <c r="B60" s="38"/>
      <c r="C60" s="151"/>
      <c r="D60" s="152"/>
      <c r="E60" s="38"/>
      <c r="F60" s="40">
        <f>_xlfn.XLOOKUP(B60,'hinterlegte Daten'!A$31:Z$31,'hinterlegte Daten'!A$32:Z$32,1)</f>
        <v>1</v>
      </c>
      <c r="G60" s="38"/>
      <c r="H60" s="153">
        <f t="shared" si="2"/>
        <v>0</v>
      </c>
      <c r="I60" s="154"/>
      <c r="J60" s="16" t="str">
        <f t="shared" si="3"/>
        <v/>
      </c>
      <c r="L60" s="19" t="str">
        <f>_xlfn.XLOOKUP(B60,'hinterlegte Daten'!A$31:Z$31,'hinterlegte Daten'!A$33:Z$33,"")</f>
        <v/>
      </c>
    </row>
    <row r="61" spans="1:12" x14ac:dyDescent="0.3">
      <c r="A61" s="37"/>
      <c r="B61" s="38"/>
      <c r="C61" s="151"/>
      <c r="D61" s="152"/>
      <c r="E61" s="38"/>
      <c r="F61" s="40">
        <f>_xlfn.XLOOKUP(B61,'hinterlegte Daten'!A$31:Z$31,'hinterlegte Daten'!A$32:Z$32,1)</f>
        <v>1</v>
      </c>
      <c r="G61" s="38"/>
      <c r="H61" s="153">
        <f t="shared" si="2"/>
        <v>0</v>
      </c>
      <c r="I61" s="154"/>
      <c r="J61" s="16" t="str">
        <f t="shared" si="3"/>
        <v/>
      </c>
      <c r="L61" s="19" t="str">
        <f>_xlfn.XLOOKUP(B61,'hinterlegte Daten'!A$31:Z$31,'hinterlegte Daten'!A$33:Z$33,"")</f>
        <v/>
      </c>
    </row>
    <row r="62" spans="1:12" x14ac:dyDescent="0.3">
      <c r="A62" s="37"/>
      <c r="B62" s="38"/>
      <c r="C62" s="151"/>
      <c r="D62" s="152"/>
      <c r="E62" s="38"/>
      <c r="F62" s="40">
        <f>_xlfn.XLOOKUP(B62,'hinterlegte Daten'!A$31:Z$31,'hinterlegte Daten'!A$32:Z$32,1)</f>
        <v>1</v>
      </c>
      <c r="G62" s="38"/>
      <c r="H62" s="153">
        <f t="shared" si="2"/>
        <v>0</v>
      </c>
      <c r="I62" s="154"/>
      <c r="J62" s="16" t="str">
        <f t="shared" si="3"/>
        <v/>
      </c>
      <c r="L62" s="19" t="str">
        <f>_xlfn.XLOOKUP(B62,'hinterlegte Daten'!A$31:Z$31,'hinterlegte Daten'!A$33:Z$33,"")</f>
        <v/>
      </c>
    </row>
    <row r="63" spans="1:12" x14ac:dyDescent="0.3">
      <c r="A63" s="37"/>
      <c r="B63" s="38"/>
      <c r="C63" s="151"/>
      <c r="D63" s="152"/>
      <c r="E63" s="38"/>
      <c r="F63" s="40">
        <f>_xlfn.XLOOKUP(B63,'hinterlegte Daten'!A$31:Z$31,'hinterlegte Daten'!A$32:Z$32,1)</f>
        <v>1</v>
      </c>
      <c r="G63" s="38"/>
      <c r="H63" s="153">
        <f t="shared" si="2"/>
        <v>0</v>
      </c>
      <c r="I63" s="154"/>
      <c r="J63" s="16" t="str">
        <f t="shared" si="3"/>
        <v/>
      </c>
      <c r="L63" s="19" t="str">
        <f>_xlfn.XLOOKUP(B63,'hinterlegte Daten'!A$31:Z$31,'hinterlegte Daten'!A$33:Z$33,"")</f>
        <v/>
      </c>
    </row>
    <row r="64" spans="1:12" x14ac:dyDescent="0.3">
      <c r="A64" s="37"/>
      <c r="B64" s="38"/>
      <c r="C64" s="151"/>
      <c r="D64" s="152"/>
      <c r="E64" s="38"/>
      <c r="F64" s="40">
        <f>_xlfn.XLOOKUP(B64,'hinterlegte Daten'!A$31:Z$31,'hinterlegte Daten'!A$32:Z$32,1)</f>
        <v>1</v>
      </c>
      <c r="G64" s="38"/>
      <c r="H64" s="153">
        <f t="shared" si="2"/>
        <v>0</v>
      </c>
      <c r="I64" s="154"/>
      <c r="J64" s="16" t="str">
        <f t="shared" si="3"/>
        <v/>
      </c>
      <c r="L64" s="19" t="str">
        <f>_xlfn.XLOOKUP(B64,'hinterlegte Daten'!A$31:Z$31,'hinterlegte Daten'!A$33:Z$33,"")</f>
        <v/>
      </c>
    </row>
    <row r="65" spans="1:12" x14ac:dyDescent="0.3">
      <c r="A65" s="37"/>
      <c r="B65" s="38"/>
      <c r="C65" s="151"/>
      <c r="D65" s="152"/>
      <c r="E65" s="38"/>
      <c r="F65" s="40">
        <f>_xlfn.XLOOKUP(B65,'hinterlegte Daten'!A$31:Z$31,'hinterlegte Daten'!A$32:Z$32,1)</f>
        <v>1</v>
      </c>
      <c r="G65" s="38"/>
      <c r="H65" s="153">
        <f t="shared" si="2"/>
        <v>0</v>
      </c>
      <c r="I65" s="154"/>
      <c r="J65" s="16" t="str">
        <f t="shared" si="3"/>
        <v/>
      </c>
      <c r="L65" s="19" t="str">
        <f>_xlfn.XLOOKUP(B65,'hinterlegte Daten'!A$31:Z$31,'hinterlegte Daten'!A$33:Z$33,"")</f>
        <v/>
      </c>
    </row>
    <row r="66" spans="1:12" x14ac:dyDescent="0.3">
      <c r="A66" s="37"/>
      <c r="B66" s="38"/>
      <c r="C66" s="151"/>
      <c r="D66" s="152"/>
      <c r="E66" s="38"/>
      <c r="F66" s="40">
        <f>_xlfn.XLOOKUP(B66,'hinterlegte Daten'!A$31:Z$31,'hinterlegte Daten'!A$32:Z$32,1)</f>
        <v>1</v>
      </c>
      <c r="G66" s="38"/>
      <c r="H66" s="153">
        <f t="shared" si="2"/>
        <v>0</v>
      </c>
      <c r="I66" s="154"/>
      <c r="J66" s="16" t="str">
        <f t="shared" si="3"/>
        <v/>
      </c>
      <c r="L66" s="19" t="str">
        <f>_xlfn.XLOOKUP(B66,'hinterlegte Daten'!A$31:Z$31,'hinterlegte Daten'!A$33:Z$33,"")</f>
        <v/>
      </c>
    </row>
    <row r="67" spans="1:12" x14ac:dyDescent="0.3">
      <c r="A67" s="37"/>
      <c r="B67" s="38"/>
      <c r="C67" s="151"/>
      <c r="D67" s="152"/>
      <c r="E67" s="38"/>
      <c r="F67" s="40">
        <f>_xlfn.XLOOKUP(B67,'hinterlegte Daten'!A$31:Z$31,'hinterlegte Daten'!A$32:Z$32,1)</f>
        <v>1</v>
      </c>
      <c r="G67" s="38"/>
      <c r="H67" s="153">
        <f t="shared" si="2"/>
        <v>0</v>
      </c>
      <c r="I67" s="154"/>
      <c r="J67" s="16" t="str">
        <f t="shared" si="3"/>
        <v/>
      </c>
      <c r="L67" s="19" t="str">
        <f>_xlfn.XLOOKUP(B67,'hinterlegte Daten'!A$31:Z$31,'hinterlegte Daten'!A$33:Z$33,"")</f>
        <v/>
      </c>
    </row>
    <row r="68" spans="1:12" x14ac:dyDescent="0.3">
      <c r="A68" s="37"/>
      <c r="B68" s="38"/>
      <c r="C68" s="151"/>
      <c r="D68" s="152"/>
      <c r="E68" s="38"/>
      <c r="F68" s="40">
        <f>_xlfn.XLOOKUP(B68,'hinterlegte Daten'!A$31:Z$31,'hinterlegte Daten'!A$32:Z$32,1)</f>
        <v>1</v>
      </c>
      <c r="G68" s="38"/>
      <c r="H68" s="153">
        <f t="shared" si="2"/>
        <v>0</v>
      </c>
      <c r="I68" s="154"/>
      <c r="J68" s="16" t="str">
        <f t="shared" si="3"/>
        <v/>
      </c>
      <c r="L68" s="19" t="str">
        <f>_xlfn.XLOOKUP(B68,'hinterlegte Daten'!A$31:Z$31,'hinterlegte Daten'!A$33:Z$33,"")</f>
        <v/>
      </c>
    </row>
    <row r="69" spans="1:12" x14ac:dyDescent="0.3">
      <c r="A69" s="37"/>
      <c r="B69" s="38"/>
      <c r="C69" s="151"/>
      <c r="D69" s="152"/>
      <c r="E69" s="38"/>
      <c r="F69" s="40">
        <f>_xlfn.XLOOKUP(B69,'hinterlegte Daten'!A$31:Z$31,'hinterlegte Daten'!A$32:Z$32,1)</f>
        <v>1</v>
      </c>
      <c r="G69" s="38"/>
      <c r="H69" s="153">
        <f t="shared" si="2"/>
        <v>0</v>
      </c>
      <c r="I69" s="154"/>
      <c r="J69" s="16" t="str">
        <f t="shared" si="3"/>
        <v/>
      </c>
      <c r="L69" s="19" t="str">
        <f>_xlfn.XLOOKUP(B69,'hinterlegte Daten'!A$31:Z$31,'hinterlegte Daten'!A$33:Z$33,"")</f>
        <v/>
      </c>
    </row>
    <row r="70" spans="1:12" x14ac:dyDescent="0.3">
      <c r="A70" s="37"/>
      <c r="B70" s="38"/>
      <c r="C70" s="151"/>
      <c r="D70" s="152"/>
      <c r="E70" s="38"/>
      <c r="F70" s="40">
        <f>_xlfn.XLOOKUP(B70,'hinterlegte Daten'!A$31:Z$31,'hinterlegte Daten'!A$32:Z$32,1)</f>
        <v>1</v>
      </c>
      <c r="G70" s="38"/>
      <c r="H70" s="153">
        <f t="shared" si="2"/>
        <v>0</v>
      </c>
      <c r="I70" s="154"/>
      <c r="J70" s="16" t="str">
        <f t="shared" si="3"/>
        <v/>
      </c>
      <c r="L70" s="19" t="str">
        <f>_xlfn.XLOOKUP(B70,'hinterlegte Daten'!A$31:Z$31,'hinterlegte Daten'!A$33:Z$33,"")</f>
        <v/>
      </c>
    </row>
    <row r="71" spans="1:12" x14ac:dyDescent="0.3">
      <c r="A71" s="37"/>
      <c r="B71" s="38"/>
      <c r="C71" s="151"/>
      <c r="D71" s="152"/>
      <c r="E71" s="38"/>
      <c r="F71" s="40">
        <f>_xlfn.XLOOKUP(B71,'hinterlegte Daten'!A$31:Z$31,'hinterlegte Daten'!A$32:Z$32,1)</f>
        <v>1</v>
      </c>
      <c r="G71" s="38"/>
      <c r="H71" s="153">
        <f t="shared" si="2"/>
        <v>0</v>
      </c>
      <c r="I71" s="154"/>
      <c r="J71" s="16" t="str">
        <f t="shared" si="3"/>
        <v/>
      </c>
      <c r="L71" s="19" t="str">
        <f>_xlfn.XLOOKUP(B71,'hinterlegte Daten'!A$31:Z$31,'hinterlegte Daten'!A$33:Z$33,"")</f>
        <v/>
      </c>
    </row>
    <row r="72" spans="1:12" x14ac:dyDescent="0.3">
      <c r="A72" s="37"/>
      <c r="B72" s="38"/>
      <c r="C72" s="151"/>
      <c r="D72" s="152"/>
      <c r="E72" s="38"/>
      <c r="F72" s="40">
        <f>_xlfn.XLOOKUP(B72,'hinterlegte Daten'!A$31:Z$31,'hinterlegte Daten'!A$32:Z$32,1)</f>
        <v>1</v>
      </c>
      <c r="G72" s="38"/>
      <c r="H72" s="153">
        <f t="shared" si="2"/>
        <v>0</v>
      </c>
      <c r="I72" s="154"/>
      <c r="J72" s="16" t="str">
        <f t="shared" si="3"/>
        <v/>
      </c>
      <c r="L72" s="19" t="str">
        <f>_xlfn.XLOOKUP(B72,'hinterlegte Daten'!A$31:Z$31,'hinterlegte Daten'!A$33:Z$33,"")</f>
        <v/>
      </c>
    </row>
    <row r="73" spans="1:12" x14ac:dyDescent="0.3">
      <c r="A73" s="37"/>
      <c r="B73" s="38"/>
      <c r="C73" s="151"/>
      <c r="D73" s="152"/>
      <c r="E73" s="38"/>
      <c r="F73" s="40">
        <f>_xlfn.XLOOKUP(B73,'hinterlegte Daten'!A$31:Z$31,'hinterlegte Daten'!A$32:Z$32,1)</f>
        <v>1</v>
      </c>
      <c r="G73" s="38"/>
      <c r="H73" s="153">
        <f t="shared" si="2"/>
        <v>0</v>
      </c>
      <c r="I73" s="154"/>
      <c r="J73" s="16" t="str">
        <f t="shared" si="3"/>
        <v/>
      </c>
      <c r="L73" s="19" t="str">
        <f>_xlfn.XLOOKUP(B73,'hinterlegte Daten'!A$31:Z$31,'hinterlegte Daten'!A$33:Z$33,"")</f>
        <v/>
      </c>
    </row>
    <row r="74" spans="1:12" x14ac:dyDescent="0.3">
      <c r="A74" s="37"/>
      <c r="B74" s="38"/>
      <c r="C74" s="151"/>
      <c r="D74" s="152"/>
      <c r="E74" s="38"/>
      <c r="F74" s="40">
        <f>_xlfn.XLOOKUP(B74,'hinterlegte Daten'!A$31:Z$31,'hinterlegte Daten'!A$32:Z$32,1)</f>
        <v>1</v>
      </c>
      <c r="G74" s="38"/>
      <c r="H74" s="153">
        <f t="shared" si="2"/>
        <v>0</v>
      </c>
      <c r="I74" s="154"/>
      <c r="J74" s="16" t="str">
        <f t="shared" si="3"/>
        <v/>
      </c>
      <c r="L74" s="19" t="str">
        <f>_xlfn.XLOOKUP(B74,'hinterlegte Daten'!A$31:Z$31,'hinterlegte Daten'!A$33:Z$33,"")</f>
        <v/>
      </c>
    </row>
    <row r="75" spans="1:12" x14ac:dyDescent="0.3">
      <c r="A75" s="37"/>
      <c r="B75" s="38"/>
      <c r="C75" s="151"/>
      <c r="D75" s="152"/>
      <c r="E75" s="38"/>
      <c r="F75" s="40">
        <f>_xlfn.XLOOKUP(B75,'hinterlegte Daten'!A$31:Z$31,'hinterlegte Daten'!A$32:Z$32,1)</f>
        <v>1</v>
      </c>
      <c r="G75" s="38"/>
      <c r="H75" s="153">
        <f t="shared" si="2"/>
        <v>0</v>
      </c>
      <c r="I75" s="154"/>
      <c r="J75" s="16" t="str">
        <f t="shared" si="3"/>
        <v/>
      </c>
      <c r="L75" s="19" t="str">
        <f>_xlfn.XLOOKUP(B75,'hinterlegte Daten'!A$31:Z$31,'hinterlegte Daten'!A$33:Z$33,"")</f>
        <v/>
      </c>
    </row>
    <row r="76" spans="1:12" x14ac:dyDescent="0.3">
      <c r="A76" s="37"/>
      <c r="B76" s="38"/>
      <c r="C76" s="151"/>
      <c r="D76" s="152"/>
      <c r="E76" s="38"/>
      <c r="F76" s="40">
        <f>_xlfn.XLOOKUP(B76,'hinterlegte Daten'!A$31:Z$31,'hinterlegte Daten'!A$32:Z$32,1)</f>
        <v>1</v>
      </c>
      <c r="G76" s="38"/>
      <c r="H76" s="153">
        <f t="shared" si="2"/>
        <v>0</v>
      </c>
      <c r="I76" s="154"/>
      <c r="J76" s="16" t="str">
        <f t="shared" si="3"/>
        <v/>
      </c>
      <c r="L76" s="19" t="str">
        <f>_xlfn.XLOOKUP(B76,'hinterlegte Daten'!A$31:Z$31,'hinterlegte Daten'!A$33:Z$33,"")</f>
        <v/>
      </c>
    </row>
    <row r="77" spans="1:12" x14ac:dyDescent="0.3">
      <c r="A77" s="37"/>
      <c r="B77" s="38"/>
      <c r="C77" s="151"/>
      <c r="D77" s="152"/>
      <c r="E77" s="38"/>
      <c r="F77" s="40">
        <f>_xlfn.XLOOKUP(B77,'hinterlegte Daten'!A$31:Z$31,'hinterlegte Daten'!A$32:Z$32,1)</f>
        <v>1</v>
      </c>
      <c r="G77" s="38"/>
      <c r="H77" s="153">
        <f t="shared" si="2"/>
        <v>0</v>
      </c>
      <c r="I77" s="154"/>
      <c r="J77" s="16" t="str">
        <f t="shared" si="3"/>
        <v/>
      </c>
      <c r="L77" s="19" t="str">
        <f>_xlfn.XLOOKUP(B77,'hinterlegte Daten'!A$31:Z$31,'hinterlegte Daten'!A$33:Z$33,"")</f>
        <v/>
      </c>
    </row>
    <row r="78" spans="1:12" x14ac:dyDescent="0.3">
      <c r="A78" s="37"/>
      <c r="B78" s="38"/>
      <c r="C78" s="151"/>
      <c r="D78" s="152"/>
      <c r="E78" s="38"/>
      <c r="F78" s="40">
        <f>_xlfn.XLOOKUP(B78,'hinterlegte Daten'!A$31:Z$31,'hinterlegte Daten'!A$32:Z$32,1)</f>
        <v>1</v>
      </c>
      <c r="G78" s="38"/>
      <c r="H78" s="153">
        <f t="shared" si="2"/>
        <v>0</v>
      </c>
      <c r="I78" s="154"/>
      <c r="J78" s="16" t="str">
        <f t="shared" si="3"/>
        <v/>
      </c>
      <c r="L78" s="19" t="str">
        <f>_xlfn.XLOOKUP(B78,'hinterlegte Daten'!A$31:Z$31,'hinterlegte Daten'!A$33:Z$33,"")</f>
        <v/>
      </c>
    </row>
    <row r="79" spans="1:12" x14ac:dyDescent="0.3">
      <c r="A79" s="37"/>
      <c r="B79" s="38"/>
      <c r="C79" s="151"/>
      <c r="D79" s="152"/>
      <c r="E79" s="38"/>
      <c r="F79" s="40">
        <f>_xlfn.XLOOKUP(B79,'hinterlegte Daten'!A$31:Z$31,'hinterlegte Daten'!A$32:Z$32,1)</f>
        <v>1</v>
      </c>
      <c r="G79" s="38"/>
      <c r="H79" s="153">
        <f t="shared" si="2"/>
        <v>0</v>
      </c>
      <c r="I79" s="154"/>
      <c r="J79" s="16" t="str">
        <f t="shared" si="3"/>
        <v/>
      </c>
      <c r="L79" s="19" t="str">
        <f>_xlfn.XLOOKUP(B79,'hinterlegte Daten'!A$31:Z$31,'hinterlegte Daten'!A$33:Z$33,"")</f>
        <v/>
      </c>
    </row>
    <row r="80" spans="1:12" x14ac:dyDescent="0.3">
      <c r="A80" s="37"/>
      <c r="B80" s="38"/>
      <c r="C80" s="151"/>
      <c r="D80" s="152"/>
      <c r="E80" s="38"/>
      <c r="F80" s="40">
        <f>_xlfn.XLOOKUP(B80,'hinterlegte Daten'!A$31:Z$31,'hinterlegte Daten'!A$32:Z$32,1)</f>
        <v>1</v>
      </c>
      <c r="G80" s="38"/>
      <c r="H80" s="153">
        <f t="shared" si="2"/>
        <v>0</v>
      </c>
      <c r="I80" s="154"/>
      <c r="J80" s="16" t="str">
        <f t="shared" si="3"/>
        <v/>
      </c>
      <c r="L80" s="19" t="str">
        <f>_xlfn.XLOOKUP(B80,'hinterlegte Daten'!A$31:Z$31,'hinterlegte Daten'!A$33:Z$33,"")</f>
        <v/>
      </c>
    </row>
    <row r="81" spans="1:12" x14ac:dyDescent="0.3">
      <c r="A81" s="37"/>
      <c r="B81" s="38"/>
      <c r="C81" s="151"/>
      <c r="D81" s="152"/>
      <c r="E81" s="38"/>
      <c r="F81" s="40">
        <f>_xlfn.XLOOKUP(B81,'hinterlegte Daten'!A$31:Z$31,'hinterlegte Daten'!A$32:Z$32,1)</f>
        <v>1</v>
      </c>
      <c r="G81" s="38"/>
      <c r="H81" s="153">
        <f t="shared" si="2"/>
        <v>0</v>
      </c>
      <c r="I81" s="154"/>
      <c r="J81" s="16" t="str">
        <f t="shared" si="3"/>
        <v/>
      </c>
      <c r="L81" s="19" t="str">
        <f>_xlfn.XLOOKUP(B81,'hinterlegte Daten'!A$31:Z$31,'hinterlegte Daten'!A$33:Z$33,"")</f>
        <v/>
      </c>
    </row>
    <row r="82" spans="1:12" x14ac:dyDescent="0.3">
      <c r="A82" s="37"/>
      <c r="B82" s="38"/>
      <c r="C82" s="151"/>
      <c r="D82" s="152"/>
      <c r="E82" s="38"/>
      <c r="F82" s="40">
        <f>_xlfn.XLOOKUP(B82,'hinterlegte Daten'!A$31:Z$31,'hinterlegte Daten'!A$32:Z$32,1)</f>
        <v>1</v>
      </c>
      <c r="G82" s="38"/>
      <c r="H82" s="153">
        <f t="shared" si="2"/>
        <v>0</v>
      </c>
      <c r="I82" s="154"/>
      <c r="J82" s="16" t="str">
        <f t="shared" si="3"/>
        <v/>
      </c>
      <c r="L82" s="19" t="str">
        <f>_xlfn.XLOOKUP(B82,'hinterlegte Daten'!A$31:Z$31,'hinterlegte Daten'!A$33:Z$33,"")</f>
        <v/>
      </c>
    </row>
    <row r="83" spans="1:12" x14ac:dyDescent="0.3">
      <c r="A83" s="37"/>
      <c r="B83" s="38"/>
      <c r="C83" s="151"/>
      <c r="D83" s="152"/>
      <c r="E83" s="38"/>
      <c r="F83" s="40">
        <f>_xlfn.XLOOKUP(B83,'hinterlegte Daten'!A$31:Z$31,'hinterlegte Daten'!A$32:Z$32,1)</f>
        <v>1</v>
      </c>
      <c r="G83" s="38"/>
      <c r="H83" s="153">
        <f t="shared" si="2"/>
        <v>0</v>
      </c>
      <c r="I83" s="154"/>
      <c r="J83" s="16" t="str">
        <f t="shared" si="3"/>
        <v/>
      </c>
      <c r="L83" s="19" t="str">
        <f>_xlfn.XLOOKUP(B83,'hinterlegte Daten'!A$31:Z$31,'hinterlegte Daten'!A$33:Z$33,"")</f>
        <v/>
      </c>
    </row>
    <row r="84" spans="1:12" x14ac:dyDescent="0.3">
      <c r="A84" s="37"/>
      <c r="B84" s="38"/>
      <c r="C84" s="151"/>
      <c r="D84" s="152"/>
      <c r="E84" s="38"/>
      <c r="F84" s="40">
        <f>_xlfn.XLOOKUP(B84,'hinterlegte Daten'!A$31:Z$31,'hinterlegte Daten'!A$32:Z$32,1)</f>
        <v>1</v>
      </c>
      <c r="G84" s="38"/>
      <c r="H84" s="153">
        <f t="shared" si="2"/>
        <v>0</v>
      </c>
      <c r="I84" s="154"/>
      <c r="J84" s="16" t="str">
        <f t="shared" si="3"/>
        <v/>
      </c>
      <c r="L84" s="19" t="str">
        <f>_xlfn.XLOOKUP(B84,'hinterlegte Daten'!A$31:Z$31,'hinterlegte Daten'!A$33:Z$33,"")</f>
        <v/>
      </c>
    </row>
    <row r="85" spans="1:12" x14ac:dyDescent="0.3">
      <c r="A85" s="37"/>
      <c r="B85" s="38"/>
      <c r="C85" s="151"/>
      <c r="D85" s="152"/>
      <c r="E85" s="38"/>
      <c r="F85" s="40">
        <f>_xlfn.XLOOKUP(B85,'hinterlegte Daten'!A$31:Z$31,'hinterlegte Daten'!A$32:Z$32,1)</f>
        <v>1</v>
      </c>
      <c r="G85" s="38"/>
      <c r="H85" s="153">
        <f t="shared" si="2"/>
        <v>0</v>
      </c>
      <c r="I85" s="154"/>
      <c r="J85" s="16" t="str">
        <f t="shared" si="3"/>
        <v/>
      </c>
      <c r="L85" s="19" t="str">
        <f>_xlfn.XLOOKUP(B85,'hinterlegte Daten'!A$31:Z$31,'hinterlegte Daten'!A$33:Z$33,"")</f>
        <v/>
      </c>
    </row>
    <row r="86" spans="1:12" x14ac:dyDescent="0.3">
      <c r="A86" s="37"/>
      <c r="B86" s="38"/>
      <c r="C86" s="151"/>
      <c r="D86" s="152"/>
      <c r="E86" s="38"/>
      <c r="F86" s="40">
        <f>_xlfn.XLOOKUP(B86,'hinterlegte Daten'!A$31:Z$31,'hinterlegte Daten'!A$32:Z$32,1)</f>
        <v>1</v>
      </c>
      <c r="G86" s="38"/>
      <c r="H86" s="153">
        <f t="shared" si="2"/>
        <v>0</v>
      </c>
      <c r="I86" s="154"/>
      <c r="J86" s="16" t="str">
        <f t="shared" si="3"/>
        <v/>
      </c>
      <c r="L86" s="19" t="str">
        <f>_xlfn.XLOOKUP(B86,'hinterlegte Daten'!A$31:Z$31,'hinterlegte Daten'!A$33:Z$33,"")</f>
        <v/>
      </c>
    </row>
    <row r="87" spans="1:12" x14ac:dyDescent="0.3">
      <c r="A87" s="37"/>
      <c r="B87" s="38"/>
      <c r="C87" s="151"/>
      <c r="D87" s="152"/>
      <c r="E87" s="38"/>
      <c r="F87" s="40">
        <f>_xlfn.XLOOKUP(B87,'hinterlegte Daten'!A$31:Z$31,'hinterlegte Daten'!A$32:Z$32,1)</f>
        <v>1</v>
      </c>
      <c r="G87" s="38"/>
      <c r="H87" s="153">
        <f t="shared" si="2"/>
        <v>0</v>
      </c>
      <c r="I87" s="154"/>
      <c r="J87" s="16" t="str">
        <f t="shared" si="3"/>
        <v/>
      </c>
      <c r="L87" s="19" t="str">
        <f>_xlfn.XLOOKUP(B87,'hinterlegte Daten'!A$31:Z$31,'hinterlegte Daten'!A$33:Z$33,"")</f>
        <v/>
      </c>
    </row>
    <row r="88" spans="1:12" x14ac:dyDescent="0.3">
      <c r="A88" s="37"/>
      <c r="B88" s="38"/>
      <c r="C88" s="151"/>
      <c r="D88" s="152"/>
      <c r="E88" s="38"/>
      <c r="F88" s="40">
        <f>_xlfn.XLOOKUP(B88,'hinterlegte Daten'!A$31:Z$31,'hinterlegte Daten'!A$32:Z$32,1)</f>
        <v>1</v>
      </c>
      <c r="G88" s="38"/>
      <c r="H88" s="153">
        <f t="shared" si="2"/>
        <v>0</v>
      </c>
      <c r="I88" s="154"/>
      <c r="J88" s="16" t="str">
        <f t="shared" si="3"/>
        <v/>
      </c>
      <c r="L88" s="19" t="str">
        <f>_xlfn.XLOOKUP(B88,'hinterlegte Daten'!A$31:Z$31,'hinterlegte Daten'!A$33:Z$33,"")</f>
        <v/>
      </c>
    </row>
    <row r="89" spans="1:12" x14ac:dyDescent="0.3">
      <c r="A89" s="37"/>
      <c r="B89" s="38"/>
      <c r="C89" s="151"/>
      <c r="D89" s="152"/>
      <c r="E89" s="38"/>
      <c r="F89" s="40">
        <f>_xlfn.XLOOKUP(B89,'hinterlegte Daten'!A$31:Z$31,'hinterlegte Daten'!A$32:Z$32,1)</f>
        <v>1</v>
      </c>
      <c r="G89" s="38"/>
      <c r="H89" s="153">
        <f t="shared" si="2"/>
        <v>0</v>
      </c>
      <c r="I89" s="154"/>
      <c r="J89" s="16" t="str">
        <f t="shared" si="3"/>
        <v/>
      </c>
      <c r="L89" s="19" t="str">
        <f>_xlfn.XLOOKUP(B89,'hinterlegte Daten'!A$31:Z$31,'hinterlegte Daten'!A$33:Z$33,"")</f>
        <v/>
      </c>
    </row>
    <row r="90" spans="1:12" x14ac:dyDescent="0.3">
      <c r="A90" s="37"/>
      <c r="B90" s="38"/>
      <c r="C90" s="151"/>
      <c r="D90" s="152"/>
      <c r="E90" s="38"/>
      <c r="F90" s="40">
        <f>_xlfn.XLOOKUP(B90,'hinterlegte Daten'!A$31:Z$31,'hinterlegte Daten'!A$32:Z$32,1)</f>
        <v>1</v>
      </c>
      <c r="G90" s="38"/>
      <c r="H90" s="153">
        <f t="shared" si="2"/>
        <v>0</v>
      </c>
      <c r="I90" s="154"/>
      <c r="J90" s="16" t="str">
        <f t="shared" si="3"/>
        <v/>
      </c>
      <c r="L90" s="19" t="str">
        <f>_xlfn.XLOOKUP(B90,'hinterlegte Daten'!A$31:Z$31,'hinterlegte Daten'!A$33:Z$33,"")</f>
        <v/>
      </c>
    </row>
    <row r="91" spans="1:12" x14ac:dyDescent="0.3">
      <c r="A91" s="37"/>
      <c r="B91" s="38"/>
      <c r="C91" s="151"/>
      <c r="D91" s="152"/>
      <c r="E91" s="38"/>
      <c r="F91" s="40">
        <f>_xlfn.XLOOKUP(B91,'hinterlegte Daten'!A$31:Z$31,'hinterlegte Daten'!A$32:Z$32,1)</f>
        <v>1</v>
      </c>
      <c r="G91" s="38"/>
      <c r="H91" s="153">
        <f t="shared" si="2"/>
        <v>0</v>
      </c>
      <c r="I91" s="154"/>
      <c r="J91" s="16" t="str">
        <f t="shared" si="3"/>
        <v/>
      </c>
      <c r="L91" s="19" t="str">
        <f>_xlfn.XLOOKUP(B91,'hinterlegte Daten'!A$31:Z$31,'hinterlegte Daten'!A$33:Z$33,"")</f>
        <v/>
      </c>
    </row>
    <row r="92" spans="1:12" x14ac:dyDescent="0.3">
      <c r="A92" s="37"/>
      <c r="B92" s="38"/>
      <c r="C92" s="151"/>
      <c r="D92" s="152"/>
      <c r="E92" s="38"/>
      <c r="F92" s="40">
        <f>_xlfn.XLOOKUP(B92,'hinterlegte Daten'!A$31:Z$31,'hinterlegte Daten'!A$32:Z$32,1)</f>
        <v>1</v>
      </c>
      <c r="G92" s="38"/>
      <c r="H92" s="153">
        <f t="shared" si="2"/>
        <v>0</v>
      </c>
      <c r="I92" s="154"/>
      <c r="J92" s="16" t="str">
        <f t="shared" si="3"/>
        <v/>
      </c>
      <c r="L92" s="19" t="str">
        <f>_xlfn.XLOOKUP(B92,'hinterlegte Daten'!A$31:Z$31,'hinterlegte Daten'!A$33:Z$33,"")</f>
        <v/>
      </c>
    </row>
    <row r="93" spans="1:12" x14ac:dyDescent="0.3">
      <c r="A93" s="37"/>
      <c r="B93" s="38"/>
      <c r="C93" s="151"/>
      <c r="D93" s="152"/>
      <c r="E93" s="38"/>
      <c r="F93" s="40">
        <f>_xlfn.XLOOKUP(B93,'hinterlegte Daten'!A$31:Z$31,'hinterlegte Daten'!A$32:Z$32,1)</f>
        <v>1</v>
      </c>
      <c r="G93" s="38"/>
      <c r="H93" s="153">
        <f t="shared" si="2"/>
        <v>0</v>
      </c>
      <c r="I93" s="154"/>
      <c r="J93" s="16" t="str">
        <f t="shared" si="3"/>
        <v/>
      </c>
      <c r="L93" s="19" t="str">
        <f>_xlfn.XLOOKUP(B93,'hinterlegte Daten'!A$31:Z$31,'hinterlegte Daten'!A$33:Z$33,"")</f>
        <v/>
      </c>
    </row>
    <row r="94" spans="1:12" x14ac:dyDescent="0.3">
      <c r="A94" s="37"/>
      <c r="B94" s="38"/>
      <c r="C94" s="151"/>
      <c r="D94" s="152"/>
      <c r="E94" s="38"/>
      <c r="F94" s="40">
        <f>_xlfn.XLOOKUP(B94,'hinterlegte Daten'!A$31:Z$31,'hinterlegte Daten'!A$32:Z$32,1)</f>
        <v>1</v>
      </c>
      <c r="G94" s="38"/>
      <c r="H94" s="153">
        <f t="shared" si="0"/>
        <v>0</v>
      </c>
      <c r="I94" s="154"/>
      <c r="J94" s="16" t="str">
        <f t="shared" si="1"/>
        <v/>
      </c>
      <c r="L94" s="19" t="str">
        <f>_xlfn.XLOOKUP(B94,'hinterlegte Daten'!A$31:Z$31,'hinterlegte Daten'!A$33:Z$33,"")</f>
        <v/>
      </c>
    </row>
    <row r="95" spans="1:12" x14ac:dyDescent="0.3">
      <c r="A95" s="37"/>
      <c r="B95" s="38"/>
      <c r="C95" s="151"/>
      <c r="D95" s="152"/>
      <c r="E95" s="38"/>
      <c r="F95" s="40">
        <f>_xlfn.XLOOKUP(B95,'hinterlegte Daten'!A$31:Z$31,'hinterlegte Daten'!A$32:Z$32,1)</f>
        <v>1</v>
      </c>
      <c r="G95" s="38"/>
      <c r="H95" s="153">
        <f t="shared" si="0"/>
        <v>0</v>
      </c>
      <c r="I95" s="154"/>
      <c r="J95" s="16" t="str">
        <f t="shared" si="1"/>
        <v/>
      </c>
      <c r="L95" s="19" t="str">
        <f>_xlfn.XLOOKUP(B95,'hinterlegte Daten'!A$31:Z$31,'hinterlegte Daten'!A$33:Z$33,"")</f>
        <v/>
      </c>
    </row>
    <row r="96" spans="1:12" x14ac:dyDescent="0.3">
      <c r="A96" s="37"/>
      <c r="B96" s="38"/>
      <c r="C96" s="151"/>
      <c r="D96" s="152"/>
      <c r="E96" s="38"/>
      <c r="F96" s="40">
        <f>_xlfn.XLOOKUP(B96,'hinterlegte Daten'!A$31:Z$31,'hinterlegte Daten'!A$32:Z$32,1)</f>
        <v>1</v>
      </c>
      <c r="G96" s="38"/>
      <c r="H96" s="153">
        <f t="shared" si="0"/>
        <v>0</v>
      </c>
      <c r="I96" s="154"/>
      <c r="J96" s="16" t="str">
        <f t="shared" si="1"/>
        <v/>
      </c>
      <c r="L96" s="19" t="str">
        <f>_xlfn.XLOOKUP(B96,'hinterlegte Daten'!A$31:Z$31,'hinterlegte Daten'!A$33:Z$33,"")</f>
        <v/>
      </c>
    </row>
    <row r="97" spans="1:9" x14ac:dyDescent="0.3">
      <c r="A97" s="19"/>
    </row>
    <row r="98" spans="1:9" x14ac:dyDescent="0.3">
      <c r="A98" s="9" t="s">
        <v>45</v>
      </c>
      <c r="B98" s="38"/>
      <c r="G98" s="9" t="s">
        <v>55</v>
      </c>
      <c r="H98" s="158">
        <f>_xlfn.XLOOKUP(B98,'hinterlegte Daten'!A39:D39,'hinterlegte Daten'!A40:D40,0)</f>
        <v>0</v>
      </c>
      <c r="I98" s="159"/>
    </row>
    <row r="99" spans="1:9" ht="15" thickBot="1" x14ac:dyDescent="0.35"/>
    <row r="100" spans="1:9" ht="15" thickBot="1" x14ac:dyDescent="0.35">
      <c r="E100" s="123" t="s">
        <v>293</v>
      </c>
      <c r="F100" s="124"/>
      <c r="G100" s="123" t="s">
        <v>294</v>
      </c>
      <c r="H100" s="124"/>
    </row>
    <row r="101" spans="1:9" ht="15" customHeight="1" x14ac:dyDescent="0.3">
      <c r="A101" s="66" t="s">
        <v>102</v>
      </c>
      <c r="B101" s="93">
        <f>ROUND(SUM(H8:H96,H98)^(0.67)*0.029,2)</f>
        <v>0</v>
      </c>
      <c r="C101" s="139" t="s">
        <v>295</v>
      </c>
      <c r="D101" s="69" t="s">
        <v>25</v>
      </c>
      <c r="E101" s="74">
        <f>IF(B101=0,0,IF(-72.1*LN(0.2/B101)&gt;20,-72.1*LN(0.2/B101),20))</f>
        <v>0</v>
      </c>
      <c r="F101" s="67" t="str" cm="1">
        <f t="array" ref="F101">_xlfn.IFS(B$101=0,"",OR(B$101&lt;0.35,B$101&gt;6.4),"Abstand prüfen",AND(B$101&gt;=0.35,B$101&lt;=6.4),"Formel gilt")</f>
        <v/>
      </c>
      <c r="G101" s="72">
        <f>IF(E$101=0,0,IF(E$101-50&gt;20,E$101-50,20))</f>
        <v>0</v>
      </c>
      <c r="H101" s="94" t="str" cm="1">
        <f t="array" ref="H101">_xlfn.IFS(G101=0,"",G101&lt;40,"Abstand kritisch",AND(40&lt;=G101,B$101&lt;=6.4),"Formel gilt",B$101&gt;6.4,"Abstand prüfen")</f>
        <v/>
      </c>
    </row>
    <row r="102" spans="1:9" x14ac:dyDescent="0.3">
      <c r="A102" s="125" t="str" cm="1">
        <f t="array" ref="A102">_xlfn.IFS(B101=0,"",OR(B101&lt;0.35,B101&gt;6.4),"ACHTUNG: Berechnungsformel nicht für diese Quellenstärke geeignet",AND(COUNTIF(G8:G96,0.7)&gt;0,E101&lt;50),"ACHTUNG: Minimalabstand bei Abluftreinigung 50 m",TRUE,"")</f>
        <v/>
      </c>
      <c r="B102" s="126"/>
      <c r="C102" s="140"/>
      <c r="D102" s="70" t="s">
        <v>26</v>
      </c>
      <c r="E102" s="75">
        <f>IF(E101=0,0,IF(E101-30&gt;20,E101-30,20))</f>
        <v>0</v>
      </c>
      <c r="F102" s="68" t="str" cm="1">
        <f t="array" ref="F102">_xlfn.IFS(E102=0,"",E102&lt;40,"Abstand prüfen",AND(40&lt;=E102,B$101&lt;=6.4),"Formel gilt",B$101&gt;6.4,"Abstand prüfen")</f>
        <v/>
      </c>
      <c r="G102" s="73">
        <f>IF(E$101=0,0,IF(E$101-65&gt;20,E$101-65,20))</f>
        <v>0</v>
      </c>
      <c r="H102" s="95" t="str" cm="1">
        <f t="array" ref="H102">_xlfn.IFS(G102=0,"",G102&lt;40,"Abstand kritisch",AND(40&lt;=G102,B$101&lt;=6.4),"Formel gilt",B$101&gt;6.4,"Abstand prüfen")</f>
        <v/>
      </c>
    </row>
    <row r="103" spans="1:9" x14ac:dyDescent="0.3">
      <c r="A103" s="111"/>
      <c r="B103" s="111"/>
      <c r="C103" s="141"/>
      <c r="D103" s="119" t="s">
        <v>330</v>
      </c>
      <c r="E103" s="143" t="s">
        <v>296</v>
      </c>
      <c r="F103" s="144"/>
      <c r="G103" s="73">
        <f>IF(E$101=0,0,IF(E$101-65&gt;20,E$101-65,20))</f>
        <v>0</v>
      </c>
      <c r="H103" s="95" t="str" cm="1">
        <f t="array" ref="H103">_xlfn.IFS(G103=0,"",G103&lt;40,"Abstand kritisch",AND(40&lt;=G103,B$101&lt;=6.4),"Formel gilt",B$101&gt;6.4,"Abstand prüfen")</f>
        <v/>
      </c>
    </row>
    <row r="104" spans="1:9" ht="15" thickBot="1" x14ac:dyDescent="0.35">
      <c r="B104" s="65"/>
      <c r="C104" s="142"/>
      <c r="D104" s="71" t="s">
        <v>331</v>
      </c>
      <c r="E104" s="127" t="s">
        <v>296</v>
      </c>
      <c r="F104" s="128"/>
      <c r="G104" s="76">
        <f>IF(E$101=0,0,IF(E$101-80&gt;20,E$101-80,20))</f>
        <v>0</v>
      </c>
      <c r="H104" s="96" t="str" cm="1">
        <f t="array" ref="H104">_xlfn.IFS(G104=0,"",G104&lt;40,"Abstand kritisch",AND(40&lt;=G104,B$101&lt;=6.4),"Formel gilt",B$101&gt;6.4,"Abstand prüfen")</f>
        <v/>
      </c>
    </row>
    <row r="105" spans="1:9" ht="15" thickBot="1" x14ac:dyDescent="0.35">
      <c r="B105" s="65"/>
      <c r="C105" s="88"/>
    </row>
    <row r="106" spans="1:9" ht="15" customHeight="1" thickBot="1" x14ac:dyDescent="0.35">
      <c r="A106" s="26" t="s">
        <v>80</v>
      </c>
      <c r="B106" s="155" t="s">
        <v>56</v>
      </c>
      <c r="C106" s="91" t="s">
        <v>81</v>
      </c>
      <c r="D106" s="90">
        <f>_xlfn.XLOOKUP(B106,'hinterlegte Daten'!A46:E46,'hinterlegte Daten'!A51:E51,1)</f>
        <v>1</v>
      </c>
      <c r="E106" s="130" t="s">
        <v>293</v>
      </c>
      <c r="F106" s="124"/>
      <c r="G106" s="123" t="s">
        <v>294</v>
      </c>
      <c r="H106" s="124"/>
    </row>
    <row r="107" spans="1:9" x14ac:dyDescent="0.3">
      <c r="B107" s="155"/>
      <c r="C107" s="133" t="s">
        <v>103</v>
      </c>
      <c r="D107" s="69" t="s">
        <v>25</v>
      </c>
      <c r="E107" s="74">
        <f>E101*D$106</f>
        <v>0</v>
      </c>
      <c r="F107" s="67" t="str">
        <f>IF(D106=1,"",F101)</f>
        <v/>
      </c>
      <c r="G107" s="74">
        <f>G101*D$106</f>
        <v>0</v>
      </c>
      <c r="H107" s="94" t="str">
        <f>IF(D106=1,"",H101)</f>
        <v/>
      </c>
    </row>
    <row r="108" spans="1:9" x14ac:dyDescent="0.3">
      <c r="A108" s="98" t="str">
        <f>IF(B106="situationsspezifischer Faktor","Eingabe situationsspezifischer Faktor in Zelle B107:","")</f>
        <v/>
      </c>
      <c r="B108" s="104"/>
      <c r="C108" s="134"/>
      <c r="D108" s="70" t="s">
        <v>26</v>
      </c>
      <c r="E108" s="75">
        <f>E102*D$106</f>
        <v>0</v>
      </c>
      <c r="F108" s="68" t="str">
        <f>IF(D106=1,"",F102)</f>
        <v/>
      </c>
      <c r="G108" s="75">
        <f>G102*D$106</f>
        <v>0</v>
      </c>
      <c r="H108" s="95" t="str">
        <f>IF(D106=1,"",H102)</f>
        <v/>
      </c>
    </row>
    <row r="109" spans="1:9" x14ac:dyDescent="0.3">
      <c r="A109" s="98"/>
      <c r="C109" s="135"/>
      <c r="D109" s="119" t="s">
        <v>330</v>
      </c>
      <c r="E109" s="143" t="s">
        <v>296</v>
      </c>
      <c r="F109" s="144"/>
      <c r="G109" s="75">
        <f>G103*D$106</f>
        <v>0</v>
      </c>
      <c r="H109" s="95" t="str">
        <f>IF(D106=1,"",H103)</f>
        <v/>
      </c>
    </row>
    <row r="110" spans="1:9" ht="15" thickBot="1" x14ac:dyDescent="0.35">
      <c r="A110" s="137" t="str">
        <f>IF(B106="situationsspezifischer Faktor","ACHTUNG: Situationsspezifischer Faktor nur mit Abklärung durch Fachexperten","")</f>
        <v/>
      </c>
      <c r="B110" s="138"/>
      <c r="C110" s="136"/>
      <c r="D110" s="71" t="s">
        <v>331</v>
      </c>
      <c r="E110" s="127" t="s">
        <v>296</v>
      </c>
      <c r="F110" s="128"/>
      <c r="G110" s="79">
        <f>G104*D$106</f>
        <v>0</v>
      </c>
      <c r="H110" s="96" t="str">
        <f>IF(D106=1,"",H104)</f>
        <v/>
      </c>
    </row>
  </sheetData>
  <sheetProtection algorithmName="SHA-512" hashValue="HZBfYYvv94XmScaFwU5SZ+mxZ7Y0tJtJ5WeTMmsiP9ShHT2mmgbjDpDO7It/LgvMXSGrDPIu0434BBOJhr0hFw==" saltValue="ZzX2xemyxQUGPGgeKsyC7A==" spinCount="100000" sheet="1" objects="1" scenarios="1"/>
  <mergeCells count="188">
    <mergeCell ref="C68:D68"/>
    <mergeCell ref="H68:I68"/>
    <mergeCell ref="C69:D69"/>
    <mergeCell ref="C63:D63"/>
    <mergeCell ref="H63:I63"/>
    <mergeCell ref="C64:D64"/>
    <mergeCell ref="H64:I64"/>
    <mergeCell ref="C65:D65"/>
    <mergeCell ref="H65:I65"/>
    <mergeCell ref="C66:D66"/>
    <mergeCell ref="H66:I66"/>
    <mergeCell ref="H67:I67"/>
    <mergeCell ref="G106:H106"/>
    <mergeCell ref="H55:I55"/>
    <mergeCell ref="H56:I56"/>
    <mergeCell ref="H57:I57"/>
    <mergeCell ref="H58:I58"/>
    <mergeCell ref="H59:I59"/>
    <mergeCell ref="H60:I60"/>
    <mergeCell ref="H61:I61"/>
    <mergeCell ref="H62:I62"/>
    <mergeCell ref="H69:I69"/>
    <mergeCell ref="H98:I98"/>
    <mergeCell ref="C26:D26"/>
    <mergeCell ref="H26:I26"/>
    <mergeCell ref="C41:D41"/>
    <mergeCell ref="H41:I41"/>
    <mergeCell ref="C42:D42"/>
    <mergeCell ref="H42:I42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21:D21"/>
    <mergeCell ref="H21:I21"/>
    <mergeCell ref="C22:D22"/>
    <mergeCell ref="H22:I22"/>
    <mergeCell ref="C23:D23"/>
    <mergeCell ref="H23:I23"/>
    <mergeCell ref="C24:D24"/>
    <mergeCell ref="H24:I24"/>
    <mergeCell ref="C25:D25"/>
    <mergeCell ref="H25:I25"/>
    <mergeCell ref="C16:D16"/>
    <mergeCell ref="H16:I16"/>
    <mergeCell ref="C17:D17"/>
    <mergeCell ref="H17:I17"/>
    <mergeCell ref="C18:D18"/>
    <mergeCell ref="H18:I18"/>
    <mergeCell ref="C19:D19"/>
    <mergeCell ref="H19:I19"/>
    <mergeCell ref="C20:D20"/>
    <mergeCell ref="H20:I20"/>
    <mergeCell ref="C11:D11"/>
    <mergeCell ref="H11:I11"/>
    <mergeCell ref="C12:D12"/>
    <mergeCell ref="H12:I12"/>
    <mergeCell ref="C13:D13"/>
    <mergeCell ref="H13:I13"/>
    <mergeCell ref="C14:D14"/>
    <mergeCell ref="H14:I14"/>
    <mergeCell ref="C15:D15"/>
    <mergeCell ref="H15:I15"/>
    <mergeCell ref="C10:D10"/>
    <mergeCell ref="H10:I10"/>
    <mergeCell ref="C1:D1"/>
    <mergeCell ref="C2:D2"/>
    <mergeCell ref="C3:D3"/>
    <mergeCell ref="C4:D4"/>
    <mergeCell ref="C5:D5"/>
    <mergeCell ref="C7:D7"/>
    <mergeCell ref="H7:I7"/>
    <mergeCell ref="C8:D8"/>
    <mergeCell ref="H8:I8"/>
    <mergeCell ref="C9:D9"/>
    <mergeCell ref="H9:I9"/>
    <mergeCell ref="F1:G1"/>
    <mergeCell ref="F2:G2"/>
    <mergeCell ref="F3:G3"/>
    <mergeCell ref="A110:B110"/>
    <mergeCell ref="E110:F110"/>
    <mergeCell ref="C37:D37"/>
    <mergeCell ref="C38:D38"/>
    <mergeCell ref="C39:D39"/>
    <mergeCell ref="C40:D40"/>
    <mergeCell ref="B106:B107"/>
    <mergeCell ref="C43:D43"/>
    <mergeCell ref="C48:D48"/>
    <mergeCell ref="C55:D55"/>
    <mergeCell ref="C56:D56"/>
    <mergeCell ref="C57:D57"/>
    <mergeCell ref="C58:D58"/>
    <mergeCell ref="C59:D59"/>
    <mergeCell ref="C60:D60"/>
    <mergeCell ref="C61:D61"/>
    <mergeCell ref="C62:D62"/>
    <mergeCell ref="C67:D67"/>
    <mergeCell ref="C72:D72"/>
    <mergeCell ref="C77:D77"/>
    <mergeCell ref="C82:D82"/>
    <mergeCell ref="C87:D87"/>
    <mergeCell ref="C92:D92"/>
    <mergeCell ref="A102:B102"/>
    <mergeCell ref="H43:I43"/>
    <mergeCell ref="C44:D44"/>
    <mergeCell ref="H44:I44"/>
    <mergeCell ref="C45:D45"/>
    <mergeCell ref="H45:I45"/>
    <mergeCell ref="C46:D46"/>
    <mergeCell ref="H46:I46"/>
    <mergeCell ref="C47:D47"/>
    <mergeCell ref="H47:I47"/>
    <mergeCell ref="H48:I48"/>
    <mergeCell ref="C49:D49"/>
    <mergeCell ref="H49:I49"/>
    <mergeCell ref="C50:D50"/>
    <mergeCell ref="C52:D52"/>
    <mergeCell ref="H52:I52"/>
    <mergeCell ref="C53:D53"/>
    <mergeCell ref="H53:I53"/>
    <mergeCell ref="C54:D54"/>
    <mergeCell ref="H54:I54"/>
    <mergeCell ref="H50:I50"/>
    <mergeCell ref="C51:D51"/>
    <mergeCell ref="H51:I51"/>
    <mergeCell ref="C70:D70"/>
    <mergeCell ref="H70:I70"/>
    <mergeCell ref="C71:D71"/>
    <mergeCell ref="H71:I71"/>
    <mergeCell ref="H72:I72"/>
    <mergeCell ref="C73:D73"/>
    <mergeCell ref="H73:I73"/>
    <mergeCell ref="C74:D74"/>
    <mergeCell ref="H74:I74"/>
    <mergeCell ref="C95:D95"/>
    <mergeCell ref="H95:I95"/>
    <mergeCell ref="C85:D85"/>
    <mergeCell ref="H85:I85"/>
    <mergeCell ref="C86:D86"/>
    <mergeCell ref="H86:I86"/>
    <mergeCell ref="C75:D75"/>
    <mergeCell ref="H75:I75"/>
    <mergeCell ref="C76:D76"/>
    <mergeCell ref="H76:I76"/>
    <mergeCell ref="H77:I77"/>
    <mergeCell ref="C78:D78"/>
    <mergeCell ref="H78:I78"/>
    <mergeCell ref="C79:D79"/>
    <mergeCell ref="H79:I79"/>
    <mergeCell ref="C80:D80"/>
    <mergeCell ref="H80:I80"/>
    <mergeCell ref="C81:D81"/>
    <mergeCell ref="H81:I81"/>
    <mergeCell ref="H82:I82"/>
    <mergeCell ref="C83:D83"/>
    <mergeCell ref="H83:I83"/>
    <mergeCell ref="C84:D84"/>
    <mergeCell ref="H84:I84"/>
    <mergeCell ref="E109:F109"/>
    <mergeCell ref="E103:F103"/>
    <mergeCell ref="H92:I92"/>
    <mergeCell ref="C93:D93"/>
    <mergeCell ref="H93:I93"/>
    <mergeCell ref="H87:I87"/>
    <mergeCell ref="C88:D88"/>
    <mergeCell ref="H88:I88"/>
    <mergeCell ref="C89:D89"/>
    <mergeCell ref="H89:I89"/>
    <mergeCell ref="C90:D90"/>
    <mergeCell ref="H90:I90"/>
    <mergeCell ref="C91:D91"/>
    <mergeCell ref="H91:I91"/>
    <mergeCell ref="C107:C110"/>
    <mergeCell ref="E106:F106"/>
    <mergeCell ref="E100:F100"/>
    <mergeCell ref="G100:H100"/>
    <mergeCell ref="C101:C104"/>
    <mergeCell ref="C96:D96"/>
    <mergeCell ref="H96:I96"/>
    <mergeCell ref="C94:D94"/>
    <mergeCell ref="E104:F104"/>
    <mergeCell ref="H94:I94"/>
  </mergeCells>
  <conditionalFormatting sqref="E107:E108">
    <cfRule type="expression" dxfId="42" priority="17">
      <formula>$E$107=$E$101</formula>
    </cfRule>
  </conditionalFormatting>
  <conditionalFormatting sqref="F101:F102 F107:F108">
    <cfRule type="cellIs" dxfId="41" priority="15" operator="equal">
      <formula>"Formel gilt"</formula>
    </cfRule>
    <cfRule type="cellIs" dxfId="40" priority="16" operator="equal">
      <formula>"Abstand prüfen"</formula>
    </cfRule>
  </conditionalFormatting>
  <conditionalFormatting sqref="G107:G110">
    <cfRule type="expression" dxfId="39" priority="10">
      <formula>$E$107=$E$101</formula>
    </cfRule>
  </conditionalFormatting>
  <conditionalFormatting sqref="H101:H104">
    <cfRule type="cellIs" dxfId="38" priority="4" operator="equal">
      <formula>"Abstand kritisch"</formula>
    </cfRule>
    <cfRule type="cellIs" dxfId="37" priority="5" operator="equal">
      <formula>"Formel gilt"</formula>
    </cfRule>
    <cfRule type="cellIs" dxfId="36" priority="6" operator="equal">
      <formula>"Abstand prüfen"</formula>
    </cfRule>
  </conditionalFormatting>
  <conditionalFormatting sqref="H107:H110">
    <cfRule type="cellIs" dxfId="35" priority="1" operator="equal">
      <formula>"Abstand kritisch"</formula>
    </cfRule>
    <cfRule type="cellIs" dxfId="34" priority="2" operator="equal">
      <formula>"Formel gilt"</formula>
    </cfRule>
    <cfRule type="cellIs" dxfId="33" priority="3" operator="equal">
      <formula>"Abstand prüfen"</formula>
    </cfRule>
  </conditionalFormatting>
  <conditionalFormatting sqref="M8:M10">
    <cfRule type="cellIs" dxfId="32" priority="28" operator="equal">
      <formula>"Formel gilt"</formula>
    </cfRule>
    <cfRule type="cellIs" dxfId="31" priority="29" operator="equal">
      <formula>"Abstand prüfen"</formula>
    </cfRule>
  </conditionalFormatting>
  <dataValidations count="1">
    <dataValidation type="list" allowBlank="1" showInputMessage="1" showErrorMessage="1" sqref="C8:C96 D9:D96" xr:uid="{CB746D47-F55D-48F1-9527-69969064DE4F}">
      <formula1>INDIRECT(L8)</formula1>
    </dataValidation>
  </dataValidations>
  <printOptions horizontalCentered="1"/>
  <pageMargins left="0.43307086614173229" right="0.43307086614173229" top="0.74803149606299213" bottom="0.74803149606299213" header="0.31496062992125984" footer="0.31496062992125984"/>
  <pageSetup paperSize="9" scale="49" orientation="landscape" r:id="rId1"/>
  <headerFooter>
    <oddHeader>&amp;L&amp;22Cercl'Air-Empfehlung Mindestabstände</oddHeader>
    <oddFooter>&amp;L&amp;D&amp;C&amp;F&amp;__&amp;A&amp;RSeite &amp;P von &amp;N Seiten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31DEB4B-C56D-4C51-AE5F-D74C189A57BC}">
          <x14:formula1>
            <xm:f>'hinterlegte Daten'!$A$46:$E$46</xm:f>
          </x14:formula1>
          <xm:sqref>B106:B107</xm:sqref>
        </x14:dataValidation>
        <x14:dataValidation type="list" allowBlank="1" showInputMessage="1" showErrorMessage="1" xr:uid="{E78B87AA-FF8F-45FE-BB66-D643C0A94D05}">
          <x14:formula1>
            <xm:f>'hinterlegte Daten'!$A$39:$D$39</xm:f>
          </x14:formula1>
          <xm:sqref>B98</xm:sqref>
        </x14:dataValidation>
        <x14:dataValidation type="list" allowBlank="1" showInputMessage="1" showErrorMessage="1" xr:uid="{D63EC040-B7D0-468A-810F-7D1B8497EB82}">
          <x14:formula1>
            <xm:f>'hinterlegte Daten'!$A$31:$Z$31</xm:f>
          </x14:formula1>
          <xm:sqref>B8:B96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14</vt:i4>
      </vt:variant>
    </vt:vector>
  </HeadingPairs>
  <TitlesOfParts>
    <vt:vector size="26" baseType="lpstr">
      <vt:lpstr>Erklärungen</vt:lpstr>
      <vt:lpstr>Liste der relevanten Flächen</vt:lpstr>
      <vt:lpstr>Beispiel</vt:lpstr>
      <vt:lpstr>Fall-Beschreibung</vt:lpstr>
      <vt:lpstr>Quelle 1</vt:lpstr>
      <vt:lpstr>Quelle 2</vt:lpstr>
      <vt:lpstr>Quelle 3</vt:lpstr>
      <vt:lpstr>Quelle 4</vt:lpstr>
      <vt:lpstr>Quelle 5</vt:lpstr>
      <vt:lpstr>Quelle mit 2x Kaltluft</vt:lpstr>
      <vt:lpstr>Beeinflussung</vt:lpstr>
      <vt:lpstr>hinterlegte Daten</vt:lpstr>
      <vt:lpstr>Beeinflussung!Druckbereich</vt:lpstr>
      <vt:lpstr>Beispiel!Druckbereich</vt:lpstr>
      <vt:lpstr>Erklärungen!Druckbereich</vt:lpstr>
      <vt:lpstr>'hinterlegte Daten'!Druckbereich</vt:lpstr>
      <vt:lpstr>'Liste der relevanten Flächen'!Druckbereich</vt:lpstr>
      <vt:lpstr>'Quelle 1'!Druckbereich</vt:lpstr>
      <vt:lpstr>'Quelle 2'!Druckbereich</vt:lpstr>
      <vt:lpstr>'Quelle 3'!Druckbereich</vt:lpstr>
      <vt:lpstr>'Quelle 4'!Druckbereich</vt:lpstr>
      <vt:lpstr>'Quelle 5'!Druckbereich</vt:lpstr>
      <vt:lpstr>'Quelle mit 2x Kaltluft'!Druckbereich</vt:lpstr>
      <vt:lpstr>'Quelle 4'!Drucktitel</vt:lpstr>
      <vt:lpstr>'Quelle 5'!Drucktitel</vt:lpstr>
      <vt:lpstr>'Quelle mit 2x Kaltluft'!Drucktitel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Luzi</dc:creator>
  <cp:lastModifiedBy>Holzer Küng Franziska  BVUAfU</cp:lastModifiedBy>
  <cp:lastPrinted>2026-04-15T12:47:21Z</cp:lastPrinted>
  <dcterms:created xsi:type="dcterms:W3CDTF">2023-04-06T06:45:14Z</dcterms:created>
  <dcterms:modified xsi:type="dcterms:W3CDTF">2026-06-02T13:30:58Z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2025-02-17T12:41:50Z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26be78fc-ef72-4bc6-8222-b350affe0328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