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ABMH_1_RE\16_Informatik\169_Diverses\A0_Datenbereich_Web-ABMH\B3_Berufliche-Grundbildung\"/>
    </mc:Choice>
  </mc:AlternateContent>
  <xr:revisionPtr revIDLastSave="0" documentId="8_{5A3902C3-E622-452B-8491-F16B67E7EB3E}" xr6:coauthVersionLast="47" xr6:coauthVersionMax="47" xr10:uidLastSave="{00000000-0000-0000-0000-000000000000}"/>
  <workbookProtection workbookPassword="99C8" lockStructure="1"/>
  <bookViews>
    <workbookView xWindow="28680" yWindow="3210" windowWidth="29040" windowHeight="15720" tabRatio="711" xr2:uid="{00000000-000D-0000-FFFF-FFFF00000000}"/>
  </bookViews>
  <sheets>
    <sheet name="Hinweise" sheetId="12" r:id="rId1"/>
    <sheet name="PEX und CPEX" sheetId="1" r:id="rId2"/>
    <sheet name="PEX_2" sheetId="14" r:id="rId3"/>
    <sheet name="Chefexperte" sheetId="8" r:id="rId4"/>
    <sheet name="Material" sheetId="6" r:id="rId5"/>
    <sheet name="Regelung" sheetId="11" r:id="rId6"/>
    <sheet name="Stammdaten Berufe" sheetId="15" state="hidden" r:id="rId7"/>
  </sheets>
  <definedNames>
    <definedName name="_xlnm.Print_Area" localSheetId="3">Chefexperte!$A$1:$I$56</definedName>
    <definedName name="_xlnm.Print_Area" localSheetId="0">Hinweise!$A$1:$H$51</definedName>
    <definedName name="_xlnm.Print_Area" localSheetId="4">Material!$A$1:$I$56</definedName>
    <definedName name="_xlnm.Print_Area" localSheetId="1">'PEX und CPEX'!$A$1:$J$54</definedName>
    <definedName name="_xlnm.Print_Area" localSheetId="2">PEX_2!$A$1:$J$54</definedName>
    <definedName name="_xlnm.Print_Area" localSheetId="5">Regelung!$A$1:$J$63</definedName>
    <definedName name="Kontrollkästchen3" localSheetId="1">'PEX und CPEX'!$C$11</definedName>
    <definedName name="Text1" localSheetId="1">'PEX und CPEX'!$B$11</definedName>
    <definedName name="Text2" localSheetId="1">'PEX und CPEX'!$D$11</definedName>
    <definedName name="Text3" localSheetId="1">'PEX und CPEX'!$E$11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6" l="1"/>
  <c r="C53" i="8"/>
  <c r="D53" i="14"/>
  <c r="B30" i="8" l="1"/>
  <c r="B15" i="8"/>
  <c r="I45" i="14" l="1"/>
  <c r="C45" i="6" l="1"/>
  <c r="I32" i="8" l="1"/>
  <c r="I18" i="8"/>
  <c r="I19" i="8"/>
  <c r="I17" i="8"/>
  <c r="N29" i="14"/>
  <c r="M29" i="14"/>
  <c r="J31" i="14"/>
  <c r="J32" i="14"/>
  <c r="J33" i="14"/>
  <c r="J30" i="14"/>
  <c r="J14" i="14"/>
  <c r="J15" i="14"/>
  <c r="J16" i="14"/>
  <c r="J13" i="14"/>
  <c r="J13" i="1"/>
  <c r="J14" i="1"/>
  <c r="J15" i="1"/>
  <c r="J16" i="1"/>
  <c r="J17" i="1"/>
  <c r="J18" i="1"/>
  <c r="J19" i="1"/>
  <c r="J12" i="1"/>
  <c r="N11" i="1"/>
  <c r="M11" i="1"/>
  <c r="H47" i="6"/>
  <c r="H46" i="6"/>
  <c r="H45" i="6"/>
  <c r="C48" i="6"/>
  <c r="C47" i="6"/>
  <c r="C46" i="6"/>
  <c r="H46" i="8"/>
  <c r="H45" i="8"/>
  <c r="H44" i="8"/>
  <c r="C47" i="8"/>
  <c r="C46" i="8"/>
  <c r="C45" i="8"/>
  <c r="C44" i="8"/>
  <c r="I46" i="14"/>
  <c r="I44" i="14"/>
  <c r="D47" i="14"/>
  <c r="D46" i="14"/>
  <c r="D45" i="14"/>
  <c r="D44" i="14"/>
  <c r="C52" i="6" l="1"/>
  <c r="C51" i="6"/>
  <c r="C51" i="8"/>
  <c r="C50" i="8"/>
  <c r="D51" i="14"/>
  <c r="D50" i="14"/>
  <c r="B61" i="14"/>
  <c r="B60" i="14" l="1"/>
  <c r="B59" i="14"/>
  <c r="B58" i="14"/>
  <c r="B57" i="14"/>
  <c r="C50" i="6" l="1"/>
  <c r="C49" i="8"/>
  <c r="D49" i="14"/>
  <c r="S22" i="14" l="1"/>
  <c r="S23" i="14"/>
  <c r="S24" i="14"/>
  <c r="S21" i="14"/>
  <c r="P22" i="14"/>
  <c r="P23" i="14"/>
  <c r="P24" i="14"/>
  <c r="P21" i="14"/>
  <c r="T21" i="14"/>
  <c r="T25" i="1"/>
  <c r="T26" i="1"/>
  <c r="T27" i="1"/>
  <c r="T24" i="1"/>
  <c r="O25" i="1"/>
  <c r="O26" i="1"/>
  <c r="O27" i="1"/>
  <c r="O24" i="1"/>
  <c r="M25" i="1"/>
  <c r="M26" i="1"/>
  <c r="M27" i="1"/>
  <c r="M24" i="1"/>
  <c r="S25" i="1"/>
  <c r="S26" i="1"/>
  <c r="S27" i="1"/>
  <c r="S24" i="1"/>
  <c r="P25" i="1"/>
  <c r="P26" i="1"/>
  <c r="P27" i="1"/>
  <c r="P24" i="1"/>
  <c r="N25" i="1" l="1"/>
  <c r="N24" i="1"/>
  <c r="N26" i="1"/>
  <c r="N27" i="1"/>
  <c r="G14" i="14" l="1"/>
  <c r="G15" i="14"/>
  <c r="G13" i="14"/>
  <c r="G13" i="1"/>
  <c r="G14" i="1"/>
  <c r="G15" i="1"/>
  <c r="G16" i="1"/>
  <c r="G17" i="1"/>
  <c r="G18" i="1"/>
  <c r="G19" i="1"/>
  <c r="G12" i="1"/>
  <c r="J29" i="14" l="1"/>
  <c r="J11" i="1"/>
  <c r="N23" i="14"/>
  <c r="J23" i="14" s="1"/>
  <c r="G23" i="14" s="1"/>
  <c r="O24" i="14"/>
  <c r="M24" i="14"/>
  <c r="K24" i="14"/>
  <c r="O23" i="14"/>
  <c r="M23" i="14"/>
  <c r="K23" i="14"/>
  <c r="N22" i="14"/>
  <c r="J22" i="14" s="1"/>
  <c r="G22" i="14" s="1"/>
  <c r="O22" i="14"/>
  <c r="M22" i="14"/>
  <c r="K22" i="14"/>
  <c r="O21" i="14"/>
  <c r="M21" i="14"/>
  <c r="K21" i="14"/>
  <c r="J27" i="1"/>
  <c r="G27" i="1" s="1"/>
  <c r="N24" i="14" l="1"/>
  <c r="J24" i="14" s="1"/>
  <c r="G24" i="14" s="1"/>
  <c r="J25" i="1"/>
  <c r="G25" i="1" s="1"/>
  <c r="N21" i="14"/>
  <c r="J21" i="14" s="1"/>
  <c r="G21" i="14" s="1"/>
  <c r="J26" i="1"/>
  <c r="G26" i="1" s="1"/>
  <c r="J24" i="1"/>
  <c r="G24" i="1" s="1"/>
  <c r="K25" i="1"/>
  <c r="K26" i="1"/>
  <c r="K27" i="1"/>
  <c r="K24" i="1"/>
  <c r="G31" i="14" l="1"/>
  <c r="G32" i="14"/>
  <c r="G33" i="14"/>
  <c r="G30" i="14"/>
  <c r="G38" i="8" l="1"/>
  <c r="L36" i="8" s="1"/>
  <c r="I36" i="6"/>
  <c r="H39" i="14"/>
  <c r="M38" i="14" s="1"/>
  <c r="H36" i="1"/>
  <c r="M34" i="1" s="1"/>
  <c r="G36" i="1" s="1"/>
  <c r="G39" i="14"/>
  <c r="N35" i="1"/>
  <c r="H37" i="1" s="1"/>
  <c r="J36" i="14"/>
  <c r="E41" i="14"/>
  <c r="O38" i="14"/>
  <c r="J35" i="14"/>
  <c r="G16" i="14"/>
  <c r="J2" i="14"/>
  <c r="D41" i="14"/>
  <c r="J33" i="1"/>
  <c r="J32" i="1"/>
  <c r="N37" i="8"/>
  <c r="I31" i="8"/>
  <c r="I30" i="8"/>
  <c r="I16" i="8"/>
  <c r="I15" i="8"/>
  <c r="I2" i="8"/>
  <c r="I2" i="6"/>
  <c r="J2" i="1"/>
  <c r="I22" i="8"/>
  <c r="I21" i="8"/>
  <c r="I36" i="8"/>
  <c r="I35" i="8"/>
  <c r="I38" i="6"/>
  <c r="I40" i="8"/>
  <c r="I38" i="8" l="1"/>
  <c r="J36" i="1"/>
  <c r="I37" i="8"/>
  <c r="F38" i="8"/>
  <c r="I41" i="6"/>
  <c r="N4" i="14" s="1"/>
  <c r="F41" i="14"/>
  <c r="J35" i="1"/>
  <c r="J38" i="14"/>
  <c r="I34" i="8"/>
  <c r="I41" i="8" s="1"/>
  <c r="N5" i="1" s="1"/>
  <c r="O4" i="1" l="1"/>
  <c r="N6" i="1"/>
  <c r="J38" i="1"/>
  <c r="J37" i="14"/>
  <c r="J39" i="14" s="1"/>
  <c r="J34" i="14"/>
  <c r="J31" i="1" s="1"/>
  <c r="J41" i="14" l="1"/>
  <c r="N4" i="1" s="1"/>
  <c r="J34" i="1"/>
  <c r="J37" i="1" s="1"/>
  <c r="J40" i="1" s="1"/>
  <c r="N3" i="1" s="1"/>
  <c r="J30" i="1"/>
  <c r="D40" i="1" l="1"/>
  <c r="E40" i="1"/>
  <c r="E39" i="1" s="1"/>
  <c r="G39" i="1" l="1"/>
  <c r="F39" i="1"/>
  <c r="F40" i="1"/>
  <c r="G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Zimmerli Rudolf</author>
  </authors>
  <commentList>
    <comment ref="C22" authorId="0" shapeId="0" xr:uid="{00000000-0006-0000-0100-000001000000}">
      <text>
        <r>
          <rPr>
            <b/>
            <sz val="9"/>
            <color indexed="81"/>
            <rFont val="Arial Narrow"/>
            <family val="2"/>
          </rPr>
          <t xml:space="preserve">Anzahl Klassen angeben.
</t>
        </r>
        <r>
          <rPr>
            <sz val="9"/>
            <color indexed="81"/>
            <rFont val="Arial Narrow"/>
            <family val="2"/>
          </rPr>
          <t>Die Zeitpauschale beinhaltet die Prüfungszeit inkl. Vorbereitungszeit.</t>
        </r>
        <r>
          <rPr>
            <b/>
            <sz val="9"/>
            <color indexed="81"/>
            <rFont val="Arial Narrow"/>
            <family val="2"/>
          </rPr>
          <t xml:space="preserve">
</t>
        </r>
        <r>
          <rPr>
            <sz val="9"/>
            <color indexed="81"/>
            <rFont val="Arial Narrow"/>
            <family val="2"/>
          </rPr>
          <t>Total: 150 Min für Branche D &amp; A
Total: 180 Min für andere Branchen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 xr:uid="{00000000-0006-0000-0100-000002000000}">
      <text>
        <r>
          <rPr>
            <sz val="9"/>
            <color indexed="81"/>
            <rFont val="Arial Narrow"/>
            <family val="2"/>
          </rPr>
          <t xml:space="preserve">Die Zeitpauschale beträgt </t>
        </r>
        <r>
          <rPr>
            <b/>
            <sz val="9"/>
            <color indexed="81"/>
            <rFont val="Arial Narrow"/>
            <family val="2"/>
          </rPr>
          <t xml:space="preserve">
</t>
        </r>
        <r>
          <rPr>
            <sz val="9"/>
            <color indexed="81"/>
            <rFont val="Arial Narrow"/>
            <family val="2"/>
          </rPr>
          <t xml:space="preserve">60 Minuten pro Kandidat/in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Zimmerli Rudolf</author>
  </authors>
  <commentList>
    <comment ref="C19" authorId="0" shapeId="0" xr:uid="{00000000-0006-0000-0200-000001000000}">
      <text>
        <r>
          <rPr>
            <b/>
            <sz val="9"/>
            <color indexed="81"/>
            <rFont val="Arial Narrow"/>
            <family val="2"/>
          </rPr>
          <t>Anzahl Klassen angeben</t>
        </r>
        <r>
          <rPr>
            <sz val="9"/>
            <color indexed="81"/>
            <rFont val="Arial Narrow"/>
            <family val="2"/>
          </rPr>
          <t>.
Die Zeitpauschale beinhaltet die Prüfungszeit inkl. Vorbereitungszeit.
Total: 150 Min für Branche D &amp; A
Total: 180 Min für andere Branchen</t>
        </r>
      </text>
    </comment>
    <comment ref="D19" authorId="0" shapeId="0" xr:uid="{00000000-0006-0000-0200-000002000000}">
      <text>
        <r>
          <rPr>
            <sz val="9"/>
            <color indexed="81"/>
            <rFont val="Arial Narrow"/>
            <family val="2"/>
          </rPr>
          <t xml:space="preserve">Die Zeitpauschale beträgt </t>
        </r>
        <r>
          <rPr>
            <b/>
            <sz val="9"/>
            <color indexed="81"/>
            <rFont val="Arial Narrow"/>
            <family val="2"/>
          </rPr>
          <t xml:space="preserve">
</t>
        </r>
        <r>
          <rPr>
            <sz val="9"/>
            <color indexed="81"/>
            <rFont val="Arial Narrow"/>
            <family val="2"/>
          </rPr>
          <t xml:space="preserve">60 Minuten pro Kandidat/in </t>
        </r>
      </text>
    </comment>
    <comment ref="C27" authorId="0" shapeId="0" xr:uid="{00000000-0006-0000-0200-000003000000}">
      <text>
        <r>
          <rPr>
            <sz val="9"/>
            <color indexed="81"/>
            <rFont val="Arial Narrow"/>
            <family val="2"/>
          </rPr>
          <t xml:space="preserve">Die Zeitpauschale beträgt </t>
        </r>
        <r>
          <rPr>
            <b/>
            <sz val="9"/>
            <color indexed="81"/>
            <rFont val="Arial Narrow"/>
            <family val="2"/>
          </rPr>
          <t xml:space="preserve">
</t>
        </r>
        <r>
          <rPr>
            <sz val="9"/>
            <color indexed="81"/>
            <rFont val="Arial Narrow"/>
            <family val="2"/>
          </rPr>
          <t xml:space="preserve">90 Minuten pro Kandidat/in </t>
        </r>
      </text>
    </comment>
  </commentList>
</comments>
</file>

<file path=xl/sharedStrings.xml><?xml version="1.0" encoding="utf-8"?>
<sst xmlns="http://schemas.openxmlformats.org/spreadsheetml/2006/main" count="274" uniqueCount="130">
  <si>
    <t>Prüfung</t>
  </si>
  <si>
    <t>Total SFr.</t>
  </si>
  <si>
    <t>Verpflegung</t>
  </si>
  <si>
    <t xml:space="preserve"> Total Verpflegung</t>
  </si>
  <si>
    <t xml:space="preserve"> Unterschrift Experte</t>
  </si>
  <si>
    <t xml:space="preserve"> Unterschrift Chefexperte</t>
  </si>
  <si>
    <t>Autospesen</t>
  </si>
  <si>
    <t>km eingeben</t>
  </si>
  <si>
    <t xml:space="preserve"> Total Autospesen</t>
  </si>
  <si>
    <t>Sitzung</t>
  </si>
  <si>
    <t xml:space="preserve"> Bitte AHV/IV/EO/ALV abrechnen</t>
  </si>
  <si>
    <t>mit Beleg</t>
  </si>
  <si>
    <t>ÖV  2. Kl.</t>
  </si>
  <si>
    <t>Teilprüfung</t>
  </si>
  <si>
    <t xml:space="preserve"> </t>
  </si>
  <si>
    <t>Anzahl Nächte:</t>
  </si>
  <si>
    <t>Chefexperten-Rechnung</t>
  </si>
  <si>
    <t>Grundpauschale in Abhängigkeit der Anzahl Kandidaten</t>
  </si>
  <si>
    <t>Prüfungsjahr</t>
  </si>
  <si>
    <t>überbetriebliche Kurse:</t>
  </si>
  <si>
    <t>Kopfpauschale gem. Anzahl Kandidaten</t>
  </si>
  <si>
    <t>Zusätzlich Aufwendungen auf Gesuch hin</t>
  </si>
  <si>
    <t>Total Material und Lokalkosten</t>
  </si>
  <si>
    <t>Rechnungsbetrag</t>
  </si>
  <si>
    <t>Belege</t>
  </si>
  <si>
    <t>Materialkosten</t>
  </si>
  <si>
    <t>Lokalkosten</t>
  </si>
  <si>
    <t>Lehrbetriebe:</t>
  </si>
  <si>
    <t>Seite 1</t>
  </si>
  <si>
    <t>Seite 2</t>
  </si>
  <si>
    <t>Formular Chefexperte</t>
  </si>
  <si>
    <t>Regelung der Entschädigung</t>
  </si>
  <si>
    <t>Gesamtabrechnung</t>
  </si>
  <si>
    <t>Seite 3</t>
  </si>
  <si>
    <t>Expertensitzung durchgeführt?</t>
  </si>
  <si>
    <t>Material-, Miet-Rechnung</t>
  </si>
  <si>
    <t>Formular Material-, Miet-Rechnung</t>
  </si>
  <si>
    <t>Folgend Seiten müssen ausgedruckt werden</t>
  </si>
  <si>
    <t>(nur mit Leistungsvereinbarung möglich)</t>
  </si>
  <si>
    <t>Anzahl:</t>
  </si>
  <si>
    <t>Abrechnung Administration</t>
  </si>
  <si>
    <t>Praktische Abschlussprüfung / Betriebliche Prüfung</t>
  </si>
  <si>
    <t>Ansätze Std./km/Sitzung:</t>
  </si>
  <si>
    <t>Anzahl Kandidaten</t>
  </si>
  <si>
    <t>Anzahl Std. Aufsicht</t>
  </si>
  <si>
    <t>mündliche Prüfung</t>
  </si>
  <si>
    <t>schriftliche Prüfung</t>
  </si>
  <si>
    <t>Seite 4</t>
  </si>
  <si>
    <t>Aufsicht</t>
  </si>
  <si>
    <t>Vorbereitungssitzung besucht?</t>
  </si>
  <si>
    <t>Andere</t>
  </si>
  <si>
    <t>Qualifikationsgespräch</t>
  </si>
  <si>
    <t xml:space="preserve">                  Total in SFr.</t>
  </si>
  <si>
    <t xml:space="preserve">Zusatzblatt A +  </t>
  </si>
  <si>
    <t>D &amp; A</t>
  </si>
  <si>
    <t>Anz. Kandidaten Korrektur</t>
  </si>
  <si>
    <t>Seite 5</t>
  </si>
  <si>
    <t>Parkgebühr</t>
  </si>
  <si>
    <t>oder</t>
  </si>
  <si>
    <t>Sitzung für weitere</t>
  </si>
  <si>
    <t>Berufsbezeichnung</t>
  </si>
  <si>
    <t>1731 Kaufleute EFZ Bank</t>
  </si>
  <si>
    <t>1732 Kaufleute EFZ D&amp;A Kaufleute EBA</t>
  </si>
  <si>
    <t>1734 Kaufleute EFZ Maschinen-, Elektro- und Metall-Industrie</t>
  </si>
  <si>
    <t>1735 Kaufleute EFZ öffentliche Verwaltung Gemeinden</t>
  </si>
  <si>
    <t xml:space="preserve">1736 Kaufleute EFZ öffentliche Verwaltung Kanton </t>
  </si>
  <si>
    <t xml:space="preserve">1738 Kaufleute EFZ Privatversicherung </t>
  </si>
  <si>
    <t>1739 Kaufleute EFZ Treuhand / Immobilien</t>
  </si>
  <si>
    <t>Qualifikationsverfahren</t>
  </si>
  <si>
    <t>Hinweise zur Abrechnung</t>
  </si>
  <si>
    <t>Gesamtabrechnung PEX und CPEX</t>
  </si>
  <si>
    <r>
      <t xml:space="preserve">Formular PEX_2, </t>
    </r>
    <r>
      <rPr>
        <sz val="10"/>
        <rFont val="Frutiger LT Com 55 Roman"/>
        <family val="2"/>
      </rPr>
      <t>Zusatzblatt A / Büroassisten/in EBA</t>
    </r>
  </si>
  <si>
    <t>Experten-Rechnung KV</t>
  </si>
  <si>
    <t>Branche</t>
  </si>
  <si>
    <t xml:space="preserve">   1    2    3    4</t>
  </si>
  <si>
    <t>Bitte via Auswahlliste die Branche auswählen</t>
  </si>
  <si>
    <t xml:space="preserve">Datum </t>
  </si>
  <si>
    <t>Prüfungsort</t>
  </si>
  <si>
    <r>
      <t xml:space="preserve"> Total Taggelder</t>
    </r>
    <r>
      <rPr>
        <sz val="8"/>
        <rFont val="Frutiger LT Com 55 Roman"/>
        <family val="2"/>
      </rPr>
      <t xml:space="preserve"> (Zusammenzug von allen Formularen)</t>
    </r>
  </si>
  <si>
    <r>
      <t xml:space="preserve"> Reise-Entschädigung ÖV </t>
    </r>
    <r>
      <rPr>
        <b/>
        <sz val="9"/>
        <color indexed="10"/>
        <rFont val="Frutiger LT Com 55 Roman"/>
        <family val="2"/>
      </rPr>
      <t>laut Belege</t>
    </r>
  </si>
  <si>
    <t xml:space="preserve"> Übernachtungen (max 150.- / Nacht)</t>
  </si>
  <si>
    <r>
      <t xml:space="preserve">Total Reisekosten </t>
    </r>
    <r>
      <rPr>
        <sz val="8"/>
        <rFont val="Frutiger LT Com 55 Roman"/>
        <family val="2"/>
      </rPr>
      <t>(Zusammenzug von allen Formularen)</t>
    </r>
  </si>
  <si>
    <r>
      <t xml:space="preserve">Total Verpflegung/Unterkunft </t>
    </r>
    <r>
      <rPr>
        <sz val="8"/>
        <rFont val="Frutiger LT Com 55 Roman"/>
        <family val="2"/>
      </rPr>
      <t>(Zusammenzug von allen Formularen)</t>
    </r>
  </si>
  <si>
    <t>LoA 1314</t>
  </si>
  <si>
    <t>LoA 3044</t>
  </si>
  <si>
    <t>LoA 3046</t>
  </si>
  <si>
    <t xml:space="preserve"> Adresse PEX</t>
  </si>
  <si>
    <t xml:space="preserve"> Name, Vorname</t>
  </si>
  <si>
    <t xml:space="preserve"> AHV-Nummer</t>
  </si>
  <si>
    <t xml:space="preserve"> Strasse</t>
  </si>
  <si>
    <t xml:space="preserve"> PLZ/Ort</t>
  </si>
  <si>
    <t>Auszahlung an Arbeitgeber/Verband</t>
  </si>
  <si>
    <t xml:space="preserve"> Adresse</t>
  </si>
  <si>
    <t xml:space="preserve"> Arbeitgeber/Verband</t>
  </si>
  <si>
    <t xml:space="preserve"> IBAN-Nr.</t>
  </si>
  <si>
    <t>Auszahlung an PEX</t>
  </si>
  <si>
    <t xml:space="preserve"> Bank/Post</t>
  </si>
  <si>
    <t xml:space="preserve"> Kontoinhaber</t>
  </si>
  <si>
    <t>Nicht ausfüllen</t>
  </si>
  <si>
    <t>ABMH intern</t>
  </si>
  <si>
    <t>Visum sachlich</t>
  </si>
  <si>
    <t>Visum rechnerisch</t>
  </si>
  <si>
    <t>Unterschrift Chefexperte</t>
  </si>
  <si>
    <t>Anz. Kandidaten</t>
  </si>
  <si>
    <t xml:space="preserve">Sitzungs-
datum </t>
  </si>
  <si>
    <t>Beruf</t>
  </si>
  <si>
    <r>
      <t xml:space="preserve"> Reise-Entschädigung ÖV</t>
    </r>
    <r>
      <rPr>
        <sz val="9"/>
        <color indexed="10"/>
        <rFont val="Frutiger LT Com 55 Roman"/>
        <family val="2"/>
      </rPr>
      <t xml:space="preserve"> </t>
    </r>
    <r>
      <rPr>
        <b/>
        <sz val="9"/>
        <color indexed="10"/>
        <rFont val="Frutiger LT Com 55 Roman"/>
        <family val="2"/>
      </rPr>
      <t>laut Belege</t>
    </r>
  </si>
  <si>
    <r>
      <t xml:space="preserve">Material </t>
    </r>
    <r>
      <rPr>
        <b/>
        <sz val="10"/>
        <color indexed="10"/>
        <rFont val="Frutiger LT Com 55 Roman"/>
        <family val="2"/>
      </rPr>
      <t>(Belege)</t>
    </r>
  </si>
  <si>
    <r>
      <t xml:space="preserve">Miete Lokalität </t>
    </r>
    <r>
      <rPr>
        <b/>
        <sz val="10"/>
        <color indexed="10"/>
        <rFont val="Frutiger LT Com 55 Roman"/>
        <family val="2"/>
      </rPr>
      <t>(Belege)</t>
    </r>
  </si>
  <si>
    <t xml:space="preserve">Rechnungs-datum
</t>
  </si>
  <si>
    <t xml:space="preserve">  M     S    K</t>
  </si>
  <si>
    <t>M = mündliche Prüfung</t>
  </si>
  <si>
    <t>K = Korrektur</t>
  </si>
  <si>
    <t>S  = schriftliche Prüfung</t>
  </si>
  <si>
    <t xml:space="preserve"> IBAN-Nr. </t>
  </si>
  <si>
    <t xml:space="preserve"> Bank/Post </t>
  </si>
  <si>
    <t>Prüfungs-datum</t>
  </si>
  <si>
    <t>Reisekosten</t>
  </si>
  <si>
    <t>Verwalten von Kompetenznachweisen:</t>
  </si>
  <si>
    <t>Bitte via Auswahlliste den Beruf auswählen</t>
  </si>
  <si>
    <t>Total Spesen</t>
  </si>
  <si>
    <t>Büroassistent/in EBA</t>
  </si>
  <si>
    <t xml:space="preserve"> Total </t>
  </si>
  <si>
    <t xml:space="preserve"> Auszahlung an PEX</t>
  </si>
  <si>
    <t xml:space="preserve"> Auszahlung an Arbeitgeber/Verband</t>
  </si>
  <si>
    <t xml:space="preserve"> M     S    K</t>
  </si>
  <si>
    <t>Sitzungsort</t>
  </si>
  <si>
    <t xml:space="preserve">         Sitzung besucht?</t>
  </si>
  <si>
    <t xml:space="preserve"> Total Taggeld PEX-Tätigkeit</t>
  </si>
  <si>
    <t>Total Taggeld CPEX-Tätigkeit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</si>
</sst>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SFr.&quot;\ #,##0.00;[Red]&quot;SFr.&quot;\ \-#,##0.00"/>
    <numFmt numFmtId="165" formatCode="d/mm/yy;@"/>
    <numFmt numFmtId="166" formatCode="0.0"/>
    <numFmt numFmtId="167" formatCode="&quot;SFr.&quot;\ #,##0.00"/>
    <numFmt numFmtId="168" formatCode="#,##0.00_ ;[Red]\-#,##0.00\ "/>
    <numFmt numFmtId="169" formatCode="#,##0.0"/>
    <numFmt numFmtId="170" formatCode="dd/mm/yy"/>
    <numFmt numFmtId="171" formatCode="#.##0.00"/>
    <numFmt numFmtId="172" formatCode="#"/>
    <numFmt numFmtId="173" formatCode="&quot;CH00&quot;\ &quot;0000&quot;\ &quot;0000&quot;\ &quot;0000&quot;\ &quot;0000&quot;\ &quot;00&quot;"/>
    <numFmt numFmtId="174" formatCode="##\ ####\ ####\ ####\ ####\ ##"/>
    <numFmt numFmtId="175" formatCode="000&quot;.&quot;0000&quot;.&quot;0000&quot;.&quot;00"/>
    <numFmt numFmtId="176" formatCode="&quot;CH&quot;00\ 0000\ 0000\ 0000\ 0000\ 0"/>
    <numFmt numFmtId="177" formatCode="#,##0_ ;[Red]\-#,##0\ "/>
    <numFmt numFmtId="178" formatCode="yyyy"/>
    <numFmt numFmtId="179" formatCode="##&quot; km&quot;"/>
  </numFmts>
  <fonts count="56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sz val="9"/>
      <color indexed="81"/>
      <name val="Arial Narrow"/>
      <family val="2"/>
    </font>
    <font>
      <b/>
      <sz val="9"/>
      <color indexed="81"/>
      <name val="Arial Narrow"/>
      <family val="2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Frutiger LT Com 55 Roman"/>
      <family val="2"/>
    </font>
    <font>
      <sz val="10"/>
      <name val="Frutiger LT Com 55 Roman"/>
      <family val="2"/>
    </font>
    <font>
      <b/>
      <sz val="11"/>
      <name val="Frutiger LT Com 55 Roman"/>
      <family val="2"/>
    </font>
    <font>
      <b/>
      <sz val="12"/>
      <name val="Frutiger LT Com 55 Roman"/>
      <family val="2"/>
    </font>
    <font>
      <b/>
      <sz val="14"/>
      <name val="Frutiger LT Com 55 Roman"/>
      <family val="2"/>
    </font>
    <font>
      <b/>
      <sz val="16"/>
      <name val="Frutiger LT Com 55 Roman"/>
      <family val="2"/>
    </font>
    <font>
      <b/>
      <sz val="18"/>
      <name val="Frutiger LT Com 55 Roman"/>
      <family val="2"/>
    </font>
    <font>
      <b/>
      <sz val="20"/>
      <name val="Frutiger LT Com 55 Roman"/>
      <family val="2"/>
    </font>
    <font>
      <sz val="16"/>
      <name val="Frutiger LT Com 55 Roman"/>
      <family val="2"/>
    </font>
    <font>
      <sz val="10"/>
      <color indexed="12"/>
      <name val="Frutiger LT Com 55 Roman"/>
      <family val="2"/>
    </font>
    <font>
      <sz val="10"/>
      <color theme="0"/>
      <name val="Frutiger LT Com 55 Roman"/>
      <family val="2"/>
    </font>
    <font>
      <i/>
      <sz val="9"/>
      <name val="Frutiger LT Com 55 Roman"/>
      <family val="2"/>
    </font>
    <font>
      <b/>
      <sz val="8"/>
      <name val="Frutiger LT Com 55 Roman"/>
      <family val="2"/>
    </font>
    <font>
      <sz val="8"/>
      <name val="Frutiger LT Com 55 Roman"/>
      <family val="2"/>
    </font>
    <font>
      <b/>
      <sz val="10"/>
      <color rgb="FFFF0000"/>
      <name val="Frutiger LT Com 55 Roman"/>
      <family val="2"/>
    </font>
    <font>
      <b/>
      <sz val="9"/>
      <name val="Frutiger LT Com 55 Roman"/>
      <family val="2"/>
    </font>
    <font>
      <sz val="10"/>
      <color indexed="9"/>
      <name val="Frutiger LT Com 55 Roman"/>
      <family val="2"/>
    </font>
    <font>
      <sz val="9"/>
      <name val="Frutiger LT Com 55 Roman"/>
      <family val="2"/>
    </font>
    <font>
      <b/>
      <sz val="8"/>
      <color rgb="FFFF0000"/>
      <name val="Frutiger LT Com 55 Roman"/>
      <family val="2"/>
    </font>
    <font>
      <sz val="11"/>
      <color theme="0"/>
      <name val="Frutiger LT Com 55 Roman"/>
      <family val="2"/>
    </font>
    <font>
      <sz val="10"/>
      <color theme="1"/>
      <name val="Frutiger LT Com 55 Roman"/>
      <family val="2"/>
    </font>
    <font>
      <b/>
      <sz val="10"/>
      <color indexed="16"/>
      <name val="Frutiger LT Com 55 Roman"/>
      <family val="2"/>
    </font>
    <font>
      <sz val="10"/>
      <color indexed="63"/>
      <name val="Frutiger LT Com 55 Roman"/>
      <family val="2"/>
    </font>
    <font>
      <b/>
      <sz val="10"/>
      <color indexed="10"/>
      <name val="Frutiger LT Com 55 Roman"/>
      <family val="2"/>
    </font>
    <font>
      <sz val="8"/>
      <color theme="0"/>
      <name val="Frutiger LT Com 55 Roman"/>
      <family val="2"/>
    </font>
    <font>
      <b/>
      <sz val="10"/>
      <color indexed="9"/>
      <name val="Frutiger LT Com 55 Roman"/>
      <family val="2"/>
    </font>
    <font>
      <b/>
      <sz val="10"/>
      <color theme="0"/>
      <name val="Frutiger LT Com 55 Roman"/>
      <family val="2"/>
    </font>
    <font>
      <sz val="6"/>
      <name val="Frutiger LT Com 55 Roman"/>
      <family val="2"/>
    </font>
    <font>
      <sz val="9"/>
      <color theme="0"/>
      <name val="Frutiger LT Com 55 Roman"/>
      <family val="2"/>
    </font>
    <font>
      <sz val="9.5"/>
      <name val="Frutiger LT Com 55 Roman"/>
      <family val="2"/>
    </font>
    <font>
      <u/>
      <sz val="8"/>
      <color indexed="12"/>
      <name val="Frutiger LT Com 55 Roman"/>
      <family val="2"/>
    </font>
    <font>
      <u/>
      <sz val="10"/>
      <color indexed="12"/>
      <name val="Frutiger LT Com 55 Roman"/>
      <family val="2"/>
    </font>
    <font>
      <sz val="8"/>
      <color rgb="FFFF0000"/>
      <name val="Frutiger LT Com 55 Roman"/>
      <family val="2"/>
    </font>
    <font>
      <sz val="14"/>
      <name val="Frutiger LT Com 55 Roman"/>
      <family val="2"/>
    </font>
    <font>
      <sz val="7"/>
      <name val="Frutiger LT Com 55 Roman"/>
      <family val="2"/>
    </font>
    <font>
      <b/>
      <sz val="7"/>
      <name val="Frutiger LT Com 55 Roman"/>
      <family val="2"/>
    </font>
    <font>
      <b/>
      <sz val="9"/>
      <color indexed="10"/>
      <name val="Frutiger LT Com 55 Roman"/>
      <family val="2"/>
    </font>
    <font>
      <i/>
      <sz val="8"/>
      <name val="Frutiger LT Com 55 Roman"/>
      <family val="2"/>
    </font>
    <font>
      <b/>
      <sz val="13"/>
      <name val="Frutiger LT Com 55 Roman"/>
      <family val="2"/>
    </font>
    <font>
      <b/>
      <u/>
      <sz val="12"/>
      <name val="Frutiger LT Com 55 Roman"/>
      <family val="2"/>
    </font>
    <font>
      <u/>
      <sz val="6"/>
      <color indexed="12"/>
      <name val="Frutiger LT Com 55 Roman"/>
      <family val="2"/>
    </font>
    <font>
      <sz val="6"/>
      <color theme="0" tint="-0.249977111117893"/>
      <name val="Frutiger LT Com 55 Roman"/>
      <family val="2"/>
    </font>
    <font>
      <b/>
      <sz val="7"/>
      <color rgb="FFFF0000"/>
      <name val="Frutiger LT Com 55 Roman"/>
      <family val="2"/>
    </font>
    <font>
      <sz val="9"/>
      <color indexed="10"/>
      <name val="Frutiger LT Com 55 Roman"/>
      <family val="2"/>
    </font>
    <font>
      <b/>
      <sz val="9"/>
      <color rgb="FFFF0000"/>
      <name val="Frutiger LT Com 55 Roman"/>
      <family val="2"/>
    </font>
    <font>
      <sz val="10"/>
      <color theme="0"/>
      <name val="Arial"/>
      <family val="2"/>
    </font>
    <font>
      <b/>
      <sz val="16"/>
      <color theme="0"/>
      <name val="Frutiger LT Com 55 Roman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9A6DD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4659260841701"/>
        <bgColor indexed="22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85">
    <xf numFmtId="0" fontId="0" fillId="0" borderId="0" xfId="0"/>
    <xf numFmtId="0" fontId="7" fillId="20" borderId="36" xfId="0" applyFont="1" applyFill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16" fillId="0" borderId="0" xfId="0" applyFont="1" applyAlignment="1">
      <alignment horizontal="left" vertical="center"/>
    </xf>
    <xf numFmtId="0" fontId="17" fillId="0" borderId="0" xfId="0" applyFont="1"/>
    <xf numFmtId="0" fontId="9" fillId="15" borderId="36" xfId="0" applyFont="1" applyFill="1" applyBorder="1" applyAlignment="1">
      <alignment horizontal="center"/>
    </xf>
    <xf numFmtId="0" fontId="9" fillId="16" borderId="36" xfId="0" applyFont="1" applyFill="1" applyBorder="1" applyAlignment="1">
      <alignment horizontal="center"/>
    </xf>
    <xf numFmtId="0" fontId="9" fillId="7" borderId="36" xfId="0" applyFont="1" applyFill="1" applyBorder="1" applyAlignment="1">
      <alignment horizontal="center"/>
    </xf>
    <xf numFmtId="0" fontId="9" fillId="12" borderId="36" xfId="0" applyFont="1" applyFill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10" fillId="0" borderId="0" xfId="0" applyFont="1" applyProtection="1">
      <protection hidden="1"/>
    </xf>
    <xf numFmtId="165" fontId="10" fillId="0" borderId="0" xfId="0" applyNumberFormat="1" applyFont="1" applyProtection="1">
      <protection hidden="1"/>
    </xf>
    <xf numFmtId="166" fontId="10" fillId="0" borderId="0" xfId="0" applyNumberFormat="1" applyFont="1" applyProtection="1">
      <protection hidden="1"/>
    </xf>
    <xf numFmtId="167" fontId="10" fillId="0" borderId="0" xfId="0" applyNumberFormat="1" applyFont="1" applyProtection="1">
      <protection hidden="1"/>
    </xf>
    <xf numFmtId="165" fontId="14" fillId="13" borderId="0" xfId="0" applyNumberFormat="1" applyFont="1" applyFill="1" applyProtection="1">
      <protection hidden="1"/>
    </xf>
    <xf numFmtId="165" fontId="15" fillId="13" borderId="0" xfId="0" applyNumberFormat="1" applyFont="1" applyFill="1" applyProtection="1">
      <protection hidden="1"/>
    </xf>
    <xf numFmtId="167" fontId="18" fillId="0" borderId="0" xfId="0" applyNumberFormat="1" applyFont="1" applyProtection="1">
      <protection hidden="1"/>
    </xf>
    <xf numFmtId="178" fontId="14" fillId="0" borderId="0" xfId="0" applyNumberFormat="1" applyFont="1" applyAlignment="1" applyProtection="1">
      <alignment horizontal="center"/>
      <protection hidden="1"/>
    </xf>
    <xf numFmtId="0" fontId="19" fillId="9" borderId="0" xfId="0" applyFont="1" applyFill="1" applyProtection="1">
      <protection hidden="1"/>
    </xf>
    <xf numFmtId="165" fontId="15" fillId="0" borderId="0" xfId="0" applyNumberFormat="1" applyFont="1" applyProtection="1">
      <protection hidden="1"/>
    </xf>
    <xf numFmtId="167" fontId="20" fillId="0" borderId="0" xfId="0" applyNumberFormat="1" applyFont="1" applyProtection="1">
      <protection hidden="1"/>
    </xf>
    <xf numFmtId="167" fontId="19" fillId="0" borderId="0" xfId="0" applyNumberFormat="1" applyFont="1" applyProtection="1">
      <protection hidden="1"/>
    </xf>
    <xf numFmtId="167" fontId="13" fillId="0" borderId="0" xfId="0" applyNumberFormat="1" applyFont="1" applyAlignment="1" applyProtection="1">
      <alignment horizontal="right"/>
      <protection hidden="1"/>
    </xf>
    <xf numFmtId="170" fontId="12" fillId="0" borderId="0" xfId="0" applyNumberFormat="1" applyFont="1" applyAlignment="1" applyProtection="1">
      <alignment horizontal="center"/>
      <protection hidden="1"/>
    </xf>
    <xf numFmtId="165" fontId="9" fillId="0" borderId="0" xfId="0" applyNumberFormat="1" applyFont="1" applyProtection="1">
      <protection hidden="1"/>
    </xf>
    <xf numFmtId="165" fontId="9" fillId="9" borderId="0" xfId="0" applyNumberFormat="1" applyFont="1" applyFill="1" applyAlignment="1" applyProtection="1">
      <alignment horizontal="left"/>
      <protection hidden="1"/>
    </xf>
    <xf numFmtId="165" fontId="21" fillId="0" borderId="0" xfId="0" applyNumberFormat="1" applyFont="1" applyProtection="1">
      <protection hidden="1"/>
    </xf>
    <xf numFmtId="165" fontId="9" fillId="0" borderId="0" xfId="0" applyNumberFormat="1" applyFont="1" applyAlignment="1" applyProtection="1">
      <alignment horizontal="right"/>
      <protection hidden="1"/>
    </xf>
    <xf numFmtId="165" fontId="9" fillId="0" borderId="0" xfId="0" applyNumberFormat="1" applyFont="1" applyAlignment="1" applyProtection="1">
      <alignment horizontal="left"/>
      <protection hidden="1"/>
    </xf>
    <xf numFmtId="0" fontId="22" fillId="0" borderId="0" xfId="0" applyFont="1" applyProtection="1">
      <protection hidden="1"/>
    </xf>
    <xf numFmtId="165" fontId="23" fillId="0" borderId="0" xfId="0" applyNumberFormat="1" applyFont="1" applyAlignment="1" applyProtection="1">
      <alignment horizontal="left"/>
      <protection hidden="1"/>
    </xf>
    <xf numFmtId="165" fontId="24" fillId="0" borderId="0" xfId="0" applyNumberFormat="1" applyFont="1" applyAlignment="1" applyProtection="1">
      <alignment horizontal="left"/>
      <protection hidden="1"/>
    </xf>
    <xf numFmtId="171" fontId="25" fillId="0" borderId="0" xfId="0" applyNumberFormat="1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165" fontId="19" fillId="0" borderId="30" xfId="0" applyNumberFormat="1" applyFont="1" applyBorder="1" applyProtection="1">
      <protection hidden="1"/>
    </xf>
    <xf numFmtId="166" fontId="19" fillId="0" borderId="30" xfId="0" applyNumberFormat="1" applyFont="1" applyBorder="1" applyProtection="1">
      <protection hidden="1"/>
    </xf>
    <xf numFmtId="167" fontId="19" fillId="0" borderId="30" xfId="0" applyNumberFormat="1" applyFont="1" applyBorder="1" applyProtection="1">
      <protection hidden="1"/>
    </xf>
    <xf numFmtId="0" fontId="10" fillId="0" borderId="30" xfId="0" applyFont="1" applyBorder="1" applyProtection="1">
      <protection hidden="1"/>
    </xf>
    <xf numFmtId="0" fontId="9" fillId="0" borderId="11" xfId="0" applyFont="1" applyBorder="1" applyAlignment="1" applyProtection="1">
      <alignment horizontal="right" vertical="top" wrapText="1"/>
      <protection hidden="1"/>
    </xf>
    <xf numFmtId="164" fontId="10" fillId="0" borderId="0" xfId="0" applyNumberFormat="1" applyFont="1" applyAlignment="1" applyProtection="1">
      <alignment vertical="center" wrapText="1"/>
      <protection hidden="1"/>
    </xf>
    <xf numFmtId="170" fontId="10" fillId="2" borderId="55" xfId="0" applyNumberFormat="1" applyFont="1" applyFill="1" applyBorder="1" applyAlignment="1" applyProtection="1">
      <alignment vertical="center"/>
      <protection locked="0"/>
    </xf>
    <xf numFmtId="1" fontId="10" fillId="0" borderId="61" xfId="0" applyNumberFormat="1" applyFont="1" applyBorder="1" applyAlignment="1" applyProtection="1">
      <alignment vertical="center"/>
      <protection hidden="1"/>
    </xf>
    <xf numFmtId="166" fontId="10" fillId="0" borderId="32" xfId="0" applyNumberFormat="1" applyFont="1" applyBorder="1" applyAlignment="1" applyProtection="1">
      <alignment vertical="center" wrapText="1"/>
      <protection hidden="1"/>
    </xf>
    <xf numFmtId="164" fontId="10" fillId="0" borderId="62" xfId="0" applyNumberFormat="1" applyFont="1" applyBorder="1" applyAlignment="1" applyProtection="1">
      <alignment vertical="center" wrapText="1"/>
      <protection hidden="1"/>
    </xf>
    <xf numFmtId="179" fontId="10" fillId="3" borderId="56" xfId="0" applyNumberFormat="1" applyFont="1" applyFill="1" applyBorder="1" applyAlignment="1" applyProtection="1">
      <alignment vertical="center" wrapText="1"/>
      <protection locked="0"/>
    </xf>
    <xf numFmtId="164" fontId="10" fillId="3" borderId="47" xfId="0" applyNumberFormat="1" applyFont="1" applyFill="1" applyBorder="1" applyAlignment="1" applyProtection="1">
      <alignment vertical="center" wrapText="1"/>
      <protection locked="0"/>
    </xf>
    <xf numFmtId="164" fontId="10" fillId="0" borderId="16" xfId="0" applyNumberFormat="1" applyFont="1" applyBorder="1" applyAlignment="1" applyProtection="1">
      <alignment vertical="center" wrapText="1"/>
      <protection hidden="1"/>
    </xf>
    <xf numFmtId="0" fontId="19" fillId="9" borderId="0" xfId="0" applyFont="1" applyFill="1" applyProtection="1">
      <protection locked="0" hidden="1"/>
    </xf>
    <xf numFmtId="0" fontId="28" fillId="0" borderId="0" xfId="0" applyFont="1" applyAlignment="1">
      <alignment vertical="center"/>
    </xf>
    <xf numFmtId="0" fontId="19" fillId="0" borderId="0" xfId="0" applyFont="1" applyProtection="1">
      <protection hidden="1"/>
    </xf>
    <xf numFmtId="170" fontId="10" fillId="2" borderId="5" xfId="0" applyNumberFormat="1" applyFont="1" applyFill="1" applyBorder="1" applyAlignment="1" applyProtection="1">
      <alignment vertical="center"/>
      <protection locked="0"/>
    </xf>
    <xf numFmtId="1" fontId="10" fillId="6" borderId="23" xfId="0" applyNumberFormat="1" applyFont="1" applyFill="1" applyBorder="1" applyAlignment="1" applyProtection="1">
      <alignment vertical="center"/>
      <protection locked="0"/>
    </xf>
    <xf numFmtId="166" fontId="10" fillId="17" borderId="47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70" xfId="0" applyNumberFormat="1" applyFont="1" applyBorder="1" applyAlignment="1" applyProtection="1">
      <alignment vertical="center" wrapText="1"/>
      <protection hidden="1"/>
    </xf>
    <xf numFmtId="179" fontId="10" fillId="3" borderId="47" xfId="0" applyNumberFormat="1" applyFont="1" applyFill="1" applyBorder="1" applyAlignment="1" applyProtection="1">
      <alignment vertical="center" wrapText="1"/>
      <protection locked="0"/>
    </xf>
    <xf numFmtId="0" fontId="19" fillId="0" borderId="0" xfId="0" applyFont="1" applyProtection="1">
      <protection locked="0" hidden="1"/>
    </xf>
    <xf numFmtId="0" fontId="19" fillId="9" borderId="0" xfId="0" applyFont="1" applyFill="1" applyAlignment="1" applyProtection="1">
      <alignment vertical="center" wrapText="1"/>
      <protection hidden="1"/>
    </xf>
    <xf numFmtId="166" fontId="10" fillId="17" borderId="36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36" xfId="0" applyNumberFormat="1" applyFont="1" applyBorder="1" applyAlignment="1" applyProtection="1">
      <alignment vertical="center" wrapText="1"/>
      <protection hidden="1"/>
    </xf>
    <xf numFmtId="179" fontId="10" fillId="3" borderId="36" xfId="0" applyNumberFormat="1" applyFont="1" applyFill="1" applyBorder="1" applyAlignment="1" applyProtection="1">
      <alignment vertical="center" wrapText="1"/>
      <protection locked="0"/>
    </xf>
    <xf numFmtId="164" fontId="10" fillId="3" borderId="57" xfId="0" applyNumberFormat="1" applyFont="1" applyFill="1" applyBorder="1" applyAlignment="1" applyProtection="1">
      <alignment vertical="center" wrapText="1"/>
      <protection locked="0"/>
    </xf>
    <xf numFmtId="179" fontId="10" fillId="3" borderId="38" xfId="0" applyNumberFormat="1" applyFont="1" applyFill="1" applyBorder="1" applyAlignment="1" applyProtection="1">
      <alignment vertical="center" wrapText="1"/>
      <protection locked="0"/>
    </xf>
    <xf numFmtId="164" fontId="10" fillId="3" borderId="38" xfId="0" applyNumberFormat="1" applyFont="1" applyFill="1" applyBorder="1" applyAlignment="1" applyProtection="1">
      <alignment vertical="center" wrapText="1"/>
      <protection locked="0"/>
    </xf>
    <xf numFmtId="170" fontId="10" fillId="2" borderId="59" xfId="0" applyNumberFormat="1" applyFont="1" applyFill="1" applyBorder="1" applyAlignment="1" applyProtection="1">
      <alignment vertical="center"/>
      <protection locked="0"/>
    </xf>
    <xf numFmtId="1" fontId="10" fillId="6" borderId="53" xfId="0" applyNumberFormat="1" applyFont="1" applyFill="1" applyBorder="1" applyAlignment="1" applyProtection="1">
      <alignment vertical="center"/>
      <protection locked="0"/>
    </xf>
    <xf numFmtId="166" fontId="10" fillId="17" borderId="52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52" xfId="0" applyNumberFormat="1" applyFont="1" applyBorder="1" applyAlignment="1" applyProtection="1">
      <alignment vertical="center" wrapText="1"/>
      <protection hidden="1"/>
    </xf>
    <xf numFmtId="179" fontId="10" fillId="3" borderId="52" xfId="0" applyNumberFormat="1" applyFont="1" applyFill="1" applyBorder="1" applyAlignment="1" applyProtection="1">
      <alignment vertical="center" wrapText="1"/>
      <protection locked="0"/>
    </xf>
    <xf numFmtId="164" fontId="10" fillId="3" borderId="58" xfId="0" applyNumberFormat="1" applyFont="1" applyFill="1" applyBorder="1" applyAlignment="1" applyProtection="1">
      <alignment vertical="center" wrapText="1"/>
      <protection locked="0"/>
    </xf>
    <xf numFmtId="0" fontId="24" fillId="0" borderId="8" xfId="0" applyFont="1" applyBorder="1" applyAlignment="1" applyProtection="1">
      <alignment horizontal="center" vertical="center" textRotation="90"/>
      <protection hidden="1"/>
    </xf>
    <xf numFmtId="170" fontId="10" fillId="8" borderId="0" xfId="0" applyNumberFormat="1" applyFont="1" applyFill="1" applyAlignment="1" applyProtection="1">
      <alignment vertical="center"/>
      <protection locked="0"/>
    </xf>
    <xf numFmtId="1" fontId="10" fillId="14" borderId="0" xfId="0" applyNumberFormat="1" applyFont="1" applyFill="1" applyAlignment="1" applyProtection="1">
      <alignment vertical="center"/>
      <protection locked="0"/>
    </xf>
    <xf numFmtId="166" fontId="10" fillId="9" borderId="0" xfId="0" applyNumberFormat="1" applyFont="1" applyFill="1" applyAlignment="1" applyProtection="1">
      <alignment vertical="center" wrapText="1"/>
      <protection hidden="1"/>
    </xf>
    <xf numFmtId="0" fontId="10" fillId="0" borderId="18" xfId="0" applyFont="1" applyBorder="1" applyAlignment="1" applyProtection="1">
      <alignment vertical="center" shrinkToFit="1"/>
      <protection hidden="1"/>
    </xf>
    <xf numFmtId="179" fontId="10" fillId="9" borderId="18" xfId="0" applyNumberFormat="1" applyFont="1" applyFill="1" applyBorder="1" applyAlignment="1" applyProtection="1">
      <alignment vertical="center" wrapText="1"/>
      <protection locked="0"/>
    </xf>
    <xf numFmtId="164" fontId="10" fillId="9" borderId="9" xfId="0" applyNumberFormat="1" applyFont="1" applyFill="1" applyBorder="1" applyAlignment="1" applyProtection="1">
      <alignment vertical="center" wrapText="1"/>
      <protection locked="0"/>
    </xf>
    <xf numFmtId="164" fontId="10" fillId="0" borderId="6" xfId="0" applyNumberFormat="1" applyFont="1" applyBorder="1" applyAlignment="1" applyProtection="1">
      <alignment vertical="center" wrapText="1"/>
      <protection hidden="1"/>
    </xf>
    <xf numFmtId="0" fontId="24" fillId="0" borderId="10" xfId="0" applyFont="1" applyBorder="1" applyAlignment="1" applyProtection="1">
      <alignment horizontal="center" vertical="center" textRotation="90"/>
      <protection hidden="1"/>
    </xf>
    <xf numFmtId="0" fontId="10" fillId="0" borderId="30" xfId="0" applyFont="1" applyBorder="1" applyAlignment="1" applyProtection="1">
      <alignment vertical="center" shrinkToFit="1"/>
      <protection hidden="1"/>
    </xf>
    <xf numFmtId="164" fontId="10" fillId="0" borderId="11" xfId="0" applyNumberFormat="1" applyFont="1" applyBorder="1" applyAlignment="1" applyProtection="1">
      <alignment vertical="center" wrapText="1"/>
      <protection hidden="1"/>
    </xf>
    <xf numFmtId="1" fontId="10" fillId="6" borderId="51" xfId="0" applyNumberFormat="1" applyFont="1" applyFill="1" applyBorder="1" applyAlignment="1" applyProtection="1">
      <alignment vertical="center"/>
      <protection hidden="1"/>
    </xf>
    <xf numFmtId="166" fontId="10" fillId="6" borderId="51" xfId="0" applyNumberFormat="1" applyFont="1" applyFill="1" applyBorder="1" applyAlignment="1" applyProtection="1">
      <alignment vertical="center"/>
      <protection locked="0"/>
    </xf>
    <xf numFmtId="164" fontId="10" fillId="0" borderId="51" xfId="0" applyNumberFormat="1" applyFont="1" applyBorder="1" applyAlignment="1" applyProtection="1">
      <alignment vertical="center" wrapText="1"/>
      <protection hidden="1"/>
    </xf>
    <xf numFmtId="166" fontId="19" fillId="9" borderId="0" xfId="0" applyNumberFormat="1" applyFont="1" applyFill="1" applyProtection="1">
      <protection hidden="1"/>
    </xf>
    <xf numFmtId="0" fontId="9" fillId="0" borderId="18" xfId="0" applyFont="1" applyBorder="1" applyAlignment="1" applyProtection="1">
      <alignment horizontal="center" vertical="center" textRotation="90"/>
      <protection hidden="1"/>
    </xf>
    <xf numFmtId="170" fontId="10" fillId="8" borderId="34" xfId="0" applyNumberFormat="1" applyFont="1" applyFill="1" applyBorder="1" applyAlignment="1" applyProtection="1">
      <alignment vertical="center"/>
      <protection hidden="1"/>
    </xf>
    <xf numFmtId="1" fontId="10" fillId="14" borderId="18" xfId="0" applyNumberFormat="1" applyFont="1" applyFill="1" applyBorder="1" applyAlignment="1" applyProtection="1">
      <alignment vertical="center"/>
      <protection hidden="1"/>
    </xf>
    <xf numFmtId="166" fontId="30" fillId="9" borderId="18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18" xfId="0" applyNumberFormat="1" applyFont="1" applyBorder="1" applyAlignment="1" applyProtection="1">
      <alignment vertical="center" shrinkToFit="1"/>
      <protection hidden="1"/>
    </xf>
    <xf numFmtId="164" fontId="10" fillId="0" borderId="18" xfId="0" applyNumberFormat="1" applyFont="1" applyBorder="1" applyAlignment="1" applyProtection="1">
      <alignment vertical="center" wrapText="1"/>
      <protection hidden="1"/>
    </xf>
    <xf numFmtId="169" fontId="10" fillId="9" borderId="18" xfId="0" applyNumberFormat="1" applyFont="1" applyFill="1" applyBorder="1" applyAlignment="1" applyProtection="1">
      <alignment vertical="center" wrapText="1"/>
      <protection hidden="1"/>
    </xf>
    <xf numFmtId="169" fontId="10" fillId="0" borderId="18" xfId="0" applyNumberFormat="1" applyFont="1" applyBorder="1" applyAlignment="1" applyProtection="1">
      <alignment vertical="center" wrapText="1"/>
      <protection hidden="1"/>
    </xf>
    <xf numFmtId="164" fontId="10" fillId="0" borderId="8" xfId="0" applyNumberFormat="1" applyFont="1" applyBorder="1" applyAlignment="1" applyProtection="1">
      <alignment vertical="center" wrapText="1"/>
      <protection hidden="1"/>
    </xf>
    <xf numFmtId="165" fontId="10" fillId="0" borderId="31" xfId="0" applyNumberFormat="1" applyFont="1" applyBorder="1" applyProtection="1">
      <protection hidden="1"/>
    </xf>
    <xf numFmtId="166" fontId="10" fillId="0" borderId="32" xfId="0" applyNumberFormat="1" applyFont="1" applyBorder="1" applyProtection="1">
      <protection hidden="1"/>
    </xf>
    <xf numFmtId="167" fontId="31" fillId="0" borderId="32" xfId="0" applyNumberFormat="1" applyFont="1" applyBorder="1" applyProtection="1">
      <protection hidden="1"/>
    </xf>
    <xf numFmtId="167" fontId="31" fillId="0" borderId="32" xfId="0" applyNumberFormat="1" applyFont="1" applyBorder="1" applyAlignment="1" applyProtection="1">
      <alignment horizontal="right"/>
      <protection hidden="1"/>
    </xf>
    <xf numFmtId="0" fontId="10" fillId="0" borderId="33" xfId="0" applyFont="1" applyBorder="1" applyProtection="1">
      <protection hidden="1"/>
    </xf>
    <xf numFmtId="165" fontId="9" fillId="0" borderId="17" xfId="0" applyNumberFormat="1" applyFont="1" applyBorder="1" applyProtection="1">
      <protection hidden="1"/>
    </xf>
    <xf numFmtId="0" fontId="10" fillId="0" borderId="0" xfId="0" applyFont="1" applyAlignment="1" applyProtection="1">
      <alignment vertical="center"/>
      <protection hidden="1"/>
    </xf>
    <xf numFmtId="2" fontId="10" fillId="8" borderId="0" xfId="0" applyNumberFormat="1" applyFont="1" applyFill="1" applyAlignment="1" applyProtection="1">
      <alignment vertical="center"/>
      <protection hidden="1"/>
    </xf>
    <xf numFmtId="172" fontId="22" fillId="9" borderId="0" xfId="0" applyNumberFormat="1" applyFont="1" applyFill="1" applyAlignment="1" applyProtection="1">
      <alignment vertical="center" wrapText="1"/>
      <protection hidden="1"/>
    </xf>
    <xf numFmtId="164" fontId="10" fillId="0" borderId="19" xfId="0" applyNumberFormat="1" applyFont="1" applyBorder="1" applyAlignment="1" applyProtection="1">
      <alignment vertical="center" wrapText="1"/>
      <protection hidden="1"/>
    </xf>
    <xf numFmtId="164" fontId="10" fillId="0" borderId="38" xfId="0" applyNumberFormat="1" applyFont="1" applyBorder="1" applyAlignment="1" applyProtection="1">
      <alignment vertical="center" wrapText="1"/>
      <protection hidden="1"/>
    </xf>
    <xf numFmtId="167" fontId="10" fillId="0" borderId="19" xfId="0" applyNumberFormat="1" applyFont="1" applyBorder="1" applyProtection="1">
      <protection hidden="1"/>
    </xf>
    <xf numFmtId="164" fontId="10" fillId="11" borderId="28" xfId="0" applyNumberFormat="1" applyFont="1" applyFill="1" applyBorder="1" applyProtection="1">
      <protection hidden="1"/>
    </xf>
    <xf numFmtId="164" fontId="10" fillId="9" borderId="0" xfId="0" applyNumberFormat="1" applyFont="1" applyFill="1" applyProtection="1">
      <protection hidden="1"/>
    </xf>
    <xf numFmtId="165" fontId="10" fillId="0" borderId="17" xfId="0" applyNumberFormat="1" applyFont="1" applyBorder="1" applyProtection="1">
      <protection hidden="1"/>
    </xf>
    <xf numFmtId="167" fontId="10" fillId="0" borderId="23" xfId="0" applyNumberFormat="1" applyFont="1" applyBorder="1" applyProtection="1">
      <protection hidden="1"/>
    </xf>
    <xf numFmtId="167" fontId="10" fillId="9" borderId="24" xfId="0" applyNumberFormat="1" applyFont="1" applyFill="1" applyBorder="1" applyProtection="1">
      <protection hidden="1"/>
    </xf>
    <xf numFmtId="167" fontId="10" fillId="0" borderId="25" xfId="0" applyNumberFormat="1" applyFont="1" applyBorder="1" applyProtection="1">
      <protection hidden="1"/>
    </xf>
    <xf numFmtId="164" fontId="10" fillId="0" borderId="26" xfId="0" applyNumberFormat="1" applyFont="1" applyBorder="1" applyProtection="1">
      <protection hidden="1"/>
    </xf>
    <xf numFmtId="167" fontId="10" fillId="0" borderId="13" xfId="0" applyNumberFormat="1" applyFont="1" applyBorder="1" applyProtection="1">
      <protection hidden="1"/>
    </xf>
    <xf numFmtId="167" fontId="10" fillId="0" borderId="15" xfId="0" applyNumberFormat="1" applyFont="1" applyBorder="1" applyProtection="1">
      <protection hidden="1"/>
    </xf>
    <xf numFmtId="167" fontId="10" fillId="0" borderId="0" xfId="0" applyNumberFormat="1" applyFont="1" applyAlignment="1" applyProtection="1">
      <alignment horizontal="right"/>
      <protection hidden="1"/>
    </xf>
    <xf numFmtId="167" fontId="10" fillId="9" borderId="0" xfId="0" applyNumberFormat="1" applyFont="1" applyFill="1" applyProtection="1">
      <protection hidden="1"/>
    </xf>
    <xf numFmtId="167" fontId="23" fillId="0" borderId="0" xfId="0" applyNumberFormat="1" applyFont="1" applyProtection="1">
      <protection hidden="1"/>
    </xf>
    <xf numFmtId="164" fontId="10" fillId="9" borderId="27" xfId="0" applyNumberFormat="1" applyFont="1" applyFill="1" applyBorder="1" applyProtection="1">
      <protection hidden="1"/>
    </xf>
    <xf numFmtId="167" fontId="33" fillId="0" borderId="0" xfId="0" applyNumberFormat="1" applyFont="1" applyProtection="1">
      <protection hidden="1"/>
    </xf>
    <xf numFmtId="167" fontId="19" fillId="9" borderId="0" xfId="0" applyNumberFormat="1" applyFont="1" applyFill="1" applyProtection="1">
      <protection locked="0" hidden="1"/>
    </xf>
    <xf numFmtId="164" fontId="10" fillId="11" borderId="21" xfId="0" applyNumberFormat="1" applyFont="1" applyFill="1" applyBorder="1" applyProtection="1">
      <protection hidden="1"/>
    </xf>
    <xf numFmtId="164" fontId="10" fillId="9" borderId="3" xfId="0" applyNumberFormat="1" applyFont="1" applyFill="1" applyBorder="1" applyProtection="1">
      <protection hidden="1"/>
    </xf>
    <xf numFmtId="166" fontId="25" fillId="0" borderId="0" xfId="0" applyNumberFormat="1" applyFont="1" applyProtection="1">
      <protection hidden="1"/>
    </xf>
    <xf numFmtId="167" fontId="25" fillId="4" borderId="0" xfId="0" applyNumberFormat="1" applyFont="1" applyFill="1" applyProtection="1">
      <protection locked="0" hidden="1"/>
    </xf>
    <xf numFmtId="167" fontId="9" fillId="4" borderId="0" xfId="0" applyNumberFormat="1" applyFont="1" applyFill="1" applyAlignment="1" applyProtection="1">
      <alignment horizontal="center"/>
      <protection hidden="1"/>
    </xf>
    <xf numFmtId="164" fontId="10" fillId="4" borderId="21" xfId="0" applyNumberFormat="1" applyFont="1" applyFill="1" applyBorder="1" applyProtection="1">
      <protection hidden="1"/>
    </xf>
    <xf numFmtId="165" fontId="25" fillId="0" borderId="17" xfId="0" applyNumberFormat="1" applyFont="1" applyBorder="1" applyProtection="1">
      <protection locked="0" hidden="1"/>
    </xf>
    <xf numFmtId="49" fontId="25" fillId="0" borderId="0" xfId="0" applyNumberFormat="1" applyFont="1" applyProtection="1">
      <protection locked="0" hidden="1"/>
    </xf>
    <xf numFmtId="166" fontId="34" fillId="0" borderId="0" xfId="0" applyNumberFormat="1" applyFont="1" applyProtection="1">
      <protection locked="0" hidden="1"/>
    </xf>
    <xf numFmtId="167" fontId="25" fillId="0" borderId="0" xfId="0" applyNumberFormat="1" applyFont="1" applyProtection="1">
      <protection locked="0" hidden="1"/>
    </xf>
    <xf numFmtId="167" fontId="9" fillId="0" borderId="0" xfId="0" applyNumberFormat="1" applyFont="1" applyAlignment="1" applyProtection="1">
      <alignment horizontal="center"/>
      <protection hidden="1"/>
    </xf>
    <xf numFmtId="167" fontId="35" fillId="0" borderId="0" xfId="0" applyNumberFormat="1" applyFont="1" applyProtection="1">
      <protection hidden="1"/>
    </xf>
    <xf numFmtId="165" fontId="10" fillId="0" borderId="29" xfId="0" applyNumberFormat="1" applyFont="1" applyBorder="1" applyProtection="1">
      <protection hidden="1"/>
    </xf>
    <xf numFmtId="166" fontId="10" fillId="0" borderId="30" xfId="0" applyNumberFormat="1" applyFont="1" applyBorder="1" applyProtection="1">
      <protection hidden="1"/>
    </xf>
    <xf numFmtId="167" fontId="10" fillId="0" borderId="30" xfId="0" applyNumberFormat="1" applyFont="1" applyBorder="1" applyProtection="1">
      <protection hidden="1"/>
    </xf>
    <xf numFmtId="0" fontId="10" fillId="0" borderId="10" xfId="0" applyFont="1" applyBorder="1" applyProtection="1">
      <protection hidden="1"/>
    </xf>
    <xf numFmtId="165" fontId="9" fillId="0" borderId="31" xfId="0" applyNumberFormat="1" applyFont="1" applyBorder="1" applyProtection="1">
      <protection hidden="1"/>
    </xf>
    <xf numFmtId="0" fontId="10" fillId="0" borderId="32" xfId="0" applyFont="1" applyBorder="1" applyProtection="1">
      <protection hidden="1"/>
    </xf>
    <xf numFmtId="166" fontId="22" fillId="0" borderId="32" xfId="0" applyNumberFormat="1" applyFont="1" applyBorder="1" applyProtection="1">
      <protection hidden="1"/>
    </xf>
    <xf numFmtId="167" fontId="10" fillId="0" borderId="32" xfId="0" applyNumberFormat="1" applyFont="1" applyBorder="1" applyProtection="1">
      <protection hidden="1"/>
    </xf>
    <xf numFmtId="167" fontId="36" fillId="0" borderId="32" xfId="0" applyNumberFormat="1" applyFont="1" applyBorder="1" applyProtection="1">
      <protection hidden="1"/>
    </xf>
    <xf numFmtId="49" fontId="10" fillId="9" borderId="0" xfId="0" applyNumberFormat="1" applyFont="1" applyFill="1" applyProtection="1">
      <protection hidden="1"/>
    </xf>
    <xf numFmtId="49" fontId="10" fillId="9" borderId="0" xfId="0" applyNumberFormat="1" applyFont="1" applyFill="1" applyAlignment="1" applyProtection="1">
      <alignment horizontal="right"/>
      <protection hidden="1"/>
    </xf>
    <xf numFmtId="49" fontId="9" fillId="9" borderId="32" xfId="0" applyNumberFormat="1" applyFont="1" applyFill="1" applyBorder="1" applyProtection="1">
      <protection hidden="1"/>
    </xf>
    <xf numFmtId="49" fontId="10" fillId="9" borderId="32" xfId="0" applyNumberFormat="1" applyFont="1" applyFill="1" applyBorder="1" applyProtection="1">
      <protection locked="0"/>
    </xf>
    <xf numFmtId="49" fontId="10" fillId="9" borderId="33" xfId="0" applyNumberFormat="1" applyFont="1" applyFill="1" applyBorder="1" applyProtection="1">
      <protection locked="0"/>
    </xf>
    <xf numFmtId="167" fontId="10" fillId="0" borderId="17" xfId="0" applyNumberFormat="1" applyFont="1" applyBorder="1" applyProtection="1">
      <protection hidden="1"/>
    </xf>
    <xf numFmtId="174" fontId="19" fillId="9" borderId="0" xfId="0" applyNumberFormat="1" applyFont="1" applyFill="1" applyAlignment="1" applyProtection="1">
      <alignment horizontal="left"/>
      <protection hidden="1"/>
    </xf>
    <xf numFmtId="49" fontId="37" fillId="9" borderId="0" xfId="0" applyNumberFormat="1" applyFont="1" applyFill="1" applyProtection="1">
      <protection locked="0"/>
    </xf>
    <xf numFmtId="49" fontId="10" fillId="0" borderId="0" xfId="0" applyNumberFormat="1" applyFont="1" applyProtection="1">
      <protection hidden="1"/>
    </xf>
    <xf numFmtId="174" fontId="10" fillId="9" borderId="0" xfId="0" applyNumberFormat="1" applyFont="1" applyFill="1" applyAlignment="1" applyProtection="1">
      <alignment horizontal="left"/>
      <protection hidden="1"/>
    </xf>
    <xf numFmtId="165" fontId="38" fillId="0" borderId="29" xfId="0" applyNumberFormat="1" applyFont="1" applyBorder="1" applyProtection="1">
      <protection hidden="1"/>
    </xf>
    <xf numFmtId="0" fontId="39" fillId="0" borderId="0" xfId="1" applyFont="1" applyAlignment="1" applyProtection="1">
      <alignment vertical="center"/>
      <protection hidden="1"/>
    </xf>
    <xf numFmtId="167" fontId="40" fillId="0" borderId="0" xfId="1" applyNumberFormat="1" applyFont="1" applyAlignment="1" applyProtection="1">
      <protection hidden="1"/>
    </xf>
    <xf numFmtId="1" fontId="41" fillId="0" borderId="0" xfId="0" applyNumberFormat="1" applyFont="1" applyProtection="1">
      <protection hidden="1"/>
    </xf>
    <xf numFmtId="165" fontId="15" fillId="0" borderId="0" xfId="0" applyNumberFormat="1" applyFont="1" applyAlignment="1" applyProtection="1">
      <alignment vertical="center"/>
      <protection hidden="1"/>
    </xf>
    <xf numFmtId="165" fontId="12" fillId="0" borderId="0" xfId="0" applyNumberFormat="1" applyFont="1" applyProtection="1">
      <protection hidden="1"/>
    </xf>
    <xf numFmtId="167" fontId="42" fillId="0" borderId="0" xfId="0" applyNumberFormat="1" applyFont="1" applyProtection="1">
      <protection hidden="1"/>
    </xf>
    <xf numFmtId="178" fontId="13" fillId="0" borderId="0" xfId="0" applyNumberFormat="1" applyFont="1" applyAlignment="1" applyProtection="1">
      <alignment horizontal="right"/>
      <protection hidden="1"/>
    </xf>
    <xf numFmtId="165" fontId="43" fillId="0" borderId="0" xfId="0" applyNumberFormat="1" applyFont="1" applyProtection="1">
      <protection hidden="1"/>
    </xf>
    <xf numFmtId="167" fontId="44" fillId="0" borderId="8" xfId="0" applyNumberFormat="1" applyFont="1" applyBorder="1" applyAlignment="1" applyProtection="1">
      <alignment horizontal="center" vertical="top" wrapText="1"/>
      <protection hidden="1"/>
    </xf>
    <xf numFmtId="167" fontId="43" fillId="0" borderId="11" xfId="0" applyNumberFormat="1" applyFont="1" applyBorder="1" applyAlignment="1" applyProtection="1">
      <alignment horizontal="center" vertical="top" wrapText="1"/>
      <protection hidden="1"/>
    </xf>
    <xf numFmtId="167" fontId="44" fillId="0" borderId="11" xfId="0" applyNumberFormat="1" applyFont="1" applyBorder="1" applyAlignment="1" applyProtection="1">
      <alignment horizontal="center" vertical="top" wrapText="1"/>
      <protection hidden="1"/>
    </xf>
    <xf numFmtId="0" fontId="21" fillId="0" borderId="6" xfId="0" applyFont="1" applyBorder="1" applyAlignment="1" applyProtection="1">
      <alignment horizontal="center" vertical="top" wrapText="1"/>
      <protection hidden="1"/>
    </xf>
    <xf numFmtId="164" fontId="21" fillId="9" borderId="9" xfId="0" applyNumberFormat="1" applyFont="1" applyFill="1" applyBorder="1" applyAlignment="1" applyProtection="1">
      <alignment vertical="center" wrapText="1"/>
      <protection hidden="1"/>
    </xf>
    <xf numFmtId="166" fontId="21" fillId="9" borderId="30" xfId="0" applyNumberFormat="1" applyFont="1" applyFill="1" applyBorder="1" applyAlignment="1" applyProtection="1">
      <alignment horizontal="left" vertical="center" wrapText="1"/>
      <protection hidden="1"/>
    </xf>
    <xf numFmtId="179" fontId="27" fillId="9" borderId="30" xfId="0" applyNumberFormat="1" applyFont="1" applyFill="1" applyBorder="1" applyAlignment="1" applyProtection="1">
      <alignment horizontal="center" vertical="center" wrapText="1"/>
      <protection hidden="1"/>
    </xf>
    <xf numFmtId="165" fontId="24" fillId="0" borderId="17" xfId="0" applyNumberFormat="1" applyFont="1" applyBorder="1" applyProtection="1">
      <protection hidden="1"/>
    </xf>
    <xf numFmtId="165" fontId="26" fillId="0" borderId="17" xfId="0" applyNumberFormat="1" applyFont="1" applyBorder="1" applyProtection="1">
      <protection hidden="1"/>
    </xf>
    <xf numFmtId="167" fontId="22" fillId="0" borderId="0" xfId="0" applyNumberFormat="1" applyFont="1" applyAlignment="1" applyProtection="1">
      <alignment horizontal="right"/>
      <protection hidden="1"/>
    </xf>
    <xf numFmtId="167" fontId="27" fillId="0" borderId="0" xfId="0" applyNumberFormat="1" applyFont="1" applyProtection="1">
      <protection hidden="1"/>
    </xf>
    <xf numFmtId="164" fontId="10" fillId="21" borderId="21" xfId="0" applyNumberFormat="1" applyFont="1" applyFill="1" applyBorder="1" applyProtection="1">
      <protection hidden="1"/>
    </xf>
    <xf numFmtId="164" fontId="10" fillId="22" borderId="28" xfId="0" applyNumberFormat="1" applyFont="1" applyFill="1" applyBorder="1" applyProtection="1">
      <protection hidden="1"/>
    </xf>
    <xf numFmtId="167" fontId="10" fillId="0" borderId="10" xfId="0" applyNumberFormat="1" applyFont="1" applyBorder="1" applyProtection="1">
      <protection hidden="1"/>
    </xf>
    <xf numFmtId="167" fontId="46" fillId="21" borderId="0" xfId="0" applyNumberFormat="1" applyFont="1" applyFill="1" applyProtection="1">
      <protection hidden="1"/>
    </xf>
    <xf numFmtId="170" fontId="10" fillId="8" borderId="31" xfId="0" applyNumberFormat="1" applyFont="1" applyFill="1" applyBorder="1" applyAlignment="1" applyProtection="1">
      <alignment vertical="center"/>
      <protection hidden="1"/>
    </xf>
    <xf numFmtId="1" fontId="10" fillId="0" borderId="32" xfId="0" applyNumberFormat="1" applyFont="1" applyBorder="1" applyAlignment="1" applyProtection="1">
      <alignment vertical="center"/>
      <protection hidden="1"/>
    </xf>
    <xf numFmtId="164" fontId="10" fillId="0" borderId="32" xfId="0" applyNumberFormat="1" applyFont="1" applyBorder="1" applyAlignment="1" applyProtection="1">
      <alignment vertical="center" wrapText="1"/>
      <protection hidden="1"/>
    </xf>
    <xf numFmtId="179" fontId="10" fillId="9" borderId="32" xfId="0" applyNumberFormat="1" applyFont="1" applyFill="1" applyBorder="1" applyAlignment="1" applyProtection="1">
      <alignment vertical="center" wrapText="1"/>
      <protection hidden="1"/>
    </xf>
    <xf numFmtId="164" fontId="10" fillId="9" borderId="32" xfId="0" applyNumberFormat="1" applyFont="1" applyFill="1" applyBorder="1" applyAlignment="1" applyProtection="1">
      <alignment vertical="center" wrapText="1"/>
      <protection hidden="1"/>
    </xf>
    <xf numFmtId="164" fontId="10" fillId="0" borderId="33" xfId="0" applyNumberFormat="1" applyFont="1" applyBorder="1" applyAlignment="1" applyProtection="1">
      <alignment vertical="center" wrapText="1"/>
      <protection hidden="1"/>
    </xf>
    <xf numFmtId="166" fontId="10" fillId="17" borderId="70" xfId="0" applyNumberFormat="1" applyFont="1" applyFill="1" applyBorder="1" applyAlignment="1" applyProtection="1">
      <alignment horizontal="center" vertical="center" wrapText="1"/>
      <protection locked="0"/>
    </xf>
    <xf numFmtId="170" fontId="10" fillId="2" borderId="1" xfId="0" applyNumberFormat="1" applyFont="1" applyFill="1" applyBorder="1" applyAlignment="1" applyProtection="1">
      <alignment vertical="center"/>
      <protection locked="0"/>
    </xf>
    <xf numFmtId="1" fontId="10" fillId="6" borderId="19" xfId="0" applyNumberFormat="1" applyFont="1" applyFill="1" applyBorder="1" applyAlignment="1" applyProtection="1">
      <alignment vertical="center"/>
      <protection locked="0"/>
    </xf>
    <xf numFmtId="164" fontId="10" fillId="0" borderId="60" xfId="0" applyNumberFormat="1" applyFont="1" applyBorder="1" applyAlignment="1" applyProtection="1">
      <alignment vertical="center" wrapText="1"/>
      <protection hidden="1"/>
    </xf>
    <xf numFmtId="0" fontId="24" fillId="0" borderId="0" xfId="0" applyFont="1" applyAlignment="1" applyProtection="1">
      <alignment horizontal="center" vertical="center" textRotation="90"/>
      <protection hidden="1"/>
    </xf>
    <xf numFmtId="170" fontId="10" fillId="8" borderId="17" xfId="0" applyNumberFormat="1" applyFont="1" applyFill="1" applyBorder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 hidden="1"/>
    </xf>
    <xf numFmtId="0" fontId="9" fillId="0" borderId="30" xfId="0" applyFont="1" applyBorder="1" applyAlignment="1" applyProtection="1">
      <alignment horizontal="center" vertical="center" textRotation="90"/>
      <protection hidden="1"/>
    </xf>
    <xf numFmtId="170" fontId="12" fillId="8" borderId="29" xfId="0" applyNumberFormat="1" applyFont="1" applyFill="1" applyBorder="1" applyAlignment="1" applyProtection="1">
      <alignment vertical="center"/>
      <protection hidden="1"/>
    </xf>
    <xf numFmtId="1" fontId="10" fillId="14" borderId="30" xfId="0" applyNumberFormat="1" applyFont="1" applyFill="1" applyBorder="1" applyAlignment="1" applyProtection="1">
      <alignment vertical="center"/>
      <protection hidden="1"/>
    </xf>
    <xf numFmtId="166" fontId="30" fillId="9" borderId="30" xfId="0" applyNumberFormat="1" applyFont="1" applyFill="1" applyBorder="1" applyAlignment="1" applyProtection="1">
      <alignment horizontal="center" vertical="center" wrapText="1"/>
      <protection hidden="1"/>
    </xf>
    <xf numFmtId="165" fontId="9" fillId="0" borderId="30" xfId="0" applyNumberFormat="1" applyFont="1" applyBorder="1" applyAlignment="1" applyProtection="1">
      <alignment horizontal="center"/>
      <protection hidden="1"/>
    </xf>
    <xf numFmtId="0" fontId="37" fillId="0" borderId="0" xfId="0" applyFont="1" applyAlignment="1" applyProtection="1">
      <alignment horizontal="right"/>
      <protection hidden="1"/>
    </xf>
    <xf numFmtId="164" fontId="19" fillId="0" borderId="0" xfId="0" applyNumberFormat="1" applyFont="1" applyAlignment="1" applyProtection="1">
      <alignment vertical="center" wrapText="1"/>
      <protection hidden="1"/>
    </xf>
    <xf numFmtId="1" fontId="10" fillId="3" borderId="51" xfId="0" applyNumberFormat="1" applyFont="1" applyFill="1" applyBorder="1" applyAlignment="1" applyProtection="1">
      <alignment vertical="center" wrapText="1"/>
      <protection locked="0"/>
    </xf>
    <xf numFmtId="1" fontId="10" fillId="3" borderId="38" xfId="0" applyNumberFormat="1" applyFont="1" applyFill="1" applyBorder="1" applyAlignment="1" applyProtection="1">
      <alignment vertical="center" wrapText="1"/>
      <protection locked="0"/>
    </xf>
    <xf numFmtId="1" fontId="10" fillId="3" borderId="36" xfId="0" applyNumberFormat="1" applyFont="1" applyFill="1" applyBorder="1" applyAlignment="1" applyProtection="1">
      <alignment vertical="center" wrapText="1"/>
      <protection locked="0"/>
    </xf>
    <xf numFmtId="1" fontId="10" fillId="3" borderId="60" xfId="0" applyNumberFormat="1" applyFont="1" applyFill="1" applyBorder="1" applyAlignment="1" applyProtection="1">
      <alignment vertical="center" wrapText="1"/>
      <protection locked="0"/>
    </xf>
    <xf numFmtId="167" fontId="25" fillId="0" borderId="0" xfId="0" applyNumberFormat="1" applyFont="1" applyProtection="1">
      <protection hidden="1"/>
    </xf>
    <xf numFmtId="49" fontId="10" fillId="9" borderId="9" xfId="0" applyNumberFormat="1" applyFont="1" applyFill="1" applyBorder="1" applyProtection="1">
      <protection hidden="1"/>
    </xf>
    <xf numFmtId="165" fontId="25" fillId="0" borderId="17" xfId="0" applyNumberFormat="1" applyFont="1" applyBorder="1" applyProtection="1">
      <protection hidden="1"/>
    </xf>
    <xf numFmtId="0" fontId="25" fillId="0" borderId="0" xfId="0" applyFont="1" applyProtection="1">
      <protection hidden="1"/>
    </xf>
    <xf numFmtId="166" fontId="34" fillId="0" borderId="0" xfId="0" applyNumberFormat="1" applyFont="1" applyProtection="1">
      <protection hidden="1"/>
    </xf>
    <xf numFmtId="1" fontId="10" fillId="9" borderId="30" xfId="0" applyNumberFormat="1" applyFont="1" applyFill="1" applyBorder="1" applyAlignment="1" applyProtection="1">
      <alignment horizontal="right"/>
      <protection hidden="1"/>
    </xf>
    <xf numFmtId="49" fontId="10" fillId="9" borderId="32" xfId="0" applyNumberFormat="1" applyFont="1" applyFill="1" applyBorder="1" applyProtection="1">
      <protection hidden="1"/>
    </xf>
    <xf numFmtId="49" fontId="10" fillId="9" borderId="33" xfId="0" applyNumberFormat="1" applyFont="1" applyFill="1" applyBorder="1" applyProtection="1">
      <protection hidden="1"/>
    </xf>
    <xf numFmtId="165" fontId="19" fillId="0" borderId="0" xfId="0" applyNumberFormat="1" applyFont="1" applyProtection="1">
      <protection hidden="1"/>
    </xf>
    <xf numFmtId="166" fontId="19" fillId="0" borderId="0" xfId="0" applyNumberFormat="1" applyFont="1" applyProtection="1">
      <protection hidden="1"/>
    </xf>
    <xf numFmtId="49" fontId="19" fillId="0" borderId="0" xfId="0" applyNumberFormat="1" applyFont="1" applyProtection="1">
      <protection hidden="1"/>
    </xf>
    <xf numFmtId="165" fontId="47" fillId="13" borderId="0" xfId="0" applyNumberFormat="1" applyFont="1" applyFill="1" applyAlignment="1" applyProtection="1">
      <alignment vertical="center"/>
      <protection hidden="1"/>
    </xf>
    <xf numFmtId="165" fontId="11" fillId="0" borderId="0" xfId="0" applyNumberFormat="1" applyFont="1" applyProtection="1">
      <protection hidden="1"/>
    </xf>
    <xf numFmtId="165" fontId="11" fillId="13" borderId="0" xfId="0" applyNumberFormat="1" applyFont="1" applyFill="1" applyProtection="1">
      <protection hidden="1"/>
    </xf>
    <xf numFmtId="165" fontId="43" fillId="0" borderId="0" xfId="0" applyNumberFormat="1" applyFont="1" applyAlignment="1" applyProtection="1">
      <alignment horizontal="left" wrapText="1"/>
      <protection hidden="1"/>
    </xf>
    <xf numFmtId="0" fontId="44" fillId="0" borderId="11" xfId="0" applyFont="1" applyBorder="1" applyAlignment="1" applyProtection="1">
      <alignment horizontal="right" vertical="top" wrapText="1"/>
      <protection hidden="1"/>
    </xf>
    <xf numFmtId="167" fontId="21" fillId="0" borderId="8" xfId="0" applyNumberFormat="1" applyFont="1" applyBorder="1" applyAlignment="1" applyProtection="1">
      <alignment horizontal="center" vertical="top" wrapText="1"/>
      <protection hidden="1"/>
    </xf>
    <xf numFmtId="167" fontId="21" fillId="0" borderId="10" xfId="0" applyNumberFormat="1" applyFont="1" applyBorder="1" applyAlignment="1" applyProtection="1">
      <alignment horizontal="center" vertical="top" wrapText="1"/>
      <protection hidden="1"/>
    </xf>
    <xf numFmtId="167" fontId="9" fillId="0" borderId="31" xfId="0" applyNumberFormat="1" applyFont="1" applyBorder="1" applyProtection="1">
      <protection hidden="1"/>
    </xf>
    <xf numFmtId="164" fontId="10" fillId="21" borderId="28" xfId="0" applyNumberFormat="1" applyFont="1" applyFill="1" applyBorder="1" applyProtection="1">
      <protection hidden="1"/>
    </xf>
    <xf numFmtId="167" fontId="26" fillId="0" borderId="0" xfId="0" applyNumberFormat="1" applyFont="1" applyAlignment="1" applyProtection="1">
      <alignment horizontal="right"/>
      <protection hidden="1"/>
    </xf>
    <xf numFmtId="0" fontId="10" fillId="7" borderId="0" xfId="0" applyFont="1" applyFill="1" applyProtection="1">
      <protection hidden="1"/>
    </xf>
    <xf numFmtId="166" fontId="10" fillId="7" borderId="0" xfId="0" applyNumberFormat="1" applyFont="1" applyFill="1" applyProtection="1">
      <protection hidden="1"/>
    </xf>
    <xf numFmtId="165" fontId="13" fillId="0" borderId="0" xfId="0" applyNumberFormat="1" applyFont="1" applyProtection="1">
      <protection hidden="1"/>
    </xf>
    <xf numFmtId="165" fontId="9" fillId="0" borderId="0" xfId="0" applyNumberFormat="1" applyFont="1" applyAlignment="1" applyProtection="1">
      <alignment horizontal="center"/>
      <protection hidden="1"/>
    </xf>
    <xf numFmtId="1" fontId="9" fillId="9" borderId="0" xfId="0" applyNumberFormat="1" applyFont="1" applyFill="1" applyAlignment="1" applyProtection="1">
      <alignment horizontal="center"/>
      <protection hidden="1"/>
    </xf>
    <xf numFmtId="1" fontId="9" fillId="10" borderId="0" xfId="0" applyNumberFormat="1" applyFont="1" applyFill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 vertical="top" wrapText="1"/>
      <protection hidden="1"/>
    </xf>
    <xf numFmtId="0" fontId="9" fillId="0" borderId="9" xfId="0" applyFont="1" applyBorder="1" applyAlignment="1" applyProtection="1">
      <alignment horizontal="center" vertical="top" wrapText="1"/>
      <protection hidden="1"/>
    </xf>
    <xf numFmtId="168" fontId="22" fillId="0" borderId="30" xfId="0" applyNumberFormat="1" applyFont="1" applyBorder="1" applyAlignment="1" applyProtection="1">
      <alignment horizontal="center" vertical="top" wrapText="1"/>
      <protection hidden="1"/>
    </xf>
    <xf numFmtId="167" fontId="22" fillId="0" borderId="10" xfId="0" applyNumberFormat="1" applyFont="1" applyBorder="1" applyAlignment="1" applyProtection="1">
      <alignment horizontal="center" vertical="top" wrapText="1"/>
      <protection hidden="1"/>
    </xf>
    <xf numFmtId="0" fontId="9" fillId="0" borderId="9" xfId="0" applyFont="1" applyBorder="1" applyAlignment="1" applyProtection="1">
      <alignment horizontal="right" vertical="top" wrapText="1"/>
      <protection hidden="1"/>
    </xf>
    <xf numFmtId="165" fontId="10" fillId="8" borderId="6" xfId="0" applyNumberFormat="1" applyFont="1" applyFill="1" applyBorder="1" applyAlignment="1" applyProtection="1">
      <alignment vertical="center"/>
      <protection hidden="1"/>
    </xf>
    <xf numFmtId="172" fontId="22" fillId="9" borderId="45" xfId="0" applyNumberFormat="1" applyFont="1" applyFill="1" applyBorder="1" applyAlignment="1" applyProtection="1">
      <alignment vertical="center" wrapText="1"/>
      <protection hidden="1"/>
    </xf>
    <xf numFmtId="172" fontId="22" fillId="9" borderId="46" xfId="0" applyNumberFormat="1" applyFont="1" applyFill="1" applyBorder="1" applyAlignment="1" applyProtection="1">
      <alignment vertical="center" wrapText="1"/>
      <protection hidden="1"/>
    </xf>
    <xf numFmtId="164" fontId="10" fillId="9" borderId="6" xfId="0" applyNumberFormat="1" applyFont="1" applyFill="1" applyBorder="1" applyAlignment="1" applyProtection="1">
      <alignment vertical="center" wrapText="1"/>
      <protection hidden="1"/>
    </xf>
    <xf numFmtId="165" fontId="10" fillId="8" borderId="75" xfId="0" applyNumberFormat="1" applyFont="1" applyFill="1" applyBorder="1" applyAlignment="1" applyProtection="1">
      <alignment vertical="center"/>
      <protection hidden="1"/>
    </xf>
    <xf numFmtId="0" fontId="10" fillId="5" borderId="64" xfId="0" applyFont="1" applyFill="1" applyBorder="1" applyAlignment="1" applyProtection="1">
      <alignment vertical="center"/>
      <protection hidden="1"/>
    </xf>
    <xf numFmtId="2" fontId="10" fillId="8" borderId="76" xfId="0" applyNumberFormat="1" applyFont="1" applyFill="1" applyBorder="1" applyAlignment="1" applyProtection="1">
      <alignment vertical="center"/>
      <protection hidden="1"/>
    </xf>
    <xf numFmtId="172" fontId="10" fillId="9" borderId="64" xfId="0" applyNumberFormat="1" applyFont="1" applyFill="1" applyBorder="1" applyAlignment="1" applyProtection="1">
      <alignment vertical="center"/>
      <protection hidden="1"/>
    </xf>
    <xf numFmtId="172" fontId="10" fillId="9" borderId="64" xfId="0" applyNumberFormat="1" applyFont="1" applyFill="1" applyBorder="1" applyAlignment="1" applyProtection="1">
      <alignment vertical="center" wrapText="1"/>
      <protection hidden="1"/>
    </xf>
    <xf numFmtId="172" fontId="10" fillId="9" borderId="65" xfId="0" applyNumberFormat="1" applyFont="1" applyFill="1" applyBorder="1" applyAlignment="1" applyProtection="1">
      <alignment vertical="center" wrapText="1"/>
      <protection hidden="1"/>
    </xf>
    <xf numFmtId="164" fontId="29" fillId="0" borderId="16" xfId="0" applyNumberFormat="1" applyFont="1" applyBorder="1" applyProtection="1">
      <protection hidden="1"/>
    </xf>
    <xf numFmtId="1" fontId="29" fillId="0" borderId="0" xfId="0" applyNumberFormat="1" applyFont="1" applyProtection="1">
      <protection hidden="1"/>
    </xf>
    <xf numFmtId="165" fontId="10" fillId="2" borderId="55" xfId="0" applyNumberFormat="1" applyFont="1" applyFill="1" applyBorder="1" applyAlignment="1" applyProtection="1">
      <alignment vertical="center"/>
      <protection locked="0"/>
    </xf>
    <xf numFmtId="164" fontId="33" fillId="0" borderId="62" xfId="0" applyNumberFormat="1" applyFont="1" applyBorder="1" applyAlignment="1" applyProtection="1">
      <alignment vertical="center" wrapText="1"/>
      <protection locked="0" hidden="1"/>
    </xf>
    <xf numFmtId="164" fontId="10" fillId="3" borderId="33" xfId="0" applyNumberFormat="1" applyFont="1" applyFill="1" applyBorder="1" applyAlignment="1" applyProtection="1">
      <alignment vertical="center" wrapText="1"/>
      <protection locked="0"/>
    </xf>
    <xf numFmtId="164" fontId="10" fillId="0" borderId="24" xfId="0" applyNumberFormat="1" applyFont="1" applyBorder="1" applyAlignment="1" applyProtection="1">
      <alignment vertical="center" wrapText="1"/>
      <protection hidden="1"/>
    </xf>
    <xf numFmtId="0" fontId="10" fillId="0" borderId="32" xfId="0" applyFont="1" applyBorder="1" applyAlignment="1" applyProtection="1">
      <alignment vertical="center"/>
      <protection hidden="1"/>
    </xf>
    <xf numFmtId="179" fontId="10" fillId="3" borderId="62" xfId="0" applyNumberFormat="1" applyFont="1" applyFill="1" applyBorder="1" applyAlignment="1" applyProtection="1">
      <alignment vertical="center" wrapText="1"/>
      <protection locked="0"/>
    </xf>
    <xf numFmtId="165" fontId="10" fillId="2" borderId="37" xfId="0" applyNumberFormat="1" applyFont="1" applyFill="1" applyBorder="1" applyAlignment="1" applyProtection="1">
      <alignment vertical="center"/>
      <protection locked="0"/>
    </xf>
    <xf numFmtId="164" fontId="22" fillId="0" borderId="22" xfId="0" applyNumberFormat="1" applyFont="1" applyBorder="1" applyAlignment="1" applyProtection="1">
      <alignment vertical="center" wrapText="1"/>
      <protection hidden="1"/>
    </xf>
    <xf numFmtId="164" fontId="33" fillId="0" borderId="74" xfId="0" applyNumberFormat="1" applyFont="1" applyBorder="1" applyAlignment="1" applyProtection="1">
      <alignment vertical="center" wrapText="1"/>
      <protection locked="0" hidden="1"/>
    </xf>
    <xf numFmtId="179" fontId="10" fillId="3" borderId="60" xfId="0" applyNumberFormat="1" applyFont="1" applyFill="1" applyBorder="1" applyAlignment="1" applyProtection="1">
      <alignment vertical="center" wrapText="1"/>
      <protection locked="0"/>
    </xf>
    <xf numFmtId="164" fontId="10" fillId="3" borderId="9" xfId="0" applyNumberFormat="1" applyFont="1" applyFill="1" applyBorder="1" applyAlignment="1" applyProtection="1">
      <alignment vertical="center" wrapText="1"/>
      <protection locked="0"/>
    </xf>
    <xf numFmtId="165" fontId="10" fillId="8" borderId="31" xfId="0" applyNumberFormat="1" applyFont="1" applyFill="1" applyBorder="1" applyAlignment="1" applyProtection="1">
      <alignment vertical="center"/>
      <protection hidden="1"/>
    </xf>
    <xf numFmtId="2" fontId="10" fillId="8" borderId="32" xfId="0" applyNumberFormat="1" applyFont="1" applyFill="1" applyBorder="1" applyAlignment="1" applyProtection="1">
      <alignment vertical="center"/>
      <protection hidden="1"/>
    </xf>
    <xf numFmtId="172" fontId="22" fillId="9" borderId="32" xfId="0" applyNumberFormat="1" applyFont="1" applyFill="1" applyBorder="1" applyAlignment="1" applyProtection="1">
      <alignment vertical="center" wrapText="1"/>
      <protection hidden="1"/>
    </xf>
    <xf numFmtId="166" fontId="10" fillId="9" borderId="32" xfId="0" applyNumberFormat="1" applyFont="1" applyFill="1" applyBorder="1" applyAlignment="1" applyProtection="1">
      <alignment vertical="center" wrapText="1"/>
      <protection hidden="1"/>
    </xf>
    <xf numFmtId="169" fontId="10" fillId="9" borderId="32" xfId="0" applyNumberFormat="1" applyFont="1" applyFill="1" applyBorder="1" applyAlignment="1" applyProtection="1">
      <alignment vertical="center" wrapText="1"/>
      <protection hidden="1"/>
    </xf>
    <xf numFmtId="169" fontId="10" fillId="9" borderId="33" xfId="0" applyNumberFormat="1" applyFont="1" applyFill="1" applyBorder="1" applyAlignment="1" applyProtection="1">
      <alignment vertical="center" wrapText="1"/>
      <protection hidden="1"/>
    </xf>
    <xf numFmtId="172" fontId="10" fillId="9" borderId="0" xfId="0" applyNumberFormat="1" applyFont="1" applyFill="1" applyAlignment="1" applyProtection="1">
      <alignment vertical="center" wrapText="1"/>
      <protection hidden="1"/>
    </xf>
    <xf numFmtId="177" fontId="10" fillId="10" borderId="0" xfId="0" applyNumberFormat="1" applyFont="1" applyFill="1" applyAlignment="1" applyProtection="1">
      <alignment horizontal="center" vertical="center" wrapText="1"/>
      <protection locked="0"/>
    </xf>
    <xf numFmtId="164" fontId="10" fillId="9" borderId="0" xfId="0" applyNumberFormat="1" applyFont="1" applyFill="1" applyAlignment="1" applyProtection="1">
      <alignment vertical="center" wrapText="1"/>
      <protection hidden="1"/>
    </xf>
    <xf numFmtId="3" fontId="10" fillId="9" borderId="9" xfId="0" applyNumberFormat="1" applyFont="1" applyFill="1" applyBorder="1" applyAlignment="1" applyProtection="1">
      <alignment vertical="center" wrapText="1"/>
      <protection hidden="1"/>
    </xf>
    <xf numFmtId="0" fontId="10" fillId="0" borderId="30" xfId="0" applyFont="1" applyBorder="1" applyAlignment="1" applyProtection="1">
      <alignment vertical="center"/>
      <protection hidden="1"/>
    </xf>
    <xf numFmtId="2" fontId="10" fillId="8" borderId="30" xfId="0" applyNumberFormat="1" applyFont="1" applyFill="1" applyBorder="1" applyAlignment="1" applyProtection="1">
      <alignment vertical="center"/>
      <protection hidden="1"/>
    </xf>
    <xf numFmtId="177" fontId="10" fillId="10" borderId="30" xfId="0" applyNumberFormat="1" applyFont="1" applyFill="1" applyBorder="1" applyAlignment="1" applyProtection="1">
      <alignment horizontal="center" vertical="center" wrapText="1"/>
      <protection locked="0"/>
    </xf>
    <xf numFmtId="169" fontId="10" fillId="9" borderId="30" xfId="0" applyNumberFormat="1" applyFont="1" applyFill="1" applyBorder="1" applyAlignment="1" applyProtection="1">
      <alignment vertical="center" wrapText="1"/>
      <protection hidden="1"/>
    </xf>
    <xf numFmtId="3" fontId="10" fillId="9" borderId="10" xfId="0" applyNumberFormat="1" applyFont="1" applyFill="1" applyBorder="1" applyAlignment="1" applyProtection="1">
      <alignment vertical="center" wrapText="1"/>
      <protection hidden="1"/>
    </xf>
    <xf numFmtId="165" fontId="26" fillId="8" borderId="18" xfId="0" applyNumberFormat="1" applyFont="1" applyFill="1" applyBorder="1" applyAlignment="1" applyProtection="1">
      <alignment vertical="center"/>
      <protection hidden="1"/>
    </xf>
    <xf numFmtId="172" fontId="26" fillId="9" borderId="0" xfId="0" applyNumberFormat="1" applyFont="1" applyFill="1" applyAlignment="1" applyProtection="1">
      <alignment vertical="center" wrapText="1"/>
      <protection hidden="1"/>
    </xf>
    <xf numFmtId="177" fontId="10" fillId="9" borderId="0" xfId="0" applyNumberFormat="1" applyFont="1" applyFill="1" applyAlignment="1" applyProtection="1">
      <alignment horizontal="center" vertical="center" wrapText="1"/>
      <protection hidden="1"/>
    </xf>
    <xf numFmtId="169" fontId="10" fillId="9" borderId="0" xfId="0" applyNumberFormat="1" applyFont="1" applyFill="1" applyAlignment="1" applyProtection="1">
      <alignment vertical="center" wrapText="1"/>
      <protection hidden="1"/>
    </xf>
    <xf numFmtId="3" fontId="10" fillId="9" borderId="0" xfId="0" applyNumberFormat="1" applyFont="1" applyFill="1" applyAlignment="1" applyProtection="1">
      <alignment vertical="center" wrapText="1"/>
      <protection hidden="1"/>
    </xf>
    <xf numFmtId="165" fontId="26" fillId="8" borderId="0" xfId="0" applyNumberFormat="1" applyFont="1" applyFill="1" applyAlignment="1" applyProtection="1">
      <alignment vertical="center"/>
      <protection hidden="1"/>
    </xf>
    <xf numFmtId="165" fontId="10" fillId="8" borderId="30" xfId="0" applyNumberFormat="1" applyFont="1" applyFill="1" applyBorder="1" applyAlignment="1" applyProtection="1">
      <alignment vertical="center"/>
      <protection hidden="1"/>
    </xf>
    <xf numFmtId="165" fontId="10" fillId="8" borderId="16" xfId="0" applyNumberFormat="1" applyFont="1" applyFill="1" applyBorder="1" applyAlignment="1" applyProtection="1">
      <alignment vertical="center"/>
      <protection hidden="1"/>
    </xf>
    <xf numFmtId="165" fontId="10" fillId="8" borderId="12" xfId="0" applyNumberFormat="1" applyFont="1" applyFill="1" applyBorder="1" applyAlignment="1" applyProtection="1">
      <alignment vertical="center"/>
      <protection hidden="1"/>
    </xf>
    <xf numFmtId="0" fontId="10" fillId="5" borderId="13" xfId="0" applyFont="1" applyFill="1" applyBorder="1" applyAlignment="1" applyProtection="1">
      <alignment vertical="center"/>
      <protection hidden="1"/>
    </xf>
    <xf numFmtId="2" fontId="10" fillId="8" borderId="14" xfId="0" applyNumberFormat="1" applyFont="1" applyFill="1" applyBorder="1" applyAlignment="1" applyProtection="1">
      <alignment vertical="center"/>
      <protection hidden="1"/>
    </xf>
    <xf numFmtId="172" fontId="10" fillId="9" borderId="13" xfId="0" applyNumberFormat="1" applyFont="1" applyFill="1" applyBorder="1" applyAlignment="1" applyProtection="1">
      <alignment vertical="center"/>
      <protection hidden="1"/>
    </xf>
    <xf numFmtId="172" fontId="10" fillId="9" borderId="13" xfId="0" applyNumberFormat="1" applyFont="1" applyFill="1" applyBorder="1" applyAlignment="1" applyProtection="1">
      <alignment vertical="center" wrapText="1"/>
      <protection hidden="1"/>
    </xf>
    <xf numFmtId="172" fontId="10" fillId="9" borderId="15" xfId="0" applyNumberFormat="1" applyFont="1" applyFill="1" applyBorder="1" applyAlignment="1" applyProtection="1">
      <alignment vertical="center" wrapText="1"/>
      <protection hidden="1"/>
    </xf>
    <xf numFmtId="165" fontId="10" fillId="2" borderId="4" xfId="0" applyNumberFormat="1" applyFont="1" applyFill="1" applyBorder="1" applyAlignment="1" applyProtection="1">
      <alignment vertical="center"/>
      <protection locked="0"/>
    </xf>
    <xf numFmtId="164" fontId="33" fillId="0" borderId="38" xfId="0" applyNumberFormat="1" applyFont="1" applyBorder="1" applyAlignment="1" applyProtection="1">
      <alignment vertical="center" wrapText="1"/>
      <protection locked="0" hidden="1"/>
    </xf>
    <xf numFmtId="165" fontId="10" fillId="8" borderId="34" xfId="0" applyNumberFormat="1" applyFont="1" applyFill="1" applyBorder="1" applyAlignment="1" applyProtection="1">
      <alignment vertical="center"/>
      <protection hidden="1"/>
    </xf>
    <xf numFmtId="0" fontId="10" fillId="0" borderId="18" xfId="0" applyFont="1" applyBorder="1" applyAlignment="1" applyProtection="1">
      <alignment vertical="center"/>
      <protection hidden="1"/>
    </xf>
    <xf numFmtId="2" fontId="10" fillId="8" borderId="18" xfId="0" applyNumberFormat="1" applyFont="1" applyFill="1" applyBorder="1" applyAlignment="1" applyProtection="1">
      <alignment vertical="center"/>
      <protection hidden="1"/>
    </xf>
    <xf numFmtId="172" fontId="22" fillId="9" borderId="18" xfId="0" applyNumberFormat="1" applyFont="1" applyFill="1" applyBorder="1" applyAlignment="1" applyProtection="1">
      <alignment vertical="center" wrapText="1"/>
      <protection hidden="1"/>
    </xf>
    <xf numFmtId="166" fontId="10" fillId="9" borderId="18" xfId="0" applyNumberFormat="1" applyFont="1" applyFill="1" applyBorder="1" applyAlignment="1" applyProtection="1">
      <alignment vertical="center" wrapText="1"/>
      <protection hidden="1"/>
    </xf>
    <xf numFmtId="164" fontId="10" fillId="9" borderId="43" xfId="0" applyNumberFormat="1" applyFont="1" applyFill="1" applyBorder="1" applyAlignment="1" applyProtection="1">
      <alignment vertical="center" wrapText="1"/>
      <protection hidden="1"/>
    </xf>
    <xf numFmtId="169" fontId="10" fillId="9" borderId="42" xfId="0" applyNumberFormat="1" applyFont="1" applyFill="1" applyBorder="1" applyAlignment="1" applyProtection="1">
      <alignment vertical="center" wrapText="1"/>
      <protection hidden="1"/>
    </xf>
    <xf numFmtId="167" fontId="10" fillId="0" borderId="22" xfId="0" applyNumberFormat="1" applyFont="1" applyBorder="1" applyProtection="1">
      <protection hidden="1"/>
    </xf>
    <xf numFmtId="167" fontId="10" fillId="0" borderId="20" xfId="0" applyNumberFormat="1" applyFont="1" applyBorder="1" applyProtection="1">
      <protection hidden="1"/>
    </xf>
    <xf numFmtId="0" fontId="29" fillId="0" borderId="0" xfId="0" applyFont="1" applyProtection="1">
      <protection hidden="1"/>
    </xf>
    <xf numFmtId="164" fontId="10" fillId="9" borderId="24" xfId="0" applyNumberFormat="1" applyFont="1" applyFill="1" applyBorder="1" applyProtection="1">
      <protection hidden="1"/>
    </xf>
    <xf numFmtId="167" fontId="22" fillId="0" borderId="0" xfId="0" applyNumberFormat="1" applyFont="1" applyProtection="1">
      <protection hidden="1"/>
    </xf>
    <xf numFmtId="164" fontId="10" fillId="3" borderId="3" xfId="0" applyNumberFormat="1" applyFont="1" applyFill="1" applyBorder="1" applyProtection="1">
      <protection locked="0"/>
    </xf>
    <xf numFmtId="165" fontId="10" fillId="9" borderId="17" xfId="0" applyNumberFormat="1" applyFont="1" applyFill="1" applyBorder="1" applyProtection="1">
      <protection hidden="1"/>
    </xf>
    <xf numFmtId="0" fontId="10" fillId="9" borderId="0" xfId="0" applyFont="1" applyFill="1" applyProtection="1">
      <protection hidden="1"/>
    </xf>
    <xf numFmtId="166" fontId="10" fillId="9" borderId="0" xfId="0" applyNumberFormat="1" applyFont="1" applyFill="1" applyAlignment="1" applyProtection="1">
      <alignment horizontal="center" readingOrder="2"/>
      <protection hidden="1"/>
    </xf>
    <xf numFmtId="164" fontId="10" fillId="9" borderId="28" xfId="0" applyNumberFormat="1" applyFont="1" applyFill="1" applyBorder="1" applyProtection="1">
      <protection hidden="1"/>
    </xf>
    <xf numFmtId="0" fontId="39" fillId="0" borderId="18" xfId="1" applyFont="1" applyBorder="1" applyAlignment="1" applyProtection="1">
      <alignment vertical="center"/>
      <protection hidden="1"/>
    </xf>
    <xf numFmtId="167" fontId="49" fillId="0" borderId="0" xfId="1" applyNumberFormat="1" applyFont="1" applyBorder="1" applyAlignment="1" applyProtection="1">
      <protection hidden="1"/>
    </xf>
    <xf numFmtId="0" fontId="50" fillId="0" borderId="0" xfId="0" applyFont="1" applyAlignment="1" applyProtection="1">
      <alignment vertical="center"/>
      <protection hidden="1"/>
    </xf>
    <xf numFmtId="166" fontId="36" fillId="0" borderId="0" xfId="0" applyNumberFormat="1" applyFont="1" applyProtection="1">
      <protection hidden="1"/>
    </xf>
    <xf numFmtId="165" fontId="12" fillId="7" borderId="0" xfId="0" applyNumberFormat="1" applyFont="1" applyFill="1" applyAlignment="1" applyProtection="1">
      <alignment vertical="center"/>
      <protection hidden="1"/>
    </xf>
    <xf numFmtId="167" fontId="42" fillId="0" borderId="0" xfId="0" applyNumberFormat="1" applyFont="1" applyAlignment="1" applyProtection="1">
      <alignment horizontal="right"/>
      <protection hidden="1"/>
    </xf>
    <xf numFmtId="165" fontId="24" fillId="0" borderId="0" xfId="0" applyNumberFormat="1" applyFont="1" applyAlignment="1" applyProtection="1">
      <alignment horizontal="right"/>
      <protection hidden="1"/>
    </xf>
    <xf numFmtId="167" fontId="43" fillId="0" borderId="7" xfId="0" applyNumberFormat="1" applyFont="1" applyBorder="1" applyAlignment="1" applyProtection="1">
      <alignment horizontal="center" vertical="top" wrapText="1"/>
      <protection hidden="1"/>
    </xf>
    <xf numFmtId="167" fontId="44" fillId="0" borderId="9" xfId="0" applyNumberFormat="1" applyFont="1" applyBorder="1" applyAlignment="1" applyProtection="1">
      <alignment horizontal="center" vertical="top" wrapText="1"/>
      <protection hidden="1"/>
    </xf>
    <xf numFmtId="167" fontId="51" fillId="0" borderId="9" xfId="0" applyNumberFormat="1" applyFont="1" applyBorder="1" applyAlignment="1" applyProtection="1">
      <alignment horizontal="center" vertical="top" wrapText="1"/>
      <protection hidden="1"/>
    </xf>
    <xf numFmtId="172" fontId="26" fillId="9" borderId="64" xfId="0" applyNumberFormat="1" applyFont="1" applyFill="1" applyBorder="1" applyAlignment="1" applyProtection="1">
      <alignment vertical="center"/>
      <protection hidden="1"/>
    </xf>
    <xf numFmtId="0" fontId="26" fillId="0" borderId="61" xfId="0" applyFont="1" applyBorder="1" applyAlignment="1" applyProtection="1">
      <alignment vertical="center"/>
      <protection hidden="1"/>
    </xf>
    <xf numFmtId="164" fontId="26" fillId="0" borderId="62" xfId="0" applyNumberFormat="1" applyFont="1" applyBorder="1" applyAlignment="1" applyProtection="1">
      <alignment vertical="center" wrapText="1"/>
      <protection hidden="1"/>
    </xf>
    <xf numFmtId="0" fontId="26" fillId="0" borderId="32" xfId="0" applyFont="1" applyBorder="1" applyAlignment="1" applyProtection="1">
      <alignment vertical="center"/>
      <protection hidden="1"/>
    </xf>
    <xf numFmtId="164" fontId="26" fillId="0" borderId="22" xfId="0" applyNumberFormat="1" applyFont="1" applyBorder="1" applyAlignment="1" applyProtection="1">
      <alignment vertical="center" wrapText="1"/>
      <protection hidden="1"/>
    </xf>
    <xf numFmtId="165" fontId="22" fillId="8" borderId="29" xfId="0" applyNumberFormat="1" applyFont="1" applyFill="1" applyBorder="1" applyAlignment="1" applyProtection="1">
      <alignment vertical="center"/>
      <protection hidden="1"/>
    </xf>
    <xf numFmtId="172" fontId="43" fillId="9" borderId="18" xfId="0" applyNumberFormat="1" applyFont="1" applyFill="1" applyBorder="1" applyAlignment="1" applyProtection="1">
      <alignment vertical="center" wrapText="1"/>
      <protection hidden="1"/>
    </xf>
    <xf numFmtId="172" fontId="43" fillId="9" borderId="30" xfId="0" applyNumberFormat="1" applyFont="1" applyFill="1" applyBorder="1" applyAlignment="1" applyProtection="1">
      <alignment vertical="center" wrapText="1"/>
      <protection hidden="1"/>
    </xf>
    <xf numFmtId="172" fontId="43" fillId="9" borderId="0" xfId="0" applyNumberFormat="1" applyFont="1" applyFill="1" applyAlignment="1" applyProtection="1">
      <alignment vertical="center" wrapText="1"/>
      <protection hidden="1"/>
    </xf>
    <xf numFmtId="172" fontId="26" fillId="9" borderId="13" xfId="0" applyNumberFormat="1" applyFont="1" applyFill="1" applyBorder="1" applyAlignment="1" applyProtection="1">
      <alignment vertical="center"/>
      <protection hidden="1"/>
    </xf>
    <xf numFmtId="0" fontId="26" fillId="0" borderId="19" xfId="0" applyFont="1" applyBorder="1" applyAlignment="1" applyProtection="1">
      <alignment vertical="center"/>
      <protection hidden="1"/>
    </xf>
    <xf numFmtId="0" fontId="26" fillId="0" borderId="0" xfId="0" applyFont="1" applyProtection="1">
      <protection hidden="1"/>
    </xf>
    <xf numFmtId="166" fontId="26" fillId="0" borderId="0" xfId="0" applyNumberFormat="1" applyFont="1" applyProtection="1">
      <protection hidden="1"/>
    </xf>
    <xf numFmtId="167" fontId="26" fillId="0" borderId="0" xfId="0" applyNumberFormat="1" applyFont="1" applyProtection="1">
      <protection hidden="1"/>
    </xf>
    <xf numFmtId="165" fontId="26" fillId="0" borderId="0" xfId="0" applyNumberFormat="1" applyFont="1" applyProtection="1">
      <protection hidden="1"/>
    </xf>
    <xf numFmtId="167" fontId="53" fillId="0" borderId="0" xfId="0" applyNumberFormat="1" applyFont="1" applyProtection="1">
      <protection hidden="1"/>
    </xf>
    <xf numFmtId="164" fontId="10" fillId="9" borderId="21" xfId="0" applyNumberFormat="1" applyFont="1" applyFill="1" applyBorder="1" applyProtection="1">
      <protection hidden="1"/>
    </xf>
    <xf numFmtId="0" fontId="10" fillId="12" borderId="0" xfId="0" applyFont="1" applyFill="1" applyProtection="1">
      <protection hidden="1"/>
    </xf>
    <xf numFmtId="166" fontId="10" fillId="12" borderId="0" xfId="0" applyNumberFormat="1" applyFont="1" applyFill="1" applyProtection="1">
      <protection hidden="1"/>
    </xf>
    <xf numFmtId="1" fontId="24" fillId="0" borderId="0" xfId="0" applyNumberFormat="1" applyFont="1" applyAlignment="1" applyProtection="1">
      <alignment horizontal="left"/>
      <protection hidden="1"/>
    </xf>
    <xf numFmtId="0" fontId="21" fillId="0" borderId="8" xfId="0" applyFont="1" applyBorder="1" applyAlignment="1" applyProtection="1">
      <alignment horizontal="center" vertical="top" wrapText="1"/>
      <protection hidden="1"/>
    </xf>
    <xf numFmtId="166" fontId="21" fillId="0" borderId="34" xfId="0" applyNumberFormat="1" applyFont="1" applyBorder="1" applyAlignment="1" applyProtection="1">
      <alignment horizontal="center" vertical="top" wrapText="1"/>
      <protection hidden="1"/>
    </xf>
    <xf numFmtId="167" fontId="21" fillId="0" borderId="18" xfId="0" applyNumberFormat="1" applyFont="1" applyBorder="1" applyAlignment="1" applyProtection="1">
      <alignment horizontal="center" vertical="top" wrapText="1"/>
      <protection hidden="1"/>
    </xf>
    <xf numFmtId="0" fontId="21" fillId="0" borderId="9" xfId="0" applyFont="1" applyBorder="1" applyAlignment="1" applyProtection="1">
      <alignment horizontal="center" vertical="top" wrapText="1"/>
      <protection hidden="1"/>
    </xf>
    <xf numFmtId="0" fontId="21" fillId="0" borderId="10" xfId="0" applyFont="1" applyBorder="1" applyAlignment="1" applyProtection="1">
      <alignment horizontal="center" vertical="top" wrapText="1"/>
      <protection hidden="1"/>
    </xf>
    <xf numFmtId="168" fontId="22" fillId="0" borderId="29" xfId="0" applyNumberFormat="1" applyFont="1" applyBorder="1" applyAlignment="1" applyProtection="1">
      <alignment horizontal="center" vertical="top" wrapText="1"/>
      <protection hidden="1"/>
    </xf>
    <xf numFmtId="167" fontId="22" fillId="0" borderId="30" xfId="0" applyNumberFormat="1" applyFont="1" applyBorder="1" applyAlignment="1" applyProtection="1">
      <alignment horizontal="center" vertical="top" wrapText="1"/>
      <protection hidden="1"/>
    </xf>
    <xf numFmtId="0" fontId="9" fillId="0" borderId="10" xfId="0" applyFont="1" applyBorder="1" applyAlignment="1" applyProtection="1">
      <alignment horizontal="right" vertical="top" wrapText="1"/>
      <protection hidden="1"/>
    </xf>
    <xf numFmtId="165" fontId="10" fillId="2" borderId="54" xfId="0" applyNumberFormat="1" applyFont="1" applyFill="1" applyBorder="1" applyAlignment="1" applyProtection="1">
      <alignment vertical="center"/>
      <protection locked="0"/>
    </xf>
    <xf numFmtId="0" fontId="10" fillId="5" borderId="47" xfId="0" applyFont="1" applyFill="1" applyBorder="1" applyAlignment="1" applyProtection="1">
      <alignment vertical="center"/>
      <protection hidden="1"/>
    </xf>
    <xf numFmtId="164" fontId="10" fillId="19" borderId="71" xfId="0" applyNumberFormat="1" applyFont="1" applyFill="1" applyBorder="1" applyAlignment="1" applyProtection="1">
      <alignment vertical="center" wrapText="1"/>
      <protection locked="0"/>
    </xf>
    <xf numFmtId="165" fontId="10" fillId="2" borderId="1" xfId="0" applyNumberFormat="1" applyFont="1" applyFill="1" applyBorder="1" applyAlignment="1" applyProtection="1">
      <alignment vertical="center"/>
      <protection locked="0"/>
    </xf>
    <xf numFmtId="0" fontId="10" fillId="5" borderId="49" xfId="0" applyFont="1" applyFill="1" applyBorder="1" applyAlignment="1" applyProtection="1">
      <alignment vertical="center"/>
      <protection hidden="1"/>
    </xf>
    <xf numFmtId="164" fontId="10" fillId="19" borderId="16" xfId="0" applyNumberFormat="1" applyFont="1" applyFill="1" applyBorder="1" applyAlignment="1" applyProtection="1">
      <alignment vertical="center" wrapText="1"/>
      <protection locked="0"/>
    </xf>
    <xf numFmtId="0" fontId="10" fillId="5" borderId="36" xfId="0" applyFont="1" applyFill="1" applyBorder="1" applyAlignment="1" applyProtection="1">
      <alignment vertical="center"/>
      <protection hidden="1"/>
    </xf>
    <xf numFmtId="0" fontId="10" fillId="5" borderId="38" xfId="0" applyFont="1" applyFill="1" applyBorder="1" applyAlignment="1" applyProtection="1">
      <alignment vertical="center"/>
      <protection hidden="1"/>
    </xf>
    <xf numFmtId="165" fontId="10" fillId="2" borderId="5" xfId="0" applyNumberFormat="1" applyFont="1" applyFill="1" applyBorder="1" applyAlignment="1" applyProtection="1">
      <alignment vertical="center"/>
      <protection locked="0"/>
    </xf>
    <xf numFmtId="164" fontId="10" fillId="19" borderId="72" xfId="0" applyNumberFormat="1" applyFont="1" applyFill="1" applyBorder="1" applyAlignment="1" applyProtection="1">
      <alignment vertical="center" wrapText="1"/>
      <protection locked="0"/>
    </xf>
    <xf numFmtId="0" fontId="10" fillId="5" borderId="51" xfId="0" applyFont="1" applyFill="1" applyBorder="1" applyAlignment="1" applyProtection="1">
      <alignment vertical="center"/>
      <protection hidden="1"/>
    </xf>
    <xf numFmtId="165" fontId="10" fillId="2" borderId="2" xfId="0" applyNumberFormat="1" applyFont="1" applyFill="1" applyBorder="1" applyAlignment="1" applyProtection="1">
      <alignment vertical="center"/>
      <protection locked="0"/>
    </xf>
    <xf numFmtId="0" fontId="10" fillId="5" borderId="52" xfId="0" applyFont="1" applyFill="1" applyBorder="1" applyAlignment="1" applyProtection="1">
      <alignment vertical="center"/>
      <protection hidden="1"/>
    </xf>
    <xf numFmtId="165" fontId="10" fillId="8" borderId="17" xfId="0" applyNumberFormat="1" applyFont="1" applyFill="1" applyBorder="1" applyAlignment="1" applyProtection="1">
      <alignment vertical="center"/>
      <protection hidden="1"/>
    </xf>
    <xf numFmtId="172" fontId="36" fillId="9" borderId="0" xfId="0" applyNumberFormat="1" applyFont="1" applyFill="1" applyAlignment="1" applyProtection="1">
      <alignment vertical="center" wrapText="1"/>
      <protection hidden="1"/>
    </xf>
    <xf numFmtId="49" fontId="10" fillId="9" borderId="0" xfId="0" applyNumberFormat="1" applyFont="1" applyFill="1" applyAlignment="1" applyProtection="1">
      <alignment vertical="center" wrapText="1"/>
      <protection hidden="1"/>
    </xf>
    <xf numFmtId="49" fontId="10" fillId="9" borderId="9" xfId="0" applyNumberFormat="1" applyFont="1" applyFill="1" applyBorder="1" applyAlignment="1" applyProtection="1">
      <alignment vertical="center" wrapText="1"/>
      <protection hidden="1"/>
    </xf>
    <xf numFmtId="164" fontId="10" fillId="9" borderId="7" xfId="0" applyNumberFormat="1" applyFont="1" applyFill="1" applyBorder="1" applyAlignment="1" applyProtection="1">
      <alignment vertical="center" wrapText="1"/>
      <protection hidden="1"/>
    </xf>
    <xf numFmtId="49" fontId="9" fillId="0" borderId="0" xfId="0" applyNumberFormat="1" applyFont="1" applyProtection="1">
      <protection hidden="1"/>
    </xf>
    <xf numFmtId="167" fontId="10" fillId="0" borderId="9" xfId="0" applyNumberFormat="1" applyFont="1" applyBorder="1" applyProtection="1">
      <protection hidden="1"/>
    </xf>
    <xf numFmtId="164" fontId="10" fillId="9" borderId="7" xfId="0" applyNumberFormat="1" applyFont="1" applyFill="1" applyBorder="1" applyProtection="1">
      <protection hidden="1"/>
    </xf>
    <xf numFmtId="164" fontId="10" fillId="4" borderId="40" xfId="0" applyNumberFormat="1" applyFont="1" applyFill="1" applyBorder="1" applyProtection="1">
      <protection hidden="1"/>
    </xf>
    <xf numFmtId="167" fontId="25" fillId="4" borderId="0" xfId="0" applyNumberFormat="1" applyFont="1" applyFill="1" applyProtection="1">
      <protection hidden="1"/>
    </xf>
    <xf numFmtId="164" fontId="10" fillId="9" borderId="41" xfId="0" applyNumberFormat="1" applyFont="1" applyFill="1" applyBorder="1" applyProtection="1">
      <protection hidden="1"/>
    </xf>
    <xf numFmtId="167" fontId="49" fillId="0" borderId="0" xfId="1" applyNumberFormat="1" applyFont="1" applyAlignment="1" applyProtection="1">
      <protection hidden="1"/>
    </xf>
    <xf numFmtId="0" fontId="50" fillId="0" borderId="0" xfId="0" applyFont="1" applyAlignment="1">
      <alignment vertical="center"/>
    </xf>
    <xf numFmtId="167" fontId="49" fillId="0" borderId="0" xfId="1" applyNumberFormat="1" applyFont="1" applyAlignment="1" applyProtection="1"/>
    <xf numFmtId="167" fontId="10" fillId="0" borderId="0" xfId="0" applyNumberFormat="1" applyFont="1"/>
    <xf numFmtId="165" fontId="10" fillId="0" borderId="0" xfId="0" applyNumberFormat="1" applyFont="1"/>
    <xf numFmtId="166" fontId="36" fillId="0" borderId="0" xfId="0" applyNumberFormat="1" applyFont="1"/>
    <xf numFmtId="166" fontId="10" fillId="0" borderId="0" xfId="0" applyNumberFormat="1" applyFont="1"/>
    <xf numFmtId="165" fontId="12" fillId="12" borderId="0" xfId="0" applyNumberFormat="1" applyFont="1" applyFill="1" applyAlignment="1" applyProtection="1">
      <alignment vertical="center"/>
      <protection hidden="1"/>
    </xf>
    <xf numFmtId="164" fontId="10" fillId="21" borderId="39" xfId="0" applyNumberFormat="1" applyFont="1" applyFill="1" applyBorder="1" applyProtection="1">
      <protection hidden="1"/>
    </xf>
    <xf numFmtId="164" fontId="10" fillId="22" borderId="39" xfId="0" applyNumberFormat="1" applyFont="1" applyFill="1" applyBorder="1" applyProtection="1">
      <protection hidden="1"/>
    </xf>
    <xf numFmtId="167" fontId="10" fillId="0" borderId="33" xfId="0" applyNumberFormat="1" applyFont="1" applyBorder="1" applyProtection="1">
      <protection hidden="1"/>
    </xf>
    <xf numFmtId="167" fontId="51" fillId="0" borderId="30" xfId="0" applyNumberFormat="1" applyFont="1" applyBorder="1" applyAlignment="1" applyProtection="1">
      <alignment horizontal="center" vertical="top" wrapText="1"/>
      <protection hidden="1"/>
    </xf>
    <xf numFmtId="0" fontId="22" fillId="0" borderId="9" xfId="0" applyFont="1" applyBorder="1" applyAlignment="1" applyProtection="1">
      <alignment horizontal="center" vertical="top" wrapText="1"/>
      <protection hidden="1"/>
    </xf>
    <xf numFmtId="165" fontId="12" fillId="13" borderId="0" xfId="0" applyNumberFormat="1" applyFont="1" applyFill="1" applyAlignment="1" applyProtection="1">
      <alignment horizontal="left" vertical="center"/>
      <protection hidden="1"/>
    </xf>
    <xf numFmtId="0" fontId="19" fillId="9" borderId="0" xfId="0" applyFont="1" applyFill="1"/>
    <xf numFmtId="0" fontId="19" fillId="0" borderId="0" xfId="0" applyFont="1"/>
    <xf numFmtId="0" fontId="54" fillId="0" borderId="0" xfId="0" applyFont="1"/>
    <xf numFmtId="1" fontId="19" fillId="0" borderId="0" xfId="0" applyNumberFormat="1" applyFont="1" applyProtection="1">
      <protection locked="0" hidden="1"/>
    </xf>
    <xf numFmtId="174" fontId="26" fillId="10" borderId="13" xfId="0" applyNumberFormat="1" applyFont="1" applyFill="1" applyBorder="1" applyAlignment="1" applyProtection="1">
      <alignment horizontal="left"/>
      <protection hidden="1"/>
    </xf>
    <xf numFmtId="174" fontId="26" fillId="10" borderId="15" xfId="0" applyNumberFormat="1" applyFont="1" applyFill="1" applyBorder="1" applyAlignment="1" applyProtection="1">
      <alignment horizontal="left"/>
      <protection hidden="1"/>
    </xf>
    <xf numFmtId="167" fontId="26" fillId="0" borderId="9" xfId="0" applyNumberFormat="1" applyFont="1" applyBorder="1" applyProtection="1">
      <protection hidden="1"/>
    </xf>
    <xf numFmtId="167" fontId="26" fillId="3" borderId="64" xfId="0" applyNumberFormat="1" applyFont="1" applyFill="1" applyBorder="1" applyProtection="1">
      <protection hidden="1"/>
    </xf>
    <xf numFmtId="167" fontId="26" fillId="3" borderId="65" xfId="0" applyNumberFormat="1" applyFont="1" applyFill="1" applyBorder="1" applyProtection="1">
      <protection hidden="1"/>
    </xf>
    <xf numFmtId="167" fontId="26" fillId="3" borderId="35" xfId="0" applyNumberFormat="1" applyFont="1" applyFill="1" applyBorder="1" applyProtection="1">
      <protection hidden="1"/>
    </xf>
    <xf numFmtId="167" fontId="26" fillId="3" borderId="25" xfId="0" applyNumberFormat="1" applyFont="1" applyFill="1" applyBorder="1" applyProtection="1">
      <protection hidden="1"/>
    </xf>
    <xf numFmtId="178" fontId="55" fillId="0" borderId="0" xfId="0" applyNumberFormat="1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164" fontId="19" fillId="9" borderId="0" xfId="0" applyNumberFormat="1" applyFont="1" applyFill="1" applyProtection="1">
      <protection hidden="1"/>
    </xf>
    <xf numFmtId="167" fontId="46" fillId="0" borderId="20" xfId="0" applyNumberFormat="1" applyFont="1" applyBorder="1" applyAlignment="1" applyProtection="1">
      <alignment horizontal="right"/>
      <protection hidden="1"/>
    </xf>
    <xf numFmtId="167" fontId="46" fillId="0" borderId="0" xfId="0" applyNumberFormat="1" applyFont="1" applyAlignment="1" applyProtection="1">
      <alignment horizontal="right"/>
      <protection hidden="1"/>
    </xf>
    <xf numFmtId="1" fontId="21" fillId="0" borderId="61" xfId="0" applyNumberFormat="1" applyFont="1" applyBorder="1" applyAlignment="1" applyProtection="1">
      <alignment vertical="center"/>
      <protection hidden="1"/>
    </xf>
    <xf numFmtId="0" fontId="9" fillId="0" borderId="0" xfId="0" applyFont="1"/>
    <xf numFmtId="0" fontId="9" fillId="0" borderId="0" xfId="0" applyFont="1" applyAlignment="1">
      <alignment horizontal="left"/>
    </xf>
    <xf numFmtId="167" fontId="26" fillId="21" borderId="13" xfId="0" applyNumberFormat="1" applyFont="1" applyFill="1" applyBorder="1" applyAlignment="1" applyProtection="1">
      <alignment horizontal="center"/>
      <protection hidden="1"/>
    </xf>
    <xf numFmtId="167" fontId="26" fillId="21" borderId="15" xfId="0" applyNumberFormat="1" applyFont="1" applyFill="1" applyBorder="1" applyAlignment="1" applyProtection="1">
      <alignment horizontal="center"/>
      <protection hidden="1"/>
    </xf>
    <xf numFmtId="176" fontId="22" fillId="10" borderId="13" xfId="0" applyNumberFormat="1" applyFont="1" applyFill="1" applyBorder="1" applyAlignment="1" applyProtection="1">
      <alignment horizontal="left"/>
      <protection locked="0"/>
    </xf>
    <xf numFmtId="176" fontId="22" fillId="10" borderId="15" xfId="0" applyNumberFormat="1" applyFont="1" applyFill="1" applyBorder="1" applyAlignment="1" applyProtection="1">
      <alignment horizontal="left"/>
      <protection locked="0"/>
    </xf>
    <xf numFmtId="49" fontId="26" fillId="10" borderId="13" xfId="0" applyNumberFormat="1" applyFont="1" applyFill="1" applyBorder="1" applyProtection="1">
      <protection locked="0"/>
    </xf>
    <xf numFmtId="49" fontId="26" fillId="10" borderId="15" xfId="0" applyNumberFormat="1" applyFont="1" applyFill="1" applyBorder="1" applyProtection="1">
      <protection locked="0"/>
    </xf>
    <xf numFmtId="49" fontId="26" fillId="10" borderId="18" xfId="0" applyNumberFormat="1" applyFont="1" applyFill="1" applyBorder="1" applyProtection="1">
      <protection locked="0"/>
    </xf>
    <xf numFmtId="49" fontId="26" fillId="10" borderId="8" xfId="0" applyNumberFormat="1" applyFont="1" applyFill="1" applyBorder="1" applyProtection="1">
      <protection locked="0"/>
    </xf>
    <xf numFmtId="173" fontId="22" fillId="10" borderId="13" xfId="0" applyNumberFormat="1" applyFont="1" applyFill="1" applyBorder="1" applyAlignment="1" applyProtection="1">
      <alignment horizontal="left"/>
      <protection locked="0"/>
    </xf>
    <xf numFmtId="173" fontId="22" fillId="10" borderId="15" xfId="0" applyNumberFormat="1" applyFont="1" applyFill="1" applyBorder="1" applyAlignment="1" applyProtection="1">
      <alignment horizontal="left"/>
      <protection locked="0"/>
    </xf>
    <xf numFmtId="49" fontId="26" fillId="10" borderId="66" xfId="0" applyNumberFormat="1" applyFont="1" applyFill="1" applyBorder="1" applyProtection="1">
      <protection locked="0"/>
    </xf>
    <xf numFmtId="49" fontId="26" fillId="10" borderId="77" xfId="0" applyNumberFormat="1" applyFont="1" applyFill="1" applyBorder="1" applyProtection="1">
      <protection locked="0"/>
    </xf>
    <xf numFmtId="174" fontId="26" fillId="10" borderId="45" xfId="0" applyNumberFormat="1" applyFont="1" applyFill="1" applyBorder="1" applyAlignment="1" applyProtection="1">
      <alignment horizontal="left"/>
      <protection locked="0"/>
    </xf>
    <xf numFmtId="174" fontId="26" fillId="10" borderId="46" xfId="0" applyNumberFormat="1" applyFont="1" applyFill="1" applyBorder="1" applyAlignment="1" applyProtection="1">
      <alignment horizontal="left"/>
      <protection locked="0"/>
    </xf>
    <xf numFmtId="167" fontId="10" fillId="21" borderId="0" xfId="0" applyNumberFormat="1" applyFont="1" applyFill="1" applyAlignment="1" applyProtection="1">
      <alignment horizontal="right"/>
      <protection hidden="1"/>
    </xf>
    <xf numFmtId="175" fontId="26" fillId="10" borderId="64" xfId="0" applyNumberFormat="1" applyFont="1" applyFill="1" applyBorder="1" applyAlignment="1" applyProtection="1">
      <alignment horizontal="center"/>
      <protection locked="0"/>
    </xf>
    <xf numFmtId="175" fontId="26" fillId="10" borderId="65" xfId="0" applyNumberFormat="1" applyFont="1" applyFill="1" applyBorder="1" applyAlignment="1" applyProtection="1">
      <alignment horizontal="center"/>
      <protection locked="0"/>
    </xf>
    <xf numFmtId="175" fontId="26" fillId="10" borderId="35" xfId="0" applyNumberFormat="1" applyFont="1" applyFill="1" applyBorder="1" applyAlignment="1" applyProtection="1">
      <alignment horizontal="center"/>
      <protection locked="0"/>
    </xf>
    <xf numFmtId="175" fontId="26" fillId="10" borderId="25" xfId="0" applyNumberFormat="1" applyFont="1" applyFill="1" applyBorder="1" applyAlignment="1" applyProtection="1">
      <alignment horizontal="center"/>
      <protection locked="0"/>
    </xf>
    <xf numFmtId="167" fontId="26" fillId="3" borderId="64" xfId="0" applyNumberFormat="1" applyFont="1" applyFill="1" applyBorder="1" applyAlignment="1" applyProtection="1">
      <alignment horizontal="center"/>
      <protection hidden="1"/>
    </xf>
    <xf numFmtId="167" fontId="26" fillId="3" borderId="65" xfId="0" applyNumberFormat="1" applyFont="1" applyFill="1" applyBorder="1" applyAlignment="1" applyProtection="1">
      <alignment horizontal="center"/>
      <protection hidden="1"/>
    </xf>
    <xf numFmtId="167" fontId="26" fillId="3" borderId="35" xfId="0" applyNumberFormat="1" applyFont="1" applyFill="1" applyBorder="1" applyAlignment="1" applyProtection="1">
      <alignment horizontal="center"/>
      <protection hidden="1"/>
    </xf>
    <xf numFmtId="167" fontId="26" fillId="3" borderId="25" xfId="0" applyNumberFormat="1" applyFont="1" applyFill="1" applyBorder="1" applyAlignment="1" applyProtection="1">
      <alignment horizontal="center"/>
      <protection hidden="1"/>
    </xf>
    <xf numFmtId="165" fontId="21" fillId="0" borderId="6" xfId="0" applyNumberFormat="1" applyFont="1" applyBorder="1" applyAlignment="1" applyProtection="1">
      <alignment horizontal="center" vertical="top" wrapText="1"/>
      <protection hidden="1"/>
    </xf>
    <xf numFmtId="165" fontId="21" fillId="0" borderId="11" xfId="0" applyNumberFormat="1" applyFont="1" applyBorder="1" applyAlignment="1" applyProtection="1">
      <alignment horizontal="center" vertical="top" wrapText="1"/>
      <protection hidden="1"/>
    </xf>
    <xf numFmtId="165" fontId="44" fillId="0" borderId="6" xfId="0" applyNumberFormat="1" applyFont="1" applyBorder="1" applyAlignment="1" applyProtection="1">
      <alignment horizontal="center" vertical="top" wrapText="1"/>
      <protection hidden="1"/>
    </xf>
    <xf numFmtId="165" fontId="44" fillId="0" borderId="11" xfId="0" applyNumberFormat="1" applyFont="1" applyBorder="1" applyAlignment="1" applyProtection="1">
      <alignment horizontal="center" vertical="top" wrapText="1"/>
      <protection hidden="1"/>
    </xf>
    <xf numFmtId="164" fontId="10" fillId="0" borderId="16" xfId="0" applyNumberFormat="1" applyFont="1" applyBorder="1" applyAlignment="1" applyProtection="1">
      <alignment vertical="center" wrapText="1"/>
      <protection hidden="1"/>
    </xf>
    <xf numFmtId="167" fontId="44" fillId="0" borderId="6" xfId="0" applyNumberFormat="1" applyFont="1" applyBorder="1" applyAlignment="1" applyProtection="1">
      <alignment horizontal="center" vertical="top" wrapText="1"/>
      <protection hidden="1"/>
    </xf>
    <xf numFmtId="167" fontId="44" fillId="0" borderId="11" xfId="0" applyNumberFormat="1" applyFont="1" applyBorder="1" applyAlignment="1" applyProtection="1">
      <alignment horizontal="center" vertical="top" wrapText="1"/>
      <protection hidden="1"/>
    </xf>
    <xf numFmtId="0" fontId="44" fillId="0" borderId="6" xfId="0" applyFont="1" applyBorder="1" applyAlignment="1" applyProtection="1">
      <alignment horizontal="center" vertical="top" wrapText="1"/>
      <protection hidden="1"/>
    </xf>
    <xf numFmtId="0" fontId="44" fillId="0" borderId="11" xfId="0" applyFont="1" applyBorder="1" applyAlignment="1" applyProtection="1">
      <alignment horizontal="center" vertical="top" wrapText="1"/>
      <protection hidden="1"/>
    </xf>
    <xf numFmtId="167" fontId="21" fillId="0" borderId="34" xfId="0" applyNumberFormat="1" applyFont="1" applyBorder="1" applyAlignment="1" applyProtection="1">
      <alignment horizontal="center" vertical="top" wrapText="1"/>
      <protection hidden="1"/>
    </xf>
    <xf numFmtId="167" fontId="21" fillId="0" borderId="8" xfId="0" applyNumberFormat="1" applyFont="1" applyBorder="1" applyAlignment="1" applyProtection="1">
      <alignment horizontal="center" vertical="top" wrapText="1"/>
      <protection hidden="1"/>
    </xf>
    <xf numFmtId="167" fontId="21" fillId="0" borderId="29" xfId="0" applyNumberFormat="1" applyFont="1" applyBorder="1" applyAlignment="1" applyProtection="1">
      <alignment horizontal="center" vertical="top" wrapText="1"/>
      <protection hidden="1"/>
    </xf>
    <xf numFmtId="167" fontId="21" fillId="0" borderId="10" xfId="0" applyNumberFormat="1" applyFont="1" applyBorder="1" applyAlignment="1" applyProtection="1">
      <alignment horizontal="center" vertical="top" wrapText="1"/>
      <protection hidden="1"/>
    </xf>
    <xf numFmtId="167" fontId="43" fillId="0" borderId="32" xfId="0" applyNumberFormat="1" applyFont="1" applyBorder="1" applyAlignment="1" applyProtection="1">
      <alignment horizontal="center" vertical="center" wrapText="1"/>
      <protection hidden="1"/>
    </xf>
    <xf numFmtId="167" fontId="43" fillId="0" borderId="62" xfId="0" applyNumberFormat="1" applyFont="1" applyBorder="1" applyAlignment="1" applyProtection="1">
      <alignment horizontal="center" vertical="center" wrapText="1"/>
      <protection hidden="1"/>
    </xf>
    <xf numFmtId="179" fontId="10" fillId="3" borderId="61" xfId="0" applyNumberFormat="1" applyFont="1" applyFill="1" applyBorder="1" applyAlignment="1" applyProtection="1">
      <alignment horizontal="center" vertical="center" wrapText="1"/>
      <protection locked="0"/>
    </xf>
    <xf numFmtId="179" fontId="10" fillId="3" borderId="6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4" xfId="0" applyFont="1" applyBorder="1" applyAlignment="1" applyProtection="1">
      <alignment horizontal="center" vertical="center" textRotation="90"/>
      <protection hidden="1"/>
    </xf>
    <xf numFmtId="0" fontId="24" fillId="0" borderId="17" xfId="0" applyFont="1" applyBorder="1" applyAlignment="1" applyProtection="1">
      <alignment horizontal="center" vertical="center" textRotation="90"/>
      <protection hidden="1"/>
    </xf>
    <xf numFmtId="0" fontId="24" fillId="0" borderId="29" xfId="0" applyFont="1" applyBorder="1" applyAlignment="1" applyProtection="1">
      <alignment horizontal="center" vertical="center" textRotation="90"/>
      <protection hidden="1"/>
    </xf>
    <xf numFmtId="49" fontId="10" fillId="0" borderId="0" xfId="0" applyNumberFormat="1" applyFont="1" applyProtection="1">
      <protection hidden="1"/>
    </xf>
    <xf numFmtId="166" fontId="10" fillId="17" borderId="50" xfId="0" applyNumberFormat="1" applyFont="1" applyFill="1" applyBorder="1" applyAlignment="1" applyProtection="1">
      <alignment horizontal="left" vertical="center" wrapText="1"/>
      <protection locked="0"/>
    </xf>
    <xf numFmtId="166" fontId="10" fillId="17" borderId="14" xfId="0" applyNumberFormat="1" applyFont="1" applyFill="1" applyBorder="1" applyAlignment="1" applyProtection="1">
      <alignment horizontal="left" vertical="center" wrapText="1"/>
      <protection locked="0"/>
    </xf>
    <xf numFmtId="166" fontId="10" fillId="17" borderId="53" xfId="0" applyNumberFormat="1" applyFont="1" applyFill="1" applyBorder="1" applyAlignment="1" applyProtection="1">
      <alignment horizontal="left" vertical="center" wrapText="1"/>
      <protection locked="0"/>
    </xf>
    <xf numFmtId="166" fontId="10" fillId="17" borderId="44" xfId="0" applyNumberFormat="1" applyFont="1" applyFill="1" applyBorder="1" applyAlignment="1" applyProtection="1">
      <alignment horizontal="left" vertical="center" wrapText="1"/>
      <protection locked="0"/>
    </xf>
    <xf numFmtId="166" fontId="44" fillId="0" borderId="6" xfId="0" applyNumberFormat="1" applyFont="1" applyBorder="1" applyAlignment="1" applyProtection="1">
      <alignment horizontal="center" vertical="top" wrapText="1"/>
      <protection hidden="1"/>
    </xf>
    <xf numFmtId="0" fontId="43" fillId="0" borderId="11" xfId="0" applyFont="1" applyBorder="1" applyAlignment="1" applyProtection="1">
      <alignment vertical="top" wrapText="1"/>
      <protection hidden="1"/>
    </xf>
    <xf numFmtId="167" fontId="44" fillId="0" borderId="34" xfId="0" applyNumberFormat="1" applyFont="1" applyBorder="1" applyAlignment="1" applyProtection="1">
      <alignment horizontal="center" vertical="top" wrapText="1"/>
      <protection hidden="1"/>
    </xf>
    <xf numFmtId="167" fontId="44" fillId="0" borderId="8" xfId="0" applyNumberFormat="1" applyFont="1" applyBorder="1" applyAlignment="1" applyProtection="1">
      <alignment horizontal="center" vertical="top" wrapText="1"/>
      <protection hidden="1"/>
    </xf>
    <xf numFmtId="167" fontId="44" fillId="0" borderId="29" xfId="0" applyNumberFormat="1" applyFont="1" applyBorder="1" applyAlignment="1" applyProtection="1">
      <alignment horizontal="center" vertical="top" wrapText="1"/>
      <protection hidden="1"/>
    </xf>
    <xf numFmtId="167" fontId="44" fillId="0" borderId="10" xfId="0" applyNumberFormat="1" applyFont="1" applyBorder="1" applyAlignment="1" applyProtection="1">
      <alignment horizontal="center" vertical="top" wrapText="1"/>
      <protection hidden="1"/>
    </xf>
    <xf numFmtId="166" fontId="10" fillId="17" borderId="63" xfId="0" applyNumberFormat="1" applyFont="1" applyFill="1" applyBorder="1" applyAlignment="1" applyProtection="1">
      <alignment horizontal="left" vertical="center" wrapText="1"/>
      <protection locked="0"/>
    </xf>
    <xf numFmtId="166" fontId="10" fillId="17" borderId="69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0" xfId="0" applyNumberFormat="1" applyFont="1" applyFill="1" applyAlignment="1" applyProtection="1">
      <alignment horizontal="left" vertical="top" wrapText="1"/>
      <protection locked="0"/>
    </xf>
    <xf numFmtId="165" fontId="43" fillId="0" borderId="0" xfId="0" applyNumberFormat="1" applyFont="1" applyAlignment="1" applyProtection="1">
      <alignment horizontal="left" wrapText="1"/>
      <protection hidden="1"/>
    </xf>
    <xf numFmtId="164" fontId="10" fillId="10" borderId="64" xfId="0" applyNumberFormat="1" applyFont="1" applyFill="1" applyBorder="1" applyProtection="1">
      <protection locked="0"/>
    </xf>
    <xf numFmtId="164" fontId="10" fillId="10" borderId="65" xfId="0" applyNumberFormat="1" applyFont="1" applyFill="1" applyBorder="1" applyProtection="1">
      <protection locked="0"/>
    </xf>
    <xf numFmtId="49" fontId="10" fillId="9" borderId="0" xfId="0" applyNumberFormat="1" applyFont="1" applyFill="1" applyProtection="1">
      <protection hidden="1"/>
    </xf>
    <xf numFmtId="49" fontId="10" fillId="9" borderId="9" xfId="0" applyNumberFormat="1" applyFont="1" applyFill="1" applyBorder="1" applyProtection="1">
      <protection hidden="1"/>
    </xf>
    <xf numFmtId="0" fontId="26" fillId="10" borderId="64" xfId="0" applyFont="1" applyFill="1" applyBorder="1" applyAlignment="1" applyProtection="1">
      <alignment horizontal="left"/>
      <protection locked="0"/>
    </xf>
    <xf numFmtId="0" fontId="26" fillId="10" borderId="65" xfId="0" applyFont="1" applyFill="1" applyBorder="1" applyAlignment="1" applyProtection="1">
      <alignment horizontal="left"/>
      <protection locked="0"/>
    </xf>
    <xf numFmtId="167" fontId="10" fillId="0" borderId="0" xfId="0" applyNumberFormat="1" applyFont="1" applyProtection="1">
      <protection hidden="1"/>
    </xf>
    <xf numFmtId="0" fontId="26" fillId="10" borderId="13" xfId="0" applyFont="1" applyFill="1" applyBorder="1" applyAlignment="1" applyProtection="1">
      <alignment horizontal="left"/>
      <protection locked="0"/>
    </xf>
    <xf numFmtId="0" fontId="26" fillId="10" borderId="15" xfId="0" applyFont="1" applyFill="1" applyBorder="1" applyAlignment="1" applyProtection="1">
      <alignment horizontal="left"/>
      <protection locked="0"/>
    </xf>
    <xf numFmtId="175" fontId="10" fillId="0" borderId="64" xfId="0" applyNumberFormat="1" applyFont="1" applyBorder="1" applyAlignment="1" applyProtection="1">
      <alignment horizontal="left"/>
      <protection locked="0"/>
    </xf>
    <xf numFmtId="175" fontId="10" fillId="0" borderId="65" xfId="0" applyNumberFormat="1" applyFont="1" applyBorder="1" applyAlignment="1" applyProtection="1">
      <alignment horizontal="left"/>
      <protection locked="0"/>
    </xf>
    <xf numFmtId="173" fontId="22" fillId="10" borderId="13" xfId="0" applyNumberFormat="1" applyFont="1" applyFill="1" applyBorder="1" applyAlignment="1" applyProtection="1">
      <alignment horizontal="left"/>
      <protection hidden="1"/>
    </xf>
    <xf numFmtId="173" fontId="22" fillId="10" borderId="15" xfId="0" applyNumberFormat="1" applyFont="1" applyFill="1" applyBorder="1" applyAlignment="1" applyProtection="1">
      <alignment horizontal="left"/>
      <protection hidden="1"/>
    </xf>
    <xf numFmtId="174" fontId="26" fillId="10" borderId="13" xfId="0" applyNumberFormat="1" applyFont="1" applyFill="1" applyBorder="1" applyAlignment="1" applyProtection="1">
      <alignment horizontal="left"/>
      <protection hidden="1"/>
    </xf>
    <xf numFmtId="174" fontId="26" fillId="10" borderId="15" xfId="0" applyNumberFormat="1" applyFont="1" applyFill="1" applyBorder="1" applyAlignment="1" applyProtection="1">
      <alignment horizontal="left"/>
      <protection hidden="1"/>
    </xf>
    <xf numFmtId="175" fontId="10" fillId="0" borderId="64" xfId="0" applyNumberFormat="1" applyFont="1" applyBorder="1" applyAlignment="1" applyProtection="1">
      <alignment horizontal="left"/>
      <protection hidden="1"/>
    </xf>
    <xf numFmtId="175" fontId="10" fillId="0" borderId="65" xfId="0" applyNumberFormat="1" applyFont="1" applyBorder="1" applyAlignment="1" applyProtection="1">
      <alignment horizontal="left"/>
      <protection hidden="1"/>
    </xf>
    <xf numFmtId="175" fontId="10" fillId="9" borderId="0" xfId="0" applyNumberFormat="1" applyFont="1" applyFill="1" applyAlignment="1" applyProtection="1">
      <alignment horizontal="left"/>
      <protection hidden="1"/>
    </xf>
    <xf numFmtId="175" fontId="10" fillId="9" borderId="9" xfId="0" applyNumberFormat="1" applyFont="1" applyFill="1" applyBorder="1" applyAlignment="1" applyProtection="1">
      <alignment horizontal="left"/>
      <protection hidden="1"/>
    </xf>
    <xf numFmtId="167" fontId="26" fillId="3" borderId="64" xfId="0" applyNumberFormat="1" applyFont="1" applyFill="1" applyBorder="1" applyAlignment="1" applyProtection="1">
      <alignment horizontal="left"/>
      <protection hidden="1"/>
    </xf>
    <xf numFmtId="167" fontId="26" fillId="3" borderId="65" xfId="0" applyNumberFormat="1" applyFont="1" applyFill="1" applyBorder="1" applyAlignment="1" applyProtection="1">
      <alignment horizontal="left"/>
      <protection hidden="1"/>
    </xf>
    <xf numFmtId="167" fontId="26" fillId="3" borderId="35" xfId="0" applyNumberFormat="1" applyFont="1" applyFill="1" applyBorder="1" applyAlignment="1" applyProtection="1">
      <alignment horizontal="left"/>
      <protection hidden="1"/>
    </xf>
    <xf numFmtId="167" fontId="26" fillId="3" borderId="25" xfId="0" applyNumberFormat="1" applyFont="1" applyFill="1" applyBorder="1" applyAlignment="1" applyProtection="1">
      <alignment horizontal="left"/>
      <protection hidden="1"/>
    </xf>
    <xf numFmtId="0" fontId="21" fillId="0" borderId="6" xfId="0" applyFont="1" applyBorder="1" applyAlignment="1" applyProtection="1">
      <alignment horizontal="center" vertical="center" textRotation="90"/>
      <protection hidden="1"/>
    </xf>
    <xf numFmtId="0" fontId="21" fillId="0" borderId="7" xfId="0" applyFont="1" applyBorder="1" applyAlignment="1" applyProtection="1">
      <alignment horizontal="center" vertical="center" textRotation="90"/>
      <protection hidden="1"/>
    </xf>
    <xf numFmtId="0" fontId="21" fillId="0" borderId="11" xfId="0" applyFont="1" applyBorder="1" applyAlignment="1" applyProtection="1">
      <alignment horizontal="center" vertical="center" textRotation="90"/>
      <protection hidden="1"/>
    </xf>
    <xf numFmtId="0" fontId="21" fillId="0" borderId="34" xfId="0" applyFont="1" applyBorder="1" applyAlignment="1" applyProtection="1">
      <alignment horizontal="center" vertical="center" textRotation="90"/>
      <protection hidden="1"/>
    </xf>
    <xf numFmtId="0" fontId="21" fillId="0" borderId="17" xfId="0" applyFont="1" applyBorder="1" applyAlignment="1" applyProtection="1">
      <alignment horizontal="center" vertical="center" textRotation="90"/>
      <protection hidden="1"/>
    </xf>
    <xf numFmtId="0" fontId="21" fillId="0" borderId="29" xfId="0" applyFont="1" applyBorder="1" applyAlignment="1" applyProtection="1">
      <alignment horizontal="center" vertical="center" textRotation="90"/>
      <protection hidden="1"/>
    </xf>
    <xf numFmtId="167" fontId="21" fillId="0" borderId="32" xfId="0" applyNumberFormat="1" applyFont="1" applyBorder="1" applyAlignment="1" applyProtection="1">
      <alignment horizontal="left" vertical="top" wrapText="1"/>
      <protection hidden="1"/>
    </xf>
    <xf numFmtId="49" fontId="26" fillId="10" borderId="35" xfId="0" applyNumberFormat="1" applyFont="1" applyFill="1" applyBorder="1" applyAlignment="1" applyProtection="1">
      <alignment horizontal="left"/>
      <protection hidden="1"/>
    </xf>
    <xf numFmtId="0" fontId="26" fillId="10" borderId="25" xfId="0" applyFont="1" applyFill="1" applyBorder="1" applyAlignment="1" applyProtection="1">
      <alignment horizontal="left"/>
      <protection hidden="1"/>
    </xf>
    <xf numFmtId="49" fontId="26" fillId="10" borderId="66" xfId="0" applyNumberFormat="1" applyFont="1" applyFill="1" applyBorder="1" applyAlignment="1" applyProtection="1">
      <alignment horizontal="left"/>
      <protection hidden="1"/>
    </xf>
    <xf numFmtId="0" fontId="26" fillId="10" borderId="77" xfId="0" applyFont="1" applyFill="1" applyBorder="1" applyAlignment="1" applyProtection="1">
      <alignment horizontal="left"/>
      <protection hidden="1"/>
    </xf>
    <xf numFmtId="164" fontId="43" fillId="0" borderId="16" xfId="0" applyNumberFormat="1" applyFont="1" applyBorder="1" applyAlignment="1" applyProtection="1">
      <alignment vertical="center" wrapText="1"/>
      <protection hidden="1"/>
    </xf>
    <xf numFmtId="49" fontId="10" fillId="9" borderId="30" xfId="0" applyNumberFormat="1" applyFont="1" applyFill="1" applyBorder="1" applyProtection="1">
      <protection hidden="1"/>
    </xf>
    <xf numFmtId="49" fontId="10" fillId="9" borderId="10" xfId="0" applyNumberFormat="1" applyFont="1" applyFill="1" applyBorder="1" applyProtection="1">
      <protection hidden="1"/>
    </xf>
    <xf numFmtId="167" fontId="43" fillId="0" borderId="32" xfId="0" applyNumberFormat="1" applyFont="1" applyBorder="1" applyAlignment="1" applyProtection="1">
      <alignment horizontal="left" vertical="center" wrapText="1"/>
      <protection hidden="1"/>
    </xf>
    <xf numFmtId="49" fontId="26" fillId="10" borderId="13" xfId="0" applyNumberFormat="1" applyFont="1" applyFill="1" applyBorder="1" applyAlignment="1" applyProtection="1">
      <alignment horizontal="left"/>
      <protection hidden="1"/>
    </xf>
    <xf numFmtId="0" fontId="26" fillId="10" borderId="15" xfId="0" applyFont="1" applyFill="1" applyBorder="1" applyAlignment="1" applyProtection="1">
      <alignment horizontal="left"/>
      <protection hidden="1"/>
    </xf>
    <xf numFmtId="0" fontId="26" fillId="10" borderId="64" xfId="0" applyFont="1" applyFill="1" applyBorder="1" applyAlignment="1" applyProtection="1">
      <alignment horizontal="left"/>
      <protection hidden="1"/>
    </xf>
    <xf numFmtId="0" fontId="26" fillId="10" borderId="65" xfId="0" applyFont="1" applyFill="1" applyBorder="1" applyAlignment="1" applyProtection="1">
      <alignment horizontal="left"/>
      <protection hidden="1"/>
    </xf>
    <xf numFmtId="49" fontId="26" fillId="10" borderId="45" xfId="0" applyNumberFormat="1" applyFont="1" applyFill="1" applyBorder="1" applyAlignment="1" applyProtection="1">
      <alignment horizontal="left"/>
      <protection hidden="1"/>
    </xf>
    <xf numFmtId="0" fontId="26" fillId="10" borderId="46" xfId="0" applyFont="1" applyFill="1" applyBorder="1" applyAlignment="1" applyProtection="1">
      <alignment horizontal="left"/>
      <protection hidden="1"/>
    </xf>
    <xf numFmtId="49" fontId="26" fillId="10" borderId="13" xfId="0" applyNumberFormat="1" applyFont="1" applyFill="1" applyBorder="1" applyProtection="1">
      <protection hidden="1"/>
    </xf>
    <xf numFmtId="0" fontId="26" fillId="10" borderId="15" xfId="0" applyFont="1" applyFill="1" applyBorder="1" applyProtection="1">
      <protection hidden="1"/>
    </xf>
    <xf numFmtId="49" fontId="26" fillId="10" borderId="30" xfId="0" applyNumberFormat="1" applyFont="1" applyFill="1" applyBorder="1" applyProtection="1">
      <protection hidden="1"/>
    </xf>
    <xf numFmtId="0" fontId="26" fillId="10" borderId="10" xfId="0" applyFont="1" applyFill="1" applyBorder="1" applyProtection="1">
      <protection hidden="1"/>
    </xf>
    <xf numFmtId="172" fontId="36" fillId="9" borderId="68" xfId="0" applyNumberFormat="1" applyFont="1" applyFill="1" applyBorder="1" applyAlignment="1" applyProtection="1">
      <alignment vertical="center" wrapText="1"/>
      <protection hidden="1"/>
    </xf>
    <xf numFmtId="172" fontId="36" fillId="9" borderId="69" xfId="0" applyNumberFormat="1" applyFont="1" applyFill="1" applyBorder="1" applyAlignment="1" applyProtection="1">
      <alignment vertical="center" wrapText="1"/>
      <protection hidden="1"/>
    </xf>
    <xf numFmtId="164" fontId="36" fillId="0" borderId="53" xfId="0" applyNumberFormat="1" applyFont="1" applyBorder="1" applyAlignment="1" applyProtection="1">
      <alignment vertical="center" wrapText="1"/>
      <protection hidden="1"/>
    </xf>
    <xf numFmtId="164" fontId="36" fillId="0" borderId="44" xfId="0" applyNumberFormat="1" applyFont="1" applyBorder="1" applyAlignment="1" applyProtection="1">
      <alignment vertical="center" wrapText="1"/>
      <protection hidden="1"/>
    </xf>
    <xf numFmtId="49" fontId="10" fillId="3" borderId="35" xfId="0" applyNumberFormat="1" applyFont="1" applyFill="1" applyBorder="1" applyProtection="1">
      <protection locked="0"/>
    </xf>
    <xf numFmtId="49" fontId="10" fillId="3" borderId="25" xfId="0" applyNumberFormat="1" applyFont="1" applyFill="1" applyBorder="1" applyProtection="1">
      <protection locked="0"/>
    </xf>
    <xf numFmtId="49" fontId="26" fillId="10" borderId="18" xfId="0" applyNumberFormat="1" applyFont="1" applyFill="1" applyBorder="1" applyProtection="1">
      <protection hidden="1"/>
    </xf>
    <xf numFmtId="0" fontId="26" fillId="10" borderId="8" xfId="0" applyFont="1" applyFill="1" applyBorder="1" applyProtection="1">
      <protection hidden="1"/>
    </xf>
    <xf numFmtId="166" fontId="9" fillId="0" borderId="0" xfId="0" applyNumberFormat="1" applyFont="1" applyAlignment="1" applyProtection="1">
      <alignment horizontal="center" vertical="center" wrapText="1"/>
      <protection hidden="1"/>
    </xf>
    <xf numFmtId="166" fontId="9" fillId="0" borderId="9" xfId="0" applyNumberFormat="1" applyFont="1" applyBorder="1" applyAlignment="1" applyProtection="1">
      <alignment horizontal="center" vertical="center" wrapText="1"/>
      <protection hidden="1"/>
    </xf>
    <xf numFmtId="165" fontId="22" fillId="8" borderId="34" xfId="0" applyNumberFormat="1" applyFont="1" applyFill="1" applyBorder="1" applyAlignment="1" applyProtection="1">
      <alignment vertical="center" wrapText="1"/>
      <protection hidden="1"/>
    </xf>
    <xf numFmtId="165" fontId="22" fillId="8" borderId="18" xfId="0" applyNumberFormat="1" applyFont="1" applyFill="1" applyBorder="1" applyAlignment="1" applyProtection="1">
      <alignment vertical="center" wrapText="1"/>
      <protection hidden="1"/>
    </xf>
    <xf numFmtId="164" fontId="36" fillId="0" borderId="61" xfId="0" applyNumberFormat="1" applyFont="1" applyBorder="1" applyAlignment="1" applyProtection="1">
      <alignment vertical="center" wrapText="1"/>
      <protection hidden="1"/>
    </xf>
    <xf numFmtId="164" fontId="36" fillId="0" borderId="32" xfId="0" applyNumberFormat="1" applyFont="1" applyBorder="1" applyAlignment="1" applyProtection="1">
      <alignment vertical="center" wrapText="1"/>
      <protection hidden="1"/>
    </xf>
    <xf numFmtId="172" fontId="26" fillId="9" borderId="63" xfId="0" applyNumberFormat="1" applyFont="1" applyFill="1" applyBorder="1" applyAlignment="1" applyProtection="1">
      <alignment vertical="center" wrapText="1"/>
      <protection hidden="1"/>
    </xf>
    <xf numFmtId="172" fontId="26" fillId="9" borderId="45" xfId="0" applyNumberFormat="1" applyFont="1" applyFill="1" applyBorder="1" applyAlignment="1" applyProtection="1">
      <alignment vertical="center" wrapText="1"/>
      <protection hidden="1"/>
    </xf>
    <xf numFmtId="172" fontId="26" fillId="9" borderId="46" xfId="0" applyNumberFormat="1" applyFont="1" applyFill="1" applyBorder="1" applyAlignment="1" applyProtection="1">
      <alignment vertical="center" wrapText="1"/>
      <protection hidden="1"/>
    </xf>
    <xf numFmtId="167" fontId="9" fillId="0" borderId="29" xfId="0" applyNumberFormat="1" applyFont="1" applyBorder="1" applyAlignment="1" applyProtection="1">
      <alignment horizontal="center" vertical="top" wrapText="1"/>
      <protection hidden="1"/>
    </xf>
    <xf numFmtId="167" fontId="9" fillId="0" borderId="10" xfId="0" applyNumberFormat="1" applyFont="1" applyBorder="1" applyAlignment="1" applyProtection="1">
      <alignment horizontal="center" vertical="top" wrapText="1"/>
      <protection hidden="1"/>
    </xf>
    <xf numFmtId="167" fontId="9" fillId="0" borderId="17" xfId="0" applyNumberFormat="1" applyFont="1" applyBorder="1" applyAlignment="1" applyProtection="1">
      <alignment horizontal="center" vertical="top" wrapText="1"/>
      <protection hidden="1"/>
    </xf>
    <xf numFmtId="167" fontId="9" fillId="0" borderId="9" xfId="0" applyNumberFormat="1" applyFont="1" applyBorder="1" applyAlignment="1" applyProtection="1">
      <alignment horizontal="center" vertical="top" wrapText="1"/>
      <protection hidden="1"/>
    </xf>
    <xf numFmtId="165" fontId="24" fillId="0" borderId="6" xfId="0" applyNumberFormat="1" applyFont="1" applyBorder="1" applyAlignment="1" applyProtection="1">
      <alignment horizontal="center" vertical="top" wrapText="1"/>
      <protection hidden="1"/>
    </xf>
    <xf numFmtId="165" fontId="24" fillId="0" borderId="7" xfId="0" applyNumberFormat="1" applyFont="1" applyBorder="1" applyAlignment="1" applyProtection="1">
      <alignment horizontal="center" vertical="top" wrapText="1"/>
      <protection hidden="1"/>
    </xf>
    <xf numFmtId="167" fontId="9" fillId="0" borderId="34" xfId="0" applyNumberFormat="1" applyFont="1" applyBorder="1" applyAlignment="1" applyProtection="1">
      <alignment horizontal="center" vertical="top" wrapText="1"/>
      <protection hidden="1"/>
    </xf>
    <xf numFmtId="167" fontId="9" fillId="0" borderId="8" xfId="0" applyNumberFormat="1" applyFont="1" applyBorder="1" applyAlignment="1" applyProtection="1">
      <alignment horizontal="center" vertical="top" wrapText="1"/>
      <protection hidden="1"/>
    </xf>
    <xf numFmtId="166" fontId="9" fillId="0" borderId="18" xfId="0" applyNumberFormat="1" applyFont="1" applyBorder="1" applyAlignment="1" applyProtection="1">
      <alignment horizontal="center" vertical="center" wrapText="1"/>
      <protection hidden="1"/>
    </xf>
    <xf numFmtId="166" fontId="9" fillId="0" borderId="8" xfId="0" applyNumberFormat="1" applyFont="1" applyBorder="1" applyAlignment="1" applyProtection="1">
      <alignment horizontal="center" vertical="center" wrapText="1"/>
      <protection hidden="1"/>
    </xf>
    <xf numFmtId="167" fontId="9" fillId="0" borderId="34" xfId="0" applyNumberFormat="1" applyFont="1" applyBorder="1" applyAlignment="1" applyProtection="1">
      <alignment horizontal="center" vertical="center" wrapText="1"/>
      <protection hidden="1"/>
    </xf>
    <xf numFmtId="167" fontId="9" fillId="0" borderId="17" xfId="0" applyNumberFormat="1" applyFont="1" applyBorder="1" applyAlignment="1" applyProtection="1">
      <alignment horizontal="center" vertical="center" wrapText="1"/>
      <protection hidden="1"/>
    </xf>
    <xf numFmtId="167" fontId="9" fillId="0" borderId="29" xfId="0" applyNumberFormat="1" applyFont="1" applyBorder="1" applyAlignment="1" applyProtection="1">
      <alignment horizontal="center" vertical="center" wrapText="1"/>
      <protection hidden="1"/>
    </xf>
    <xf numFmtId="165" fontId="48" fillId="0" borderId="0" xfId="0" applyNumberFormat="1" applyFont="1" applyAlignment="1" applyProtection="1">
      <alignment horizontal="right"/>
      <protection hidden="1"/>
    </xf>
    <xf numFmtId="167" fontId="21" fillId="0" borderId="31" xfId="0" applyNumberFormat="1" applyFont="1" applyBorder="1" applyAlignment="1" applyProtection="1">
      <alignment horizontal="center"/>
      <protection hidden="1"/>
    </xf>
    <xf numFmtId="167" fontId="21" fillId="0" borderId="33" xfId="0" applyNumberFormat="1" applyFont="1" applyBorder="1" applyAlignment="1" applyProtection="1">
      <alignment horizontal="center"/>
      <protection hidden="1"/>
    </xf>
    <xf numFmtId="164" fontId="36" fillId="0" borderId="73" xfId="0" applyNumberFormat="1" applyFont="1" applyBorder="1" applyAlignment="1" applyProtection="1">
      <alignment vertical="center" wrapText="1"/>
      <protection hidden="1"/>
    </xf>
    <xf numFmtId="164" fontId="36" fillId="0" borderId="30" xfId="0" applyNumberFormat="1" applyFont="1" applyBorder="1" applyAlignment="1" applyProtection="1">
      <alignment vertical="center" wrapText="1"/>
      <protection hidden="1"/>
    </xf>
    <xf numFmtId="49" fontId="10" fillId="3" borderId="50" xfId="0" applyNumberFormat="1" applyFont="1" applyFill="1" applyBorder="1" applyAlignment="1" applyProtection="1">
      <alignment vertical="center" wrapText="1"/>
      <protection locked="0"/>
    </xf>
    <xf numFmtId="49" fontId="10" fillId="3" borderId="13" xfId="0" applyNumberFormat="1" applyFont="1" applyFill="1" applyBorder="1" applyAlignment="1" applyProtection="1">
      <alignment vertical="center" wrapText="1"/>
      <protection locked="0"/>
    </xf>
    <xf numFmtId="49" fontId="10" fillId="3" borderId="15" xfId="0" applyNumberFormat="1" applyFont="1" applyFill="1" applyBorder="1" applyAlignment="1" applyProtection="1">
      <alignment vertical="center" wrapText="1"/>
      <protection locked="0"/>
    </xf>
    <xf numFmtId="49" fontId="10" fillId="3" borderId="57" xfId="0" applyNumberFormat="1" applyFont="1" applyFill="1" applyBorder="1" applyAlignment="1" applyProtection="1">
      <alignment vertical="center" wrapText="1"/>
      <protection locked="0"/>
    </xf>
    <xf numFmtId="49" fontId="10" fillId="3" borderId="26" xfId="0" applyNumberFormat="1" applyFont="1" applyFill="1" applyBorder="1" applyAlignment="1" applyProtection="1">
      <alignment vertical="center" wrapText="1"/>
      <protection locked="0"/>
    </xf>
    <xf numFmtId="49" fontId="10" fillId="3" borderId="23" xfId="0" applyNumberFormat="1" applyFont="1" applyFill="1" applyBorder="1" applyAlignment="1" applyProtection="1">
      <alignment vertical="center" wrapText="1"/>
      <protection locked="0"/>
    </xf>
    <xf numFmtId="49" fontId="10" fillId="3" borderId="35" xfId="0" applyNumberFormat="1" applyFont="1" applyFill="1" applyBorder="1" applyAlignment="1" applyProtection="1">
      <alignment vertical="center" wrapText="1"/>
      <protection locked="0"/>
    </xf>
    <xf numFmtId="49" fontId="10" fillId="3" borderId="25" xfId="0" applyNumberFormat="1" applyFont="1" applyFill="1" applyBorder="1" applyAlignment="1" applyProtection="1">
      <alignment vertical="center" wrapText="1"/>
      <protection locked="0"/>
    </xf>
    <xf numFmtId="49" fontId="10" fillId="3" borderId="19" xfId="0" applyNumberFormat="1" applyFont="1" applyFill="1" applyBorder="1" applyAlignment="1" applyProtection="1">
      <alignment vertical="center" wrapText="1"/>
      <protection locked="0"/>
    </xf>
    <xf numFmtId="49" fontId="10" fillId="3" borderId="0" xfId="0" applyNumberFormat="1" applyFont="1" applyFill="1" applyAlignment="1" applyProtection="1">
      <alignment vertical="center" wrapText="1"/>
      <protection locked="0"/>
    </xf>
    <xf numFmtId="49" fontId="10" fillId="3" borderId="9" xfId="0" applyNumberFormat="1" applyFont="1" applyFill="1" applyBorder="1" applyAlignment="1" applyProtection="1">
      <alignment vertical="center" wrapText="1"/>
      <protection locked="0"/>
    </xf>
    <xf numFmtId="165" fontId="21" fillId="0" borderId="7" xfId="0" applyNumberFormat="1" applyFont="1" applyBorder="1" applyAlignment="1" applyProtection="1">
      <alignment horizontal="center" vertical="top" wrapText="1"/>
      <protection hidden="1"/>
    </xf>
    <xf numFmtId="167" fontId="9" fillId="0" borderId="0" xfId="0" applyNumberFormat="1" applyFont="1" applyAlignment="1" applyProtection="1">
      <alignment horizontal="center" vertical="top" wrapText="1"/>
      <protection hidden="1"/>
    </xf>
    <xf numFmtId="167" fontId="21" fillId="0" borderId="17" xfId="0" applyNumberFormat="1" applyFont="1" applyBorder="1" applyAlignment="1" applyProtection="1">
      <alignment horizontal="center" vertical="top" wrapText="1"/>
      <protection hidden="1"/>
    </xf>
    <xf numFmtId="167" fontId="21" fillId="0" borderId="9" xfId="0" applyNumberFormat="1" applyFont="1" applyBorder="1" applyAlignment="1" applyProtection="1">
      <alignment horizontal="center" vertical="top" wrapText="1"/>
      <protection hidden="1"/>
    </xf>
    <xf numFmtId="49" fontId="26" fillId="10" borderId="66" xfId="0" applyNumberFormat="1" applyFont="1" applyFill="1" applyBorder="1" applyProtection="1">
      <protection hidden="1"/>
    </xf>
    <xf numFmtId="0" fontId="26" fillId="10" borderId="77" xfId="0" applyFont="1" applyFill="1" applyBorder="1" applyProtection="1">
      <protection hidden="1"/>
    </xf>
    <xf numFmtId="49" fontId="26" fillId="10" borderId="45" xfId="0" applyNumberFormat="1" applyFont="1" applyFill="1" applyBorder="1" applyProtection="1">
      <protection hidden="1"/>
    </xf>
    <xf numFmtId="0" fontId="26" fillId="10" borderId="46" xfId="0" applyFont="1" applyFill="1" applyBorder="1" applyProtection="1">
      <protection hidden="1"/>
    </xf>
    <xf numFmtId="49" fontId="10" fillId="3" borderId="48" xfId="0" applyNumberFormat="1" applyFont="1" applyFill="1" applyBorder="1" applyAlignment="1" applyProtection="1">
      <alignment vertical="center" wrapText="1"/>
      <protection locked="0"/>
    </xf>
    <xf numFmtId="49" fontId="10" fillId="3" borderId="18" xfId="0" applyNumberFormat="1" applyFont="1" applyFill="1" applyBorder="1" applyAlignment="1" applyProtection="1">
      <alignment vertical="center" wrapText="1"/>
      <protection locked="0"/>
    </xf>
    <xf numFmtId="49" fontId="10" fillId="3" borderId="8" xfId="0" applyNumberFormat="1" applyFont="1" applyFill="1" applyBorder="1" applyAlignment="1" applyProtection="1">
      <alignment vertical="center" wrapText="1"/>
      <protection locked="0"/>
    </xf>
    <xf numFmtId="2" fontId="10" fillId="18" borderId="63" xfId="0" applyNumberFormat="1" applyFont="1" applyFill="1" applyBorder="1" applyAlignment="1" applyProtection="1">
      <alignment horizontal="left" vertical="center"/>
      <protection locked="0"/>
    </xf>
    <xf numFmtId="2" fontId="10" fillId="18" borderId="69" xfId="0" applyNumberFormat="1" applyFont="1" applyFill="1" applyBorder="1" applyAlignment="1" applyProtection="1">
      <alignment horizontal="left" vertical="center"/>
      <protection locked="0"/>
    </xf>
    <xf numFmtId="2" fontId="10" fillId="18" borderId="50" xfId="0" applyNumberFormat="1" applyFont="1" applyFill="1" applyBorder="1" applyAlignment="1" applyProtection="1">
      <alignment horizontal="left" vertical="center"/>
      <protection locked="0"/>
    </xf>
    <xf numFmtId="2" fontId="10" fillId="18" borderId="14" xfId="0" applyNumberFormat="1" applyFont="1" applyFill="1" applyBorder="1" applyAlignment="1" applyProtection="1">
      <alignment horizontal="left" vertical="center"/>
      <protection locked="0"/>
    </xf>
    <xf numFmtId="167" fontId="21" fillId="0" borderId="34" xfId="0" applyNumberFormat="1" applyFont="1" applyBorder="1" applyAlignment="1" applyProtection="1">
      <alignment horizontal="center" vertical="top"/>
      <protection hidden="1"/>
    </xf>
    <xf numFmtId="167" fontId="21" fillId="0" borderId="8" xfId="0" applyNumberFormat="1" applyFont="1" applyBorder="1" applyAlignment="1" applyProtection="1">
      <alignment horizontal="center" vertical="top"/>
      <protection hidden="1"/>
    </xf>
    <xf numFmtId="167" fontId="21" fillId="0" borderId="17" xfId="0" applyNumberFormat="1" applyFont="1" applyBorder="1" applyAlignment="1" applyProtection="1">
      <alignment horizontal="center" vertical="top"/>
      <protection hidden="1"/>
    </xf>
    <xf numFmtId="167" fontId="21" fillId="0" borderId="9" xfId="0" applyNumberFormat="1" applyFont="1" applyBorder="1" applyAlignment="1" applyProtection="1">
      <alignment horizontal="center" vertical="top"/>
      <protection hidden="1"/>
    </xf>
    <xf numFmtId="167" fontId="21" fillId="0" borderId="29" xfId="0" applyNumberFormat="1" applyFont="1" applyBorder="1" applyAlignment="1" applyProtection="1">
      <alignment horizontal="center" vertical="top"/>
      <protection hidden="1"/>
    </xf>
    <xf numFmtId="167" fontId="21" fillId="0" borderId="10" xfId="0" applyNumberFormat="1" applyFont="1" applyBorder="1" applyAlignment="1" applyProtection="1">
      <alignment horizontal="center" vertical="top"/>
      <protection hidden="1"/>
    </xf>
    <xf numFmtId="49" fontId="10" fillId="3" borderId="67" xfId="0" applyNumberFormat="1" applyFont="1" applyFill="1" applyBorder="1" applyAlignment="1" applyProtection="1">
      <alignment vertical="center" wrapText="1"/>
      <protection locked="0"/>
    </xf>
    <xf numFmtId="49" fontId="10" fillId="3" borderId="11" xfId="0" applyNumberFormat="1" applyFont="1" applyFill="1" applyBorder="1" applyAlignment="1" applyProtection="1">
      <alignment vertical="center" wrapText="1"/>
      <protection locked="0"/>
    </xf>
    <xf numFmtId="2" fontId="10" fillId="18" borderId="53" xfId="0" applyNumberFormat="1" applyFont="1" applyFill="1" applyBorder="1" applyAlignment="1" applyProtection="1">
      <alignment horizontal="left" vertical="center"/>
      <protection locked="0"/>
    </xf>
    <xf numFmtId="2" fontId="10" fillId="18" borderId="44" xfId="0" applyNumberFormat="1" applyFont="1" applyFill="1" applyBorder="1" applyAlignment="1" applyProtection="1">
      <alignment horizontal="left" vertical="center"/>
      <protection locked="0"/>
    </xf>
    <xf numFmtId="2" fontId="10" fillId="17" borderId="63" xfId="0" applyNumberFormat="1" applyFont="1" applyFill="1" applyBorder="1" applyAlignment="1" applyProtection="1">
      <alignment horizontal="left" vertical="center"/>
      <protection locked="0"/>
    </xf>
    <xf numFmtId="2" fontId="10" fillId="17" borderId="69" xfId="0" applyNumberFormat="1" applyFont="1" applyFill="1" applyBorder="1" applyAlignment="1" applyProtection="1">
      <alignment horizontal="left" vertical="center"/>
      <protection locked="0"/>
    </xf>
    <xf numFmtId="166" fontId="10" fillId="17" borderId="50" xfId="0" applyNumberFormat="1" applyFont="1" applyFill="1" applyBorder="1" applyAlignment="1" applyProtection="1">
      <alignment horizontal="left" vertical="center"/>
      <protection locked="0"/>
    </xf>
    <xf numFmtId="166" fontId="10" fillId="17" borderId="14" xfId="0" applyNumberFormat="1" applyFont="1" applyFill="1" applyBorder="1" applyAlignment="1" applyProtection="1">
      <alignment horizontal="left" vertical="center"/>
      <protection locked="0"/>
    </xf>
    <xf numFmtId="2" fontId="10" fillId="17" borderId="50" xfId="0" applyNumberFormat="1" applyFont="1" applyFill="1" applyBorder="1" applyAlignment="1" applyProtection="1">
      <alignment horizontal="left" vertical="center"/>
      <protection locked="0"/>
    </xf>
    <xf numFmtId="2" fontId="10" fillId="17" borderId="14" xfId="0" applyNumberFormat="1" applyFont="1" applyFill="1" applyBorder="1" applyAlignment="1" applyProtection="1">
      <alignment horizontal="left" vertical="center"/>
      <protection locked="0"/>
    </xf>
    <xf numFmtId="2" fontId="10" fillId="17" borderId="53" xfId="0" applyNumberFormat="1" applyFont="1" applyFill="1" applyBorder="1" applyAlignment="1" applyProtection="1">
      <alignment horizontal="left" vertical="center"/>
      <protection locked="0"/>
    </xf>
    <xf numFmtId="2" fontId="10" fillId="17" borderId="44" xfId="0" applyNumberFormat="1" applyFont="1" applyFill="1" applyBorder="1" applyAlignment="1" applyProtection="1">
      <alignment horizontal="left" vertical="center"/>
      <protection locked="0"/>
    </xf>
  </cellXfs>
  <cellStyles count="2">
    <cellStyle name="Link" xfId="1" builtinId="8"/>
    <cellStyle name="Standard" xfId="0" builtinId="0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$40" noThreeD="1"/>
</file>

<file path=xl/ctrlProps/ctrlProp10.xml><?xml version="1.0" encoding="utf-8"?>
<formControlPr xmlns="http://schemas.microsoft.com/office/spreadsheetml/2009/9/main" objectType="CheckBox" fmlaLink="$L$24" noThreeD="1"/>
</file>

<file path=xl/ctrlProps/ctrlProp11.xml><?xml version="1.0" encoding="utf-8"?>
<formControlPr xmlns="http://schemas.microsoft.com/office/spreadsheetml/2009/9/main" objectType="CheckBox" fmlaLink="$L$25" noThreeD="1"/>
</file>

<file path=xl/ctrlProps/ctrlProp12.xml><?xml version="1.0" encoding="utf-8"?>
<formControlPr xmlns="http://schemas.microsoft.com/office/spreadsheetml/2009/9/main" objectType="CheckBox" fmlaLink="$L$26" noThreeD="1"/>
</file>

<file path=xl/ctrlProps/ctrlProp13.xml><?xml version="1.0" encoding="utf-8"?>
<formControlPr xmlns="http://schemas.microsoft.com/office/spreadsheetml/2009/9/main" objectType="CheckBox" fmlaLink="$L$27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Drop" dropStyle="combo" dx="16" fmlaLink="$N$38" fmlaRange="$M$39:$M$43" noThreeD="1" sel="1" val="0"/>
</file>

<file path=xl/ctrlProps/ctrlProp17.xml><?xml version="1.0" encoding="utf-8"?>
<formControlPr xmlns="http://schemas.microsoft.com/office/spreadsheetml/2009/9/main" objectType="CheckBox" fmlaLink="$Q$21" noThreeD="1"/>
</file>

<file path=xl/ctrlProps/ctrlProp18.xml><?xml version="1.0" encoding="utf-8"?>
<formControlPr xmlns="http://schemas.microsoft.com/office/spreadsheetml/2009/9/main" objectType="CheckBox" fmlaLink="$R$21" noThreeD="1"/>
</file>

<file path=xl/ctrlProps/ctrlProp19.xml><?xml version="1.0" encoding="utf-8"?>
<formControlPr xmlns="http://schemas.microsoft.com/office/spreadsheetml/2009/9/main" objectType="CheckBox" fmlaLink="$L$29" noThreeD="1"/>
</file>

<file path=xl/ctrlProps/ctrlProp2.xml><?xml version="1.0" encoding="utf-8"?>
<formControlPr xmlns="http://schemas.microsoft.com/office/spreadsheetml/2009/9/main" objectType="Drop" dropStyle="combo" dx="16" fmlaLink="$O$35" fmlaRange="$M$36:$M$39" noThreeD="1" sel="1" val="0"/>
</file>

<file path=xl/ctrlProps/ctrlProp20.xml><?xml version="1.0" encoding="utf-8"?>
<formControlPr xmlns="http://schemas.microsoft.com/office/spreadsheetml/2009/9/main" objectType="CheckBox" fmlaLink="$L$21" noThreeD="1"/>
</file>

<file path=xl/ctrlProps/ctrlProp21.xml><?xml version="1.0" encoding="utf-8"?>
<formControlPr xmlns="http://schemas.microsoft.com/office/spreadsheetml/2009/9/main" objectType="CheckBox" fmlaLink="$L$22" noThreeD="1"/>
</file>

<file path=xl/ctrlProps/ctrlProp22.xml><?xml version="1.0" encoding="utf-8"?>
<formControlPr xmlns="http://schemas.microsoft.com/office/spreadsheetml/2009/9/main" objectType="CheckBox" fmlaLink="$L$23" noThreeD="1"/>
</file>

<file path=xl/ctrlProps/ctrlProp23.xml><?xml version="1.0" encoding="utf-8"?>
<formControlPr xmlns="http://schemas.microsoft.com/office/spreadsheetml/2009/9/main" objectType="CheckBox" fmlaLink="$L$24" noThreeD="1"/>
</file>

<file path=xl/ctrlProps/ctrlProp24.xml><?xml version="1.0" encoding="utf-8"?>
<formControlPr xmlns="http://schemas.microsoft.com/office/spreadsheetml/2009/9/main" objectType="Drop" dropStyle="combo" dx="16" fmlaLink="$M$37" fmlaRange="$L$37:$L$40" noThreeD="1" sel="1" val="0"/>
</file>

<file path=xl/ctrlProps/ctrlProp25.xml><?xml version="1.0" encoding="utf-8"?>
<formControlPr xmlns="http://schemas.microsoft.com/office/spreadsheetml/2009/9/main" objectType="CheckBox" fmlaLink="$F$17" noThreeD="1"/>
</file>

<file path=xl/ctrlProps/ctrlProp26.xml><?xml version="1.0" encoding="utf-8"?>
<formControlPr xmlns="http://schemas.microsoft.com/office/spreadsheetml/2009/9/main" objectType="CheckBox" fmlaLink="$F$32" noThreeD="1"/>
</file>

<file path=xl/ctrlProps/ctrlProp27.xml><?xml version="1.0" encoding="utf-8"?>
<formControlPr xmlns="http://schemas.microsoft.com/office/spreadsheetml/2009/9/main" objectType="CheckBox" fmlaLink="$F$18" noThreeD="1"/>
</file>

<file path=xl/ctrlProps/ctrlProp28.xml><?xml version="1.0" encoding="utf-8"?>
<formControlPr xmlns="http://schemas.microsoft.com/office/spreadsheetml/2009/9/main" objectType="CheckBox" fmlaLink="$F$19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L$1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Q$24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R$24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N$6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N$3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N$4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N$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133546</xdr:rowOff>
    </xdr:from>
    <xdr:to>
      <xdr:col>8</xdr:col>
      <xdr:colOff>0</xdr:colOff>
      <xdr:row>55</xdr:row>
      <xdr:rowOff>13606</xdr:rowOff>
    </xdr:to>
    <xdr:sp macro="" textlink="">
      <xdr:nvSpPr>
        <xdr:cNvPr id="5" name="Text Box 5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0" y="2058957"/>
          <a:ext cx="6096000" cy="7418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CH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Folgende Punkte sind beim Ausfüllen und  Einreichen der Formulare zu beachten: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1.  Die Angaben zur Person sind nur auf dem ersten Formular (PEX und CPEX) zu erfassen.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2. Es sind nur Zellen auszufüllen, welche grau hinterlegt sind.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Das Total aller Formulare wird automatisch auf Seite 1 übertragen.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CPEX/PEX, die mehr als 4 Übernachtungen in Rechnung stellen, können diese auf der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Seiten 2 eintragen.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3. In die Spalte "Anzahl Stunden" sind nur ganze oder halbe Stunden einzutragen.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Pro Zeile können höchstens 12 Stunden verbucht werden. Dabei ist immer der geprüfte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Beruf und der Prüfungsort anzugeben.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Wenn eine Expertensitzung besucht wurde, ist im entsprechenden Feld ein Haken zu setzen.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 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4. Grundsätzlich sind von jeder Lohnzahlung AHV/IV/EO- und ALV-Beiträge abzuziehen.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Die Beträge müssen jedoch nicht erhoben werden, wenn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     - der Lohn pro Arbeitgeber Fr. 2'500.00 im Jahr nicht übersteigt, und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     - die Arbeitnehmerin oder der Arbeitnehmer keine Beitragszahlung wünscht.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 Die Arbeitnehmerin oder der Arbeitnehmer kann verlangen, dass die Beiträge auf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 Löhne von weniger als Fr. 2'500.00 im Jahr abgezogen und an die Ausgleichskasse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entrichtet werden.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  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5. Alle ausgefüllten Formulare sind zu unterzeichnen und zusammen mit allfälligen Belegen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</a:t>
          </a:r>
          <a:r>
            <a:rPr kumimoji="0" lang="de-CH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bis am 15. Juli  </a:t>
          </a: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der Chefexpertin oder dem Chefexperten einzureichen. Diese stellen die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Gesamtabrechnung bis am 31. Juli dem Amt für Berufsbildung, Mittel- und Hochschulen zu.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 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6. Die Expertenhonorare werden </a:t>
          </a:r>
          <a:r>
            <a:rPr kumimoji="0" lang="de-CH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spätestens im letzten Quartal </a:t>
          </a: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des laufenden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Kalenderjahres ausbezahlt.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Für Fragen stehen wir Ihnen gerne zur Verfügung: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Amt für Berufsbildung, Mittel- und Hochschulen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Qualifikationsverfahren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Kreuzackerstrasse 1</a:t>
          </a:r>
          <a:b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</a:b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Postfach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4502 Solothurn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Tel. 032 627 28 55   /    qv.abmh@dbk.so.ch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Frutiger LT Com 55 Roman" panose="020B0503030504020204" pitchFamily="34" charset="0"/>
          </a:endParaRPr>
        </a:p>
      </xdr:txBody>
    </xdr:sp>
    <xdr:clientData/>
  </xdr:twoCellAnchor>
  <xdr:twoCellAnchor>
    <xdr:from>
      <xdr:col>5</xdr:col>
      <xdr:colOff>14111</xdr:colOff>
      <xdr:row>0</xdr:row>
      <xdr:rowOff>177901</xdr:rowOff>
    </xdr:from>
    <xdr:to>
      <xdr:col>7</xdr:col>
      <xdr:colOff>738011</xdr:colOff>
      <xdr:row>0</xdr:row>
      <xdr:rowOff>358876</xdr:rowOff>
    </xdr:to>
    <xdr:pic>
      <xdr:nvPicPr>
        <xdr:cNvPr id="4" name="Grafik 3" descr="Kanton_sw_bi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4111" y="177901"/>
          <a:ext cx="22479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30</xdr:row>
      <xdr:rowOff>219075</xdr:rowOff>
    </xdr:from>
    <xdr:to>
      <xdr:col>8</xdr:col>
      <xdr:colOff>323850</xdr:colOff>
      <xdr:row>31</xdr:row>
      <xdr:rowOff>142875</xdr:rowOff>
    </xdr:to>
    <xdr:sp macro="" textlink="">
      <xdr:nvSpPr>
        <xdr:cNvPr id="16525" name="Line 15">
          <a:extLst>
            <a:ext uri="{FF2B5EF4-FFF2-40B4-BE49-F238E27FC236}">
              <a16:creationId xmlns:a16="http://schemas.microsoft.com/office/drawing/2014/main" id="{00000000-0008-0000-0100-00008D400000}"/>
            </a:ext>
          </a:extLst>
        </xdr:cNvPr>
        <xdr:cNvSpPr>
          <a:spLocks noChangeShapeType="1"/>
        </xdr:cNvSpPr>
      </xdr:nvSpPr>
      <xdr:spPr bwMode="auto">
        <a:xfrm>
          <a:off x="5343525" y="703897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323850</xdr:colOff>
      <xdr:row>31</xdr:row>
      <xdr:rowOff>133350</xdr:rowOff>
    </xdr:from>
    <xdr:to>
      <xdr:col>9</xdr:col>
      <xdr:colOff>0</xdr:colOff>
      <xdr:row>31</xdr:row>
      <xdr:rowOff>142875</xdr:rowOff>
    </xdr:to>
    <xdr:sp macro="" textlink="">
      <xdr:nvSpPr>
        <xdr:cNvPr id="16526" name="Line 16">
          <a:extLst>
            <a:ext uri="{FF2B5EF4-FFF2-40B4-BE49-F238E27FC236}">
              <a16:creationId xmlns:a16="http://schemas.microsoft.com/office/drawing/2014/main" id="{00000000-0008-0000-0100-00008E400000}"/>
            </a:ext>
          </a:extLst>
        </xdr:cNvPr>
        <xdr:cNvSpPr>
          <a:spLocks noChangeShapeType="1"/>
        </xdr:cNvSpPr>
      </xdr:nvSpPr>
      <xdr:spPr bwMode="auto">
        <a:xfrm flipV="1">
          <a:off x="5343525" y="7172325"/>
          <a:ext cx="3714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31</xdr:row>
      <xdr:rowOff>9525</xdr:rowOff>
    </xdr:from>
    <xdr:to>
      <xdr:col>7</xdr:col>
      <xdr:colOff>352425</xdr:colOff>
      <xdr:row>32</xdr:row>
      <xdr:rowOff>133350</xdr:rowOff>
    </xdr:to>
    <xdr:sp macro="" textlink="">
      <xdr:nvSpPr>
        <xdr:cNvPr id="16527" name="Line 17">
          <a:extLst>
            <a:ext uri="{FF2B5EF4-FFF2-40B4-BE49-F238E27FC236}">
              <a16:creationId xmlns:a16="http://schemas.microsoft.com/office/drawing/2014/main" id="{00000000-0008-0000-0100-00008F400000}"/>
            </a:ext>
          </a:extLst>
        </xdr:cNvPr>
        <xdr:cNvSpPr>
          <a:spLocks noChangeShapeType="1"/>
        </xdr:cNvSpPr>
      </xdr:nvSpPr>
      <xdr:spPr bwMode="auto">
        <a:xfrm flipH="1">
          <a:off x="4676775" y="7048500"/>
          <a:ext cx="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32</xdr:row>
      <xdr:rowOff>133350</xdr:rowOff>
    </xdr:from>
    <xdr:to>
      <xdr:col>9</xdr:col>
      <xdr:colOff>0</xdr:colOff>
      <xdr:row>32</xdr:row>
      <xdr:rowOff>133350</xdr:rowOff>
    </xdr:to>
    <xdr:sp macro="" textlink="">
      <xdr:nvSpPr>
        <xdr:cNvPr id="16528" name="Line 19">
          <a:extLst>
            <a:ext uri="{FF2B5EF4-FFF2-40B4-BE49-F238E27FC236}">
              <a16:creationId xmlns:a16="http://schemas.microsoft.com/office/drawing/2014/main" id="{00000000-0008-0000-0100-000090400000}"/>
            </a:ext>
          </a:extLst>
        </xdr:cNvPr>
        <xdr:cNvSpPr>
          <a:spLocks noChangeShapeType="1"/>
        </xdr:cNvSpPr>
      </xdr:nvSpPr>
      <xdr:spPr bwMode="auto">
        <a:xfrm flipV="1">
          <a:off x="4676775" y="7391400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38</xdr:row>
          <xdr:rowOff>19050</xdr:rowOff>
        </xdr:from>
        <xdr:to>
          <xdr:col>4</xdr:col>
          <xdr:colOff>152400</xdr:colOff>
          <xdr:row>39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285750</xdr:colOff>
      <xdr:row>31</xdr:row>
      <xdr:rowOff>19050</xdr:rowOff>
    </xdr:from>
    <xdr:to>
      <xdr:col>6</xdr:col>
      <xdr:colOff>285750</xdr:colOff>
      <xdr:row>33</xdr:row>
      <xdr:rowOff>133350</xdr:rowOff>
    </xdr:to>
    <xdr:sp macro="" textlink="">
      <xdr:nvSpPr>
        <xdr:cNvPr id="16530" name="Line 52">
          <a:extLst>
            <a:ext uri="{FF2B5EF4-FFF2-40B4-BE49-F238E27FC236}">
              <a16:creationId xmlns:a16="http://schemas.microsoft.com/office/drawing/2014/main" id="{00000000-0008-0000-0100-000092400000}"/>
            </a:ext>
          </a:extLst>
        </xdr:cNvPr>
        <xdr:cNvSpPr>
          <a:spLocks noChangeShapeType="1"/>
        </xdr:cNvSpPr>
      </xdr:nvSpPr>
      <xdr:spPr bwMode="auto">
        <a:xfrm>
          <a:off x="4029075" y="7058025"/>
          <a:ext cx="0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285750</xdr:colOff>
      <xdr:row>33</xdr:row>
      <xdr:rowOff>142875</xdr:rowOff>
    </xdr:from>
    <xdr:to>
      <xdr:col>9</xdr:col>
      <xdr:colOff>0</xdr:colOff>
      <xdr:row>33</xdr:row>
      <xdr:rowOff>142875</xdr:rowOff>
    </xdr:to>
    <xdr:sp macro="" textlink="">
      <xdr:nvSpPr>
        <xdr:cNvPr id="16531" name="Line 53">
          <a:extLst>
            <a:ext uri="{FF2B5EF4-FFF2-40B4-BE49-F238E27FC236}">
              <a16:creationId xmlns:a16="http://schemas.microsoft.com/office/drawing/2014/main" id="{00000000-0008-0000-0100-000093400000}"/>
            </a:ext>
          </a:extLst>
        </xdr:cNvPr>
        <xdr:cNvSpPr>
          <a:spLocks noChangeShapeType="1"/>
        </xdr:cNvSpPr>
      </xdr:nvSpPr>
      <xdr:spPr bwMode="auto">
        <a:xfrm>
          <a:off x="4029075" y="7620000"/>
          <a:ext cx="1685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33</xdr:row>
          <xdr:rowOff>190500</xdr:rowOff>
        </xdr:from>
        <xdr:to>
          <xdr:col>5</xdr:col>
          <xdr:colOff>466725</xdr:colOff>
          <xdr:row>34</xdr:row>
          <xdr:rowOff>171450</xdr:rowOff>
        </xdr:to>
        <xdr:sp macro="" textlink="">
          <xdr:nvSpPr>
            <xdr:cNvPr id="3016" name="Drop Down 1992" hidden="1">
              <a:extLst>
                <a:ext uri="{63B3BB69-23CF-44E3-9099-C40C66FF867C}">
                  <a14:compatExt spid="_x0000_s3016"/>
                </a:ext>
                <a:ext uri="{FF2B5EF4-FFF2-40B4-BE49-F238E27FC236}">
                  <a16:creationId xmlns:a16="http://schemas.microsoft.com/office/drawing/2014/main" id="{00000000-0008-0000-0100-0000C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3</xdr:row>
          <xdr:rowOff>38100</xdr:rowOff>
        </xdr:from>
        <xdr:to>
          <xdr:col>4</xdr:col>
          <xdr:colOff>752475</xdr:colOff>
          <xdr:row>4</xdr:row>
          <xdr:rowOff>76200</xdr:rowOff>
        </xdr:to>
        <xdr:grpSp>
          <xdr:nvGrpSpPr>
            <xdr:cNvPr id="16532" name="Gruppieren 2">
              <a:extLst>
                <a:ext uri="{FF2B5EF4-FFF2-40B4-BE49-F238E27FC236}">
                  <a16:creationId xmlns:a16="http://schemas.microsoft.com/office/drawing/2014/main" id="{00000000-0008-0000-0100-0000944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207345" y="951322"/>
              <a:ext cx="685800" cy="224672"/>
              <a:chOff x="1552225" y="1319388"/>
              <a:chExt cx="618007" cy="218722"/>
            </a:xfrm>
          </xdr:grpSpPr>
          <xdr:sp macro="" textlink="">
            <xdr:nvSpPr>
              <xdr:cNvPr id="3023" name="Check Box 1999" hidden="1">
                <a:extLst>
                  <a:ext uri="{63B3BB69-23CF-44E3-9099-C40C66FF867C}">
                    <a14:compatExt spid="_x0000_s3023"/>
                  </a:ext>
                  <a:ext uri="{FF2B5EF4-FFF2-40B4-BE49-F238E27FC236}">
                    <a16:creationId xmlns:a16="http://schemas.microsoft.com/office/drawing/2014/main" id="{00000000-0008-0000-0100-0000CF0B0000}"/>
                  </a:ext>
                </a:extLst>
              </xdr:cNvPr>
              <xdr:cNvSpPr/>
            </xdr:nvSpPr>
            <xdr:spPr bwMode="auto">
              <a:xfrm>
                <a:off x="1552225" y="1319388"/>
                <a:ext cx="332774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24" name="Check Box 2000" hidden="1">
                <a:extLst>
                  <a:ext uri="{63B3BB69-23CF-44E3-9099-C40C66FF867C}">
                    <a14:compatExt spid="_x0000_s3024"/>
                  </a:ext>
                  <a:ext uri="{FF2B5EF4-FFF2-40B4-BE49-F238E27FC236}">
                    <a16:creationId xmlns:a16="http://schemas.microsoft.com/office/drawing/2014/main" id="{00000000-0008-0000-0100-0000D00B0000}"/>
                  </a:ext>
                </a:extLst>
              </xdr:cNvPr>
              <xdr:cNvSpPr/>
            </xdr:nvSpPr>
            <xdr:spPr bwMode="auto">
              <a:xfrm>
                <a:off x="1704345" y="1319388"/>
                <a:ext cx="3042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25" name="Check Box 2001" hidden="1">
                <a:extLst>
                  <a:ext uri="{63B3BB69-23CF-44E3-9099-C40C66FF867C}">
                    <a14:compatExt spid="_x0000_s3025"/>
                  </a:ext>
                  <a:ext uri="{FF2B5EF4-FFF2-40B4-BE49-F238E27FC236}">
                    <a16:creationId xmlns:a16="http://schemas.microsoft.com/office/drawing/2014/main" id="{00000000-0008-0000-0100-0000D10B0000}"/>
                  </a:ext>
                </a:extLst>
              </xdr:cNvPr>
              <xdr:cNvSpPr/>
            </xdr:nvSpPr>
            <xdr:spPr bwMode="auto">
              <a:xfrm>
                <a:off x="1865980" y="1319388"/>
                <a:ext cx="30425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9</xdr:row>
          <xdr:rowOff>142875</xdr:rowOff>
        </xdr:from>
        <xdr:to>
          <xdr:col>7</xdr:col>
          <xdr:colOff>66675</xdr:colOff>
          <xdr:row>11</xdr:row>
          <xdr:rowOff>28575</xdr:rowOff>
        </xdr:to>
        <xdr:sp macro="" textlink="">
          <xdr:nvSpPr>
            <xdr:cNvPr id="16394" name="Check Box 2058" descr="Sitzung&#10;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1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19</xdr:row>
          <xdr:rowOff>47625</xdr:rowOff>
        </xdr:from>
        <xdr:to>
          <xdr:col>6</xdr:col>
          <xdr:colOff>619125</xdr:colOff>
          <xdr:row>20</xdr:row>
          <xdr:rowOff>180975</xdr:rowOff>
        </xdr:to>
        <xdr:sp macro="" textlink="">
          <xdr:nvSpPr>
            <xdr:cNvPr id="16408" name="Check Box 2072" descr="Sitzung&#10;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1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19</xdr:row>
          <xdr:rowOff>38100</xdr:rowOff>
        </xdr:from>
        <xdr:to>
          <xdr:col>9</xdr:col>
          <xdr:colOff>57150</xdr:colOff>
          <xdr:row>20</xdr:row>
          <xdr:rowOff>171450</xdr:rowOff>
        </xdr:to>
        <xdr:sp macro="" textlink="">
          <xdr:nvSpPr>
            <xdr:cNvPr id="16409" name="Check Box 2073" descr="Sitzung&#10;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1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590550</xdr:colOff>
          <xdr:row>3</xdr:row>
          <xdr:rowOff>38100</xdr:rowOff>
        </xdr:from>
        <xdr:to>
          <xdr:col>5</xdr:col>
          <xdr:colOff>142875</xdr:colOff>
          <xdr:row>4</xdr:row>
          <xdr:rowOff>76200</xdr:rowOff>
        </xdr:to>
        <xdr:sp macro="" textlink="">
          <xdr:nvSpPr>
            <xdr:cNvPr id="16414" name="Check Box 2078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1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23</xdr:row>
          <xdr:rowOff>28575</xdr:rowOff>
        </xdr:from>
        <xdr:to>
          <xdr:col>2</xdr:col>
          <xdr:colOff>523875</xdr:colOff>
          <xdr:row>24</xdr:row>
          <xdr:rowOff>19050</xdr:rowOff>
        </xdr:to>
        <xdr:sp macro="" textlink="">
          <xdr:nvSpPr>
            <xdr:cNvPr id="16461" name="Check Box 2125" descr="Sitzung&#10;" hidden="1">
              <a:extLst>
                <a:ext uri="{63B3BB69-23CF-44E3-9099-C40C66FF867C}">
                  <a14:compatExt spid="_x0000_s16461"/>
                </a:ext>
                <a:ext uri="{FF2B5EF4-FFF2-40B4-BE49-F238E27FC236}">
                  <a16:creationId xmlns:a16="http://schemas.microsoft.com/office/drawing/2014/main" id="{00000000-0008-0000-0100-00004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24</xdr:row>
          <xdr:rowOff>19050</xdr:rowOff>
        </xdr:from>
        <xdr:to>
          <xdr:col>2</xdr:col>
          <xdr:colOff>523875</xdr:colOff>
          <xdr:row>25</xdr:row>
          <xdr:rowOff>19050</xdr:rowOff>
        </xdr:to>
        <xdr:sp macro="" textlink="">
          <xdr:nvSpPr>
            <xdr:cNvPr id="16462" name="Check Box 2126" descr="Sitzung&#10;" hidden="1">
              <a:extLst>
                <a:ext uri="{63B3BB69-23CF-44E3-9099-C40C66FF867C}">
                  <a14:compatExt spid="_x0000_s16462"/>
                </a:ext>
                <a:ext uri="{FF2B5EF4-FFF2-40B4-BE49-F238E27FC236}">
                  <a16:creationId xmlns:a16="http://schemas.microsoft.com/office/drawing/2014/main" id="{00000000-0008-0000-0100-00004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25</xdr:row>
          <xdr:rowOff>19050</xdr:rowOff>
        </xdr:from>
        <xdr:to>
          <xdr:col>2</xdr:col>
          <xdr:colOff>523875</xdr:colOff>
          <xdr:row>26</xdr:row>
          <xdr:rowOff>19050</xdr:rowOff>
        </xdr:to>
        <xdr:sp macro="" textlink="">
          <xdr:nvSpPr>
            <xdr:cNvPr id="16464" name="Check Box 2128" descr="Sitzung&#10;" hidden="1">
              <a:extLst>
                <a:ext uri="{63B3BB69-23CF-44E3-9099-C40C66FF867C}">
                  <a14:compatExt spid="_x0000_s16464"/>
                </a:ext>
                <a:ext uri="{FF2B5EF4-FFF2-40B4-BE49-F238E27FC236}">
                  <a16:creationId xmlns:a16="http://schemas.microsoft.com/office/drawing/2014/main" id="{00000000-0008-0000-0100-00005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26</xdr:row>
          <xdr:rowOff>19050</xdr:rowOff>
        </xdr:from>
        <xdr:to>
          <xdr:col>2</xdr:col>
          <xdr:colOff>523875</xdr:colOff>
          <xdr:row>27</xdr:row>
          <xdr:rowOff>19050</xdr:rowOff>
        </xdr:to>
        <xdr:sp macro="" textlink="">
          <xdr:nvSpPr>
            <xdr:cNvPr id="16465" name="Check Box 2129" descr="Sitzung&#10;" hidden="1">
              <a:extLst>
                <a:ext uri="{63B3BB69-23CF-44E3-9099-C40C66FF867C}">
                  <a14:compatExt spid="_x0000_s16465"/>
                </a:ext>
                <a:ext uri="{FF2B5EF4-FFF2-40B4-BE49-F238E27FC236}">
                  <a16:creationId xmlns:a16="http://schemas.microsoft.com/office/drawing/2014/main" id="{00000000-0008-0000-0100-00005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7</xdr:col>
      <xdr:colOff>0</xdr:colOff>
      <xdr:row>0</xdr:row>
      <xdr:rowOff>232833</xdr:rowOff>
    </xdr:from>
    <xdr:to>
      <xdr:col>9</xdr:col>
      <xdr:colOff>850900</xdr:colOff>
      <xdr:row>0</xdr:row>
      <xdr:rowOff>432858</xdr:rowOff>
    </xdr:to>
    <xdr:pic>
      <xdr:nvPicPr>
        <xdr:cNvPr id="24" name="Grafik 23" descr="Kanton_sw_big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5056" y="232833"/>
          <a:ext cx="22479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320675</xdr:colOff>
      <xdr:row>5</xdr:row>
      <xdr:rowOff>111125</xdr:rowOff>
    </xdr:from>
    <xdr:to>
      <xdr:col>6</xdr:col>
      <xdr:colOff>582613</xdr:colOff>
      <xdr:row>5</xdr:row>
      <xdr:rowOff>111125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4079875" y="1406525"/>
          <a:ext cx="26193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45</xdr:row>
          <xdr:rowOff>152400</xdr:rowOff>
        </xdr:from>
        <xdr:to>
          <xdr:col>5</xdr:col>
          <xdr:colOff>542925</xdr:colOff>
          <xdr:row>47</xdr:row>
          <xdr:rowOff>9525</xdr:rowOff>
        </xdr:to>
        <xdr:sp macro="" textlink="">
          <xdr:nvSpPr>
            <xdr:cNvPr id="16473" name="Check Box 2137" hidden="1">
              <a:extLst>
                <a:ext uri="{63B3BB69-23CF-44E3-9099-C40C66FF867C}">
                  <a14:compatExt spid="_x0000_s16473"/>
                </a:ext>
                <a:ext uri="{FF2B5EF4-FFF2-40B4-BE49-F238E27FC236}">
                  <a16:creationId xmlns:a16="http://schemas.microsoft.com/office/drawing/2014/main" id="{00000000-0008-0000-0100-00005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40</xdr:row>
          <xdr:rowOff>28575</xdr:rowOff>
        </xdr:from>
        <xdr:to>
          <xdr:col>7</xdr:col>
          <xdr:colOff>180975</xdr:colOff>
          <xdr:row>42</xdr:row>
          <xdr:rowOff>19050</xdr:rowOff>
        </xdr:to>
        <xdr:sp macro="" textlink="">
          <xdr:nvSpPr>
            <xdr:cNvPr id="16474" name="Check Box 2138" hidden="1">
              <a:extLst>
                <a:ext uri="{63B3BB69-23CF-44E3-9099-C40C66FF867C}">
                  <a14:compatExt spid="_x0000_s16474"/>
                </a:ext>
                <a:ext uri="{FF2B5EF4-FFF2-40B4-BE49-F238E27FC236}">
                  <a16:creationId xmlns:a16="http://schemas.microsoft.com/office/drawing/2014/main" id="{00000000-0008-0000-0100-00005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463550</xdr:colOff>
      <xdr:row>10</xdr:row>
      <xdr:rowOff>38100</xdr:rowOff>
    </xdr:from>
    <xdr:to>
      <xdr:col>3</xdr:col>
      <xdr:colOff>1588</xdr:colOff>
      <xdr:row>10</xdr:row>
      <xdr:rowOff>38100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1238250" y="2171700"/>
          <a:ext cx="26193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34</xdr:row>
      <xdr:rowOff>0</xdr:rowOff>
    </xdr:from>
    <xdr:to>
      <xdr:col>8</xdr:col>
      <xdr:colOff>323850</xdr:colOff>
      <xdr:row>34</xdr:row>
      <xdr:rowOff>142875</xdr:rowOff>
    </xdr:to>
    <xdr:sp macro="" textlink="">
      <xdr:nvSpPr>
        <xdr:cNvPr id="25743" name="Line 15">
          <a:extLst>
            <a:ext uri="{FF2B5EF4-FFF2-40B4-BE49-F238E27FC236}">
              <a16:creationId xmlns:a16="http://schemas.microsoft.com/office/drawing/2014/main" id="{00000000-0008-0000-0200-00008F640000}"/>
            </a:ext>
          </a:extLst>
        </xdr:cNvPr>
        <xdr:cNvSpPr>
          <a:spLocks noChangeShapeType="1"/>
        </xdr:cNvSpPr>
      </xdr:nvSpPr>
      <xdr:spPr bwMode="auto">
        <a:xfrm>
          <a:off x="5314950" y="7172325"/>
          <a:ext cx="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323850</xdr:colOff>
      <xdr:row>34</xdr:row>
      <xdr:rowOff>133350</xdr:rowOff>
    </xdr:from>
    <xdr:to>
      <xdr:col>9</xdr:col>
      <xdr:colOff>0</xdr:colOff>
      <xdr:row>34</xdr:row>
      <xdr:rowOff>142875</xdr:rowOff>
    </xdr:to>
    <xdr:sp macro="" textlink="">
      <xdr:nvSpPr>
        <xdr:cNvPr id="25744" name="Line 16">
          <a:extLst>
            <a:ext uri="{FF2B5EF4-FFF2-40B4-BE49-F238E27FC236}">
              <a16:creationId xmlns:a16="http://schemas.microsoft.com/office/drawing/2014/main" id="{00000000-0008-0000-0200-000090640000}"/>
            </a:ext>
          </a:extLst>
        </xdr:cNvPr>
        <xdr:cNvSpPr>
          <a:spLocks noChangeShapeType="1"/>
        </xdr:cNvSpPr>
      </xdr:nvSpPr>
      <xdr:spPr bwMode="auto">
        <a:xfrm flipV="1">
          <a:off x="5314950" y="7305675"/>
          <a:ext cx="3429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34</xdr:row>
      <xdr:rowOff>9525</xdr:rowOff>
    </xdr:from>
    <xdr:to>
      <xdr:col>7</xdr:col>
      <xdr:colOff>352425</xdr:colOff>
      <xdr:row>35</xdr:row>
      <xdr:rowOff>133350</xdr:rowOff>
    </xdr:to>
    <xdr:sp macro="" textlink="">
      <xdr:nvSpPr>
        <xdr:cNvPr id="25745" name="Line 17">
          <a:extLst>
            <a:ext uri="{FF2B5EF4-FFF2-40B4-BE49-F238E27FC236}">
              <a16:creationId xmlns:a16="http://schemas.microsoft.com/office/drawing/2014/main" id="{00000000-0008-0000-0200-000091640000}"/>
            </a:ext>
          </a:extLst>
        </xdr:cNvPr>
        <xdr:cNvSpPr>
          <a:spLocks noChangeShapeType="1"/>
        </xdr:cNvSpPr>
      </xdr:nvSpPr>
      <xdr:spPr bwMode="auto">
        <a:xfrm flipH="1">
          <a:off x="4676775" y="7181850"/>
          <a:ext cx="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35</xdr:row>
      <xdr:rowOff>133350</xdr:rowOff>
    </xdr:from>
    <xdr:to>
      <xdr:col>9</xdr:col>
      <xdr:colOff>0</xdr:colOff>
      <xdr:row>35</xdr:row>
      <xdr:rowOff>133350</xdr:rowOff>
    </xdr:to>
    <xdr:sp macro="" textlink="">
      <xdr:nvSpPr>
        <xdr:cNvPr id="25746" name="Line 19">
          <a:extLst>
            <a:ext uri="{FF2B5EF4-FFF2-40B4-BE49-F238E27FC236}">
              <a16:creationId xmlns:a16="http://schemas.microsoft.com/office/drawing/2014/main" id="{00000000-0008-0000-0200-000092640000}"/>
            </a:ext>
          </a:extLst>
        </xdr:cNvPr>
        <xdr:cNvSpPr>
          <a:spLocks noChangeShapeType="1"/>
        </xdr:cNvSpPr>
      </xdr:nvSpPr>
      <xdr:spPr bwMode="auto">
        <a:xfrm flipV="1">
          <a:off x="4676775" y="7524750"/>
          <a:ext cx="981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285750</xdr:colOff>
      <xdr:row>34</xdr:row>
      <xdr:rowOff>19050</xdr:rowOff>
    </xdr:from>
    <xdr:to>
      <xdr:col>6</xdr:col>
      <xdr:colOff>285750</xdr:colOff>
      <xdr:row>36</xdr:row>
      <xdr:rowOff>133350</xdr:rowOff>
    </xdr:to>
    <xdr:sp macro="" textlink="">
      <xdr:nvSpPr>
        <xdr:cNvPr id="25747" name="Line 52">
          <a:extLst>
            <a:ext uri="{FF2B5EF4-FFF2-40B4-BE49-F238E27FC236}">
              <a16:creationId xmlns:a16="http://schemas.microsoft.com/office/drawing/2014/main" id="{00000000-0008-0000-0200-000093640000}"/>
            </a:ext>
          </a:extLst>
        </xdr:cNvPr>
        <xdr:cNvSpPr>
          <a:spLocks noChangeShapeType="1"/>
        </xdr:cNvSpPr>
      </xdr:nvSpPr>
      <xdr:spPr bwMode="auto">
        <a:xfrm>
          <a:off x="4029075" y="7191375"/>
          <a:ext cx="0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285750</xdr:colOff>
      <xdr:row>36</xdr:row>
      <xdr:rowOff>142875</xdr:rowOff>
    </xdr:from>
    <xdr:to>
      <xdr:col>9</xdr:col>
      <xdr:colOff>0</xdr:colOff>
      <xdr:row>36</xdr:row>
      <xdr:rowOff>142875</xdr:rowOff>
    </xdr:to>
    <xdr:sp macro="" textlink="">
      <xdr:nvSpPr>
        <xdr:cNvPr id="25748" name="Line 53">
          <a:extLst>
            <a:ext uri="{FF2B5EF4-FFF2-40B4-BE49-F238E27FC236}">
              <a16:creationId xmlns:a16="http://schemas.microsoft.com/office/drawing/2014/main" id="{00000000-0008-0000-0200-000094640000}"/>
            </a:ext>
          </a:extLst>
        </xdr:cNvPr>
        <xdr:cNvSpPr>
          <a:spLocks noChangeShapeType="1"/>
        </xdr:cNvSpPr>
      </xdr:nvSpPr>
      <xdr:spPr bwMode="auto">
        <a:xfrm>
          <a:off x="4029075" y="7753350"/>
          <a:ext cx="1628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36</xdr:row>
          <xdr:rowOff>171450</xdr:rowOff>
        </xdr:from>
        <xdr:to>
          <xdr:col>5</xdr:col>
          <xdr:colOff>466725</xdr:colOff>
          <xdr:row>37</xdr:row>
          <xdr:rowOff>152400</xdr:rowOff>
        </xdr:to>
        <xdr:sp macro="" textlink="">
          <xdr:nvSpPr>
            <xdr:cNvPr id="25631" name="Drop Down 31" hidden="1">
              <a:extLst>
                <a:ext uri="{63B3BB69-23CF-44E3-9099-C40C66FF867C}">
                  <a14:compatExt spid="_x0000_s25631"/>
                </a:ext>
                <a:ext uri="{FF2B5EF4-FFF2-40B4-BE49-F238E27FC236}">
                  <a16:creationId xmlns:a16="http://schemas.microsoft.com/office/drawing/2014/main" id="{00000000-0008-0000-0200-00001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17</xdr:row>
          <xdr:rowOff>19050</xdr:rowOff>
        </xdr:from>
        <xdr:to>
          <xdr:col>6</xdr:col>
          <xdr:colOff>619125</xdr:colOff>
          <xdr:row>18</xdr:row>
          <xdr:rowOff>19050</xdr:rowOff>
        </xdr:to>
        <xdr:sp macro="" textlink="">
          <xdr:nvSpPr>
            <xdr:cNvPr id="25644" name="Check Box 44" descr="Sitzung&#10;" hidden="1">
              <a:extLst>
                <a:ext uri="{63B3BB69-23CF-44E3-9099-C40C66FF867C}">
                  <a14:compatExt spid="_x0000_s25644"/>
                </a:ext>
                <a:ext uri="{FF2B5EF4-FFF2-40B4-BE49-F238E27FC236}">
                  <a16:creationId xmlns:a16="http://schemas.microsoft.com/office/drawing/2014/main" id="{00000000-0008-0000-0200-00002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17</xdr:row>
          <xdr:rowOff>9525</xdr:rowOff>
        </xdr:from>
        <xdr:to>
          <xdr:col>9</xdr:col>
          <xdr:colOff>85725</xdr:colOff>
          <xdr:row>18</xdr:row>
          <xdr:rowOff>9525</xdr:rowOff>
        </xdr:to>
        <xdr:sp macro="" textlink="">
          <xdr:nvSpPr>
            <xdr:cNvPr id="25645" name="Check Box 45" descr="Sitzung&#10;" hidden="1">
              <a:extLst>
                <a:ext uri="{63B3BB69-23CF-44E3-9099-C40C66FF867C}">
                  <a14:compatExt spid="_x0000_s25645"/>
                </a:ext>
                <a:ext uri="{FF2B5EF4-FFF2-40B4-BE49-F238E27FC236}">
                  <a16:creationId xmlns:a16="http://schemas.microsoft.com/office/drawing/2014/main" id="{00000000-0008-0000-0200-00002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27</xdr:row>
          <xdr:rowOff>133350</xdr:rowOff>
        </xdr:from>
        <xdr:to>
          <xdr:col>6</xdr:col>
          <xdr:colOff>123825</xdr:colOff>
          <xdr:row>29</xdr:row>
          <xdr:rowOff>19050</xdr:rowOff>
        </xdr:to>
        <xdr:sp macro="" textlink="">
          <xdr:nvSpPr>
            <xdr:cNvPr id="25707" name="Check Box 107" descr="Sitzung&#10;" hidden="1">
              <a:extLst>
                <a:ext uri="{63B3BB69-23CF-44E3-9099-C40C66FF867C}">
                  <a14:compatExt spid="_x0000_s25707"/>
                </a:ext>
                <a:ext uri="{FF2B5EF4-FFF2-40B4-BE49-F238E27FC236}">
                  <a16:creationId xmlns:a16="http://schemas.microsoft.com/office/drawing/2014/main" id="{00000000-0008-0000-0200-00006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20</xdr:row>
          <xdr:rowOff>19050</xdr:rowOff>
        </xdr:from>
        <xdr:to>
          <xdr:col>2</xdr:col>
          <xdr:colOff>523875</xdr:colOff>
          <xdr:row>21</xdr:row>
          <xdr:rowOff>19050</xdr:rowOff>
        </xdr:to>
        <xdr:sp macro="" textlink="">
          <xdr:nvSpPr>
            <xdr:cNvPr id="25714" name="Check Box 114" descr="Sitzung&#10;" hidden="1">
              <a:extLst>
                <a:ext uri="{63B3BB69-23CF-44E3-9099-C40C66FF867C}">
                  <a14:compatExt spid="_x0000_s25714"/>
                </a:ext>
                <a:ext uri="{FF2B5EF4-FFF2-40B4-BE49-F238E27FC236}">
                  <a16:creationId xmlns:a16="http://schemas.microsoft.com/office/drawing/2014/main" id="{00000000-0008-0000-0200-00007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19050</xdr:rowOff>
        </xdr:from>
        <xdr:to>
          <xdr:col>2</xdr:col>
          <xdr:colOff>523875</xdr:colOff>
          <xdr:row>22</xdr:row>
          <xdr:rowOff>19050</xdr:rowOff>
        </xdr:to>
        <xdr:sp macro="" textlink="">
          <xdr:nvSpPr>
            <xdr:cNvPr id="25715" name="Check Box 115" descr="Sitzung&#10;" hidden="1">
              <a:extLst>
                <a:ext uri="{63B3BB69-23CF-44E3-9099-C40C66FF867C}">
                  <a14:compatExt spid="_x0000_s25715"/>
                </a:ext>
                <a:ext uri="{FF2B5EF4-FFF2-40B4-BE49-F238E27FC236}">
                  <a16:creationId xmlns:a16="http://schemas.microsoft.com/office/drawing/2014/main" id="{00000000-0008-0000-0200-00007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19050</xdr:rowOff>
        </xdr:from>
        <xdr:to>
          <xdr:col>2</xdr:col>
          <xdr:colOff>523875</xdr:colOff>
          <xdr:row>23</xdr:row>
          <xdr:rowOff>19050</xdr:rowOff>
        </xdr:to>
        <xdr:sp macro="" textlink="">
          <xdr:nvSpPr>
            <xdr:cNvPr id="25716" name="Check Box 116" descr="Sitzung&#10;" hidden="1">
              <a:extLst>
                <a:ext uri="{63B3BB69-23CF-44E3-9099-C40C66FF867C}">
                  <a14:compatExt spid="_x0000_s25716"/>
                </a:ext>
                <a:ext uri="{FF2B5EF4-FFF2-40B4-BE49-F238E27FC236}">
                  <a16:creationId xmlns:a16="http://schemas.microsoft.com/office/drawing/2014/main" id="{00000000-0008-0000-0200-00007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23</xdr:row>
          <xdr:rowOff>19050</xdr:rowOff>
        </xdr:from>
        <xdr:to>
          <xdr:col>2</xdr:col>
          <xdr:colOff>523875</xdr:colOff>
          <xdr:row>24</xdr:row>
          <xdr:rowOff>19050</xdr:rowOff>
        </xdr:to>
        <xdr:sp macro="" textlink="">
          <xdr:nvSpPr>
            <xdr:cNvPr id="25717" name="Check Box 117" descr="Sitzung&#10;" hidden="1">
              <a:extLst>
                <a:ext uri="{63B3BB69-23CF-44E3-9099-C40C66FF867C}">
                  <a14:compatExt spid="_x0000_s25717"/>
                </a:ext>
                <a:ext uri="{FF2B5EF4-FFF2-40B4-BE49-F238E27FC236}">
                  <a16:creationId xmlns:a16="http://schemas.microsoft.com/office/drawing/2014/main" id="{00000000-0008-0000-0200-00007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656166</xdr:colOff>
      <xdr:row>0</xdr:row>
      <xdr:rowOff>175684</xdr:rowOff>
    </xdr:from>
    <xdr:to>
      <xdr:col>9</xdr:col>
      <xdr:colOff>879475</xdr:colOff>
      <xdr:row>0</xdr:row>
      <xdr:rowOff>375709</xdr:rowOff>
    </xdr:to>
    <xdr:pic>
      <xdr:nvPicPr>
        <xdr:cNvPr id="17" name="Grafik 16" descr="Kanton_sw_bi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2391" y="175684"/>
          <a:ext cx="23759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282575</xdr:colOff>
      <xdr:row>6</xdr:row>
      <xdr:rowOff>102659</xdr:rowOff>
    </xdr:from>
    <xdr:to>
      <xdr:col>6</xdr:col>
      <xdr:colOff>544513</xdr:colOff>
      <xdr:row>6</xdr:row>
      <xdr:rowOff>102659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4092575" y="1598437"/>
          <a:ext cx="26193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32</xdr:row>
      <xdr:rowOff>95250</xdr:rowOff>
    </xdr:from>
    <xdr:to>
      <xdr:col>7</xdr:col>
      <xdr:colOff>323850</xdr:colOff>
      <xdr:row>34</xdr:row>
      <xdr:rowOff>123825</xdr:rowOff>
    </xdr:to>
    <xdr:sp macro="" textlink="">
      <xdr:nvSpPr>
        <xdr:cNvPr id="15229" name="Line 15">
          <a:extLst>
            <a:ext uri="{FF2B5EF4-FFF2-40B4-BE49-F238E27FC236}">
              <a16:creationId xmlns:a16="http://schemas.microsoft.com/office/drawing/2014/main" id="{00000000-0008-0000-0300-00007D3B0000}"/>
            </a:ext>
          </a:extLst>
        </xdr:cNvPr>
        <xdr:cNvSpPr>
          <a:spLocks noChangeShapeType="1"/>
        </xdr:cNvSpPr>
      </xdr:nvSpPr>
      <xdr:spPr bwMode="auto">
        <a:xfrm flipH="1">
          <a:off x="5191125" y="6162675"/>
          <a:ext cx="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34</xdr:row>
      <xdr:rowOff>133350</xdr:rowOff>
    </xdr:from>
    <xdr:to>
      <xdr:col>8</xdr:col>
      <xdr:colOff>0</xdr:colOff>
      <xdr:row>34</xdr:row>
      <xdr:rowOff>133350</xdr:rowOff>
    </xdr:to>
    <xdr:sp macro="" textlink="">
      <xdr:nvSpPr>
        <xdr:cNvPr id="15230" name="Line 16">
          <a:extLst>
            <a:ext uri="{FF2B5EF4-FFF2-40B4-BE49-F238E27FC236}">
              <a16:creationId xmlns:a16="http://schemas.microsoft.com/office/drawing/2014/main" id="{00000000-0008-0000-0300-00007E3B0000}"/>
            </a:ext>
          </a:extLst>
        </xdr:cNvPr>
        <xdr:cNvSpPr>
          <a:spLocks noChangeShapeType="1"/>
        </xdr:cNvSpPr>
      </xdr:nvSpPr>
      <xdr:spPr bwMode="auto">
        <a:xfrm>
          <a:off x="5191125" y="6648450"/>
          <a:ext cx="257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352425</xdr:colOff>
      <xdr:row>32</xdr:row>
      <xdr:rowOff>66675</xdr:rowOff>
    </xdr:from>
    <xdr:to>
      <xdr:col>6</xdr:col>
      <xdr:colOff>352425</xdr:colOff>
      <xdr:row>35</xdr:row>
      <xdr:rowOff>133350</xdr:rowOff>
    </xdr:to>
    <xdr:sp macro="" textlink="">
      <xdr:nvSpPr>
        <xdr:cNvPr id="15231" name="Line 17">
          <a:extLst>
            <a:ext uri="{FF2B5EF4-FFF2-40B4-BE49-F238E27FC236}">
              <a16:creationId xmlns:a16="http://schemas.microsoft.com/office/drawing/2014/main" id="{00000000-0008-0000-0300-00007F3B0000}"/>
            </a:ext>
          </a:extLst>
        </xdr:cNvPr>
        <xdr:cNvSpPr>
          <a:spLocks noChangeShapeType="1"/>
        </xdr:cNvSpPr>
      </xdr:nvSpPr>
      <xdr:spPr bwMode="auto">
        <a:xfrm flipH="1">
          <a:off x="4638675" y="6134100"/>
          <a:ext cx="0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352425</xdr:colOff>
      <xdr:row>35</xdr:row>
      <xdr:rowOff>133350</xdr:rowOff>
    </xdr:from>
    <xdr:to>
      <xdr:col>8</xdr:col>
      <xdr:colOff>0</xdr:colOff>
      <xdr:row>35</xdr:row>
      <xdr:rowOff>133350</xdr:rowOff>
    </xdr:to>
    <xdr:sp macro="" textlink="">
      <xdr:nvSpPr>
        <xdr:cNvPr id="15232" name="Line 19">
          <a:extLst>
            <a:ext uri="{FF2B5EF4-FFF2-40B4-BE49-F238E27FC236}">
              <a16:creationId xmlns:a16="http://schemas.microsoft.com/office/drawing/2014/main" id="{00000000-0008-0000-0300-0000803B0000}"/>
            </a:ext>
          </a:extLst>
        </xdr:cNvPr>
        <xdr:cNvSpPr>
          <a:spLocks noChangeShapeType="1"/>
        </xdr:cNvSpPr>
      </xdr:nvSpPr>
      <xdr:spPr bwMode="auto">
        <a:xfrm flipV="1">
          <a:off x="4638675" y="6867525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36</xdr:row>
          <xdr:rowOff>9525</xdr:rowOff>
        </xdr:from>
        <xdr:to>
          <xdr:col>4</xdr:col>
          <xdr:colOff>381000</xdr:colOff>
          <xdr:row>36</xdr:row>
          <xdr:rowOff>190500</xdr:rowOff>
        </xdr:to>
        <xdr:sp macro="" textlink="">
          <xdr:nvSpPr>
            <xdr:cNvPr id="14588" name="Drop Down 252" hidden="1">
              <a:extLst>
                <a:ext uri="{63B3BB69-23CF-44E3-9099-C40C66FF867C}">
                  <a14:compatExt spid="_x0000_s14588"/>
                </a:ext>
                <a:ext uri="{FF2B5EF4-FFF2-40B4-BE49-F238E27FC236}">
                  <a16:creationId xmlns:a16="http://schemas.microsoft.com/office/drawing/2014/main" id="{00000000-0008-0000-0300-0000F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16</xdr:row>
          <xdr:rowOff>0</xdr:rowOff>
        </xdr:from>
        <xdr:to>
          <xdr:col>4</xdr:col>
          <xdr:colOff>457200</xdr:colOff>
          <xdr:row>16</xdr:row>
          <xdr:rowOff>219075</xdr:rowOff>
        </xdr:to>
        <xdr:sp macro="" textlink="">
          <xdr:nvSpPr>
            <xdr:cNvPr id="15146" name="Check Box 810" descr="Sitzung&#10;" hidden="1">
              <a:extLst>
                <a:ext uri="{63B3BB69-23CF-44E3-9099-C40C66FF867C}">
                  <a14:compatExt spid="_x0000_s15146"/>
                </a:ext>
                <a:ext uri="{FF2B5EF4-FFF2-40B4-BE49-F238E27FC236}">
                  <a16:creationId xmlns:a16="http://schemas.microsoft.com/office/drawing/2014/main" id="{00000000-0008-0000-0300-00002A3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31</xdr:row>
          <xdr:rowOff>9525</xdr:rowOff>
        </xdr:from>
        <xdr:to>
          <xdr:col>4</xdr:col>
          <xdr:colOff>447675</xdr:colOff>
          <xdr:row>31</xdr:row>
          <xdr:rowOff>209550</xdr:rowOff>
        </xdr:to>
        <xdr:sp macro="" textlink="">
          <xdr:nvSpPr>
            <xdr:cNvPr id="15156" name="Check Box 820" descr="Sitzung&#10;" hidden="1">
              <a:extLst>
                <a:ext uri="{63B3BB69-23CF-44E3-9099-C40C66FF867C}">
                  <a14:compatExt spid="_x0000_s15156"/>
                </a:ext>
                <a:ext uri="{FF2B5EF4-FFF2-40B4-BE49-F238E27FC236}">
                  <a16:creationId xmlns:a16="http://schemas.microsoft.com/office/drawing/2014/main" id="{00000000-0008-0000-0300-0000343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17</xdr:row>
          <xdr:rowOff>0</xdr:rowOff>
        </xdr:from>
        <xdr:to>
          <xdr:col>4</xdr:col>
          <xdr:colOff>447675</xdr:colOff>
          <xdr:row>17</xdr:row>
          <xdr:rowOff>219075</xdr:rowOff>
        </xdr:to>
        <xdr:sp macro="" textlink="">
          <xdr:nvSpPr>
            <xdr:cNvPr id="15179" name="Check Box 843" descr="Sitzung&#10;" hidden="1">
              <a:extLst>
                <a:ext uri="{63B3BB69-23CF-44E3-9099-C40C66FF867C}">
                  <a14:compatExt spid="_x0000_s15179"/>
                </a:ext>
                <a:ext uri="{FF2B5EF4-FFF2-40B4-BE49-F238E27FC236}">
                  <a16:creationId xmlns:a16="http://schemas.microsoft.com/office/drawing/2014/main" id="{00000000-0008-0000-0300-00004B3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18</xdr:row>
          <xdr:rowOff>0</xdr:rowOff>
        </xdr:from>
        <xdr:to>
          <xdr:col>4</xdr:col>
          <xdr:colOff>447675</xdr:colOff>
          <xdr:row>18</xdr:row>
          <xdr:rowOff>219075</xdr:rowOff>
        </xdr:to>
        <xdr:sp macro="" textlink="">
          <xdr:nvSpPr>
            <xdr:cNvPr id="15180" name="Check Box 844" descr="Sitzung&#10;" hidden="1">
              <a:extLst>
                <a:ext uri="{63B3BB69-23CF-44E3-9099-C40C66FF867C}">
                  <a14:compatExt spid="_x0000_s15180"/>
                </a:ext>
                <a:ext uri="{FF2B5EF4-FFF2-40B4-BE49-F238E27FC236}">
                  <a16:creationId xmlns:a16="http://schemas.microsoft.com/office/drawing/2014/main" id="{00000000-0008-0000-0300-00004C3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</xdr:col>
      <xdr:colOff>200377</xdr:colOff>
      <xdr:row>0</xdr:row>
      <xdr:rowOff>188383</xdr:rowOff>
    </xdr:from>
    <xdr:to>
      <xdr:col>8</xdr:col>
      <xdr:colOff>957438</xdr:colOff>
      <xdr:row>0</xdr:row>
      <xdr:rowOff>388408</xdr:rowOff>
    </xdr:to>
    <xdr:pic>
      <xdr:nvPicPr>
        <xdr:cNvPr id="14" name="Grafik 13" descr="Kanton_sw_big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627" y="188383"/>
          <a:ext cx="2738261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317853</xdr:colOff>
      <xdr:row>9</xdr:row>
      <xdr:rowOff>88547</xdr:rowOff>
    </xdr:from>
    <xdr:to>
      <xdr:col>6</xdr:col>
      <xdr:colOff>1235</xdr:colOff>
      <xdr:row>9</xdr:row>
      <xdr:rowOff>88547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4029075" y="2057047"/>
          <a:ext cx="26193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317853</xdr:colOff>
      <xdr:row>27</xdr:row>
      <xdr:rowOff>88547</xdr:rowOff>
    </xdr:from>
    <xdr:to>
      <xdr:col>6</xdr:col>
      <xdr:colOff>1235</xdr:colOff>
      <xdr:row>27</xdr:row>
      <xdr:rowOff>88547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4223103" y="2060222"/>
          <a:ext cx="29298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11</xdr:row>
          <xdr:rowOff>0</xdr:rowOff>
        </xdr:from>
        <xdr:to>
          <xdr:col>1</xdr:col>
          <xdr:colOff>704850</xdr:colOff>
          <xdr:row>12</xdr:row>
          <xdr:rowOff>0</xdr:rowOff>
        </xdr:to>
        <xdr:grpSp>
          <xdr:nvGrpSpPr>
            <xdr:cNvPr id="29952" name="Gruppieren 3">
              <a:extLst>
                <a:ext uri="{FF2B5EF4-FFF2-40B4-BE49-F238E27FC236}">
                  <a16:creationId xmlns:a16="http://schemas.microsoft.com/office/drawing/2014/main" id="{00000000-0008-0000-0400-0000007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66069" y="2109611"/>
              <a:ext cx="638175" cy="218722"/>
              <a:chOff x="699196" y="2427111"/>
              <a:chExt cx="662530" cy="218722"/>
            </a:xfrm>
          </xdr:grpSpPr>
          <xdr:sp macro="" textlink="">
            <xdr:nvSpPr>
              <xdr:cNvPr id="12803" name="Check Box 515" hidden="1">
                <a:extLst>
                  <a:ext uri="{63B3BB69-23CF-44E3-9099-C40C66FF867C}">
                    <a14:compatExt spid="_x0000_s12803"/>
                  </a:ext>
                  <a:ext uri="{FF2B5EF4-FFF2-40B4-BE49-F238E27FC236}">
                    <a16:creationId xmlns:a16="http://schemas.microsoft.com/office/drawing/2014/main" id="{00000000-0008-0000-0400-000003320000}"/>
                  </a:ext>
                </a:extLst>
              </xdr:cNvPr>
              <xdr:cNvSpPr/>
            </xdr:nvSpPr>
            <xdr:spPr bwMode="auto">
              <a:xfrm>
                <a:off x="699196" y="2427111"/>
                <a:ext cx="239164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805" name="Check Box 517" hidden="1">
                <a:extLst>
                  <a:ext uri="{63B3BB69-23CF-44E3-9099-C40C66FF867C}">
                    <a14:compatExt spid="_x0000_s12805"/>
                  </a:ext>
                  <a:ext uri="{FF2B5EF4-FFF2-40B4-BE49-F238E27FC236}">
                    <a16:creationId xmlns:a16="http://schemas.microsoft.com/office/drawing/2014/main" id="{00000000-0008-0000-0400-00000532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1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810" name="Check Box 522" hidden="1">
                <a:extLst>
                  <a:ext uri="{63B3BB69-23CF-44E3-9099-C40C66FF867C}">
                    <a14:compatExt spid="_x0000_s12810"/>
                  </a:ext>
                  <a:ext uri="{FF2B5EF4-FFF2-40B4-BE49-F238E27FC236}">
                    <a16:creationId xmlns:a16="http://schemas.microsoft.com/office/drawing/2014/main" id="{00000000-0008-0000-0400-00000A320000}"/>
                  </a:ext>
                </a:extLst>
              </xdr:cNvPr>
              <xdr:cNvSpPr/>
            </xdr:nvSpPr>
            <xdr:spPr bwMode="auto">
              <a:xfrm>
                <a:off x="1111256" y="2427111"/>
                <a:ext cx="25047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11</xdr:row>
          <xdr:rowOff>209550</xdr:rowOff>
        </xdr:from>
        <xdr:to>
          <xdr:col>1</xdr:col>
          <xdr:colOff>714375</xdr:colOff>
          <xdr:row>12</xdr:row>
          <xdr:rowOff>209550</xdr:rowOff>
        </xdr:to>
        <xdr:grpSp>
          <xdr:nvGrpSpPr>
            <xdr:cNvPr id="29953" name="Gruppieren 344">
              <a:extLst>
                <a:ext uri="{FF2B5EF4-FFF2-40B4-BE49-F238E27FC236}">
                  <a16:creationId xmlns:a16="http://schemas.microsoft.com/office/drawing/2014/main" id="{00000000-0008-0000-0400-0000017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5594" y="2319161"/>
              <a:ext cx="628650" cy="218722"/>
              <a:chOff x="699234" y="2427111"/>
              <a:chExt cx="662474" cy="218722"/>
            </a:xfrm>
          </xdr:grpSpPr>
          <xdr:sp macro="" textlink="">
            <xdr:nvSpPr>
              <xdr:cNvPr id="13226" name="Check Box 938" hidden="1">
                <a:extLst>
                  <a:ext uri="{63B3BB69-23CF-44E3-9099-C40C66FF867C}">
                    <a14:compatExt spid="_x0000_s13226"/>
                  </a:ext>
                  <a:ext uri="{FF2B5EF4-FFF2-40B4-BE49-F238E27FC236}">
                    <a16:creationId xmlns:a16="http://schemas.microsoft.com/office/drawing/2014/main" id="{00000000-0008-0000-0400-0000AA330000}"/>
                  </a:ext>
                </a:extLst>
              </xdr:cNvPr>
              <xdr:cNvSpPr/>
            </xdr:nvSpPr>
            <xdr:spPr bwMode="auto">
              <a:xfrm>
                <a:off x="699234" y="2427111"/>
                <a:ext cx="239177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27" name="Check Box 939" hidden="1">
                <a:extLst>
                  <a:ext uri="{63B3BB69-23CF-44E3-9099-C40C66FF867C}">
                    <a14:compatExt spid="_x0000_s13227"/>
                  </a:ext>
                  <a:ext uri="{FF2B5EF4-FFF2-40B4-BE49-F238E27FC236}">
                    <a16:creationId xmlns:a16="http://schemas.microsoft.com/office/drawing/2014/main" id="{00000000-0008-0000-0400-0000AB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2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28" name="Check Box 940" hidden="1">
                <a:extLst>
                  <a:ext uri="{63B3BB69-23CF-44E3-9099-C40C66FF867C}">
                    <a14:compatExt spid="_x0000_s13228"/>
                  </a:ext>
                  <a:ext uri="{FF2B5EF4-FFF2-40B4-BE49-F238E27FC236}">
                    <a16:creationId xmlns:a16="http://schemas.microsoft.com/office/drawing/2014/main" id="{00000000-0008-0000-0400-0000AC330000}"/>
                  </a:ext>
                </a:extLst>
              </xdr:cNvPr>
              <xdr:cNvSpPr/>
            </xdr:nvSpPr>
            <xdr:spPr bwMode="auto">
              <a:xfrm>
                <a:off x="1111239" y="2427111"/>
                <a:ext cx="25046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12</xdr:row>
          <xdr:rowOff>209550</xdr:rowOff>
        </xdr:from>
        <xdr:to>
          <xdr:col>2</xdr:col>
          <xdr:colOff>9525</xdr:colOff>
          <xdr:row>13</xdr:row>
          <xdr:rowOff>209550</xdr:rowOff>
        </xdr:to>
        <xdr:grpSp>
          <xdr:nvGrpSpPr>
            <xdr:cNvPr id="29954" name="Gruppieren 352">
              <a:extLst>
                <a:ext uri="{FF2B5EF4-FFF2-40B4-BE49-F238E27FC236}">
                  <a16:creationId xmlns:a16="http://schemas.microsoft.com/office/drawing/2014/main" id="{00000000-0008-0000-0400-0000027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5594" y="2537883"/>
              <a:ext cx="636764" cy="218723"/>
              <a:chOff x="699239" y="2427111"/>
              <a:chExt cx="662459" cy="218722"/>
            </a:xfrm>
          </xdr:grpSpPr>
          <xdr:sp macro="" textlink="">
            <xdr:nvSpPr>
              <xdr:cNvPr id="13232" name="Check Box 944" hidden="1">
                <a:extLst>
                  <a:ext uri="{63B3BB69-23CF-44E3-9099-C40C66FF867C}">
                    <a14:compatExt spid="_x0000_s13232"/>
                  </a:ext>
                  <a:ext uri="{FF2B5EF4-FFF2-40B4-BE49-F238E27FC236}">
                    <a16:creationId xmlns:a16="http://schemas.microsoft.com/office/drawing/2014/main" id="{00000000-0008-0000-0400-0000B0330000}"/>
                  </a:ext>
                </a:extLst>
              </xdr:cNvPr>
              <xdr:cNvSpPr/>
            </xdr:nvSpPr>
            <xdr:spPr bwMode="auto">
              <a:xfrm>
                <a:off x="699239" y="2427111"/>
                <a:ext cx="23918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33" name="Check Box 945" hidden="1">
                <a:extLst>
                  <a:ext uri="{63B3BB69-23CF-44E3-9099-C40C66FF867C}">
                    <a14:compatExt spid="_x0000_s13233"/>
                  </a:ext>
                  <a:ext uri="{FF2B5EF4-FFF2-40B4-BE49-F238E27FC236}">
                    <a16:creationId xmlns:a16="http://schemas.microsoft.com/office/drawing/2014/main" id="{00000000-0008-0000-0400-0000B1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34" name="Check Box 946" hidden="1">
                <a:extLst>
                  <a:ext uri="{63B3BB69-23CF-44E3-9099-C40C66FF867C}">
                    <a14:compatExt spid="_x0000_s13234"/>
                  </a:ext>
                  <a:ext uri="{FF2B5EF4-FFF2-40B4-BE49-F238E27FC236}">
                    <a16:creationId xmlns:a16="http://schemas.microsoft.com/office/drawing/2014/main" id="{00000000-0008-0000-0400-0000B2330000}"/>
                  </a:ext>
                </a:extLst>
              </xdr:cNvPr>
              <xdr:cNvSpPr/>
            </xdr:nvSpPr>
            <xdr:spPr bwMode="auto">
              <a:xfrm>
                <a:off x="1111232" y="2427111"/>
                <a:ext cx="250466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13</xdr:row>
          <xdr:rowOff>209550</xdr:rowOff>
        </xdr:from>
        <xdr:to>
          <xdr:col>2</xdr:col>
          <xdr:colOff>9525</xdr:colOff>
          <xdr:row>14</xdr:row>
          <xdr:rowOff>209550</xdr:rowOff>
        </xdr:to>
        <xdr:grpSp>
          <xdr:nvGrpSpPr>
            <xdr:cNvPr id="29955" name="Gruppieren 356">
              <a:extLst>
                <a:ext uri="{FF2B5EF4-FFF2-40B4-BE49-F238E27FC236}">
                  <a16:creationId xmlns:a16="http://schemas.microsoft.com/office/drawing/2014/main" id="{00000000-0008-0000-0400-0000037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5594" y="2756606"/>
              <a:ext cx="636764" cy="218722"/>
              <a:chOff x="699239" y="2427111"/>
              <a:chExt cx="662459" cy="218722"/>
            </a:xfrm>
          </xdr:grpSpPr>
          <xdr:sp macro="" textlink="">
            <xdr:nvSpPr>
              <xdr:cNvPr id="13235" name="Check Box 947" hidden="1">
                <a:extLst>
                  <a:ext uri="{63B3BB69-23CF-44E3-9099-C40C66FF867C}">
                    <a14:compatExt spid="_x0000_s13235"/>
                  </a:ext>
                  <a:ext uri="{FF2B5EF4-FFF2-40B4-BE49-F238E27FC236}">
                    <a16:creationId xmlns:a16="http://schemas.microsoft.com/office/drawing/2014/main" id="{00000000-0008-0000-0400-0000B3330000}"/>
                  </a:ext>
                </a:extLst>
              </xdr:cNvPr>
              <xdr:cNvSpPr/>
            </xdr:nvSpPr>
            <xdr:spPr bwMode="auto">
              <a:xfrm>
                <a:off x="699239" y="2427111"/>
                <a:ext cx="23918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36" name="Check Box 948" hidden="1">
                <a:extLst>
                  <a:ext uri="{63B3BB69-23CF-44E3-9099-C40C66FF867C}">
                    <a14:compatExt spid="_x0000_s13236"/>
                  </a:ext>
                  <a:ext uri="{FF2B5EF4-FFF2-40B4-BE49-F238E27FC236}">
                    <a16:creationId xmlns:a16="http://schemas.microsoft.com/office/drawing/2014/main" id="{00000000-0008-0000-0400-0000B4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37" name="Check Box 949" hidden="1">
                <a:extLst>
                  <a:ext uri="{63B3BB69-23CF-44E3-9099-C40C66FF867C}">
                    <a14:compatExt spid="_x0000_s13237"/>
                  </a:ext>
                  <a:ext uri="{FF2B5EF4-FFF2-40B4-BE49-F238E27FC236}">
                    <a16:creationId xmlns:a16="http://schemas.microsoft.com/office/drawing/2014/main" id="{00000000-0008-0000-0400-0000B5330000}"/>
                  </a:ext>
                </a:extLst>
              </xdr:cNvPr>
              <xdr:cNvSpPr/>
            </xdr:nvSpPr>
            <xdr:spPr bwMode="auto">
              <a:xfrm>
                <a:off x="1111232" y="2427111"/>
                <a:ext cx="250466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14</xdr:row>
          <xdr:rowOff>209550</xdr:rowOff>
        </xdr:from>
        <xdr:to>
          <xdr:col>2</xdr:col>
          <xdr:colOff>9525</xdr:colOff>
          <xdr:row>15</xdr:row>
          <xdr:rowOff>209550</xdr:rowOff>
        </xdr:to>
        <xdr:grpSp>
          <xdr:nvGrpSpPr>
            <xdr:cNvPr id="29956" name="Gruppieren 360">
              <a:extLst>
                <a:ext uri="{FF2B5EF4-FFF2-40B4-BE49-F238E27FC236}">
                  <a16:creationId xmlns:a16="http://schemas.microsoft.com/office/drawing/2014/main" id="{00000000-0008-0000-0400-0000047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5594" y="2975328"/>
              <a:ext cx="636764" cy="218722"/>
              <a:chOff x="699239" y="2427111"/>
              <a:chExt cx="662459" cy="218722"/>
            </a:xfrm>
          </xdr:grpSpPr>
          <xdr:sp macro="" textlink="">
            <xdr:nvSpPr>
              <xdr:cNvPr id="13238" name="Check Box 950" hidden="1">
                <a:extLst>
                  <a:ext uri="{63B3BB69-23CF-44E3-9099-C40C66FF867C}">
                    <a14:compatExt spid="_x0000_s13238"/>
                  </a:ext>
                  <a:ext uri="{FF2B5EF4-FFF2-40B4-BE49-F238E27FC236}">
                    <a16:creationId xmlns:a16="http://schemas.microsoft.com/office/drawing/2014/main" id="{00000000-0008-0000-0400-0000B6330000}"/>
                  </a:ext>
                </a:extLst>
              </xdr:cNvPr>
              <xdr:cNvSpPr/>
            </xdr:nvSpPr>
            <xdr:spPr bwMode="auto">
              <a:xfrm>
                <a:off x="699239" y="2427111"/>
                <a:ext cx="23918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39" name="Check Box 951" hidden="1">
                <a:extLst>
                  <a:ext uri="{63B3BB69-23CF-44E3-9099-C40C66FF867C}">
                    <a14:compatExt spid="_x0000_s13239"/>
                  </a:ext>
                  <a:ext uri="{FF2B5EF4-FFF2-40B4-BE49-F238E27FC236}">
                    <a16:creationId xmlns:a16="http://schemas.microsoft.com/office/drawing/2014/main" id="{00000000-0008-0000-0400-0000B7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40" name="Check Box 952" hidden="1">
                <a:extLst>
                  <a:ext uri="{63B3BB69-23CF-44E3-9099-C40C66FF867C}">
                    <a14:compatExt spid="_x0000_s13240"/>
                  </a:ext>
                  <a:ext uri="{FF2B5EF4-FFF2-40B4-BE49-F238E27FC236}">
                    <a16:creationId xmlns:a16="http://schemas.microsoft.com/office/drawing/2014/main" id="{00000000-0008-0000-0400-0000B8330000}"/>
                  </a:ext>
                </a:extLst>
              </xdr:cNvPr>
              <xdr:cNvSpPr/>
            </xdr:nvSpPr>
            <xdr:spPr bwMode="auto">
              <a:xfrm>
                <a:off x="1111232" y="2427111"/>
                <a:ext cx="250466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15</xdr:row>
          <xdr:rowOff>209550</xdr:rowOff>
        </xdr:from>
        <xdr:to>
          <xdr:col>2</xdr:col>
          <xdr:colOff>9525</xdr:colOff>
          <xdr:row>16</xdr:row>
          <xdr:rowOff>209550</xdr:rowOff>
        </xdr:to>
        <xdr:grpSp>
          <xdr:nvGrpSpPr>
            <xdr:cNvPr id="29957" name="Gruppieren 364">
              <a:extLst>
                <a:ext uri="{FF2B5EF4-FFF2-40B4-BE49-F238E27FC236}">
                  <a16:creationId xmlns:a16="http://schemas.microsoft.com/office/drawing/2014/main" id="{00000000-0008-0000-0400-0000057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5594" y="3194050"/>
              <a:ext cx="636764" cy="218722"/>
              <a:chOff x="699239" y="2427111"/>
              <a:chExt cx="662459" cy="218722"/>
            </a:xfrm>
          </xdr:grpSpPr>
          <xdr:sp macro="" textlink="">
            <xdr:nvSpPr>
              <xdr:cNvPr id="13241" name="Check Box 953" hidden="1">
                <a:extLst>
                  <a:ext uri="{63B3BB69-23CF-44E3-9099-C40C66FF867C}">
                    <a14:compatExt spid="_x0000_s13241"/>
                  </a:ext>
                  <a:ext uri="{FF2B5EF4-FFF2-40B4-BE49-F238E27FC236}">
                    <a16:creationId xmlns:a16="http://schemas.microsoft.com/office/drawing/2014/main" id="{00000000-0008-0000-0400-0000B9330000}"/>
                  </a:ext>
                </a:extLst>
              </xdr:cNvPr>
              <xdr:cNvSpPr/>
            </xdr:nvSpPr>
            <xdr:spPr bwMode="auto">
              <a:xfrm>
                <a:off x="699239" y="2427111"/>
                <a:ext cx="23918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42" name="Check Box 954" hidden="1">
                <a:extLst>
                  <a:ext uri="{63B3BB69-23CF-44E3-9099-C40C66FF867C}">
                    <a14:compatExt spid="_x0000_s13242"/>
                  </a:ext>
                  <a:ext uri="{FF2B5EF4-FFF2-40B4-BE49-F238E27FC236}">
                    <a16:creationId xmlns:a16="http://schemas.microsoft.com/office/drawing/2014/main" id="{00000000-0008-0000-0400-0000BA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43" name="Check Box 955" hidden="1">
                <a:extLst>
                  <a:ext uri="{63B3BB69-23CF-44E3-9099-C40C66FF867C}">
                    <a14:compatExt spid="_x0000_s13243"/>
                  </a:ext>
                  <a:ext uri="{FF2B5EF4-FFF2-40B4-BE49-F238E27FC236}">
                    <a16:creationId xmlns:a16="http://schemas.microsoft.com/office/drawing/2014/main" id="{00000000-0008-0000-0400-0000BB330000}"/>
                  </a:ext>
                </a:extLst>
              </xdr:cNvPr>
              <xdr:cNvSpPr/>
            </xdr:nvSpPr>
            <xdr:spPr bwMode="auto">
              <a:xfrm>
                <a:off x="1111232" y="2427111"/>
                <a:ext cx="250466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16</xdr:row>
          <xdr:rowOff>209550</xdr:rowOff>
        </xdr:from>
        <xdr:to>
          <xdr:col>2</xdr:col>
          <xdr:colOff>9525</xdr:colOff>
          <xdr:row>17</xdr:row>
          <xdr:rowOff>209550</xdr:rowOff>
        </xdr:to>
        <xdr:grpSp>
          <xdr:nvGrpSpPr>
            <xdr:cNvPr id="29958" name="Gruppieren 368">
              <a:extLst>
                <a:ext uri="{FF2B5EF4-FFF2-40B4-BE49-F238E27FC236}">
                  <a16:creationId xmlns:a16="http://schemas.microsoft.com/office/drawing/2014/main" id="{00000000-0008-0000-0400-0000067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5594" y="3412772"/>
              <a:ext cx="636764" cy="218722"/>
              <a:chOff x="699239" y="2427111"/>
              <a:chExt cx="662459" cy="218722"/>
            </a:xfrm>
          </xdr:grpSpPr>
          <xdr:sp macro="" textlink="">
            <xdr:nvSpPr>
              <xdr:cNvPr id="13244" name="Check Box 956" hidden="1">
                <a:extLst>
                  <a:ext uri="{63B3BB69-23CF-44E3-9099-C40C66FF867C}">
                    <a14:compatExt spid="_x0000_s13244"/>
                  </a:ext>
                  <a:ext uri="{FF2B5EF4-FFF2-40B4-BE49-F238E27FC236}">
                    <a16:creationId xmlns:a16="http://schemas.microsoft.com/office/drawing/2014/main" id="{00000000-0008-0000-0400-0000BC330000}"/>
                  </a:ext>
                </a:extLst>
              </xdr:cNvPr>
              <xdr:cNvSpPr/>
            </xdr:nvSpPr>
            <xdr:spPr bwMode="auto">
              <a:xfrm>
                <a:off x="699239" y="2427111"/>
                <a:ext cx="23918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45" name="Check Box 957" hidden="1">
                <a:extLst>
                  <a:ext uri="{63B3BB69-23CF-44E3-9099-C40C66FF867C}">
                    <a14:compatExt spid="_x0000_s13245"/>
                  </a:ext>
                  <a:ext uri="{FF2B5EF4-FFF2-40B4-BE49-F238E27FC236}">
                    <a16:creationId xmlns:a16="http://schemas.microsoft.com/office/drawing/2014/main" id="{00000000-0008-0000-0400-0000BD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46" name="Check Box 958" hidden="1">
                <a:extLst>
                  <a:ext uri="{63B3BB69-23CF-44E3-9099-C40C66FF867C}">
                    <a14:compatExt spid="_x0000_s13246"/>
                  </a:ext>
                  <a:ext uri="{FF2B5EF4-FFF2-40B4-BE49-F238E27FC236}">
                    <a16:creationId xmlns:a16="http://schemas.microsoft.com/office/drawing/2014/main" id="{00000000-0008-0000-0400-0000BE330000}"/>
                  </a:ext>
                </a:extLst>
              </xdr:cNvPr>
              <xdr:cNvSpPr/>
            </xdr:nvSpPr>
            <xdr:spPr bwMode="auto">
              <a:xfrm>
                <a:off x="1111232" y="2427111"/>
                <a:ext cx="250466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17</xdr:row>
          <xdr:rowOff>209550</xdr:rowOff>
        </xdr:from>
        <xdr:to>
          <xdr:col>2</xdr:col>
          <xdr:colOff>9525</xdr:colOff>
          <xdr:row>18</xdr:row>
          <xdr:rowOff>209550</xdr:rowOff>
        </xdr:to>
        <xdr:grpSp>
          <xdr:nvGrpSpPr>
            <xdr:cNvPr id="29959" name="Gruppieren 372">
              <a:extLst>
                <a:ext uri="{FF2B5EF4-FFF2-40B4-BE49-F238E27FC236}">
                  <a16:creationId xmlns:a16="http://schemas.microsoft.com/office/drawing/2014/main" id="{00000000-0008-0000-0400-0000077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5594" y="3631494"/>
              <a:ext cx="636764" cy="218723"/>
              <a:chOff x="699239" y="2427111"/>
              <a:chExt cx="662459" cy="218722"/>
            </a:xfrm>
          </xdr:grpSpPr>
          <xdr:sp macro="" textlink="">
            <xdr:nvSpPr>
              <xdr:cNvPr id="13247" name="Check Box 959" hidden="1">
                <a:extLst>
                  <a:ext uri="{63B3BB69-23CF-44E3-9099-C40C66FF867C}">
                    <a14:compatExt spid="_x0000_s13247"/>
                  </a:ext>
                  <a:ext uri="{FF2B5EF4-FFF2-40B4-BE49-F238E27FC236}">
                    <a16:creationId xmlns:a16="http://schemas.microsoft.com/office/drawing/2014/main" id="{00000000-0008-0000-0400-0000BF330000}"/>
                  </a:ext>
                </a:extLst>
              </xdr:cNvPr>
              <xdr:cNvSpPr/>
            </xdr:nvSpPr>
            <xdr:spPr bwMode="auto">
              <a:xfrm>
                <a:off x="699239" y="2427111"/>
                <a:ext cx="23918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48" name="Check Box 960" hidden="1">
                <a:extLst>
                  <a:ext uri="{63B3BB69-23CF-44E3-9099-C40C66FF867C}">
                    <a14:compatExt spid="_x0000_s13248"/>
                  </a:ext>
                  <a:ext uri="{FF2B5EF4-FFF2-40B4-BE49-F238E27FC236}">
                    <a16:creationId xmlns:a16="http://schemas.microsoft.com/office/drawing/2014/main" id="{00000000-0008-0000-0400-0000C0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49" name="Check Box 961" hidden="1">
                <a:extLst>
                  <a:ext uri="{63B3BB69-23CF-44E3-9099-C40C66FF867C}">
                    <a14:compatExt spid="_x0000_s13249"/>
                  </a:ext>
                  <a:ext uri="{FF2B5EF4-FFF2-40B4-BE49-F238E27FC236}">
                    <a16:creationId xmlns:a16="http://schemas.microsoft.com/office/drawing/2014/main" id="{00000000-0008-0000-0400-0000C1330000}"/>
                  </a:ext>
                </a:extLst>
              </xdr:cNvPr>
              <xdr:cNvSpPr/>
            </xdr:nvSpPr>
            <xdr:spPr bwMode="auto">
              <a:xfrm>
                <a:off x="1111232" y="2427111"/>
                <a:ext cx="250466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18</xdr:row>
          <xdr:rowOff>209550</xdr:rowOff>
        </xdr:from>
        <xdr:to>
          <xdr:col>2</xdr:col>
          <xdr:colOff>9525</xdr:colOff>
          <xdr:row>19</xdr:row>
          <xdr:rowOff>209550</xdr:rowOff>
        </xdr:to>
        <xdr:grpSp>
          <xdr:nvGrpSpPr>
            <xdr:cNvPr id="29960" name="Gruppieren 376">
              <a:extLst>
                <a:ext uri="{FF2B5EF4-FFF2-40B4-BE49-F238E27FC236}">
                  <a16:creationId xmlns:a16="http://schemas.microsoft.com/office/drawing/2014/main" id="{00000000-0008-0000-0400-0000087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5594" y="3850217"/>
              <a:ext cx="636764" cy="218722"/>
              <a:chOff x="699239" y="2427111"/>
              <a:chExt cx="662459" cy="218722"/>
            </a:xfrm>
          </xdr:grpSpPr>
          <xdr:sp macro="" textlink="">
            <xdr:nvSpPr>
              <xdr:cNvPr id="13250" name="Check Box 962" hidden="1">
                <a:extLst>
                  <a:ext uri="{63B3BB69-23CF-44E3-9099-C40C66FF867C}">
                    <a14:compatExt spid="_x0000_s13250"/>
                  </a:ext>
                  <a:ext uri="{FF2B5EF4-FFF2-40B4-BE49-F238E27FC236}">
                    <a16:creationId xmlns:a16="http://schemas.microsoft.com/office/drawing/2014/main" id="{00000000-0008-0000-0400-0000C2330000}"/>
                  </a:ext>
                </a:extLst>
              </xdr:cNvPr>
              <xdr:cNvSpPr/>
            </xdr:nvSpPr>
            <xdr:spPr bwMode="auto">
              <a:xfrm>
                <a:off x="699239" y="2427111"/>
                <a:ext cx="23918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51" name="Check Box 963" hidden="1">
                <a:extLst>
                  <a:ext uri="{63B3BB69-23CF-44E3-9099-C40C66FF867C}">
                    <a14:compatExt spid="_x0000_s13251"/>
                  </a:ext>
                  <a:ext uri="{FF2B5EF4-FFF2-40B4-BE49-F238E27FC236}">
                    <a16:creationId xmlns:a16="http://schemas.microsoft.com/office/drawing/2014/main" id="{00000000-0008-0000-0400-0000C3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52" name="Check Box 964" hidden="1">
                <a:extLst>
                  <a:ext uri="{63B3BB69-23CF-44E3-9099-C40C66FF867C}">
                    <a14:compatExt spid="_x0000_s13252"/>
                  </a:ext>
                  <a:ext uri="{FF2B5EF4-FFF2-40B4-BE49-F238E27FC236}">
                    <a16:creationId xmlns:a16="http://schemas.microsoft.com/office/drawing/2014/main" id="{00000000-0008-0000-0400-0000C4330000}"/>
                  </a:ext>
                </a:extLst>
              </xdr:cNvPr>
              <xdr:cNvSpPr/>
            </xdr:nvSpPr>
            <xdr:spPr bwMode="auto">
              <a:xfrm>
                <a:off x="1111232" y="2427111"/>
                <a:ext cx="250466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19</xdr:row>
          <xdr:rowOff>209550</xdr:rowOff>
        </xdr:from>
        <xdr:to>
          <xdr:col>2</xdr:col>
          <xdr:colOff>9525</xdr:colOff>
          <xdr:row>20</xdr:row>
          <xdr:rowOff>209550</xdr:rowOff>
        </xdr:to>
        <xdr:grpSp>
          <xdr:nvGrpSpPr>
            <xdr:cNvPr id="29961" name="Gruppieren 384">
              <a:extLst>
                <a:ext uri="{FF2B5EF4-FFF2-40B4-BE49-F238E27FC236}">
                  <a16:creationId xmlns:a16="http://schemas.microsoft.com/office/drawing/2014/main" id="{00000000-0008-0000-0400-0000097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5594" y="4068939"/>
              <a:ext cx="636764" cy="218722"/>
              <a:chOff x="699239" y="2427111"/>
              <a:chExt cx="662459" cy="218722"/>
            </a:xfrm>
          </xdr:grpSpPr>
          <xdr:sp macro="" textlink="">
            <xdr:nvSpPr>
              <xdr:cNvPr id="13256" name="Check Box 968" hidden="1">
                <a:extLst>
                  <a:ext uri="{63B3BB69-23CF-44E3-9099-C40C66FF867C}">
                    <a14:compatExt spid="_x0000_s13256"/>
                  </a:ext>
                  <a:ext uri="{FF2B5EF4-FFF2-40B4-BE49-F238E27FC236}">
                    <a16:creationId xmlns:a16="http://schemas.microsoft.com/office/drawing/2014/main" id="{00000000-0008-0000-0400-0000C8330000}"/>
                  </a:ext>
                </a:extLst>
              </xdr:cNvPr>
              <xdr:cNvSpPr/>
            </xdr:nvSpPr>
            <xdr:spPr bwMode="auto">
              <a:xfrm>
                <a:off x="699239" y="2427111"/>
                <a:ext cx="23918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57" name="Check Box 969" hidden="1">
                <a:extLst>
                  <a:ext uri="{63B3BB69-23CF-44E3-9099-C40C66FF867C}">
                    <a14:compatExt spid="_x0000_s13257"/>
                  </a:ext>
                  <a:ext uri="{FF2B5EF4-FFF2-40B4-BE49-F238E27FC236}">
                    <a16:creationId xmlns:a16="http://schemas.microsoft.com/office/drawing/2014/main" id="{00000000-0008-0000-0400-0000C9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58" name="Check Box 970" hidden="1">
                <a:extLst>
                  <a:ext uri="{63B3BB69-23CF-44E3-9099-C40C66FF867C}">
                    <a14:compatExt spid="_x0000_s13258"/>
                  </a:ext>
                  <a:ext uri="{FF2B5EF4-FFF2-40B4-BE49-F238E27FC236}">
                    <a16:creationId xmlns:a16="http://schemas.microsoft.com/office/drawing/2014/main" id="{00000000-0008-0000-0400-0000CA330000}"/>
                  </a:ext>
                </a:extLst>
              </xdr:cNvPr>
              <xdr:cNvSpPr/>
            </xdr:nvSpPr>
            <xdr:spPr bwMode="auto">
              <a:xfrm>
                <a:off x="1111232" y="2427111"/>
                <a:ext cx="250466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23</xdr:row>
          <xdr:rowOff>180975</xdr:rowOff>
        </xdr:from>
        <xdr:to>
          <xdr:col>2</xdr:col>
          <xdr:colOff>9525</xdr:colOff>
          <xdr:row>24</xdr:row>
          <xdr:rowOff>209550</xdr:rowOff>
        </xdr:to>
        <xdr:grpSp>
          <xdr:nvGrpSpPr>
            <xdr:cNvPr id="29962" name="Gruppieren 392">
              <a:extLst>
                <a:ext uri="{FF2B5EF4-FFF2-40B4-BE49-F238E27FC236}">
                  <a16:creationId xmlns:a16="http://schemas.microsoft.com/office/drawing/2014/main" id="{00000000-0008-0000-0400-00000A7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5594" y="4783314"/>
              <a:ext cx="636764" cy="209903"/>
              <a:chOff x="699239" y="2427111"/>
              <a:chExt cx="662459" cy="218722"/>
            </a:xfrm>
          </xdr:grpSpPr>
          <xdr:sp macro="" textlink="">
            <xdr:nvSpPr>
              <xdr:cNvPr id="13262" name="Check Box 974" hidden="1">
                <a:extLst>
                  <a:ext uri="{63B3BB69-23CF-44E3-9099-C40C66FF867C}">
                    <a14:compatExt spid="_x0000_s13262"/>
                  </a:ext>
                  <a:ext uri="{FF2B5EF4-FFF2-40B4-BE49-F238E27FC236}">
                    <a16:creationId xmlns:a16="http://schemas.microsoft.com/office/drawing/2014/main" id="{00000000-0008-0000-0400-0000CE330000}"/>
                  </a:ext>
                </a:extLst>
              </xdr:cNvPr>
              <xdr:cNvSpPr/>
            </xdr:nvSpPr>
            <xdr:spPr bwMode="auto">
              <a:xfrm>
                <a:off x="699239" y="2427111"/>
                <a:ext cx="23918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63" name="Check Box 975" hidden="1">
                <a:extLst>
                  <a:ext uri="{63B3BB69-23CF-44E3-9099-C40C66FF867C}">
                    <a14:compatExt spid="_x0000_s13263"/>
                  </a:ext>
                  <a:ext uri="{FF2B5EF4-FFF2-40B4-BE49-F238E27FC236}">
                    <a16:creationId xmlns:a16="http://schemas.microsoft.com/office/drawing/2014/main" id="{00000000-0008-0000-0400-0000CF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64" name="Check Box 976" hidden="1">
                <a:extLst>
                  <a:ext uri="{63B3BB69-23CF-44E3-9099-C40C66FF867C}">
                    <a14:compatExt spid="_x0000_s13264"/>
                  </a:ext>
                  <a:ext uri="{FF2B5EF4-FFF2-40B4-BE49-F238E27FC236}">
                    <a16:creationId xmlns:a16="http://schemas.microsoft.com/office/drawing/2014/main" id="{00000000-0008-0000-0400-0000D0330000}"/>
                  </a:ext>
                </a:extLst>
              </xdr:cNvPr>
              <xdr:cNvSpPr/>
            </xdr:nvSpPr>
            <xdr:spPr bwMode="auto">
              <a:xfrm>
                <a:off x="1111232" y="2427111"/>
                <a:ext cx="250466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24</xdr:row>
          <xdr:rowOff>209550</xdr:rowOff>
        </xdr:from>
        <xdr:to>
          <xdr:col>2</xdr:col>
          <xdr:colOff>9525</xdr:colOff>
          <xdr:row>25</xdr:row>
          <xdr:rowOff>209550</xdr:rowOff>
        </xdr:to>
        <xdr:grpSp>
          <xdr:nvGrpSpPr>
            <xdr:cNvPr id="29963" name="Gruppieren 400">
              <a:extLst>
                <a:ext uri="{FF2B5EF4-FFF2-40B4-BE49-F238E27FC236}">
                  <a16:creationId xmlns:a16="http://schemas.microsoft.com/office/drawing/2014/main" id="{00000000-0008-0000-0400-00000B7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5594" y="4993217"/>
              <a:ext cx="636764" cy="218722"/>
              <a:chOff x="699239" y="2427111"/>
              <a:chExt cx="662459" cy="218722"/>
            </a:xfrm>
          </xdr:grpSpPr>
          <xdr:sp macro="" textlink="">
            <xdr:nvSpPr>
              <xdr:cNvPr id="13268" name="Check Box 980" hidden="1">
                <a:extLst>
                  <a:ext uri="{63B3BB69-23CF-44E3-9099-C40C66FF867C}">
                    <a14:compatExt spid="_x0000_s13268"/>
                  </a:ext>
                  <a:ext uri="{FF2B5EF4-FFF2-40B4-BE49-F238E27FC236}">
                    <a16:creationId xmlns:a16="http://schemas.microsoft.com/office/drawing/2014/main" id="{00000000-0008-0000-0400-0000D4330000}"/>
                  </a:ext>
                </a:extLst>
              </xdr:cNvPr>
              <xdr:cNvSpPr/>
            </xdr:nvSpPr>
            <xdr:spPr bwMode="auto">
              <a:xfrm>
                <a:off x="699239" y="2427111"/>
                <a:ext cx="23918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69" name="Check Box 981" hidden="1">
                <a:extLst>
                  <a:ext uri="{63B3BB69-23CF-44E3-9099-C40C66FF867C}">
                    <a14:compatExt spid="_x0000_s13269"/>
                  </a:ext>
                  <a:ext uri="{FF2B5EF4-FFF2-40B4-BE49-F238E27FC236}">
                    <a16:creationId xmlns:a16="http://schemas.microsoft.com/office/drawing/2014/main" id="{00000000-0008-0000-0400-0000D5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70" name="Check Box 982" hidden="1">
                <a:extLst>
                  <a:ext uri="{63B3BB69-23CF-44E3-9099-C40C66FF867C}">
                    <a14:compatExt spid="_x0000_s13270"/>
                  </a:ext>
                  <a:ext uri="{FF2B5EF4-FFF2-40B4-BE49-F238E27FC236}">
                    <a16:creationId xmlns:a16="http://schemas.microsoft.com/office/drawing/2014/main" id="{00000000-0008-0000-0400-0000D6330000}"/>
                  </a:ext>
                </a:extLst>
              </xdr:cNvPr>
              <xdr:cNvSpPr/>
            </xdr:nvSpPr>
            <xdr:spPr bwMode="auto">
              <a:xfrm>
                <a:off x="1111232" y="2427111"/>
                <a:ext cx="250466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25</xdr:row>
          <xdr:rowOff>209550</xdr:rowOff>
        </xdr:from>
        <xdr:to>
          <xdr:col>2</xdr:col>
          <xdr:colOff>9525</xdr:colOff>
          <xdr:row>26</xdr:row>
          <xdr:rowOff>209550</xdr:rowOff>
        </xdr:to>
        <xdr:grpSp>
          <xdr:nvGrpSpPr>
            <xdr:cNvPr id="29964" name="Gruppieren 408">
              <a:extLst>
                <a:ext uri="{FF2B5EF4-FFF2-40B4-BE49-F238E27FC236}">
                  <a16:creationId xmlns:a16="http://schemas.microsoft.com/office/drawing/2014/main" id="{00000000-0008-0000-0400-00000C7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5594" y="5211939"/>
              <a:ext cx="636764" cy="218722"/>
              <a:chOff x="699239" y="2427111"/>
              <a:chExt cx="662459" cy="218722"/>
            </a:xfrm>
          </xdr:grpSpPr>
          <xdr:sp macro="" textlink="">
            <xdr:nvSpPr>
              <xdr:cNvPr id="13274" name="Check Box 986" hidden="1">
                <a:extLst>
                  <a:ext uri="{63B3BB69-23CF-44E3-9099-C40C66FF867C}">
                    <a14:compatExt spid="_x0000_s13274"/>
                  </a:ext>
                  <a:ext uri="{FF2B5EF4-FFF2-40B4-BE49-F238E27FC236}">
                    <a16:creationId xmlns:a16="http://schemas.microsoft.com/office/drawing/2014/main" id="{00000000-0008-0000-0400-0000DA330000}"/>
                  </a:ext>
                </a:extLst>
              </xdr:cNvPr>
              <xdr:cNvSpPr/>
            </xdr:nvSpPr>
            <xdr:spPr bwMode="auto">
              <a:xfrm>
                <a:off x="699239" y="2427111"/>
                <a:ext cx="23918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75" name="Check Box 987" hidden="1">
                <a:extLst>
                  <a:ext uri="{63B3BB69-23CF-44E3-9099-C40C66FF867C}">
                    <a14:compatExt spid="_x0000_s13275"/>
                  </a:ext>
                  <a:ext uri="{FF2B5EF4-FFF2-40B4-BE49-F238E27FC236}">
                    <a16:creationId xmlns:a16="http://schemas.microsoft.com/office/drawing/2014/main" id="{00000000-0008-0000-0400-0000DB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76" name="Check Box 988" hidden="1">
                <a:extLst>
                  <a:ext uri="{63B3BB69-23CF-44E3-9099-C40C66FF867C}">
                    <a14:compatExt spid="_x0000_s13276"/>
                  </a:ext>
                  <a:ext uri="{FF2B5EF4-FFF2-40B4-BE49-F238E27FC236}">
                    <a16:creationId xmlns:a16="http://schemas.microsoft.com/office/drawing/2014/main" id="{00000000-0008-0000-0400-0000DC330000}"/>
                  </a:ext>
                </a:extLst>
              </xdr:cNvPr>
              <xdr:cNvSpPr/>
            </xdr:nvSpPr>
            <xdr:spPr bwMode="auto">
              <a:xfrm>
                <a:off x="1111232" y="2427111"/>
                <a:ext cx="250466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26</xdr:row>
          <xdr:rowOff>209550</xdr:rowOff>
        </xdr:from>
        <xdr:to>
          <xdr:col>2</xdr:col>
          <xdr:colOff>9525</xdr:colOff>
          <xdr:row>27</xdr:row>
          <xdr:rowOff>209550</xdr:rowOff>
        </xdr:to>
        <xdr:grpSp>
          <xdr:nvGrpSpPr>
            <xdr:cNvPr id="29965" name="Gruppieren 412">
              <a:extLst>
                <a:ext uri="{FF2B5EF4-FFF2-40B4-BE49-F238E27FC236}">
                  <a16:creationId xmlns:a16="http://schemas.microsoft.com/office/drawing/2014/main" id="{00000000-0008-0000-0400-00000D7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5594" y="5430661"/>
              <a:ext cx="636764" cy="218722"/>
              <a:chOff x="699239" y="2427111"/>
              <a:chExt cx="662459" cy="218722"/>
            </a:xfrm>
          </xdr:grpSpPr>
          <xdr:sp macro="" textlink="">
            <xdr:nvSpPr>
              <xdr:cNvPr id="13277" name="Check Box 989" hidden="1">
                <a:extLst>
                  <a:ext uri="{63B3BB69-23CF-44E3-9099-C40C66FF867C}">
                    <a14:compatExt spid="_x0000_s13277"/>
                  </a:ext>
                  <a:ext uri="{FF2B5EF4-FFF2-40B4-BE49-F238E27FC236}">
                    <a16:creationId xmlns:a16="http://schemas.microsoft.com/office/drawing/2014/main" id="{00000000-0008-0000-0400-0000DD330000}"/>
                  </a:ext>
                </a:extLst>
              </xdr:cNvPr>
              <xdr:cNvSpPr/>
            </xdr:nvSpPr>
            <xdr:spPr bwMode="auto">
              <a:xfrm>
                <a:off x="699239" y="2427111"/>
                <a:ext cx="23918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78" name="Check Box 990" hidden="1">
                <a:extLst>
                  <a:ext uri="{63B3BB69-23CF-44E3-9099-C40C66FF867C}">
                    <a14:compatExt spid="_x0000_s13278"/>
                  </a:ext>
                  <a:ext uri="{FF2B5EF4-FFF2-40B4-BE49-F238E27FC236}">
                    <a16:creationId xmlns:a16="http://schemas.microsoft.com/office/drawing/2014/main" id="{00000000-0008-0000-0400-0000DE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79" name="Check Box 991" hidden="1">
                <a:extLst>
                  <a:ext uri="{63B3BB69-23CF-44E3-9099-C40C66FF867C}">
                    <a14:compatExt spid="_x0000_s13279"/>
                  </a:ext>
                  <a:ext uri="{FF2B5EF4-FFF2-40B4-BE49-F238E27FC236}">
                    <a16:creationId xmlns:a16="http://schemas.microsoft.com/office/drawing/2014/main" id="{00000000-0008-0000-0400-0000DF330000}"/>
                  </a:ext>
                </a:extLst>
              </xdr:cNvPr>
              <xdr:cNvSpPr/>
            </xdr:nvSpPr>
            <xdr:spPr bwMode="auto">
              <a:xfrm>
                <a:off x="1111232" y="2427111"/>
                <a:ext cx="250466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27</xdr:row>
          <xdr:rowOff>209550</xdr:rowOff>
        </xdr:from>
        <xdr:to>
          <xdr:col>2</xdr:col>
          <xdr:colOff>9525</xdr:colOff>
          <xdr:row>28</xdr:row>
          <xdr:rowOff>209550</xdr:rowOff>
        </xdr:to>
        <xdr:grpSp>
          <xdr:nvGrpSpPr>
            <xdr:cNvPr id="29966" name="Gruppieren 420">
              <a:extLst>
                <a:ext uri="{FF2B5EF4-FFF2-40B4-BE49-F238E27FC236}">
                  <a16:creationId xmlns:a16="http://schemas.microsoft.com/office/drawing/2014/main" id="{00000000-0008-0000-0400-00000E7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5594" y="5649383"/>
              <a:ext cx="636764" cy="218723"/>
              <a:chOff x="699239" y="2427111"/>
              <a:chExt cx="662459" cy="218722"/>
            </a:xfrm>
          </xdr:grpSpPr>
          <xdr:sp macro="" textlink="">
            <xdr:nvSpPr>
              <xdr:cNvPr id="13283" name="Check Box 995" hidden="1">
                <a:extLst>
                  <a:ext uri="{63B3BB69-23CF-44E3-9099-C40C66FF867C}">
                    <a14:compatExt spid="_x0000_s13283"/>
                  </a:ext>
                  <a:ext uri="{FF2B5EF4-FFF2-40B4-BE49-F238E27FC236}">
                    <a16:creationId xmlns:a16="http://schemas.microsoft.com/office/drawing/2014/main" id="{00000000-0008-0000-0400-0000E3330000}"/>
                  </a:ext>
                </a:extLst>
              </xdr:cNvPr>
              <xdr:cNvSpPr/>
            </xdr:nvSpPr>
            <xdr:spPr bwMode="auto">
              <a:xfrm>
                <a:off x="699239" y="2427111"/>
                <a:ext cx="23918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84" name="Check Box 996" hidden="1">
                <a:extLst>
                  <a:ext uri="{63B3BB69-23CF-44E3-9099-C40C66FF867C}">
                    <a14:compatExt spid="_x0000_s13284"/>
                  </a:ext>
                  <a:ext uri="{FF2B5EF4-FFF2-40B4-BE49-F238E27FC236}">
                    <a16:creationId xmlns:a16="http://schemas.microsoft.com/office/drawing/2014/main" id="{00000000-0008-0000-0400-0000E4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85" name="Check Box 997" hidden="1">
                <a:extLst>
                  <a:ext uri="{63B3BB69-23CF-44E3-9099-C40C66FF867C}">
                    <a14:compatExt spid="_x0000_s13285"/>
                  </a:ext>
                  <a:ext uri="{FF2B5EF4-FFF2-40B4-BE49-F238E27FC236}">
                    <a16:creationId xmlns:a16="http://schemas.microsoft.com/office/drawing/2014/main" id="{00000000-0008-0000-0400-0000E5330000}"/>
                  </a:ext>
                </a:extLst>
              </xdr:cNvPr>
              <xdr:cNvSpPr/>
            </xdr:nvSpPr>
            <xdr:spPr bwMode="auto">
              <a:xfrm>
                <a:off x="1111232" y="2427111"/>
                <a:ext cx="250466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28</xdr:row>
          <xdr:rowOff>209550</xdr:rowOff>
        </xdr:from>
        <xdr:to>
          <xdr:col>2</xdr:col>
          <xdr:colOff>9525</xdr:colOff>
          <xdr:row>29</xdr:row>
          <xdr:rowOff>209550</xdr:rowOff>
        </xdr:to>
        <xdr:grpSp>
          <xdr:nvGrpSpPr>
            <xdr:cNvPr id="29967" name="Gruppieren 424">
              <a:extLst>
                <a:ext uri="{FF2B5EF4-FFF2-40B4-BE49-F238E27FC236}">
                  <a16:creationId xmlns:a16="http://schemas.microsoft.com/office/drawing/2014/main" id="{00000000-0008-0000-0400-00000F7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5594" y="5868106"/>
              <a:ext cx="636764" cy="218722"/>
              <a:chOff x="699239" y="2427111"/>
              <a:chExt cx="662459" cy="218722"/>
            </a:xfrm>
          </xdr:grpSpPr>
          <xdr:sp macro="" textlink="">
            <xdr:nvSpPr>
              <xdr:cNvPr id="13286" name="Check Box 998" hidden="1">
                <a:extLst>
                  <a:ext uri="{63B3BB69-23CF-44E3-9099-C40C66FF867C}">
                    <a14:compatExt spid="_x0000_s13286"/>
                  </a:ext>
                  <a:ext uri="{FF2B5EF4-FFF2-40B4-BE49-F238E27FC236}">
                    <a16:creationId xmlns:a16="http://schemas.microsoft.com/office/drawing/2014/main" id="{00000000-0008-0000-0400-0000E6330000}"/>
                  </a:ext>
                </a:extLst>
              </xdr:cNvPr>
              <xdr:cNvSpPr/>
            </xdr:nvSpPr>
            <xdr:spPr bwMode="auto">
              <a:xfrm>
                <a:off x="699239" y="2427111"/>
                <a:ext cx="23918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87" name="Check Box 999" hidden="1">
                <a:extLst>
                  <a:ext uri="{63B3BB69-23CF-44E3-9099-C40C66FF867C}">
                    <a14:compatExt spid="_x0000_s13287"/>
                  </a:ext>
                  <a:ext uri="{FF2B5EF4-FFF2-40B4-BE49-F238E27FC236}">
                    <a16:creationId xmlns:a16="http://schemas.microsoft.com/office/drawing/2014/main" id="{00000000-0008-0000-0400-0000E7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88" name="Check Box 1000" hidden="1">
                <a:extLst>
                  <a:ext uri="{63B3BB69-23CF-44E3-9099-C40C66FF867C}">
                    <a14:compatExt spid="_x0000_s13288"/>
                  </a:ext>
                  <a:ext uri="{FF2B5EF4-FFF2-40B4-BE49-F238E27FC236}">
                    <a16:creationId xmlns:a16="http://schemas.microsoft.com/office/drawing/2014/main" id="{00000000-0008-0000-0400-0000E8330000}"/>
                  </a:ext>
                </a:extLst>
              </xdr:cNvPr>
              <xdr:cNvSpPr/>
            </xdr:nvSpPr>
            <xdr:spPr bwMode="auto">
              <a:xfrm>
                <a:off x="1111232" y="2427111"/>
                <a:ext cx="250466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29</xdr:row>
          <xdr:rowOff>209550</xdr:rowOff>
        </xdr:from>
        <xdr:to>
          <xdr:col>2</xdr:col>
          <xdr:colOff>9525</xdr:colOff>
          <xdr:row>30</xdr:row>
          <xdr:rowOff>209550</xdr:rowOff>
        </xdr:to>
        <xdr:grpSp>
          <xdr:nvGrpSpPr>
            <xdr:cNvPr id="29968" name="Gruppieren 428">
              <a:extLst>
                <a:ext uri="{FF2B5EF4-FFF2-40B4-BE49-F238E27FC236}">
                  <a16:creationId xmlns:a16="http://schemas.microsoft.com/office/drawing/2014/main" id="{00000000-0008-0000-0400-0000107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5594" y="6086828"/>
              <a:ext cx="636764" cy="218722"/>
              <a:chOff x="699239" y="2427111"/>
              <a:chExt cx="662459" cy="218722"/>
            </a:xfrm>
          </xdr:grpSpPr>
          <xdr:sp macro="" textlink="">
            <xdr:nvSpPr>
              <xdr:cNvPr id="13289" name="Check Box 1001" hidden="1">
                <a:extLst>
                  <a:ext uri="{63B3BB69-23CF-44E3-9099-C40C66FF867C}">
                    <a14:compatExt spid="_x0000_s13289"/>
                  </a:ext>
                  <a:ext uri="{FF2B5EF4-FFF2-40B4-BE49-F238E27FC236}">
                    <a16:creationId xmlns:a16="http://schemas.microsoft.com/office/drawing/2014/main" id="{00000000-0008-0000-0400-0000E9330000}"/>
                  </a:ext>
                </a:extLst>
              </xdr:cNvPr>
              <xdr:cNvSpPr/>
            </xdr:nvSpPr>
            <xdr:spPr bwMode="auto">
              <a:xfrm>
                <a:off x="699239" y="2427111"/>
                <a:ext cx="23918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90" name="Check Box 1002" hidden="1">
                <a:extLst>
                  <a:ext uri="{63B3BB69-23CF-44E3-9099-C40C66FF867C}">
                    <a14:compatExt spid="_x0000_s13290"/>
                  </a:ext>
                  <a:ext uri="{FF2B5EF4-FFF2-40B4-BE49-F238E27FC236}">
                    <a16:creationId xmlns:a16="http://schemas.microsoft.com/office/drawing/2014/main" id="{00000000-0008-0000-0400-0000EA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91" name="Check Box 1003" hidden="1">
                <a:extLst>
                  <a:ext uri="{63B3BB69-23CF-44E3-9099-C40C66FF867C}">
                    <a14:compatExt spid="_x0000_s13291"/>
                  </a:ext>
                  <a:ext uri="{FF2B5EF4-FFF2-40B4-BE49-F238E27FC236}">
                    <a16:creationId xmlns:a16="http://schemas.microsoft.com/office/drawing/2014/main" id="{00000000-0008-0000-0400-0000EB330000}"/>
                  </a:ext>
                </a:extLst>
              </xdr:cNvPr>
              <xdr:cNvSpPr/>
            </xdr:nvSpPr>
            <xdr:spPr bwMode="auto">
              <a:xfrm>
                <a:off x="1111232" y="2427111"/>
                <a:ext cx="250466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30</xdr:row>
          <xdr:rowOff>209550</xdr:rowOff>
        </xdr:from>
        <xdr:to>
          <xdr:col>2</xdr:col>
          <xdr:colOff>9525</xdr:colOff>
          <xdr:row>31</xdr:row>
          <xdr:rowOff>209550</xdr:rowOff>
        </xdr:to>
        <xdr:grpSp>
          <xdr:nvGrpSpPr>
            <xdr:cNvPr id="29969" name="Gruppieren 432">
              <a:extLst>
                <a:ext uri="{FF2B5EF4-FFF2-40B4-BE49-F238E27FC236}">
                  <a16:creationId xmlns:a16="http://schemas.microsoft.com/office/drawing/2014/main" id="{00000000-0008-0000-0400-0000117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5594" y="6305550"/>
              <a:ext cx="636764" cy="218722"/>
              <a:chOff x="699239" y="2427111"/>
              <a:chExt cx="662459" cy="218722"/>
            </a:xfrm>
          </xdr:grpSpPr>
          <xdr:sp macro="" textlink="">
            <xdr:nvSpPr>
              <xdr:cNvPr id="13292" name="Check Box 1004" hidden="1">
                <a:extLst>
                  <a:ext uri="{63B3BB69-23CF-44E3-9099-C40C66FF867C}">
                    <a14:compatExt spid="_x0000_s13292"/>
                  </a:ext>
                  <a:ext uri="{FF2B5EF4-FFF2-40B4-BE49-F238E27FC236}">
                    <a16:creationId xmlns:a16="http://schemas.microsoft.com/office/drawing/2014/main" id="{00000000-0008-0000-0400-0000EC330000}"/>
                  </a:ext>
                </a:extLst>
              </xdr:cNvPr>
              <xdr:cNvSpPr/>
            </xdr:nvSpPr>
            <xdr:spPr bwMode="auto">
              <a:xfrm>
                <a:off x="699239" y="2427111"/>
                <a:ext cx="23918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93" name="Check Box 1005" hidden="1">
                <a:extLst>
                  <a:ext uri="{63B3BB69-23CF-44E3-9099-C40C66FF867C}">
                    <a14:compatExt spid="_x0000_s13293"/>
                  </a:ext>
                  <a:ext uri="{FF2B5EF4-FFF2-40B4-BE49-F238E27FC236}">
                    <a16:creationId xmlns:a16="http://schemas.microsoft.com/office/drawing/2014/main" id="{00000000-0008-0000-0400-0000ED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94" name="Check Box 1006" hidden="1">
                <a:extLst>
                  <a:ext uri="{63B3BB69-23CF-44E3-9099-C40C66FF867C}">
                    <a14:compatExt spid="_x0000_s13294"/>
                  </a:ext>
                  <a:ext uri="{FF2B5EF4-FFF2-40B4-BE49-F238E27FC236}">
                    <a16:creationId xmlns:a16="http://schemas.microsoft.com/office/drawing/2014/main" id="{00000000-0008-0000-0400-0000EE330000}"/>
                  </a:ext>
                </a:extLst>
              </xdr:cNvPr>
              <xdr:cNvSpPr/>
            </xdr:nvSpPr>
            <xdr:spPr bwMode="auto">
              <a:xfrm>
                <a:off x="1111232" y="2427111"/>
                <a:ext cx="250466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31</xdr:row>
          <xdr:rowOff>209550</xdr:rowOff>
        </xdr:from>
        <xdr:to>
          <xdr:col>2</xdr:col>
          <xdr:colOff>9525</xdr:colOff>
          <xdr:row>32</xdr:row>
          <xdr:rowOff>209550</xdr:rowOff>
        </xdr:to>
        <xdr:grpSp>
          <xdr:nvGrpSpPr>
            <xdr:cNvPr id="29970" name="Gruppieren 436">
              <a:extLst>
                <a:ext uri="{FF2B5EF4-FFF2-40B4-BE49-F238E27FC236}">
                  <a16:creationId xmlns:a16="http://schemas.microsoft.com/office/drawing/2014/main" id="{00000000-0008-0000-0400-0000127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5594" y="6524272"/>
              <a:ext cx="636764" cy="218722"/>
              <a:chOff x="699239" y="2427111"/>
              <a:chExt cx="662459" cy="218722"/>
            </a:xfrm>
          </xdr:grpSpPr>
          <xdr:sp macro="" textlink="">
            <xdr:nvSpPr>
              <xdr:cNvPr id="13295" name="Check Box 1007" hidden="1">
                <a:extLst>
                  <a:ext uri="{63B3BB69-23CF-44E3-9099-C40C66FF867C}">
                    <a14:compatExt spid="_x0000_s13295"/>
                  </a:ext>
                  <a:ext uri="{FF2B5EF4-FFF2-40B4-BE49-F238E27FC236}">
                    <a16:creationId xmlns:a16="http://schemas.microsoft.com/office/drawing/2014/main" id="{00000000-0008-0000-0400-0000EF330000}"/>
                  </a:ext>
                </a:extLst>
              </xdr:cNvPr>
              <xdr:cNvSpPr/>
            </xdr:nvSpPr>
            <xdr:spPr bwMode="auto">
              <a:xfrm>
                <a:off x="699239" y="2427111"/>
                <a:ext cx="23918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96" name="Check Box 1008" hidden="1">
                <a:extLst>
                  <a:ext uri="{63B3BB69-23CF-44E3-9099-C40C66FF867C}">
                    <a14:compatExt spid="_x0000_s13296"/>
                  </a:ext>
                  <a:ext uri="{FF2B5EF4-FFF2-40B4-BE49-F238E27FC236}">
                    <a16:creationId xmlns:a16="http://schemas.microsoft.com/office/drawing/2014/main" id="{00000000-0008-0000-0400-0000F0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297" name="Check Box 1009" hidden="1">
                <a:extLst>
                  <a:ext uri="{63B3BB69-23CF-44E3-9099-C40C66FF867C}">
                    <a14:compatExt spid="_x0000_s13297"/>
                  </a:ext>
                  <a:ext uri="{FF2B5EF4-FFF2-40B4-BE49-F238E27FC236}">
                    <a16:creationId xmlns:a16="http://schemas.microsoft.com/office/drawing/2014/main" id="{00000000-0008-0000-0400-0000F1330000}"/>
                  </a:ext>
                </a:extLst>
              </xdr:cNvPr>
              <xdr:cNvSpPr/>
            </xdr:nvSpPr>
            <xdr:spPr bwMode="auto">
              <a:xfrm>
                <a:off x="1111232" y="2427111"/>
                <a:ext cx="250466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32</xdr:row>
          <xdr:rowOff>209550</xdr:rowOff>
        </xdr:from>
        <xdr:to>
          <xdr:col>2</xdr:col>
          <xdr:colOff>9525</xdr:colOff>
          <xdr:row>33</xdr:row>
          <xdr:rowOff>209550</xdr:rowOff>
        </xdr:to>
        <xdr:grpSp>
          <xdr:nvGrpSpPr>
            <xdr:cNvPr id="29971" name="Gruppieren 444">
              <a:extLst>
                <a:ext uri="{FF2B5EF4-FFF2-40B4-BE49-F238E27FC236}">
                  <a16:creationId xmlns:a16="http://schemas.microsoft.com/office/drawing/2014/main" id="{00000000-0008-0000-0400-0000137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75594" y="6742994"/>
              <a:ext cx="636764" cy="218723"/>
              <a:chOff x="699239" y="2427111"/>
              <a:chExt cx="662459" cy="218722"/>
            </a:xfrm>
          </xdr:grpSpPr>
          <xdr:sp macro="" textlink="">
            <xdr:nvSpPr>
              <xdr:cNvPr id="13301" name="Check Box 1013" hidden="1">
                <a:extLst>
                  <a:ext uri="{63B3BB69-23CF-44E3-9099-C40C66FF867C}">
                    <a14:compatExt spid="_x0000_s13301"/>
                  </a:ext>
                  <a:ext uri="{FF2B5EF4-FFF2-40B4-BE49-F238E27FC236}">
                    <a16:creationId xmlns:a16="http://schemas.microsoft.com/office/drawing/2014/main" id="{00000000-0008-0000-0400-0000F5330000}"/>
                  </a:ext>
                </a:extLst>
              </xdr:cNvPr>
              <xdr:cNvSpPr/>
            </xdr:nvSpPr>
            <xdr:spPr bwMode="auto">
              <a:xfrm>
                <a:off x="699239" y="2427111"/>
                <a:ext cx="239189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302" name="Check Box 1014" hidden="1">
                <a:extLst>
                  <a:ext uri="{63B3BB69-23CF-44E3-9099-C40C66FF867C}">
                    <a14:compatExt spid="_x0000_s13302"/>
                  </a:ext>
                  <a:ext uri="{FF2B5EF4-FFF2-40B4-BE49-F238E27FC236}">
                    <a16:creationId xmlns:a16="http://schemas.microsoft.com/office/drawing/2014/main" id="{00000000-0008-0000-0400-0000F6330000}"/>
                  </a:ext>
                </a:extLst>
              </xdr:cNvPr>
              <xdr:cNvSpPr/>
            </xdr:nvSpPr>
            <xdr:spPr bwMode="auto">
              <a:xfrm>
                <a:off x="914049" y="2427111"/>
                <a:ext cx="228950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303" name="Check Box 1015" hidden="1">
                <a:extLst>
                  <a:ext uri="{63B3BB69-23CF-44E3-9099-C40C66FF867C}">
                    <a14:compatExt spid="_x0000_s13303"/>
                  </a:ext>
                  <a:ext uri="{FF2B5EF4-FFF2-40B4-BE49-F238E27FC236}">
                    <a16:creationId xmlns:a16="http://schemas.microsoft.com/office/drawing/2014/main" id="{00000000-0008-0000-0400-0000F7330000}"/>
                  </a:ext>
                </a:extLst>
              </xdr:cNvPr>
              <xdr:cNvSpPr/>
            </xdr:nvSpPr>
            <xdr:spPr bwMode="auto">
              <a:xfrm>
                <a:off x="1111232" y="2427111"/>
                <a:ext cx="250466" cy="2187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FFFF" mc:Ignorable="a14" a14:legacySpreadsheetColorIndex="4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5</xdr:col>
      <xdr:colOff>148167</xdr:colOff>
      <xdr:row>0</xdr:row>
      <xdr:rowOff>211666</xdr:rowOff>
    </xdr:from>
    <xdr:to>
      <xdr:col>9</xdr:col>
      <xdr:colOff>31046</xdr:colOff>
      <xdr:row>0</xdr:row>
      <xdr:rowOff>411691</xdr:rowOff>
    </xdr:to>
    <xdr:pic>
      <xdr:nvPicPr>
        <xdr:cNvPr id="83" name="Grafik 82" descr="Kanton_sw_big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9334" y="211666"/>
          <a:ext cx="257104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182916</xdr:colOff>
      <xdr:row>5</xdr:row>
      <xdr:rowOff>82550</xdr:rowOff>
    </xdr:from>
    <xdr:to>
      <xdr:col>5</xdr:col>
      <xdr:colOff>444854</xdr:colOff>
      <xdr:row>5</xdr:row>
      <xdr:rowOff>82550</xdr:rowOff>
    </xdr:to>
    <xdr:cxnSp macro="">
      <xdr:nvCxnSpPr>
        <xdr:cNvPr id="84" name="Gerade Verbindung mit Pfeil 83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CxnSpPr/>
      </xdr:nvCxnSpPr>
      <xdr:spPr>
        <a:xfrm>
          <a:off x="4221516" y="1339850"/>
          <a:ext cx="26193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77611</xdr:colOff>
      <xdr:row>0</xdr:row>
      <xdr:rowOff>0</xdr:rowOff>
    </xdr:from>
    <xdr:to>
      <xdr:col>9</xdr:col>
      <xdr:colOff>627063</xdr:colOff>
      <xdr:row>4</xdr:row>
      <xdr:rowOff>7056</xdr:rowOff>
    </xdr:to>
    <xdr:sp macro="" textlink="">
      <xdr:nvSpPr>
        <xdr:cNvPr id="6" name="Text Box 310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77611" y="0"/>
          <a:ext cx="7407452" cy="642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Regelung der Entschädigung im Qualifikationsverfahren</a:t>
          </a:r>
          <a:endParaRPr kumimoji="0" lang="de-CH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ABMH-Regelung über die Expertenenschädigung im Qualifikationsverfahren der beruflichen Grundbildung vom 1. Januar 2023</a:t>
          </a:r>
        </a:p>
        <a:p>
          <a:pPr rtl="0" eaLnBrk="1" fontAlgn="auto" latinLnBrk="0" hangingPunct="1"/>
          <a:endParaRPr lang="de-CH" sz="500" b="0" i="0" baseline="0"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kumimoji="0" lang="de-CH" sz="8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Grundlage RRB 2022/1255 vom 23. August 2022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</xdr:txBody>
    </xdr:sp>
    <xdr:clientData/>
  </xdr:twoCellAnchor>
  <xdr:twoCellAnchor editAs="oneCell">
    <xdr:from>
      <xdr:col>0</xdr:col>
      <xdr:colOff>91723</xdr:colOff>
      <xdr:row>4</xdr:row>
      <xdr:rowOff>42329</xdr:rowOff>
    </xdr:from>
    <xdr:to>
      <xdr:col>4</xdr:col>
      <xdr:colOff>69742</xdr:colOff>
      <xdr:row>67</xdr:row>
      <xdr:rowOff>7938</xdr:rowOff>
    </xdr:to>
    <xdr:sp macro="" textlink="">
      <xdr:nvSpPr>
        <xdr:cNvPr id="10" name="Text Box 31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91723" y="677329"/>
          <a:ext cx="3026019" cy="9966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1.       Prüfungsvor- und nachbereitung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1.1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Expertensitzung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Einladung durch CPEX, mit Kopie an Prüfungsleiter.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Sitzungsgeld   PEX       Fr. 190.00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Sitzungsgeld CPEX       Fr. 380.00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1.2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Entschädigung Chefexperten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Zur Vorbereitung der Prüfungen werden eine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Grund- und eine Kopfpauschale pro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Prüfungskandidat/In ausgerichtet.       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Grundpauschale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Anzahl Kandidaten</a:t>
          </a: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	</a:t>
          </a:r>
          <a:r>
            <a:rPr kumimoji="0" lang="de-CH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Grundpauschale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  1 -     5	    	Fr. 500.00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  6 -   25		Fr. 1'000.00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26 -   50		Fr. 1'250.00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51 -   75		Fr. 1'500.00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76 - 100		Fr. 1'750.00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  Ab 101		Fr. 2'000.00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Kopfpauschale</a:t>
          </a: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Fr. 20.00 pro Kandidat/In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1.3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Vorbereitungszeit Experten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Ist in der Zeitpauschale inbegriffen.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1.4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Einsichtnahme</a:t>
          </a: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Die Zeit für die Betreuung von Prüflingen bei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Einsichtnahmen in die Prüfungsakten wird entschädigt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mit Fr. 45.00 pro Stunde, höchstens 12 Stunden pro Tag.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1.5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Beschwerdeverfahren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Die Ausarbeitung von Stellungnahmen in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Beschwerdeverfahren wird entschädigt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mit Fr. 45.00 pro Stunde, höchstens 12 Stunden pro Tag.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2.      Prüfungen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2.1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Mündliche Prüfung / Berufspraxis mündlich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2.1.1 Die Entschädigung für die Durchführung der mündlichen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Prüfungen erfolgt in Form einer Zeitpauschale, nach der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jeder der beiden Experten entschädigt wird.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2.1.2 Zeitpauschale pro Experte und Kandidat für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Vorbereitung, Durchführung, Bewertung</a:t>
          </a: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: 150 Minuten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    Für Büroassistenten/innen beträgt die Zeitpauschale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         90 Minuten pro Kandidat/in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Dauern diese Arbeiten mehr als 4.5 aufeinander folgende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Stunden, so wird eine Verpflegungsentschädigung von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Fr. 23.00 vergütet.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2.2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Schriftliche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  <a:ea typeface="+mn-ea"/>
              <a:cs typeface="+mn-cs"/>
            </a:rPr>
            <a:t>Prüfung / Berufspraxis schriftlich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2.2.1 Die Entschädigung der Aufsicht bei der schriftlichen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Prüfung erfolgt auf der Basis der effektiven Prüfungszeit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zuzüglich Vorbereitung: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Für Branche D&amp;A</a:t>
          </a: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90 Minuten Prüfungszeit + 60 Minuten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Vorbereitung =  150 Minuten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Für alle anderen Branchen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120 Minuten Prüfungszeit + 60 Minuten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Vorbereitung =  180 Minuten 	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2.2.2 Die Entschädigung für die Korrektur/Bewertung der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schriftlichen Arbeit erfolgt in Form einer Zeitpauschale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pro Kandidat von 60 Minuten.         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Beispiel: Branche XY = 24 Kandidaten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6 Experten = 4 Kandidaten pro Experte = 4 x 60 Minuten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Dauern diese Arbeiten mehr als 4.5 aufeinander folgende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Stunden, so wird eine Verpflegungsentschädigung von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Fr. 23.00 vergütet.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</xdr:txBody>
    </xdr:sp>
    <xdr:clientData/>
  </xdr:twoCellAnchor>
  <xdr:twoCellAnchor>
    <xdr:from>
      <xdr:col>4</xdr:col>
      <xdr:colOff>211664</xdr:colOff>
      <xdr:row>5</xdr:row>
      <xdr:rowOff>49388</xdr:rowOff>
    </xdr:from>
    <xdr:to>
      <xdr:col>11</xdr:col>
      <xdr:colOff>126999</xdr:colOff>
      <xdr:row>61</xdr:row>
      <xdr:rowOff>15875</xdr:rowOff>
    </xdr:to>
    <xdr:sp macro="" textlink="">
      <xdr:nvSpPr>
        <xdr:cNvPr id="13" name="Text Box 32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3259664" y="843138"/>
          <a:ext cx="5249335" cy="8856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3.      Kosten für Sitzungen und Prüfungen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3.1    Die Reisezeit wird nicht entschädigt. Ist der Prüfungsort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unverhältnismässig weit weg, so muss für eine eventuelle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Entschädigung bei der Prüfungsleitung Antrag gestellt werden.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3.2     Reisespesen: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Bahnbillett 2. Klasse (mit Beleg, Betrag einsetzen)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oder Fr. –.70 pro km (Auto)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Die Benützung öffentlicher Verkehrsmittel ist vorzuziehen, sofern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dies nicht zu einem wesentlichen Zeitverlust führt. Ist die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Benützung privater Motorfahrzeuge unumgänglich, werden die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Kilometer der kürzesten Strecke entschädigt.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3.3     Übernachtung: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Experten, die auswärts übernachten müssen, haben ihre Auslagen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zu belegen. Es werden die  tatsächlichen Übernachtungskosten,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maximal Fr. 150.00 pro Nacht inkl. Frühstück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und zusätzlich Fr. 23.00 für das Nachtessen vergütet.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4.       Allgemeines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4.1     Anspruch auf Entschädigung hat nur, wer das Formular bis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15. Juli an den zuständigen CPEX einreicht. Der CPEX ist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verpflichtet, alle Abrechnungsformulare mit dem dazugehörigen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Prüfungsplan bis spätestens 31. Juli weiterzuleiten an: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Amt für Berufsbildung, Mittel- und Hochschulen (ABMH)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Qualifikationsverfahren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Kreuzackerstrasse 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Postfach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4502 Solothurn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Die Abrechnungsformulare müssen ordnungsgemäss ausgefüllt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und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vom CPEX unterschrieben </a:t>
          </a: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sein.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4.2 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AHV/IV/EO/ALV-Beiträge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Gemäss AHVV gelten folgende Regelungen: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Grundsätzlich sind von jeder Lohnzahlung AHV/IV/EO- und ALV-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Beiträge abzuziehen. Die Beiträge müssen jedoch nicht erhoben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werden, wenn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 - der Lohn pro Arbeitgeber Fr. 2'500.00 pro Jahr nicht übersteigt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 - und die Arbeitnehmerin oder der Arbeitnehmer die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   Beitragsentrichtung nicht verlangt.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Die Arbeitnehmerin oder der Arbeitnehmer kann verlangen, dass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die Arbeitgeberin oder der Arbeitgeber die AHV/IV/EO- und ALV-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Beiträge auf Löhne von weniger als Fr. 2'500.00 im Jahr abzieht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und an die Ausgleichskasse entrichtet.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Akzeptiert die Arbeitnehmerin oder der Arbeitnehmer die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ungekürzte Lohnzahlung, kann sie oder er nachträglich nicht mehr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verlangen, dass die Beiträge auf den bereits bezogenen Löhnen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erhoben werden.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Dem Nebenerwerb wird kein Haupterwerb vorausgesetzt.      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4.3    </a:t>
          </a:r>
          <a:r>
            <a:rPr kumimoji="0" lang="de-CH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Unfallversicherung</a:t>
          </a: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Jede Arbeitnehmerin und jeder Arbeitnehmer ist während der Zeit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des Experteneinsatzes gegen Berufsunfälle gemäss obligatorischer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Unfallversicherung versichert.</a:t>
          </a: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Frutiger LT Com 55 Roman" panose="020B0503030504020204" pitchFamily="34" charset="0"/>
            </a:rPr>
            <a:t> </a:t>
          </a: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rutiger LT Com 55 Roman" panose="020B0503030504020204" pitchFamily="34" charset="0"/>
            </a:rPr>
            <a:t>         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Frutiger LT Com 55 Roman" panose="020B0503030504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12" Type="http://schemas.openxmlformats.org/officeDocument/2006/relationships/comments" Target="../comments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6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26" Type="http://schemas.openxmlformats.org/officeDocument/2006/relationships/ctrlProp" Target="../ctrlProps/ctrlProp51.xml"/><Relationship Id="rId39" Type="http://schemas.openxmlformats.org/officeDocument/2006/relationships/ctrlProp" Target="../ctrlProps/ctrlProp64.xml"/><Relationship Id="rId21" Type="http://schemas.openxmlformats.org/officeDocument/2006/relationships/ctrlProp" Target="../ctrlProps/ctrlProp46.xml"/><Relationship Id="rId34" Type="http://schemas.openxmlformats.org/officeDocument/2006/relationships/ctrlProp" Target="../ctrlProps/ctrlProp59.xml"/><Relationship Id="rId42" Type="http://schemas.openxmlformats.org/officeDocument/2006/relationships/ctrlProp" Target="../ctrlProps/ctrlProp67.xml"/><Relationship Id="rId47" Type="http://schemas.openxmlformats.org/officeDocument/2006/relationships/ctrlProp" Target="../ctrlProps/ctrlProp72.xml"/><Relationship Id="rId50" Type="http://schemas.openxmlformats.org/officeDocument/2006/relationships/ctrlProp" Target="../ctrlProps/ctrlProp75.xml"/><Relationship Id="rId55" Type="http://schemas.openxmlformats.org/officeDocument/2006/relationships/ctrlProp" Target="../ctrlProps/ctrlProp80.xml"/><Relationship Id="rId63" Type="http://schemas.openxmlformats.org/officeDocument/2006/relationships/ctrlProp" Target="../ctrlProps/ctrlProp88.xml"/><Relationship Id="rId7" Type="http://schemas.openxmlformats.org/officeDocument/2006/relationships/ctrlProp" Target="../ctrlProps/ctrlProp3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41.xml"/><Relationship Id="rId29" Type="http://schemas.openxmlformats.org/officeDocument/2006/relationships/ctrlProp" Target="../ctrlProps/ctrlProp54.xml"/><Relationship Id="rId11" Type="http://schemas.openxmlformats.org/officeDocument/2006/relationships/ctrlProp" Target="../ctrlProps/ctrlProp36.xml"/><Relationship Id="rId24" Type="http://schemas.openxmlformats.org/officeDocument/2006/relationships/ctrlProp" Target="../ctrlProps/ctrlProp49.xml"/><Relationship Id="rId32" Type="http://schemas.openxmlformats.org/officeDocument/2006/relationships/ctrlProp" Target="../ctrlProps/ctrlProp57.xml"/><Relationship Id="rId37" Type="http://schemas.openxmlformats.org/officeDocument/2006/relationships/ctrlProp" Target="../ctrlProps/ctrlProp62.xml"/><Relationship Id="rId40" Type="http://schemas.openxmlformats.org/officeDocument/2006/relationships/ctrlProp" Target="../ctrlProps/ctrlProp65.xml"/><Relationship Id="rId45" Type="http://schemas.openxmlformats.org/officeDocument/2006/relationships/ctrlProp" Target="../ctrlProps/ctrlProp70.xml"/><Relationship Id="rId53" Type="http://schemas.openxmlformats.org/officeDocument/2006/relationships/ctrlProp" Target="../ctrlProps/ctrlProp78.xml"/><Relationship Id="rId58" Type="http://schemas.openxmlformats.org/officeDocument/2006/relationships/ctrlProp" Target="../ctrlProps/ctrlProp83.xml"/><Relationship Id="rId5" Type="http://schemas.openxmlformats.org/officeDocument/2006/relationships/ctrlProp" Target="../ctrlProps/ctrlProp30.xml"/><Relationship Id="rId61" Type="http://schemas.openxmlformats.org/officeDocument/2006/relationships/ctrlProp" Target="../ctrlProps/ctrlProp86.xml"/><Relationship Id="rId19" Type="http://schemas.openxmlformats.org/officeDocument/2006/relationships/ctrlProp" Target="../ctrlProps/ctrlProp4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Relationship Id="rId27" Type="http://schemas.openxmlformats.org/officeDocument/2006/relationships/ctrlProp" Target="../ctrlProps/ctrlProp52.xml"/><Relationship Id="rId30" Type="http://schemas.openxmlformats.org/officeDocument/2006/relationships/ctrlProp" Target="../ctrlProps/ctrlProp55.xml"/><Relationship Id="rId35" Type="http://schemas.openxmlformats.org/officeDocument/2006/relationships/ctrlProp" Target="../ctrlProps/ctrlProp60.xml"/><Relationship Id="rId43" Type="http://schemas.openxmlformats.org/officeDocument/2006/relationships/ctrlProp" Target="../ctrlProps/ctrlProp68.xml"/><Relationship Id="rId48" Type="http://schemas.openxmlformats.org/officeDocument/2006/relationships/ctrlProp" Target="../ctrlProps/ctrlProp73.xml"/><Relationship Id="rId56" Type="http://schemas.openxmlformats.org/officeDocument/2006/relationships/ctrlProp" Target="../ctrlProps/ctrlProp81.xml"/><Relationship Id="rId8" Type="http://schemas.openxmlformats.org/officeDocument/2006/relationships/ctrlProp" Target="../ctrlProps/ctrlProp33.xml"/><Relationship Id="rId51" Type="http://schemas.openxmlformats.org/officeDocument/2006/relationships/ctrlProp" Target="../ctrlProps/ctrlProp76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5" Type="http://schemas.openxmlformats.org/officeDocument/2006/relationships/ctrlProp" Target="../ctrlProps/ctrlProp50.xml"/><Relationship Id="rId33" Type="http://schemas.openxmlformats.org/officeDocument/2006/relationships/ctrlProp" Target="../ctrlProps/ctrlProp58.xml"/><Relationship Id="rId38" Type="http://schemas.openxmlformats.org/officeDocument/2006/relationships/ctrlProp" Target="../ctrlProps/ctrlProp63.xml"/><Relationship Id="rId46" Type="http://schemas.openxmlformats.org/officeDocument/2006/relationships/ctrlProp" Target="../ctrlProps/ctrlProp71.xml"/><Relationship Id="rId59" Type="http://schemas.openxmlformats.org/officeDocument/2006/relationships/ctrlProp" Target="../ctrlProps/ctrlProp84.xml"/><Relationship Id="rId20" Type="http://schemas.openxmlformats.org/officeDocument/2006/relationships/ctrlProp" Target="../ctrlProps/ctrlProp45.xml"/><Relationship Id="rId41" Type="http://schemas.openxmlformats.org/officeDocument/2006/relationships/ctrlProp" Target="../ctrlProps/ctrlProp66.xml"/><Relationship Id="rId54" Type="http://schemas.openxmlformats.org/officeDocument/2006/relationships/ctrlProp" Target="../ctrlProps/ctrlProp79.xml"/><Relationship Id="rId62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1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28" Type="http://schemas.openxmlformats.org/officeDocument/2006/relationships/ctrlProp" Target="../ctrlProps/ctrlProp53.xml"/><Relationship Id="rId36" Type="http://schemas.openxmlformats.org/officeDocument/2006/relationships/ctrlProp" Target="../ctrlProps/ctrlProp61.xml"/><Relationship Id="rId49" Type="http://schemas.openxmlformats.org/officeDocument/2006/relationships/ctrlProp" Target="../ctrlProps/ctrlProp74.xml"/><Relationship Id="rId57" Type="http://schemas.openxmlformats.org/officeDocument/2006/relationships/ctrlProp" Target="../ctrlProps/ctrlProp82.xml"/><Relationship Id="rId10" Type="http://schemas.openxmlformats.org/officeDocument/2006/relationships/ctrlProp" Target="../ctrlProps/ctrlProp35.xml"/><Relationship Id="rId31" Type="http://schemas.openxmlformats.org/officeDocument/2006/relationships/ctrlProp" Target="../ctrlProps/ctrlProp56.xml"/><Relationship Id="rId44" Type="http://schemas.openxmlformats.org/officeDocument/2006/relationships/ctrlProp" Target="../ctrlProps/ctrlProp69.xml"/><Relationship Id="rId52" Type="http://schemas.openxmlformats.org/officeDocument/2006/relationships/ctrlProp" Target="../ctrlProps/ctrlProp77.xml"/><Relationship Id="rId60" Type="http://schemas.openxmlformats.org/officeDocument/2006/relationships/ctrlProp" Target="../ctrlProps/ctrlProp85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H52"/>
  <sheetViews>
    <sheetView showGridLines="0" tabSelected="1" zoomScale="140" zoomScaleNormal="140" workbookViewId="0">
      <selection activeCell="A7" sqref="A7:D7"/>
    </sheetView>
  </sheetViews>
  <sheetFormatPr baseColWidth="10" defaultColWidth="11.42578125" defaultRowHeight="12.75" x14ac:dyDescent="0.2"/>
  <cols>
    <col min="1" max="16384" width="11.42578125" style="3"/>
  </cols>
  <sheetData>
    <row r="1" spans="1:8" ht="31.5" customHeight="1" x14ac:dyDescent="0.2">
      <c r="A1" s="6" t="s">
        <v>68</v>
      </c>
      <c r="H1" s="382">
        <v>0</v>
      </c>
    </row>
    <row r="2" spans="1:8" ht="20.25" x14ac:dyDescent="0.3">
      <c r="A2" s="7" t="s">
        <v>69</v>
      </c>
    </row>
    <row r="4" spans="1:8" ht="14.25" x14ac:dyDescent="0.25">
      <c r="A4" s="4"/>
    </row>
    <row r="5" spans="1:8" ht="14.25" x14ac:dyDescent="0.25">
      <c r="A5" s="399" t="s">
        <v>70</v>
      </c>
      <c r="B5" s="399"/>
      <c r="C5" s="399"/>
      <c r="D5" s="399"/>
      <c r="E5" s="4"/>
      <c r="F5" s="8" t="s">
        <v>28</v>
      </c>
    </row>
    <row r="6" spans="1:8" ht="14.25" x14ac:dyDescent="0.25">
      <c r="A6" s="398" t="s">
        <v>71</v>
      </c>
      <c r="B6" s="398"/>
      <c r="C6" s="398"/>
      <c r="D6" s="398"/>
      <c r="E6" s="398"/>
      <c r="F6" s="9" t="s">
        <v>29</v>
      </c>
    </row>
    <row r="7" spans="1:8" ht="14.25" x14ac:dyDescent="0.25">
      <c r="A7" s="398" t="s">
        <v>30</v>
      </c>
      <c r="B7" s="398"/>
      <c r="C7" s="398"/>
      <c r="D7" s="398"/>
      <c r="E7" s="4"/>
      <c r="F7" s="10" t="s">
        <v>33</v>
      </c>
    </row>
    <row r="8" spans="1:8" ht="14.25" x14ac:dyDescent="0.25">
      <c r="A8" s="4" t="s">
        <v>36</v>
      </c>
      <c r="B8" s="4"/>
      <c r="C8" s="4"/>
      <c r="D8" s="4"/>
      <c r="E8" s="4"/>
      <c r="F8" s="11" t="s">
        <v>47</v>
      </c>
    </row>
    <row r="9" spans="1:8" ht="14.25" x14ac:dyDescent="0.25">
      <c r="A9" s="398" t="s">
        <v>31</v>
      </c>
      <c r="B9" s="398"/>
      <c r="C9" s="398"/>
      <c r="D9" s="398"/>
      <c r="E9" s="4"/>
      <c r="F9" s="12" t="s">
        <v>56</v>
      </c>
    </row>
    <row r="10" spans="1:8" ht="15" x14ac:dyDescent="0.25">
      <c r="A10" s="5"/>
      <c r="B10" s="5"/>
      <c r="C10" s="5"/>
      <c r="D10" s="5"/>
      <c r="E10" s="5"/>
      <c r="F10" s="5"/>
    </row>
    <row r="52" spans="1:1" x14ac:dyDescent="0.2">
      <c r="A52" s="381">
        <v>0</v>
      </c>
    </row>
  </sheetData>
  <sheetProtection algorithmName="SHA-512" hashValue="e50/3gYgTzC0/y2g12Ob+Z97T11xrNluHAwwrCCdQ8S3nfutRtrSj08GN8RGHlirq6qtRMYWxgPX22ujf3CYmg==" saltValue="DAj1amJp9OGCWiB46M3wLQ==" spinCount="100000" sheet="1" objects="1" scenarios="1"/>
  <mergeCells count="4">
    <mergeCell ref="A9:D9"/>
    <mergeCell ref="A5:D5"/>
    <mergeCell ref="A7:D7"/>
    <mergeCell ref="A6:E6"/>
  </mergeCells>
  <pageMargins left="0.59055118110236227" right="0.23622047244094491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3" tint="0.39997558519241921"/>
    <pageSetUpPr fitToPage="1"/>
  </sheetPr>
  <dimension ref="A1:T55"/>
  <sheetViews>
    <sheetView showGridLines="0" zoomScale="97" zoomScaleNormal="150" zoomScaleSheetLayoutView="135" workbookViewId="0"/>
  </sheetViews>
  <sheetFormatPr baseColWidth="10" defaultColWidth="11.42578125" defaultRowHeight="12.75" x14ac:dyDescent="0.2"/>
  <cols>
    <col min="1" max="1" width="2.85546875" style="13" customWidth="1"/>
    <col min="2" max="2" width="8.7109375" style="14" customWidth="1"/>
    <col min="3" max="3" width="10.85546875" style="13" customWidth="1"/>
    <col min="4" max="4" width="9.7109375" style="15" customWidth="1"/>
    <col min="5" max="5" width="12.28515625" style="16" customWidth="1"/>
    <col min="6" max="6" width="11.85546875" style="16" customWidth="1"/>
    <col min="7" max="7" width="9.7109375" style="16" customWidth="1"/>
    <col min="8" max="9" width="10.42578125" style="16" customWidth="1"/>
    <col min="10" max="10" width="13" style="13" customWidth="1"/>
    <col min="11" max="11" width="3.5703125" style="52" customWidth="1"/>
    <col min="12" max="12" width="4" style="52" customWidth="1"/>
    <col min="13" max="20" width="11.42578125" style="52"/>
    <col min="21" max="16384" width="11.42578125" style="13"/>
  </cols>
  <sheetData>
    <row r="1" spans="1:20" ht="36.75" customHeight="1" x14ac:dyDescent="0.2">
      <c r="B1" s="158" t="s">
        <v>68</v>
      </c>
    </row>
    <row r="2" spans="1:20" ht="26.25" customHeight="1" x14ac:dyDescent="0.35">
      <c r="B2" s="380" t="s">
        <v>72</v>
      </c>
      <c r="C2" s="18"/>
      <c r="D2" s="18"/>
      <c r="E2" s="22"/>
      <c r="F2" s="22"/>
      <c r="G2" s="19"/>
      <c r="H2" s="160"/>
      <c r="I2" s="25" t="s">
        <v>18</v>
      </c>
      <c r="J2" s="161">
        <f ca="1">TODAY()</f>
        <v>45685</v>
      </c>
      <c r="K2" s="392"/>
      <c r="N2" s="21"/>
    </row>
    <row r="3" spans="1:20" ht="8.25" customHeight="1" x14ac:dyDescent="0.35">
      <c r="B3" s="22"/>
      <c r="E3" s="23"/>
      <c r="F3" s="19"/>
      <c r="G3" s="24"/>
      <c r="I3" s="25"/>
      <c r="J3" s="26"/>
      <c r="N3" s="21" t="b">
        <f>IF(J40&gt;0,TRUE,FALSE)</f>
        <v>0</v>
      </c>
    </row>
    <row r="4" spans="1:20" ht="15" customHeight="1" x14ac:dyDescent="0.25">
      <c r="B4" s="159" t="s">
        <v>32</v>
      </c>
      <c r="C4" s="29"/>
      <c r="D4" s="29"/>
      <c r="E4" s="13"/>
      <c r="F4" s="30"/>
      <c r="G4" s="34" t="s">
        <v>73</v>
      </c>
      <c r="H4" s="456"/>
      <c r="I4" s="456"/>
      <c r="J4" s="456"/>
      <c r="N4" s="21" t="b">
        <f>IF(PEX_2!$J$41&gt;0,TRUE,FALSE)</f>
        <v>0</v>
      </c>
      <c r="O4" s="21" t="b">
        <f>IF(Material!$I$41&gt;0,TRUE,FALSE)</f>
        <v>0</v>
      </c>
    </row>
    <row r="5" spans="1:20" s="32" customFormat="1" ht="15" customHeight="1" x14ac:dyDescent="0.25">
      <c r="B5" s="162" t="s">
        <v>37</v>
      </c>
      <c r="C5" s="34"/>
      <c r="D5" s="34"/>
      <c r="E5" s="29" t="s">
        <v>74</v>
      </c>
      <c r="F5" s="457" t="s">
        <v>75</v>
      </c>
      <c r="G5" s="457"/>
      <c r="H5" s="456"/>
      <c r="I5" s="456"/>
      <c r="J5" s="456"/>
      <c r="K5" s="393"/>
      <c r="L5" s="393"/>
      <c r="M5" s="393"/>
      <c r="N5" s="21" t="b">
        <f>IF(Chefexperte!$I$41&gt;0,TRUE,FALSE)</f>
        <v>0</v>
      </c>
      <c r="O5" s="393"/>
      <c r="P5" s="393"/>
      <c r="Q5" s="393"/>
      <c r="R5" s="393"/>
      <c r="S5" s="393"/>
      <c r="T5" s="393"/>
    </row>
    <row r="6" spans="1:20" s="32" customFormat="1" ht="15" customHeight="1" x14ac:dyDescent="0.25">
      <c r="B6" s="33"/>
      <c r="C6" s="34"/>
      <c r="D6" s="34"/>
      <c r="E6" s="35"/>
      <c r="F6" s="457"/>
      <c r="G6" s="457"/>
      <c r="H6" s="456"/>
      <c r="I6" s="456"/>
      <c r="J6" s="456"/>
      <c r="K6" s="393"/>
      <c r="L6" s="393"/>
      <c r="M6" s="393"/>
      <c r="N6" s="21" t="b">
        <f>IF(Material!$I$41&gt;0,TRUE,FALSE)</f>
        <v>0</v>
      </c>
      <c r="O6" s="393"/>
      <c r="P6" s="393"/>
      <c r="Q6" s="393"/>
      <c r="R6" s="393"/>
      <c r="S6" s="393"/>
      <c r="T6" s="393"/>
    </row>
    <row r="7" spans="1:20" s="32" customFormat="1" ht="9.75" customHeight="1" x14ac:dyDescent="0.25">
      <c r="B7" s="31"/>
      <c r="C7" s="443"/>
      <c r="D7" s="443"/>
      <c r="E7" s="443"/>
      <c r="F7" s="30"/>
      <c r="G7" s="31"/>
      <c r="H7" s="443"/>
      <c r="I7" s="443"/>
      <c r="J7" s="443"/>
      <c r="K7" s="393"/>
      <c r="L7" s="393"/>
      <c r="M7" s="393"/>
      <c r="N7" s="21"/>
      <c r="O7" s="393"/>
      <c r="P7" s="393"/>
      <c r="Q7" s="393"/>
      <c r="R7" s="393"/>
      <c r="S7" s="393"/>
      <c r="T7" s="393"/>
    </row>
    <row r="8" spans="1:20" s="36" customFormat="1" ht="12" customHeight="1" thickBot="1" x14ac:dyDescent="0.3">
      <c r="B8" s="37" t="s">
        <v>42</v>
      </c>
      <c r="C8" s="38"/>
      <c r="D8" s="39"/>
      <c r="E8" s="39"/>
      <c r="F8" s="39">
        <v>45</v>
      </c>
      <c r="G8" s="39">
        <v>23</v>
      </c>
      <c r="H8" s="39">
        <v>0.7</v>
      </c>
      <c r="I8" s="378" t="s">
        <v>11</v>
      </c>
      <c r="J8" s="40"/>
      <c r="K8" s="196"/>
      <c r="L8" s="196"/>
      <c r="M8" s="196"/>
      <c r="N8" s="21"/>
      <c r="O8" s="196"/>
      <c r="P8" s="196"/>
      <c r="Q8" s="196"/>
      <c r="R8" s="196"/>
      <c r="S8" s="196"/>
      <c r="T8" s="196"/>
    </row>
    <row r="9" spans="1:20" s="36" customFormat="1" ht="15.75" customHeight="1" x14ac:dyDescent="0.25">
      <c r="B9" s="423" t="s">
        <v>116</v>
      </c>
      <c r="C9" s="430" t="s">
        <v>43</v>
      </c>
      <c r="D9" s="430" t="s">
        <v>44</v>
      </c>
      <c r="E9" s="432" t="s">
        <v>77</v>
      </c>
      <c r="F9" s="433"/>
      <c r="G9" s="428" t="s">
        <v>2</v>
      </c>
      <c r="H9" s="163" t="s">
        <v>6</v>
      </c>
      <c r="I9" s="163" t="s">
        <v>12</v>
      </c>
      <c r="J9" s="166" t="s">
        <v>1</v>
      </c>
      <c r="K9" s="196"/>
      <c r="L9" s="196"/>
      <c r="M9" s="196"/>
      <c r="N9" s="52"/>
      <c r="O9" s="196"/>
      <c r="P9" s="196"/>
      <c r="Q9" s="196"/>
      <c r="R9" s="196"/>
      <c r="S9" s="196"/>
      <c r="T9" s="196"/>
    </row>
    <row r="10" spans="1:20" s="36" customFormat="1" ht="12.75" customHeight="1" thickBot="1" x14ac:dyDescent="0.3">
      <c r="B10" s="424"/>
      <c r="C10" s="431"/>
      <c r="D10" s="431"/>
      <c r="E10" s="434"/>
      <c r="F10" s="435"/>
      <c r="G10" s="429"/>
      <c r="H10" s="164" t="s">
        <v>7</v>
      </c>
      <c r="I10" s="165" t="s">
        <v>57</v>
      </c>
      <c r="J10" s="41"/>
      <c r="K10" s="196"/>
      <c r="L10" s="196"/>
      <c r="M10" s="197"/>
      <c r="N10" s="196"/>
      <c r="O10" s="196"/>
      <c r="P10" s="196"/>
      <c r="Q10" s="196"/>
      <c r="R10" s="196"/>
      <c r="S10" s="196"/>
      <c r="T10" s="196"/>
    </row>
    <row r="11" spans="1:20" ht="13.5" customHeight="1" thickBot="1" x14ac:dyDescent="0.25">
      <c r="A11" s="440" t="s">
        <v>45</v>
      </c>
      <c r="B11" s="43"/>
      <c r="C11" s="397" t="s">
        <v>126</v>
      </c>
      <c r="D11" s="438"/>
      <c r="E11" s="439"/>
      <c r="F11" s="436" t="s">
        <v>127</v>
      </c>
      <c r="G11" s="437"/>
      <c r="H11" s="47"/>
      <c r="I11" s="48"/>
      <c r="J11" s="49">
        <f>IF(L11=TRUE,N11,0)</f>
        <v>0</v>
      </c>
      <c r="L11" s="50" t="b">
        <v>0</v>
      </c>
      <c r="M11" s="51">
        <f>IF(L11=TRUE,190,0)</f>
        <v>0</v>
      </c>
      <c r="N11" s="52">
        <f>IF(Chefexperte!$F$17=FALSE,190,0)</f>
        <v>190</v>
      </c>
    </row>
    <row r="12" spans="1:20" ht="17.25" customHeight="1" thickBot="1" x14ac:dyDescent="0.25">
      <c r="A12" s="441"/>
      <c r="B12" s="53"/>
      <c r="C12" s="54"/>
      <c r="D12" s="55"/>
      <c r="E12" s="454"/>
      <c r="F12" s="455"/>
      <c r="G12" s="56">
        <f>IF(C12+D12&gt;=4,23)*1</f>
        <v>0</v>
      </c>
      <c r="H12" s="57"/>
      <c r="I12" s="48"/>
      <c r="J12" s="49">
        <f>MROUND((C12*2.5+D12),0.5)*45</f>
        <v>0</v>
      </c>
      <c r="L12" s="58">
        <v>1</v>
      </c>
      <c r="M12" s="59"/>
    </row>
    <row r="13" spans="1:20" ht="17.25" customHeight="1" thickBot="1" x14ac:dyDescent="0.25">
      <c r="A13" s="441"/>
      <c r="B13" s="53"/>
      <c r="C13" s="54"/>
      <c r="D13" s="60"/>
      <c r="E13" s="444"/>
      <c r="F13" s="445"/>
      <c r="G13" s="61">
        <f t="shared" ref="G13:G19" si="0">IF(C13+D13&gt;=4,23)*1</f>
        <v>0</v>
      </c>
      <c r="H13" s="62"/>
      <c r="I13" s="63"/>
      <c r="J13" s="49">
        <f t="shared" ref="J13:J19" si="1">MROUND((C13*2.5+D13),0.5)*45</f>
        <v>0</v>
      </c>
      <c r="L13" s="58">
        <v>2</v>
      </c>
      <c r="M13" s="59"/>
    </row>
    <row r="14" spans="1:20" ht="17.25" customHeight="1" thickBot="1" x14ac:dyDescent="0.25">
      <c r="A14" s="441"/>
      <c r="B14" s="53"/>
      <c r="C14" s="54"/>
      <c r="D14" s="60"/>
      <c r="E14" s="444"/>
      <c r="F14" s="445"/>
      <c r="G14" s="61">
        <f t="shared" si="0"/>
        <v>0</v>
      </c>
      <c r="H14" s="62"/>
      <c r="I14" s="63"/>
      <c r="J14" s="49">
        <f t="shared" si="1"/>
        <v>0</v>
      </c>
      <c r="L14" s="58">
        <v>3</v>
      </c>
      <c r="M14" s="59"/>
    </row>
    <row r="15" spans="1:20" ht="17.25" customHeight="1" thickBot="1" x14ac:dyDescent="0.25">
      <c r="A15" s="441"/>
      <c r="B15" s="53"/>
      <c r="C15" s="54"/>
      <c r="D15" s="60"/>
      <c r="E15" s="444"/>
      <c r="F15" s="445"/>
      <c r="G15" s="61">
        <f t="shared" si="0"/>
        <v>0</v>
      </c>
      <c r="H15" s="62"/>
      <c r="I15" s="63"/>
      <c r="J15" s="49">
        <f t="shared" si="1"/>
        <v>0</v>
      </c>
      <c r="L15" s="58">
        <v>4</v>
      </c>
      <c r="M15" s="59"/>
    </row>
    <row r="16" spans="1:20" ht="17.25" customHeight="1" thickBot="1" x14ac:dyDescent="0.25">
      <c r="A16" s="441"/>
      <c r="B16" s="53"/>
      <c r="C16" s="54"/>
      <c r="D16" s="60"/>
      <c r="E16" s="444"/>
      <c r="F16" s="445"/>
      <c r="G16" s="61">
        <f t="shared" si="0"/>
        <v>0</v>
      </c>
      <c r="H16" s="62"/>
      <c r="I16" s="63"/>
      <c r="J16" s="49">
        <f t="shared" si="1"/>
        <v>0</v>
      </c>
      <c r="L16" s="58">
        <v>5</v>
      </c>
      <c r="M16" s="59"/>
    </row>
    <row r="17" spans="1:20" ht="17.25" customHeight="1" thickBot="1" x14ac:dyDescent="0.25">
      <c r="A17" s="441"/>
      <c r="B17" s="53"/>
      <c r="C17" s="54"/>
      <c r="D17" s="60"/>
      <c r="E17" s="444"/>
      <c r="F17" s="445"/>
      <c r="G17" s="61">
        <f t="shared" si="0"/>
        <v>0</v>
      </c>
      <c r="H17" s="62"/>
      <c r="I17" s="63"/>
      <c r="J17" s="49">
        <f t="shared" si="1"/>
        <v>0</v>
      </c>
      <c r="L17" s="58">
        <v>6</v>
      </c>
      <c r="M17" s="59"/>
    </row>
    <row r="18" spans="1:20" ht="17.25" customHeight="1" thickBot="1" x14ac:dyDescent="0.25">
      <c r="A18" s="441"/>
      <c r="B18" s="53"/>
      <c r="C18" s="54"/>
      <c r="D18" s="60"/>
      <c r="E18" s="444"/>
      <c r="F18" s="445"/>
      <c r="G18" s="61">
        <f t="shared" si="0"/>
        <v>0</v>
      </c>
      <c r="H18" s="64"/>
      <c r="I18" s="65"/>
      <c r="J18" s="49">
        <f t="shared" si="1"/>
        <v>0</v>
      </c>
      <c r="L18" s="58">
        <v>7</v>
      </c>
      <c r="M18" s="59"/>
    </row>
    <row r="19" spans="1:20" ht="17.25" customHeight="1" thickBot="1" x14ac:dyDescent="0.25">
      <c r="A19" s="442"/>
      <c r="B19" s="66"/>
      <c r="C19" s="67"/>
      <c r="D19" s="68"/>
      <c r="E19" s="446"/>
      <c r="F19" s="447"/>
      <c r="G19" s="69">
        <f t="shared" si="0"/>
        <v>0</v>
      </c>
      <c r="H19" s="70"/>
      <c r="I19" s="71"/>
      <c r="J19" s="49">
        <f t="shared" si="1"/>
        <v>0</v>
      </c>
      <c r="L19" s="58">
        <v>1</v>
      </c>
    </row>
    <row r="20" spans="1:20" ht="6.75" customHeight="1" x14ac:dyDescent="0.2">
      <c r="A20" s="72"/>
      <c r="B20" s="73"/>
      <c r="C20" s="74"/>
      <c r="D20" s="75"/>
      <c r="E20" s="75"/>
      <c r="F20" s="76"/>
      <c r="G20" s="42"/>
      <c r="H20" s="77"/>
      <c r="I20" s="78"/>
      <c r="J20" s="79"/>
      <c r="L20" s="58"/>
    </row>
    <row r="21" spans="1:20" ht="15" customHeight="1" thickBot="1" x14ac:dyDescent="0.3">
      <c r="A21" s="80"/>
      <c r="B21" s="31"/>
      <c r="C21" s="443"/>
      <c r="D21" s="443"/>
      <c r="E21" s="443"/>
      <c r="F21" s="81"/>
      <c r="G21" s="168" t="s">
        <v>54</v>
      </c>
      <c r="H21" s="169" t="s">
        <v>58</v>
      </c>
      <c r="I21" s="167" t="s">
        <v>50</v>
      </c>
      <c r="J21" s="82"/>
    </row>
    <row r="22" spans="1:20" ht="17.25" customHeight="1" thickBot="1" x14ac:dyDescent="0.25">
      <c r="A22" s="440" t="s">
        <v>46</v>
      </c>
      <c r="B22" s="425" t="s">
        <v>76</v>
      </c>
      <c r="C22" s="430" t="s">
        <v>48</v>
      </c>
      <c r="D22" s="448" t="s">
        <v>55</v>
      </c>
      <c r="E22" s="450" t="s">
        <v>77</v>
      </c>
      <c r="F22" s="451"/>
      <c r="G22" s="428" t="s">
        <v>2</v>
      </c>
      <c r="H22" s="163" t="s">
        <v>6</v>
      </c>
      <c r="I22" s="163" t="s">
        <v>12</v>
      </c>
      <c r="J22" s="427"/>
    </row>
    <row r="23" spans="1:20" ht="12" customHeight="1" thickBot="1" x14ac:dyDescent="0.25">
      <c r="A23" s="441"/>
      <c r="B23" s="426"/>
      <c r="C23" s="431"/>
      <c r="D23" s="449"/>
      <c r="E23" s="452"/>
      <c r="F23" s="453"/>
      <c r="G23" s="429"/>
      <c r="H23" s="164" t="s">
        <v>7</v>
      </c>
      <c r="I23" s="165" t="s">
        <v>57</v>
      </c>
      <c r="J23" s="427"/>
      <c r="L23" s="52">
        <v>1</v>
      </c>
    </row>
    <row r="24" spans="1:20" ht="17.25" customHeight="1" thickBot="1" x14ac:dyDescent="0.25">
      <c r="A24" s="441"/>
      <c r="B24" s="53"/>
      <c r="C24" s="83"/>
      <c r="D24" s="84"/>
      <c r="E24" s="454"/>
      <c r="F24" s="455"/>
      <c r="G24" s="85">
        <f>IF(J24/45&gt;4.4,23)*1</f>
        <v>0</v>
      </c>
      <c r="H24" s="62"/>
      <c r="I24" s="48"/>
      <c r="J24" s="49">
        <f>IF(T24=2,0,MROUND((N24+D24*$F$8),0.5))</f>
        <v>0</v>
      </c>
      <c r="K24" s="52">
        <f>IF(L24=TRUE,30,0)</f>
        <v>0</v>
      </c>
      <c r="L24" s="50" t="b">
        <v>0</v>
      </c>
      <c r="M24" s="86">
        <f>IF(Q21=TRUE,(C24*2.5)*$F$8,(C24*3)*$F$8)</f>
        <v>0</v>
      </c>
      <c r="N24" s="21">
        <f>IF(L24=TRUE,$P$24+$S$24,0)</f>
        <v>0</v>
      </c>
      <c r="O24" s="21">
        <f>IF(C24&lt;&gt;"",$P$24/30+C24,C24)</f>
        <v>0</v>
      </c>
      <c r="P24" s="21">
        <f>IF($Q$24=TRUE,2.5*$F$8,0)</f>
        <v>0</v>
      </c>
      <c r="Q24" s="50" t="b">
        <v>0</v>
      </c>
      <c r="R24" s="58" t="b">
        <v>0</v>
      </c>
      <c r="S24" s="52">
        <f>IF($R$24=TRUE,3*$F$8,0)</f>
        <v>0</v>
      </c>
      <c r="T24" s="384">
        <f>($Q$24 + $R$24)</f>
        <v>0</v>
      </c>
    </row>
    <row r="25" spans="1:20" ht="17.25" customHeight="1" thickBot="1" x14ac:dyDescent="0.25">
      <c r="A25" s="441"/>
      <c r="B25" s="53"/>
      <c r="C25" s="83"/>
      <c r="D25" s="84"/>
      <c r="E25" s="444"/>
      <c r="F25" s="445"/>
      <c r="G25" s="85">
        <f t="shared" ref="G25:G27" si="2">IF(J25/45&gt;4.4,23)*1</f>
        <v>0</v>
      </c>
      <c r="H25" s="62"/>
      <c r="I25" s="63"/>
      <c r="J25" s="49">
        <f t="shared" ref="J25:J27" si="3">IF(T25=2,0,MROUND((N25+D25*$F$8),0.5))</f>
        <v>0</v>
      </c>
      <c r="K25" s="52">
        <f t="shared" ref="K25:K27" si="4">IF(L25=TRUE,30,0)</f>
        <v>0</v>
      </c>
      <c r="L25" s="50" t="b">
        <v>0</v>
      </c>
      <c r="M25" s="86">
        <f t="shared" ref="M25:M27" si="5">IF(Q22=TRUE,(C25*2.5)*$F$8,(C25*3)*$F$8)</f>
        <v>0</v>
      </c>
      <c r="N25" s="21">
        <f t="shared" ref="N25:N27" si="6">IF(L25=TRUE,$P$24+$S$24,0)</f>
        <v>0</v>
      </c>
      <c r="O25" s="21">
        <f t="shared" ref="O25:O27" si="7">IF(C25&lt;&gt;"",$P$24/30+C25,C25)</f>
        <v>0</v>
      </c>
      <c r="P25" s="21">
        <f t="shared" ref="P25:P27" si="8">IF($Q$24=TRUE,2.5*$F$8,0)</f>
        <v>0</v>
      </c>
      <c r="Q25" s="50" t="b">
        <v>0</v>
      </c>
      <c r="S25" s="52">
        <f t="shared" ref="S25:S27" si="9">IF($R$24=TRUE,3*$F$8,0)</f>
        <v>0</v>
      </c>
      <c r="T25" s="384">
        <f t="shared" ref="T25:T27" si="10">($Q$24 + $R$24)</f>
        <v>0</v>
      </c>
    </row>
    <row r="26" spans="1:20" ht="17.25" customHeight="1" thickBot="1" x14ac:dyDescent="0.25">
      <c r="A26" s="441"/>
      <c r="B26" s="53"/>
      <c r="C26" s="83"/>
      <c r="D26" s="84"/>
      <c r="E26" s="444"/>
      <c r="F26" s="445"/>
      <c r="G26" s="85">
        <f t="shared" si="2"/>
        <v>0</v>
      </c>
      <c r="H26" s="62"/>
      <c r="I26" s="63"/>
      <c r="J26" s="49">
        <f t="shared" si="3"/>
        <v>0</v>
      </c>
      <c r="K26" s="52">
        <f t="shared" si="4"/>
        <v>0</v>
      </c>
      <c r="L26" s="50" t="b">
        <v>0</v>
      </c>
      <c r="M26" s="86">
        <f t="shared" si="5"/>
        <v>0</v>
      </c>
      <c r="N26" s="21">
        <f t="shared" si="6"/>
        <v>0</v>
      </c>
      <c r="O26" s="21">
        <f t="shared" si="7"/>
        <v>0</v>
      </c>
      <c r="P26" s="21">
        <f t="shared" si="8"/>
        <v>0</v>
      </c>
      <c r="Q26" s="50" t="b">
        <v>0</v>
      </c>
      <c r="S26" s="52">
        <f t="shared" si="9"/>
        <v>0</v>
      </c>
      <c r="T26" s="384">
        <f t="shared" si="10"/>
        <v>0</v>
      </c>
    </row>
    <row r="27" spans="1:20" ht="17.25" customHeight="1" thickBot="1" x14ac:dyDescent="0.25">
      <c r="A27" s="442"/>
      <c r="B27" s="53"/>
      <c r="C27" s="83"/>
      <c r="D27" s="84"/>
      <c r="E27" s="446"/>
      <c r="F27" s="447"/>
      <c r="G27" s="85">
        <f t="shared" si="2"/>
        <v>0</v>
      </c>
      <c r="H27" s="62"/>
      <c r="I27" s="63"/>
      <c r="J27" s="49">
        <f t="shared" si="3"/>
        <v>0</v>
      </c>
      <c r="K27" s="52">
        <f t="shared" si="4"/>
        <v>0</v>
      </c>
      <c r="L27" s="50" t="b">
        <v>0</v>
      </c>
      <c r="M27" s="86">
        <f t="shared" si="5"/>
        <v>0</v>
      </c>
      <c r="N27" s="21">
        <f t="shared" si="6"/>
        <v>0</v>
      </c>
      <c r="O27" s="21">
        <f t="shared" si="7"/>
        <v>0</v>
      </c>
      <c r="P27" s="21">
        <f t="shared" si="8"/>
        <v>0</v>
      </c>
      <c r="Q27" s="50" t="b">
        <v>0</v>
      </c>
      <c r="S27" s="52">
        <f t="shared" si="9"/>
        <v>0</v>
      </c>
      <c r="T27" s="384">
        <f t="shared" si="10"/>
        <v>0</v>
      </c>
    </row>
    <row r="28" spans="1:20" ht="6.75" customHeight="1" thickBot="1" x14ac:dyDescent="0.25">
      <c r="A28" s="87"/>
      <c r="B28" s="88"/>
      <c r="C28" s="89"/>
      <c r="D28" s="90"/>
      <c r="E28" s="90"/>
      <c r="F28" s="91"/>
      <c r="G28" s="92"/>
      <c r="H28" s="93"/>
      <c r="I28" s="94"/>
      <c r="J28" s="95"/>
    </row>
    <row r="29" spans="1:20" ht="17.25" customHeight="1" thickBot="1" x14ac:dyDescent="0.25">
      <c r="B29" s="96"/>
      <c r="C29" s="97"/>
      <c r="D29" s="98"/>
      <c r="E29" s="98"/>
      <c r="F29" s="98"/>
      <c r="G29" s="98"/>
      <c r="H29" s="98"/>
      <c r="I29" s="99"/>
      <c r="J29" s="100"/>
    </row>
    <row r="30" spans="1:20" ht="17.25" customHeight="1" thickBot="1" x14ac:dyDescent="0.3">
      <c r="B30" s="170" t="s">
        <v>128</v>
      </c>
      <c r="C30" s="102"/>
      <c r="D30" s="103"/>
      <c r="E30" s="104"/>
      <c r="F30" s="104"/>
      <c r="G30" s="105"/>
      <c r="H30" s="106"/>
      <c r="I30" s="105"/>
      <c r="J30" s="174">
        <f>SUM(J11:J29)</f>
        <v>0</v>
      </c>
    </row>
    <row r="31" spans="1:20" ht="17.25" customHeight="1" thickTop="1" thickBot="1" x14ac:dyDescent="0.3">
      <c r="B31" s="101" t="s">
        <v>78</v>
      </c>
      <c r="G31" s="107"/>
      <c r="H31" s="107"/>
      <c r="I31" s="395" t="s">
        <v>83</v>
      </c>
      <c r="J31" s="108">
        <f>SUM(J11:J27)+(PEX_2!$J$34)+(Chefexperte!$I$34)</f>
        <v>0</v>
      </c>
      <c r="K31" s="394"/>
      <c r="L31" s="394"/>
      <c r="M31" s="394"/>
    </row>
    <row r="32" spans="1:20" ht="17.25" customHeight="1" thickTop="1" x14ac:dyDescent="0.25">
      <c r="B32" s="171" t="s">
        <v>79</v>
      </c>
      <c r="E32" s="14"/>
      <c r="G32" s="107"/>
      <c r="H32" s="107"/>
      <c r="I32" s="111"/>
      <c r="J32" s="112">
        <f>SUM((I11:I29))</f>
        <v>0</v>
      </c>
    </row>
    <row r="33" spans="2:15" ht="17.25" customHeight="1" x14ac:dyDescent="0.25">
      <c r="B33" s="171" t="s">
        <v>8</v>
      </c>
      <c r="G33" s="107"/>
      <c r="H33" s="111"/>
      <c r="I33" s="113"/>
      <c r="J33" s="114">
        <f>SUM(H11:H28)*H8</f>
        <v>0</v>
      </c>
    </row>
    <row r="34" spans="2:15" ht="17.25" customHeight="1" x14ac:dyDescent="0.25">
      <c r="B34" s="171" t="s">
        <v>3</v>
      </c>
      <c r="D34" s="14"/>
      <c r="G34" s="111"/>
      <c r="H34" s="115"/>
      <c r="I34" s="116"/>
      <c r="J34" s="114">
        <f>SUM(G11:G29)</f>
        <v>0</v>
      </c>
      <c r="M34" s="58">
        <f>IF(AND(O35=3,H36&gt;346),N34,H36)</f>
        <v>0</v>
      </c>
    </row>
    <row r="35" spans="2:15" ht="17.25" customHeight="1" thickBot="1" x14ac:dyDescent="0.3">
      <c r="B35" s="171" t="s">
        <v>80</v>
      </c>
      <c r="E35" s="172" t="s">
        <v>15</v>
      </c>
      <c r="F35" s="118"/>
      <c r="G35" s="173" t="s">
        <v>24</v>
      </c>
      <c r="H35" s="458"/>
      <c r="I35" s="459"/>
      <c r="J35" s="120">
        <f>IF(AND(N35&gt;1,H36&lt;N35),M34,N35)</f>
        <v>0</v>
      </c>
      <c r="N35" s="58" t="b">
        <f>IF(O35=2,173,IF(O35=3,346,IF(O35=4,519,IF(O35=5,692))))</f>
        <v>0</v>
      </c>
      <c r="O35" s="50">
        <v>1</v>
      </c>
    </row>
    <row r="36" spans="2:15" ht="17.25" customHeight="1" thickBot="1" x14ac:dyDescent="0.3">
      <c r="B36" s="101" t="s">
        <v>81</v>
      </c>
      <c r="E36" s="117"/>
      <c r="F36" s="118"/>
      <c r="G36" s="121">
        <f>IF(AND(O35&gt;1,H35&gt;0),G34+M34*23-23,0)</f>
        <v>0</v>
      </c>
      <c r="H36" s="122">
        <f>IF(AND(O35&gt;1,H35&gt;0),H35+O35*23-23,0)</f>
        <v>0</v>
      </c>
      <c r="I36" s="396" t="s">
        <v>84</v>
      </c>
      <c r="J36" s="108">
        <f>SUM(J32:J33)+(PEX_2!J35:J36)+Chefexperte!I35:I36</f>
        <v>0</v>
      </c>
      <c r="M36" s="58"/>
    </row>
    <row r="37" spans="2:15" ht="17.25" customHeight="1" thickTop="1" thickBot="1" x14ac:dyDescent="0.3">
      <c r="B37" s="101" t="s">
        <v>82</v>
      </c>
      <c r="E37" s="117"/>
      <c r="G37" s="121"/>
      <c r="H37" s="121">
        <f>IF(AND(N35&gt;1,H35&gt;0),H35+N35*23-23,0)</f>
        <v>0</v>
      </c>
      <c r="I37" s="396" t="s">
        <v>85</v>
      </c>
      <c r="J37" s="123">
        <f>SUM(J34:J35)+(PEX_2!J37:J38)+(Chefexperte!I37)</f>
        <v>0</v>
      </c>
      <c r="M37" s="58">
        <v>1</v>
      </c>
      <c r="N37" s="394"/>
    </row>
    <row r="38" spans="2:15" ht="17.25" customHeight="1" thickTop="1" x14ac:dyDescent="0.25">
      <c r="B38" s="171" t="s">
        <v>22</v>
      </c>
      <c r="G38" s="460"/>
      <c r="H38" s="460"/>
      <c r="I38" s="461"/>
      <c r="J38" s="124">
        <f>SUM(Material!$I$41)+(Chefexperte!$I$39)+Chefexperte!I37</f>
        <v>0</v>
      </c>
      <c r="M38" s="58">
        <v>2</v>
      </c>
    </row>
    <row r="39" spans="2:15" ht="17.25" customHeight="1" thickBot="1" x14ac:dyDescent="0.3">
      <c r="B39" s="171" t="s">
        <v>10</v>
      </c>
      <c r="D39" s="125"/>
      <c r="E39" s="126">
        <f>IF(E40&lt;=2300,E40,0)</f>
        <v>0</v>
      </c>
      <c r="F39" s="126">
        <f>IF(E40&lt;=2300,E40,0)</f>
        <v>0</v>
      </c>
      <c r="G39" s="126">
        <f>IF(D40&gt;=2301,D40,SUM(E39))</f>
        <v>0</v>
      </c>
      <c r="H39" s="127"/>
      <c r="J39" s="128"/>
      <c r="M39" s="58">
        <v>3</v>
      </c>
    </row>
    <row r="40" spans="2:15" ht="17.25" customHeight="1" thickTop="1" thickBot="1" x14ac:dyDescent="0.3">
      <c r="B40" s="129" t="b">
        <v>0</v>
      </c>
      <c r="C40" s="130"/>
      <c r="D40" s="131">
        <f>SUM(J31)</f>
        <v>0</v>
      </c>
      <c r="E40" s="132" t="b">
        <f>IF(B40=TRUE,D40)</f>
        <v>0</v>
      </c>
      <c r="F40" s="132">
        <f>IF(E40,0,D40)</f>
        <v>0</v>
      </c>
      <c r="G40" s="132">
        <f>IF(C40,0,G39)</f>
        <v>0</v>
      </c>
      <c r="H40" s="133" t="s">
        <v>52</v>
      </c>
      <c r="J40" s="175">
        <f>J31+J36+J37+J38</f>
        <v>0</v>
      </c>
      <c r="N40" s="134"/>
    </row>
    <row r="41" spans="2:15" ht="3.75" customHeight="1" thickTop="1" thickBot="1" x14ac:dyDescent="0.25">
      <c r="B41" s="135"/>
      <c r="C41" s="40"/>
      <c r="D41" s="136"/>
      <c r="E41" s="137"/>
      <c r="F41" s="137"/>
      <c r="G41" s="137"/>
      <c r="H41" s="137"/>
      <c r="I41" s="137"/>
      <c r="J41" s="138"/>
    </row>
    <row r="42" spans="2:15" ht="14.25" customHeight="1" thickBot="1" x14ac:dyDescent="0.3">
      <c r="B42" s="139" t="s">
        <v>86</v>
      </c>
      <c r="C42" s="140"/>
      <c r="D42" s="141"/>
      <c r="E42" s="142"/>
      <c r="F42" s="139" t="s">
        <v>123</v>
      </c>
      <c r="G42" s="143"/>
      <c r="H42" s="142"/>
      <c r="I42" s="142"/>
      <c r="J42" s="100"/>
    </row>
    <row r="43" spans="2:15" ht="14.25" customHeight="1" x14ac:dyDescent="0.25">
      <c r="B43" s="110" t="s">
        <v>87</v>
      </c>
      <c r="C43" s="144"/>
      <c r="D43" s="406"/>
      <c r="E43" s="407"/>
      <c r="F43" s="16" t="s">
        <v>96</v>
      </c>
      <c r="I43" s="462"/>
      <c r="J43" s="463"/>
    </row>
    <row r="44" spans="2:15" ht="14.25" customHeight="1" x14ac:dyDescent="0.25">
      <c r="B44" s="110" t="s">
        <v>88</v>
      </c>
      <c r="C44" s="144"/>
      <c r="D44" s="404"/>
      <c r="E44" s="405"/>
      <c r="F44" s="16" t="s">
        <v>94</v>
      </c>
      <c r="I44" s="408"/>
      <c r="J44" s="409"/>
    </row>
    <row r="45" spans="2:15" ht="14.25" customHeight="1" x14ac:dyDescent="0.25">
      <c r="B45" s="110" t="s">
        <v>89</v>
      </c>
      <c r="C45" s="145"/>
      <c r="D45" s="404"/>
      <c r="E45" s="405"/>
      <c r="F45" s="464" t="s">
        <v>97</v>
      </c>
      <c r="G45" s="464"/>
      <c r="H45" s="464"/>
      <c r="I45" s="465"/>
      <c r="J45" s="466"/>
    </row>
    <row r="46" spans="2:15" ht="14.25" customHeight="1" thickBot="1" x14ac:dyDescent="0.3">
      <c r="B46" s="110" t="s">
        <v>90</v>
      </c>
      <c r="C46" s="52" t="b">
        <v>1</v>
      </c>
      <c r="D46" s="410"/>
      <c r="E46" s="411"/>
      <c r="F46" s="464"/>
      <c r="G46" s="464"/>
      <c r="H46" s="464"/>
      <c r="I46" s="467"/>
      <c r="J46" s="468"/>
    </row>
    <row r="47" spans="2:15" ht="14.25" customHeight="1" thickBot="1" x14ac:dyDescent="0.3">
      <c r="B47" s="139" t="s">
        <v>124</v>
      </c>
      <c r="C47" s="146"/>
      <c r="D47" s="147"/>
      <c r="E47" s="148"/>
      <c r="F47" s="149" t="s">
        <v>4</v>
      </c>
      <c r="I47" s="415"/>
      <c r="J47" s="416"/>
    </row>
    <row r="48" spans="2:15" ht="14.25" customHeight="1" x14ac:dyDescent="0.25">
      <c r="B48" s="110" t="s">
        <v>93</v>
      </c>
      <c r="C48" s="150"/>
      <c r="D48" s="412"/>
      <c r="E48" s="413"/>
      <c r="F48" s="149"/>
      <c r="I48" s="417"/>
      <c r="J48" s="418"/>
    </row>
    <row r="49" spans="2:10" ht="14.25" customHeight="1" x14ac:dyDescent="0.25">
      <c r="B49" s="110" t="s">
        <v>92</v>
      </c>
      <c r="C49" s="151" t="b">
        <v>0</v>
      </c>
      <c r="D49" s="404"/>
      <c r="E49" s="405"/>
      <c r="F49" s="16" t="s">
        <v>5</v>
      </c>
      <c r="I49" s="419"/>
      <c r="J49" s="420"/>
    </row>
    <row r="50" spans="2:10" ht="12.75" customHeight="1" x14ac:dyDescent="0.25">
      <c r="B50" s="110" t="s">
        <v>90</v>
      </c>
      <c r="C50" s="152"/>
      <c r="D50" s="404"/>
      <c r="E50" s="405"/>
      <c r="F50" s="13"/>
      <c r="I50" s="421"/>
      <c r="J50" s="422"/>
    </row>
    <row r="51" spans="2:10" ht="15" customHeight="1" x14ac:dyDescent="0.25">
      <c r="B51" s="110" t="s">
        <v>96</v>
      </c>
      <c r="C51" s="153"/>
      <c r="D51" s="404"/>
      <c r="E51" s="405"/>
      <c r="F51" s="177" t="s">
        <v>98</v>
      </c>
      <c r="G51" s="414" t="s">
        <v>100</v>
      </c>
      <c r="H51" s="414"/>
      <c r="I51" s="400"/>
      <c r="J51" s="401"/>
    </row>
    <row r="52" spans="2:10" ht="15" customHeight="1" x14ac:dyDescent="0.25">
      <c r="B52" s="110" t="s">
        <v>94</v>
      </c>
      <c r="C52" s="153"/>
      <c r="D52" s="402"/>
      <c r="E52" s="403"/>
      <c r="F52" s="177" t="s">
        <v>99</v>
      </c>
      <c r="G52" s="414" t="s">
        <v>101</v>
      </c>
      <c r="H52" s="414"/>
      <c r="I52" s="400"/>
      <c r="J52" s="401"/>
    </row>
    <row r="53" spans="2:10" ht="6" customHeight="1" thickBot="1" x14ac:dyDescent="0.25">
      <c r="B53" s="154"/>
      <c r="C53" s="40"/>
      <c r="D53" s="136"/>
      <c r="E53" s="137"/>
      <c r="F53" s="137"/>
      <c r="G53" s="137"/>
      <c r="H53" s="137"/>
      <c r="I53" s="137"/>
      <c r="J53" s="176"/>
    </row>
    <row r="54" spans="2:10" x14ac:dyDescent="0.2">
      <c r="B54" s="155"/>
      <c r="C54" s="156"/>
    </row>
    <row r="55" spans="2:10" x14ac:dyDescent="0.2">
      <c r="B55" s="157"/>
    </row>
  </sheetData>
  <sheetProtection algorithmName="SHA-512" hashValue="zLaE2UyzVakemgToGu/sRGT1QJ3IkLGAhM81JpfQVxwYFSTMxhCBPpGuYfYvsqwZOJi90Z9wEMnhAsU2WJI+9Q==" saltValue="YyGemn6skLp+K3uwuWZxPA==" spinCount="100000" sheet="1" objects="1" scenarios="1"/>
  <dataConsolidate/>
  <mergeCells count="55">
    <mergeCell ref="H35:I35"/>
    <mergeCell ref="G38:I38"/>
    <mergeCell ref="D51:E51"/>
    <mergeCell ref="I43:J43"/>
    <mergeCell ref="F45:H45"/>
    <mergeCell ref="I45:J45"/>
    <mergeCell ref="F46:H46"/>
    <mergeCell ref="I46:J46"/>
    <mergeCell ref="H7:J7"/>
    <mergeCell ref="E24:F24"/>
    <mergeCell ref="E25:F25"/>
    <mergeCell ref="E26:F26"/>
    <mergeCell ref="H4:J6"/>
    <mergeCell ref="F5:G6"/>
    <mergeCell ref="E16:F16"/>
    <mergeCell ref="C7:E7"/>
    <mergeCell ref="A11:A19"/>
    <mergeCell ref="A22:A27"/>
    <mergeCell ref="C21:E21"/>
    <mergeCell ref="E18:F18"/>
    <mergeCell ref="E19:F19"/>
    <mergeCell ref="C22:C23"/>
    <mergeCell ref="D22:D23"/>
    <mergeCell ref="E22:F23"/>
    <mergeCell ref="E27:F27"/>
    <mergeCell ref="E17:F17"/>
    <mergeCell ref="E12:F12"/>
    <mergeCell ref="E13:F13"/>
    <mergeCell ref="E14:F14"/>
    <mergeCell ref="E15:F15"/>
    <mergeCell ref="B9:B10"/>
    <mergeCell ref="B22:B23"/>
    <mergeCell ref="J22:J23"/>
    <mergeCell ref="G9:G10"/>
    <mergeCell ref="C9:C10"/>
    <mergeCell ref="D9:D10"/>
    <mergeCell ref="E9:F10"/>
    <mergeCell ref="G22:G23"/>
    <mergeCell ref="F11:G11"/>
    <mergeCell ref="D11:E11"/>
    <mergeCell ref="I52:J52"/>
    <mergeCell ref="I51:J51"/>
    <mergeCell ref="D52:E52"/>
    <mergeCell ref="D45:E45"/>
    <mergeCell ref="D43:E43"/>
    <mergeCell ref="I44:J44"/>
    <mergeCell ref="D50:E50"/>
    <mergeCell ref="D46:E46"/>
    <mergeCell ref="D44:E44"/>
    <mergeCell ref="D48:E48"/>
    <mergeCell ref="D49:E49"/>
    <mergeCell ref="G52:H52"/>
    <mergeCell ref="I47:J48"/>
    <mergeCell ref="I49:J50"/>
    <mergeCell ref="G51:H51"/>
  </mergeCells>
  <conditionalFormatting sqref="G12:G19 F20:G20 F21 G24:G27 F28:G28">
    <cfRule type="cellIs" dxfId="33" priority="1" stopIfTrue="1" operator="lessThanOrEqual">
      <formula>0</formula>
    </cfRule>
  </conditionalFormatting>
  <conditionalFormatting sqref="G30:I30">
    <cfRule type="cellIs" dxfId="32" priority="11" stopIfTrue="1" operator="lessThanOrEqual">
      <formula>0</formula>
    </cfRule>
  </conditionalFormatting>
  <conditionalFormatting sqref="J11:J28 K31:M31">
    <cfRule type="cellIs" dxfId="31" priority="18" stopIfTrue="1" operator="lessThanOrEqual">
      <formula>0</formula>
    </cfRule>
  </conditionalFormatting>
  <conditionalFormatting sqref="J30:J40">
    <cfRule type="cellIs" dxfId="30" priority="6" stopIfTrue="1" operator="lessThanOrEqual">
      <formula>0</formula>
    </cfRule>
  </conditionalFormatting>
  <conditionalFormatting sqref="J35">
    <cfRule type="containsText" dxfId="29" priority="3" operator="containsText" text="FALSCH">
      <formula>NOT(ISERROR(SEARCH("FALSCH",J35)))</formula>
    </cfRule>
    <cfRule type="containsErrors" dxfId="28" priority="4">
      <formula>ISERROR(J35)</formula>
    </cfRule>
  </conditionalFormatting>
  <conditionalFormatting sqref="M10">
    <cfRule type="cellIs" dxfId="27" priority="9" stopIfTrue="1" operator="lessThanOrEqual">
      <formula>0</formula>
    </cfRule>
  </conditionalFormatting>
  <conditionalFormatting sqref="N37">
    <cfRule type="cellIs" dxfId="26" priority="8" stopIfTrue="1" operator="lessThanOrEqual">
      <formula>0</formula>
    </cfRule>
  </conditionalFormatting>
  <dataValidations xWindow="554" yWindow="937" count="3">
    <dataValidation type="custom" operator="equal" showInputMessage="1" showErrorMessage="1" errorTitle="Arbeitgeber eingeben!" sqref="C40" xr:uid="{00000000-0002-0000-0100-000000000000}">
      <formula1>IF(C40=TRUE,"MELDUNG")</formula1>
    </dataValidation>
    <dataValidation type="decimal" operator="greaterThan" showInputMessage="1" showErrorMessage="1" errorTitle="D&amp;A / Andere" error="Bitte nur ein Haken setzten!" promptTitle=" " prompt=" " sqref="T24:T27" xr:uid="{00000000-0002-0000-0100-000001000000}">
      <formula1>1</formula1>
    </dataValidation>
    <dataValidation type="textLength" operator="equal" allowBlank="1" showInputMessage="1" showErrorMessage="1" error="IBAN überprüfen!" prompt="Eingabe mit Lehrzeichen" sqref="I44:J44 D52" xr:uid="{00000000-0002-0000-0100-000002000000}">
      <formula1>26</formula1>
    </dataValidation>
  </dataValidations>
  <pageMargins left="0.59055118110236227" right="0.23622047244094491" top="0.31496062992125984" bottom="0.27559055118110237" header="0.31496062992125984" footer="0.27559055118110237"/>
  <pageSetup paperSize="9" scale="96" orientation="portrait" r:id="rId1"/>
  <rowBreaks count="1" manualBreakCount="1">
    <brk id="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Check Box 20">
              <controlPr locked="0" defaultSize="0" autoFill="0" autoLine="0" autoPict="0">
                <anchor moveWithCells="1">
                  <from>
                    <xdr:col>3</xdr:col>
                    <xdr:colOff>504825</xdr:colOff>
                    <xdr:row>38</xdr:row>
                    <xdr:rowOff>19050</xdr:rowOff>
                  </from>
                  <to>
                    <xdr:col>4</xdr:col>
                    <xdr:colOff>152400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6" r:id="rId5" name="Drop Down 1992">
              <controlPr locked="0" defaultSize="0" autoLine="0" autoPict="0">
                <anchor moveWithCells="1">
                  <from>
                    <xdr:col>5</xdr:col>
                    <xdr:colOff>142875</xdr:colOff>
                    <xdr:row>33</xdr:row>
                    <xdr:rowOff>190500</xdr:rowOff>
                  </from>
                  <to>
                    <xdr:col>5</xdr:col>
                    <xdr:colOff>466725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6" name="Check Box 2058">
              <controlPr locked="0" defaultSize="0" autoFill="0" autoLine="0" autoPict="0" altText="Sitzung_x000a_">
                <anchor moveWithCells="1">
                  <from>
                    <xdr:col>6</xdr:col>
                    <xdr:colOff>428625</xdr:colOff>
                    <xdr:row>9</xdr:row>
                    <xdr:rowOff>142875</xdr:rowOff>
                  </from>
                  <to>
                    <xdr:col>7</xdr:col>
                    <xdr:colOff>66675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7" name="Check Box 2072">
              <controlPr locked="0" defaultSize="0" autoFill="0" autoLine="0" autoPict="0" altText="Sitzung_x000a_">
                <anchor moveWithCells="1">
                  <from>
                    <xdr:col>6</xdr:col>
                    <xdr:colOff>333375</xdr:colOff>
                    <xdr:row>19</xdr:row>
                    <xdr:rowOff>47625</xdr:rowOff>
                  </from>
                  <to>
                    <xdr:col>6</xdr:col>
                    <xdr:colOff>619125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8" name="Check Box 2073">
              <controlPr locked="0" defaultSize="0" autoFill="0" autoLine="0" autoPict="0" altText="Sitzung_x000a_">
                <anchor moveWithCells="1">
                  <from>
                    <xdr:col>8</xdr:col>
                    <xdr:colOff>457200</xdr:colOff>
                    <xdr:row>19</xdr:row>
                    <xdr:rowOff>38100</xdr:rowOff>
                  </from>
                  <to>
                    <xdr:col>9</xdr:col>
                    <xdr:colOff>57150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9" name="Check Box 2078">
              <controlPr defaultSize="0" autoFill="0" autoLine="0" autoPict="0">
                <anchor moveWithCells="1" sizeWithCells="1">
                  <from>
                    <xdr:col>4</xdr:col>
                    <xdr:colOff>590550</xdr:colOff>
                    <xdr:row>3</xdr:row>
                    <xdr:rowOff>38100</xdr:rowOff>
                  </from>
                  <to>
                    <xdr:col>5</xdr:col>
                    <xdr:colOff>142875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3" r:id="rId10" name="Check Box 1999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3</xdr:row>
                    <xdr:rowOff>38100</xdr:rowOff>
                  </from>
                  <to>
                    <xdr:col>4</xdr:col>
                    <xdr:colOff>438150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4" r:id="rId11" name="Check Box 2000">
              <controlPr defaultSize="0" autoFill="0" autoLine="0" autoPict="0">
                <anchor moveWithCells="1" sizeWithCells="1">
                  <from>
                    <xdr:col>4</xdr:col>
                    <xdr:colOff>238125</xdr:colOff>
                    <xdr:row>3</xdr:row>
                    <xdr:rowOff>38100</xdr:rowOff>
                  </from>
                  <to>
                    <xdr:col>4</xdr:col>
                    <xdr:colOff>571500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5" r:id="rId12" name="Check Box 2001">
              <controlPr defaultSize="0" autoFill="0" autoLine="0" autoPict="0">
                <anchor moveWithCells="1" sizeWithCells="1">
                  <from>
                    <xdr:col>4</xdr:col>
                    <xdr:colOff>419100</xdr:colOff>
                    <xdr:row>3</xdr:row>
                    <xdr:rowOff>38100</xdr:rowOff>
                  </from>
                  <to>
                    <xdr:col>4</xdr:col>
                    <xdr:colOff>752475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1" r:id="rId13" name="Check Box 2125">
              <controlPr locked="0" defaultSize="0" autoFill="0" autoLine="0" autoPict="0" altText="Sitzung_x000a_">
                <anchor moveWithCells="1">
                  <from>
                    <xdr:col>2</xdr:col>
                    <xdr:colOff>238125</xdr:colOff>
                    <xdr:row>23</xdr:row>
                    <xdr:rowOff>28575</xdr:rowOff>
                  </from>
                  <to>
                    <xdr:col>2</xdr:col>
                    <xdr:colOff>523875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2" r:id="rId14" name="Check Box 2126">
              <controlPr locked="0" defaultSize="0" autoFill="0" autoLine="0" autoPict="0" altText="Sitzung_x000a_">
                <anchor moveWithCells="1">
                  <from>
                    <xdr:col>2</xdr:col>
                    <xdr:colOff>238125</xdr:colOff>
                    <xdr:row>24</xdr:row>
                    <xdr:rowOff>19050</xdr:rowOff>
                  </from>
                  <to>
                    <xdr:col>2</xdr:col>
                    <xdr:colOff>523875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4" r:id="rId15" name="Check Box 2128">
              <controlPr locked="0" defaultSize="0" autoFill="0" autoLine="0" autoPict="0" altText="Sitzung_x000a_">
                <anchor moveWithCells="1">
                  <from>
                    <xdr:col>2</xdr:col>
                    <xdr:colOff>238125</xdr:colOff>
                    <xdr:row>25</xdr:row>
                    <xdr:rowOff>19050</xdr:rowOff>
                  </from>
                  <to>
                    <xdr:col>2</xdr:col>
                    <xdr:colOff>523875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5" r:id="rId16" name="Check Box 2129">
              <controlPr locked="0" defaultSize="0" autoFill="0" autoLine="0" autoPict="0" altText="Sitzung_x000a_">
                <anchor moveWithCells="1">
                  <from>
                    <xdr:col>2</xdr:col>
                    <xdr:colOff>238125</xdr:colOff>
                    <xdr:row>26</xdr:row>
                    <xdr:rowOff>19050</xdr:rowOff>
                  </from>
                  <to>
                    <xdr:col>2</xdr:col>
                    <xdr:colOff>523875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3" r:id="rId17" name="Check Box 2137">
              <controlPr defaultSize="0" autoFill="0" autoLine="0" autoPict="0">
                <anchor moveWithCells="1">
                  <from>
                    <xdr:col>4</xdr:col>
                    <xdr:colOff>523875</xdr:colOff>
                    <xdr:row>45</xdr:row>
                    <xdr:rowOff>152400</xdr:rowOff>
                  </from>
                  <to>
                    <xdr:col>5</xdr:col>
                    <xdr:colOff>542925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4" r:id="rId18" name="Check Box 2138">
              <controlPr defaultSize="0" autoFill="0" autoLine="0" autoPict="0">
                <anchor moveWithCells="1">
                  <from>
                    <xdr:col>6</xdr:col>
                    <xdr:colOff>523875</xdr:colOff>
                    <xdr:row>40</xdr:row>
                    <xdr:rowOff>28575</xdr:rowOff>
                  </from>
                  <to>
                    <xdr:col>7</xdr:col>
                    <xdr:colOff>180975</xdr:colOff>
                    <xdr:row>42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554" yWindow="937" count="1">
        <x14:dataValidation type="list" allowBlank="1" showInputMessage="1" showErrorMessage="1" xr:uid="{00000000-0002-0000-0100-000003000000}">
          <x14:formula1>
            <xm:f>'Stammdaten Berufe'!$A$2:$A$9</xm:f>
          </x14:formula1>
          <xm:sqref>H4:J6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V64"/>
  <sheetViews>
    <sheetView showGridLines="0" zoomScale="135" zoomScaleNormal="135" workbookViewId="0"/>
  </sheetViews>
  <sheetFormatPr baseColWidth="10" defaultColWidth="11.42578125" defaultRowHeight="12.75" x14ac:dyDescent="0.2"/>
  <cols>
    <col min="1" max="1" width="2.85546875" style="13" customWidth="1"/>
    <col min="2" max="2" width="8.7109375" style="14" customWidth="1"/>
    <col min="3" max="3" width="11" style="13" customWidth="1"/>
    <col min="4" max="4" width="10.85546875" style="15" customWidth="1"/>
    <col min="5" max="5" width="12.140625" style="16" customWidth="1"/>
    <col min="6" max="6" width="11.5703125" style="16" customWidth="1"/>
    <col min="7" max="9" width="10" style="16" customWidth="1"/>
    <col min="10" max="10" width="14.42578125" style="13" customWidth="1"/>
    <col min="11" max="11" width="3.5703125" style="13" customWidth="1"/>
    <col min="12" max="12" width="4" style="13" customWidth="1"/>
    <col min="13" max="16384" width="11.42578125" style="13"/>
  </cols>
  <sheetData>
    <row r="1" spans="1:14" ht="36.75" customHeight="1" x14ac:dyDescent="0.2">
      <c r="B1" s="158" t="s">
        <v>68</v>
      </c>
    </row>
    <row r="2" spans="1:14" ht="26.25" customHeight="1" x14ac:dyDescent="0.35">
      <c r="B2" s="213" t="s">
        <v>72</v>
      </c>
      <c r="C2" s="17"/>
      <c r="D2" s="18"/>
      <c r="E2" s="22"/>
      <c r="F2" s="22"/>
      <c r="G2" s="19"/>
      <c r="H2" s="160"/>
      <c r="I2" s="25" t="s">
        <v>18</v>
      </c>
      <c r="J2" s="161">
        <f ca="1">TODAY()</f>
        <v>45685</v>
      </c>
      <c r="K2" s="20"/>
    </row>
    <row r="3" spans="1:14" ht="8.25" customHeight="1" x14ac:dyDescent="0.35">
      <c r="B3" s="22"/>
      <c r="E3" s="23"/>
      <c r="F3" s="19"/>
      <c r="G3" s="24"/>
      <c r="I3" s="25"/>
      <c r="J3" s="26"/>
      <c r="N3" s="21" t="b">
        <v>1</v>
      </c>
    </row>
    <row r="4" spans="1:14" ht="16.5" customHeight="1" x14ac:dyDescent="0.35">
      <c r="B4" s="159" t="s">
        <v>53</v>
      </c>
      <c r="D4" s="215" t="s">
        <v>121</v>
      </c>
      <c r="E4" s="18"/>
      <c r="F4" s="28"/>
      <c r="G4" s="28"/>
      <c r="H4" s="460"/>
      <c r="I4" s="460"/>
      <c r="J4" s="460"/>
      <c r="N4" s="21" t="b">
        <f>IF(Material!$I$41&gt;0,TRUE,FALSE)</f>
        <v>0</v>
      </c>
    </row>
    <row r="5" spans="1:14" s="32" customFormat="1" ht="15" customHeight="1" x14ac:dyDescent="0.25">
      <c r="B5" s="33"/>
      <c r="C5" s="34"/>
      <c r="D5" s="34"/>
      <c r="E5" s="35"/>
      <c r="F5" s="30"/>
      <c r="G5" s="34" t="s">
        <v>73</v>
      </c>
      <c r="H5" s="456"/>
      <c r="I5" s="456"/>
      <c r="J5" s="456"/>
      <c r="N5" s="21"/>
    </row>
    <row r="6" spans="1:14" s="32" customFormat="1" ht="15" customHeight="1" x14ac:dyDescent="0.25">
      <c r="B6" s="33"/>
      <c r="C6" s="34"/>
      <c r="D6" s="34"/>
      <c r="E6" s="35"/>
      <c r="F6" s="457" t="s">
        <v>75</v>
      </c>
      <c r="G6" s="457"/>
      <c r="H6" s="456"/>
      <c r="I6" s="456"/>
      <c r="J6" s="456"/>
      <c r="N6" s="21"/>
    </row>
    <row r="7" spans="1:14" s="32" customFormat="1" ht="15" customHeight="1" x14ac:dyDescent="0.25">
      <c r="B7" s="31"/>
      <c r="C7" s="443"/>
      <c r="D7" s="443"/>
      <c r="E7" s="443"/>
      <c r="F7" s="457"/>
      <c r="G7" s="457"/>
      <c r="H7" s="456"/>
      <c r="I7" s="456"/>
      <c r="J7" s="456"/>
      <c r="N7" s="21"/>
    </row>
    <row r="8" spans="1:14" s="32" customFormat="1" ht="7.5" customHeight="1" x14ac:dyDescent="0.25">
      <c r="B8" s="31"/>
      <c r="C8" s="152"/>
      <c r="D8" s="152"/>
      <c r="E8" s="152"/>
      <c r="F8" s="216"/>
      <c r="G8" s="216"/>
      <c r="H8" s="152"/>
      <c r="I8" s="152"/>
      <c r="J8" s="152"/>
      <c r="N8" s="21"/>
    </row>
    <row r="9" spans="1:14" s="36" customFormat="1" ht="12.75" customHeight="1" thickBot="1" x14ac:dyDescent="0.3">
      <c r="B9" s="37" t="s">
        <v>42</v>
      </c>
      <c r="C9" s="38"/>
      <c r="D9" s="39"/>
      <c r="E9" s="39"/>
      <c r="F9" s="39">
        <v>45</v>
      </c>
      <c r="G9" s="39">
        <v>23</v>
      </c>
      <c r="H9" s="39">
        <v>0.7</v>
      </c>
      <c r="I9" s="378" t="s">
        <v>11</v>
      </c>
      <c r="J9" s="40"/>
      <c r="N9" s="21"/>
    </row>
    <row r="10" spans="1:14" s="36" customFormat="1" ht="15.75" customHeight="1" x14ac:dyDescent="0.25">
      <c r="B10" s="423" t="s">
        <v>116</v>
      </c>
      <c r="C10" s="430" t="s">
        <v>43</v>
      </c>
      <c r="D10" s="430" t="s">
        <v>44</v>
      </c>
      <c r="E10" s="432" t="s">
        <v>77</v>
      </c>
      <c r="F10" s="433"/>
      <c r="G10" s="428" t="s">
        <v>2</v>
      </c>
      <c r="H10" s="163" t="s">
        <v>6</v>
      </c>
      <c r="I10" s="163" t="s">
        <v>12</v>
      </c>
      <c r="J10" s="166" t="s">
        <v>1</v>
      </c>
      <c r="N10" s="13"/>
    </row>
    <row r="11" spans="1:14" s="36" customFormat="1" ht="12.75" customHeight="1" thickBot="1" x14ac:dyDescent="0.3">
      <c r="B11" s="424"/>
      <c r="C11" s="431"/>
      <c r="D11" s="431"/>
      <c r="E11" s="434"/>
      <c r="F11" s="435"/>
      <c r="G11" s="429"/>
      <c r="H11" s="164" t="s">
        <v>7</v>
      </c>
      <c r="I11" s="165" t="s">
        <v>57</v>
      </c>
      <c r="J11" s="41"/>
      <c r="M11" s="42"/>
    </row>
    <row r="12" spans="1:14" ht="14.25" customHeight="1" thickBot="1" x14ac:dyDescent="0.25">
      <c r="A12" s="484" t="s">
        <v>45</v>
      </c>
      <c r="B12" s="178"/>
      <c r="C12" s="179"/>
      <c r="D12" s="45"/>
      <c r="E12" s="487"/>
      <c r="F12" s="487"/>
      <c r="G12" s="180"/>
      <c r="H12" s="181"/>
      <c r="I12" s="182"/>
      <c r="J12" s="183"/>
      <c r="L12" s="50" t="b">
        <v>1</v>
      </c>
      <c r="M12" s="52"/>
      <c r="N12" s="52"/>
    </row>
    <row r="13" spans="1:14" ht="17.25" customHeight="1" thickBot="1" x14ac:dyDescent="0.25">
      <c r="A13" s="485"/>
      <c r="B13" s="53"/>
      <c r="C13" s="54"/>
      <c r="D13" s="184"/>
      <c r="E13" s="454"/>
      <c r="F13" s="455"/>
      <c r="G13" s="85">
        <f>IF(C13+D13&gt;=4,23)*1</f>
        <v>0</v>
      </c>
      <c r="H13" s="57"/>
      <c r="I13" s="48"/>
      <c r="J13" s="49">
        <f>MROUND((C13*2.5+D13),0.5)*45</f>
        <v>0</v>
      </c>
      <c r="L13" s="58">
        <v>1</v>
      </c>
      <c r="M13" s="59"/>
      <c r="N13" s="52"/>
    </row>
    <row r="14" spans="1:14" ht="17.25" customHeight="1" thickBot="1" x14ac:dyDescent="0.25">
      <c r="A14" s="485"/>
      <c r="B14" s="185"/>
      <c r="C14" s="54"/>
      <c r="D14" s="60"/>
      <c r="E14" s="444"/>
      <c r="F14" s="445"/>
      <c r="G14" s="85">
        <f t="shared" ref="G14:G15" si="0">IF(C14+D14&gt;=4,23)*1</f>
        <v>0</v>
      </c>
      <c r="H14" s="62"/>
      <c r="I14" s="63"/>
      <c r="J14" s="49">
        <f t="shared" ref="J14:J16" si="1">MROUND((C14*2.5+D14),0.5)*45</f>
        <v>0</v>
      </c>
      <c r="L14" s="58">
        <v>1</v>
      </c>
      <c r="M14" s="52"/>
      <c r="N14" s="52"/>
    </row>
    <row r="15" spans="1:14" ht="17.25" customHeight="1" thickBot="1" x14ac:dyDescent="0.25">
      <c r="A15" s="485"/>
      <c r="B15" s="185"/>
      <c r="C15" s="186"/>
      <c r="D15" s="60"/>
      <c r="E15" s="444"/>
      <c r="F15" s="445"/>
      <c r="G15" s="85">
        <f t="shared" si="0"/>
        <v>0</v>
      </c>
      <c r="H15" s="62"/>
      <c r="I15" s="63"/>
      <c r="J15" s="49">
        <f t="shared" si="1"/>
        <v>0</v>
      </c>
      <c r="L15" s="58">
        <v>1</v>
      </c>
      <c r="M15" s="52"/>
      <c r="N15" s="52"/>
    </row>
    <row r="16" spans="1:14" ht="17.25" customHeight="1" thickBot="1" x14ac:dyDescent="0.25">
      <c r="A16" s="486"/>
      <c r="B16" s="66"/>
      <c r="C16" s="67"/>
      <c r="D16" s="68"/>
      <c r="E16" s="446"/>
      <c r="F16" s="447"/>
      <c r="G16" s="187">
        <f>IF(J16/30&gt;4.4,23)*1</f>
        <v>0</v>
      </c>
      <c r="H16" s="70"/>
      <c r="I16" s="71"/>
      <c r="J16" s="49">
        <f t="shared" si="1"/>
        <v>0</v>
      </c>
      <c r="L16" s="58">
        <v>1</v>
      </c>
      <c r="M16" s="52"/>
      <c r="N16" s="52"/>
    </row>
    <row r="17" spans="1:22" ht="6.75" customHeight="1" x14ac:dyDescent="0.2">
      <c r="A17" s="188"/>
      <c r="B17" s="189"/>
      <c r="C17" s="74"/>
      <c r="D17" s="75"/>
      <c r="E17" s="75"/>
      <c r="F17" s="76"/>
      <c r="G17" s="42"/>
      <c r="H17" s="77"/>
      <c r="I17" s="78"/>
      <c r="J17" s="79"/>
      <c r="L17" s="58"/>
      <c r="M17" s="52"/>
      <c r="N17" s="52"/>
    </row>
    <row r="18" spans="1:22" ht="17.25" customHeight="1" thickBot="1" x14ac:dyDescent="0.3">
      <c r="A18" s="80"/>
      <c r="B18" s="31"/>
      <c r="C18" s="443"/>
      <c r="D18" s="443"/>
      <c r="E18" s="443"/>
      <c r="F18" s="81"/>
      <c r="G18" s="168" t="s">
        <v>54</v>
      </c>
      <c r="H18" s="169" t="s">
        <v>58</v>
      </c>
      <c r="I18" s="167" t="s">
        <v>50</v>
      </c>
      <c r="J18" s="82"/>
      <c r="L18" s="52"/>
      <c r="M18" s="52"/>
      <c r="N18" s="52"/>
    </row>
    <row r="19" spans="1:22" ht="17.25" customHeight="1" thickBot="1" x14ac:dyDescent="0.25">
      <c r="A19" s="484" t="s">
        <v>46</v>
      </c>
      <c r="B19" s="423" t="s">
        <v>116</v>
      </c>
      <c r="C19" s="430" t="s">
        <v>48</v>
      </c>
      <c r="D19" s="430" t="s">
        <v>55</v>
      </c>
      <c r="E19" s="432" t="s">
        <v>77</v>
      </c>
      <c r="F19" s="433"/>
      <c r="G19" s="428" t="s">
        <v>2</v>
      </c>
      <c r="H19" s="163" t="s">
        <v>6</v>
      </c>
      <c r="I19" s="163" t="s">
        <v>12</v>
      </c>
      <c r="J19" s="492"/>
      <c r="L19" s="52"/>
      <c r="M19" s="52"/>
      <c r="N19" s="52"/>
    </row>
    <row r="20" spans="1:22" ht="12" customHeight="1" thickBot="1" x14ac:dyDescent="0.25">
      <c r="A20" s="485"/>
      <c r="B20" s="424"/>
      <c r="C20" s="431"/>
      <c r="D20" s="431"/>
      <c r="E20" s="434"/>
      <c r="F20" s="435"/>
      <c r="G20" s="429"/>
      <c r="H20" s="164" t="s">
        <v>7</v>
      </c>
      <c r="I20" s="165" t="s">
        <v>57</v>
      </c>
      <c r="J20" s="492"/>
      <c r="L20" s="52">
        <v>1</v>
      </c>
      <c r="M20" s="52"/>
      <c r="N20" s="52"/>
      <c r="O20" s="52"/>
      <c r="P20" s="52"/>
      <c r="Q20" s="52"/>
    </row>
    <row r="21" spans="1:22" ht="17.25" customHeight="1" thickBot="1" x14ac:dyDescent="0.25">
      <c r="A21" s="485"/>
      <c r="B21" s="53"/>
      <c r="C21" s="83"/>
      <c r="D21" s="84"/>
      <c r="E21" s="454"/>
      <c r="F21" s="455"/>
      <c r="G21" s="85">
        <f>IF(J21/45&gt;3.9,23)*1</f>
        <v>0</v>
      </c>
      <c r="H21" s="62"/>
      <c r="I21" s="48"/>
      <c r="J21" s="49">
        <f>IF($T$21=2,0,MROUND((N21+D21*$F$9),0.5))</f>
        <v>0</v>
      </c>
      <c r="K21" s="52">
        <f>IF(L21=TRUE,30,0)</f>
        <v>0</v>
      </c>
      <c r="L21" s="50" t="b">
        <v>0</v>
      </c>
      <c r="M21" s="86" t="e">
        <f>IF(Q21=TRUE,(C21*2.5)*#REF!,(C21*3)*#REF!)</f>
        <v>#REF!</v>
      </c>
      <c r="N21" s="21">
        <f>IF(L21=TRUE,P21+S21,0)</f>
        <v>0</v>
      </c>
      <c r="O21" s="21">
        <f>IF(C21&lt;&gt;"",P21/30+C21,C21)</f>
        <v>0</v>
      </c>
      <c r="P21" s="21">
        <f>IF($Q$21=TRUE,2.5*$F$9,0)</f>
        <v>0</v>
      </c>
      <c r="Q21" s="50" t="b">
        <v>0</v>
      </c>
      <c r="R21" s="58" t="b">
        <v>0</v>
      </c>
      <c r="S21" s="52">
        <f>IF($R$21=TRUE,3*$F$9,0)</f>
        <v>0</v>
      </c>
      <c r="T21" s="190">
        <f>($Q$21 + $R$21)</f>
        <v>0</v>
      </c>
      <c r="U21" s="52"/>
      <c r="V21" s="52"/>
    </row>
    <row r="22" spans="1:22" ht="17.25" customHeight="1" thickBot="1" x14ac:dyDescent="0.25">
      <c r="A22" s="485"/>
      <c r="B22" s="53"/>
      <c r="C22" s="83"/>
      <c r="D22" s="84"/>
      <c r="E22" s="444"/>
      <c r="F22" s="445"/>
      <c r="G22" s="85">
        <f t="shared" ref="G22:G24" si="2">IF(J22/45&gt;3.9,23)*1</f>
        <v>0</v>
      </c>
      <c r="H22" s="62"/>
      <c r="I22" s="63"/>
      <c r="J22" s="49">
        <f t="shared" ref="J22:J24" si="3">IF($T$21=2,0,MROUND((N22+D22*$F$9),0.5))</f>
        <v>0</v>
      </c>
      <c r="K22" s="52">
        <f t="shared" ref="K22:K24" si="4">IF(L22=TRUE,30,0)</f>
        <v>0</v>
      </c>
      <c r="L22" s="50" t="b">
        <v>0</v>
      </c>
      <c r="M22" s="86" t="e">
        <f>IF(Q21=TRUE,(C22*2.5)*#REF!,(C22*3)*#REF!)</f>
        <v>#REF!</v>
      </c>
      <c r="N22" s="21">
        <f>IF(L22=TRUE,P22+S22,0)</f>
        <v>0</v>
      </c>
      <c r="O22" s="21">
        <f>IF(C22&lt;&gt;"",P22/30+C22,C22)</f>
        <v>0</v>
      </c>
      <c r="P22" s="21">
        <f t="shared" ref="P22:P24" si="5">IF($Q$21=TRUE,2.5*$F$9,0)</f>
        <v>0</v>
      </c>
      <c r="Q22" s="50"/>
      <c r="R22" s="52"/>
      <c r="S22" s="52">
        <f t="shared" ref="S22:S24" si="6">IF($R$21=TRUE,3*$F$9,0)</f>
        <v>0</v>
      </c>
      <c r="T22" s="52"/>
      <c r="U22" s="52"/>
      <c r="V22" s="52"/>
    </row>
    <row r="23" spans="1:22" ht="17.25" customHeight="1" thickBot="1" x14ac:dyDescent="0.25">
      <c r="A23" s="485"/>
      <c r="B23" s="53"/>
      <c r="C23" s="83"/>
      <c r="D23" s="84"/>
      <c r="E23" s="444"/>
      <c r="F23" s="445"/>
      <c r="G23" s="85">
        <f t="shared" si="2"/>
        <v>0</v>
      </c>
      <c r="H23" s="62"/>
      <c r="I23" s="63"/>
      <c r="J23" s="49">
        <f t="shared" si="3"/>
        <v>0</v>
      </c>
      <c r="K23" s="52">
        <f t="shared" si="4"/>
        <v>0</v>
      </c>
      <c r="L23" s="50" t="b">
        <v>0</v>
      </c>
      <c r="M23" s="86" t="e">
        <f>IF(Q21=TRUE,(C23*2.5)*#REF!,(C23*3)*#REF!)</f>
        <v>#REF!</v>
      </c>
      <c r="N23" s="21">
        <f t="shared" ref="N23:N24" si="7">IF(L23=TRUE,P23+S23,0)</f>
        <v>0</v>
      </c>
      <c r="O23" s="21">
        <f>IF(C23&lt;&gt;"",P23/30+C23,C23)</f>
        <v>0</v>
      </c>
      <c r="P23" s="21">
        <f t="shared" si="5"/>
        <v>0</v>
      </c>
      <c r="Q23" s="50"/>
      <c r="R23" s="52"/>
      <c r="S23" s="52">
        <f t="shared" si="6"/>
        <v>0</v>
      </c>
      <c r="T23" s="52"/>
      <c r="U23" s="52"/>
      <c r="V23" s="52"/>
    </row>
    <row r="24" spans="1:22" ht="17.25" customHeight="1" thickBot="1" x14ac:dyDescent="0.25">
      <c r="A24" s="486"/>
      <c r="B24" s="53"/>
      <c r="C24" s="83"/>
      <c r="D24" s="84"/>
      <c r="E24" s="446"/>
      <c r="F24" s="447"/>
      <c r="G24" s="85">
        <f t="shared" si="2"/>
        <v>0</v>
      </c>
      <c r="H24" s="62"/>
      <c r="I24" s="63"/>
      <c r="J24" s="49">
        <f t="shared" si="3"/>
        <v>0</v>
      </c>
      <c r="K24" s="52">
        <f t="shared" si="4"/>
        <v>0</v>
      </c>
      <c r="L24" s="50" t="b">
        <v>0</v>
      </c>
      <c r="M24" s="86" t="e">
        <f>IF(Q21=TRUE,(C24*2.5)*#REF!,(C24*3)*#REF!)</f>
        <v>#REF!</v>
      </c>
      <c r="N24" s="21">
        <f t="shared" si="7"/>
        <v>0</v>
      </c>
      <c r="O24" s="21">
        <f>IF(C24&lt;&gt;"",P24/30+C24,C24)</f>
        <v>0</v>
      </c>
      <c r="P24" s="21">
        <f t="shared" si="5"/>
        <v>0</v>
      </c>
      <c r="Q24" s="50"/>
      <c r="R24" s="52"/>
      <c r="S24" s="52">
        <f t="shared" si="6"/>
        <v>0</v>
      </c>
      <c r="T24" s="52"/>
      <c r="U24" s="52"/>
      <c r="V24" s="52"/>
    </row>
    <row r="25" spans="1:22" ht="6.75" customHeight="1" x14ac:dyDescent="0.2">
      <c r="A25" s="87"/>
      <c r="B25" s="88"/>
      <c r="C25" s="89"/>
      <c r="D25" s="90"/>
      <c r="E25" s="90"/>
      <c r="F25" s="91"/>
      <c r="G25" s="92"/>
      <c r="H25" s="93"/>
      <c r="I25" s="94"/>
      <c r="J25" s="95"/>
      <c r="M25" s="52"/>
      <c r="N25" s="52"/>
      <c r="O25" s="52"/>
      <c r="P25" s="52"/>
      <c r="Q25" s="52" t="b">
        <v>0</v>
      </c>
    </row>
    <row r="26" spans="1:22" ht="15.75" customHeight="1" thickBot="1" x14ac:dyDescent="0.3">
      <c r="A26" s="191"/>
      <c r="B26" s="192" t="s">
        <v>121</v>
      </c>
      <c r="C26" s="193"/>
      <c r="D26" s="194"/>
      <c r="E26" s="194"/>
      <c r="F26" s="195"/>
      <c r="G26" s="195"/>
      <c r="H26" s="493"/>
      <c r="I26" s="493"/>
      <c r="J26" s="494"/>
      <c r="M26" s="52"/>
      <c r="N26" s="52"/>
      <c r="O26" s="52"/>
      <c r="P26" s="52"/>
      <c r="Q26" s="52"/>
    </row>
    <row r="27" spans="1:22" s="36" customFormat="1" ht="15.75" customHeight="1" x14ac:dyDescent="0.25">
      <c r="A27" s="481" t="s">
        <v>51</v>
      </c>
      <c r="B27" s="423" t="s">
        <v>116</v>
      </c>
      <c r="C27" s="430" t="s">
        <v>43</v>
      </c>
      <c r="D27" s="430" t="s">
        <v>44</v>
      </c>
      <c r="E27" s="432" t="s">
        <v>77</v>
      </c>
      <c r="F27" s="433"/>
      <c r="G27" s="428" t="s">
        <v>2</v>
      </c>
      <c r="H27" s="163" t="s">
        <v>6</v>
      </c>
      <c r="I27" s="163" t="s">
        <v>12</v>
      </c>
      <c r="J27" s="166" t="s">
        <v>1</v>
      </c>
      <c r="M27" s="196"/>
      <c r="N27" s="52"/>
      <c r="O27" s="196"/>
      <c r="P27" s="196"/>
      <c r="Q27" s="196"/>
    </row>
    <row r="28" spans="1:22" s="36" customFormat="1" ht="12.75" customHeight="1" thickBot="1" x14ac:dyDescent="0.3">
      <c r="A28" s="482"/>
      <c r="B28" s="424"/>
      <c r="C28" s="431"/>
      <c r="D28" s="431" t="s">
        <v>48</v>
      </c>
      <c r="E28" s="434"/>
      <c r="F28" s="435"/>
      <c r="G28" s="429"/>
      <c r="H28" s="164" t="s">
        <v>7</v>
      </c>
      <c r="I28" s="165" t="s">
        <v>57</v>
      </c>
      <c r="J28" s="217"/>
      <c r="M28" s="197"/>
      <c r="N28" s="196"/>
      <c r="O28" s="196"/>
      <c r="P28" s="196"/>
      <c r="Q28" s="196"/>
    </row>
    <row r="29" spans="1:22" ht="13.5" customHeight="1" thickBot="1" x14ac:dyDescent="0.25">
      <c r="A29" s="482"/>
      <c r="B29" s="43"/>
      <c r="C29" s="44"/>
      <c r="D29" s="45"/>
      <c r="E29" s="495" t="s">
        <v>49</v>
      </c>
      <c r="F29" s="495"/>
      <c r="G29" s="46"/>
      <c r="H29" s="47"/>
      <c r="I29" s="48"/>
      <c r="J29" s="49">
        <f>IF(L29=TRUE,N29,0)</f>
        <v>0</v>
      </c>
      <c r="L29" s="50" t="b">
        <v>0</v>
      </c>
      <c r="M29" s="51">
        <f>IF(L29=TRUE,190,0)</f>
        <v>0</v>
      </c>
      <c r="N29" s="52">
        <f>IF(Chefexperte!$F$18=FALSE,190,0)</f>
        <v>190</v>
      </c>
      <c r="O29" s="52"/>
      <c r="P29" s="52"/>
      <c r="Q29" s="52"/>
    </row>
    <row r="30" spans="1:22" ht="17.25" customHeight="1" thickBot="1" x14ac:dyDescent="0.25">
      <c r="A30" s="482"/>
      <c r="B30" s="53"/>
      <c r="C30" s="54"/>
      <c r="D30" s="198"/>
      <c r="E30" s="454"/>
      <c r="F30" s="455"/>
      <c r="G30" s="85">
        <f>IF(J30/30&gt;4.4,23)*1</f>
        <v>0</v>
      </c>
      <c r="H30" s="62"/>
      <c r="I30" s="48"/>
      <c r="J30" s="49">
        <f>MROUND((C30*1.5+D30),0.5)*45</f>
        <v>0</v>
      </c>
      <c r="L30" s="52">
        <v>1</v>
      </c>
      <c r="M30" s="86"/>
      <c r="N30" s="52"/>
      <c r="O30" s="52"/>
      <c r="P30" s="52"/>
      <c r="Q30" s="52"/>
    </row>
    <row r="31" spans="1:22" ht="17.25" customHeight="1" thickBot="1" x14ac:dyDescent="0.25">
      <c r="A31" s="482"/>
      <c r="B31" s="185"/>
      <c r="C31" s="54"/>
      <c r="D31" s="199"/>
      <c r="E31" s="444"/>
      <c r="F31" s="445"/>
      <c r="G31" s="85">
        <f>IF(J31/30&gt;4.4,23)*1</f>
        <v>0</v>
      </c>
      <c r="H31" s="62"/>
      <c r="I31" s="63"/>
      <c r="J31" s="49">
        <f t="shared" ref="J31:J33" si="8">MROUND((C31*1.5+D31),0.5)*45</f>
        <v>0</v>
      </c>
      <c r="L31" s="52">
        <v>1</v>
      </c>
      <c r="M31" s="52"/>
      <c r="N31" s="52"/>
    </row>
    <row r="32" spans="1:22" ht="17.25" customHeight="1" thickBot="1" x14ac:dyDescent="0.25">
      <c r="A32" s="482"/>
      <c r="B32" s="185"/>
      <c r="C32" s="186"/>
      <c r="D32" s="200"/>
      <c r="E32" s="444"/>
      <c r="F32" s="445"/>
      <c r="G32" s="85">
        <f>IF(J32/30&gt;4.4,23)*1</f>
        <v>0</v>
      </c>
      <c r="H32" s="62"/>
      <c r="I32" s="63"/>
      <c r="J32" s="49">
        <f t="shared" si="8"/>
        <v>0</v>
      </c>
      <c r="L32" s="52">
        <v>1</v>
      </c>
      <c r="M32" s="52"/>
      <c r="N32" s="52"/>
    </row>
    <row r="33" spans="1:15" ht="17.25" customHeight="1" thickBot="1" x14ac:dyDescent="0.25">
      <c r="A33" s="483"/>
      <c r="B33" s="66"/>
      <c r="C33" s="67"/>
      <c r="D33" s="201"/>
      <c r="E33" s="446"/>
      <c r="F33" s="447"/>
      <c r="G33" s="187">
        <f>IF(J33/30&gt;4.4,23)*1</f>
        <v>0</v>
      </c>
      <c r="H33" s="70"/>
      <c r="I33" s="71"/>
      <c r="J33" s="49">
        <f t="shared" si="8"/>
        <v>0</v>
      </c>
      <c r="L33" s="52">
        <v>1</v>
      </c>
      <c r="M33" s="52"/>
      <c r="N33" s="52"/>
    </row>
    <row r="34" spans="1:15" ht="17.25" customHeight="1" thickBot="1" x14ac:dyDescent="0.3">
      <c r="B34" s="170" t="s">
        <v>128</v>
      </c>
      <c r="C34" s="102"/>
      <c r="D34" s="103"/>
      <c r="E34" s="104"/>
      <c r="F34" s="104"/>
      <c r="G34" s="105"/>
      <c r="H34" s="106"/>
      <c r="I34" s="105"/>
      <c r="J34" s="174">
        <f>SUM(J12:J33)</f>
        <v>0</v>
      </c>
      <c r="M34" s="52"/>
      <c r="N34" s="52"/>
    </row>
    <row r="35" spans="1:15" ht="17.25" customHeight="1" thickTop="1" x14ac:dyDescent="0.25">
      <c r="B35" s="171" t="s">
        <v>79</v>
      </c>
      <c r="E35" s="14"/>
      <c r="G35" s="107"/>
      <c r="H35" s="107"/>
      <c r="I35" s="111"/>
      <c r="J35" s="112">
        <f>SUM((I12:I33))</f>
        <v>0</v>
      </c>
      <c r="M35" s="52"/>
      <c r="N35" s="52"/>
    </row>
    <row r="36" spans="1:15" ht="17.25" customHeight="1" x14ac:dyDescent="0.25">
      <c r="B36" s="171" t="s">
        <v>8</v>
      </c>
      <c r="G36" s="107"/>
      <c r="H36" s="111"/>
      <c r="I36" s="113"/>
      <c r="J36" s="114">
        <f>SUM(H12:H33)*H9</f>
        <v>0</v>
      </c>
      <c r="M36" s="52"/>
      <c r="N36" s="52"/>
    </row>
    <row r="37" spans="1:15" ht="17.25" customHeight="1" x14ac:dyDescent="0.25">
      <c r="B37" s="171" t="s">
        <v>3</v>
      </c>
      <c r="D37" s="14"/>
      <c r="G37" s="111"/>
      <c r="H37" s="115"/>
      <c r="I37" s="116"/>
      <c r="J37" s="114">
        <f>SUM(G12:G33)</f>
        <v>0</v>
      </c>
      <c r="M37" s="52"/>
      <c r="N37" s="52"/>
    </row>
    <row r="38" spans="1:15" ht="17.25" customHeight="1" thickBot="1" x14ac:dyDescent="0.3">
      <c r="B38" s="171" t="s">
        <v>80</v>
      </c>
      <c r="E38" s="172" t="s">
        <v>15</v>
      </c>
      <c r="F38" s="118"/>
      <c r="G38" s="330" t="s">
        <v>24</v>
      </c>
      <c r="H38" s="458"/>
      <c r="I38" s="459"/>
      <c r="J38" s="120" t="b">
        <f>IF(AND(N38&gt;1,H38&lt;O38),M38,O38)</f>
        <v>0</v>
      </c>
      <c r="M38" s="58">
        <f>IF(AND(N38=3,H39&gt;346),O37,H39)</f>
        <v>0</v>
      </c>
      <c r="N38" s="58">
        <v>1</v>
      </c>
      <c r="O38" s="50" t="b">
        <f>IF(N38=2,173,IF(N38=3,346,IF(N38=4,519,IF(N38=5,692))))</f>
        <v>0</v>
      </c>
    </row>
    <row r="39" spans="1:15" ht="17.25" customHeight="1" thickBot="1" x14ac:dyDescent="0.3">
      <c r="B39" s="101" t="s">
        <v>122</v>
      </c>
      <c r="E39" s="117"/>
      <c r="F39" s="118"/>
      <c r="G39" s="202">
        <f>IF(AND(N38&gt;1,H38&gt;0),F32+L32*23-23,0)</f>
        <v>0</v>
      </c>
      <c r="H39" s="122">
        <f>IF(AND(N38&gt;1,H38&gt;0),H38+N38*23-23,0)</f>
        <v>0</v>
      </c>
      <c r="I39" s="119"/>
      <c r="J39" s="221">
        <f>SUM(J35:J38)</f>
        <v>0</v>
      </c>
      <c r="M39" s="52"/>
      <c r="N39" s="52"/>
      <c r="O39" s="52"/>
    </row>
    <row r="40" spans="1:15" ht="17.25" customHeight="1" thickTop="1" thickBot="1" x14ac:dyDescent="0.25">
      <c r="B40" s="110"/>
      <c r="G40" s="202"/>
      <c r="H40" s="144"/>
      <c r="I40" s="203"/>
      <c r="J40" s="124"/>
      <c r="M40" s="52">
        <v>1</v>
      </c>
      <c r="N40" s="52"/>
    </row>
    <row r="41" spans="1:15" ht="17.25" customHeight="1" thickBot="1" x14ac:dyDescent="0.3">
      <c r="B41" s="204" t="b">
        <v>0</v>
      </c>
      <c r="C41" s="205" t="b">
        <v>0</v>
      </c>
      <c r="D41" s="206" t="e">
        <f>SUM(#REF!)</f>
        <v>#REF!</v>
      </c>
      <c r="E41" s="202" t="b">
        <f>IF(B41=TRUE,D41)</f>
        <v>0</v>
      </c>
      <c r="F41" s="202" t="e">
        <f>IF(E41,0,D41)</f>
        <v>#REF!</v>
      </c>
      <c r="G41" s="202"/>
      <c r="H41" s="133" t="s">
        <v>52</v>
      </c>
      <c r="J41" s="175">
        <f>SUM(J34+J39)</f>
        <v>0</v>
      </c>
      <c r="M41" s="52">
        <v>2</v>
      </c>
      <c r="N41" s="134"/>
    </row>
    <row r="42" spans="1:15" ht="3.75" customHeight="1" thickTop="1" thickBot="1" x14ac:dyDescent="0.25">
      <c r="B42" s="135"/>
      <c r="C42" s="40"/>
      <c r="D42" s="136"/>
      <c r="E42" s="137"/>
      <c r="F42" s="137"/>
      <c r="G42" s="137"/>
      <c r="H42" s="137"/>
      <c r="I42" s="137"/>
      <c r="J42" s="138"/>
      <c r="M42" s="52">
        <v>3</v>
      </c>
    </row>
    <row r="43" spans="1:15" ht="14.25" customHeight="1" thickBot="1" x14ac:dyDescent="0.3">
      <c r="B43" s="139" t="s">
        <v>86</v>
      </c>
      <c r="C43" s="140"/>
      <c r="D43" s="141"/>
      <c r="E43" s="142"/>
      <c r="F43" s="220" t="s">
        <v>123</v>
      </c>
      <c r="G43" s="143"/>
      <c r="H43" s="142"/>
      <c r="I43" s="142"/>
      <c r="J43" s="100"/>
      <c r="M43" s="52">
        <v>4</v>
      </c>
    </row>
    <row r="44" spans="1:15" ht="14.25" customHeight="1" x14ac:dyDescent="0.25">
      <c r="B44" s="110" t="s">
        <v>87</v>
      </c>
      <c r="C44" s="144"/>
      <c r="D44" s="500">
        <f>'PEX und CPEX'!$D$43</f>
        <v>0</v>
      </c>
      <c r="E44" s="501"/>
      <c r="F44" s="16" t="s">
        <v>96</v>
      </c>
      <c r="I44" s="498">
        <f>'PEX und CPEX'!$I$43</f>
        <v>0</v>
      </c>
      <c r="J44" s="499"/>
      <c r="M44" s="52"/>
    </row>
    <row r="45" spans="1:15" ht="14.25" customHeight="1" x14ac:dyDescent="0.25">
      <c r="B45" s="110" t="s">
        <v>88</v>
      </c>
      <c r="C45" s="144"/>
      <c r="D45" s="496">
        <f>'PEX und CPEX'!$D$44</f>
        <v>0</v>
      </c>
      <c r="E45" s="497"/>
      <c r="F45" s="16" t="s">
        <v>94</v>
      </c>
      <c r="I45" s="469">
        <f>'PEX und CPEX'!$I$44</f>
        <v>0</v>
      </c>
      <c r="J45" s="470"/>
    </row>
    <row r="46" spans="1:15" ht="14.25" customHeight="1" x14ac:dyDescent="0.25">
      <c r="B46" s="110" t="s">
        <v>89</v>
      </c>
      <c r="C46" s="145"/>
      <c r="D46" s="488">
        <f>'PEX und CPEX'!$D$45</f>
        <v>0</v>
      </c>
      <c r="E46" s="489"/>
      <c r="F46" s="464" t="s">
        <v>97</v>
      </c>
      <c r="G46" s="464"/>
      <c r="H46" s="464"/>
      <c r="I46" s="498">
        <f>'PEX und CPEX'!$I$45</f>
        <v>0</v>
      </c>
      <c r="J46" s="499"/>
    </row>
    <row r="47" spans="1:15" ht="14.25" customHeight="1" thickBot="1" x14ac:dyDescent="0.3">
      <c r="B47" s="110" t="s">
        <v>90</v>
      </c>
      <c r="C47" s="207"/>
      <c r="D47" s="490">
        <f>'PEX und CPEX'!$D$46</f>
        <v>0</v>
      </c>
      <c r="E47" s="491"/>
      <c r="F47" s="464"/>
      <c r="G47" s="464"/>
      <c r="H47" s="464"/>
      <c r="I47" s="473"/>
      <c r="J47" s="474"/>
    </row>
    <row r="48" spans="1:15" ht="14.25" customHeight="1" thickBot="1" x14ac:dyDescent="0.3">
      <c r="B48" s="139" t="s">
        <v>124</v>
      </c>
      <c r="C48" s="146"/>
      <c r="D48" s="208"/>
      <c r="E48" s="209"/>
      <c r="F48" s="149"/>
      <c r="I48" s="475"/>
      <c r="J48" s="476"/>
    </row>
    <row r="49" spans="2:10" ht="14.25" customHeight="1" x14ac:dyDescent="0.25">
      <c r="B49" s="110" t="s">
        <v>93</v>
      </c>
      <c r="C49" s="150"/>
      <c r="D49" s="471">
        <f>'PEX und CPEX'!$D$48</f>
        <v>0</v>
      </c>
      <c r="E49" s="472"/>
      <c r="F49" s="149" t="s">
        <v>4</v>
      </c>
      <c r="I49" s="477"/>
      <c r="J49" s="478"/>
    </row>
    <row r="50" spans="2:10" ht="14.25" customHeight="1" x14ac:dyDescent="0.25">
      <c r="B50" s="110" t="s">
        <v>92</v>
      </c>
      <c r="C50" s="144"/>
      <c r="D50" s="471">
        <f>'PEX und CPEX'!$D$49</f>
        <v>0</v>
      </c>
      <c r="E50" s="472"/>
      <c r="I50" s="479"/>
      <c r="J50" s="480"/>
    </row>
    <row r="51" spans="2:10" ht="12.75" customHeight="1" x14ac:dyDescent="0.25">
      <c r="B51" s="110" t="s">
        <v>90</v>
      </c>
      <c r="C51" s="152"/>
      <c r="D51" s="471">
        <f>'PEX und CPEX'!$D$50</f>
        <v>0</v>
      </c>
      <c r="E51" s="472"/>
      <c r="I51" s="328"/>
      <c r="J51" s="387"/>
    </row>
    <row r="52" spans="2:10" ht="12.75" customHeight="1" x14ac:dyDescent="0.25">
      <c r="B52" s="110" t="s">
        <v>96</v>
      </c>
      <c r="C52" s="152"/>
      <c r="D52" s="385"/>
      <c r="E52" s="386"/>
      <c r="F52" s="16" t="s">
        <v>102</v>
      </c>
      <c r="I52" s="388"/>
      <c r="J52" s="389"/>
    </row>
    <row r="53" spans="2:10" ht="12.75" customHeight="1" x14ac:dyDescent="0.25">
      <c r="B53" s="110" t="s">
        <v>94</v>
      </c>
      <c r="C53" s="153"/>
      <c r="D53" s="469">
        <f>'PEX und CPEX'!$D$52</f>
        <v>0</v>
      </c>
      <c r="E53" s="470"/>
      <c r="I53" s="390"/>
      <c r="J53" s="391"/>
    </row>
    <row r="54" spans="2:10" ht="5.25" customHeight="1" thickBot="1" x14ac:dyDescent="0.25">
      <c r="B54" s="154"/>
      <c r="C54" s="40"/>
      <c r="D54" s="136"/>
      <c r="E54" s="137"/>
      <c r="F54" s="137"/>
      <c r="G54" s="137"/>
      <c r="H54" s="137"/>
      <c r="I54" s="137"/>
      <c r="J54" s="176"/>
    </row>
    <row r="55" spans="2:10" x14ac:dyDescent="0.2">
      <c r="B55" s="155"/>
      <c r="C55" s="156"/>
    </row>
    <row r="56" spans="2:10" x14ac:dyDescent="0.2">
      <c r="B56" s="210"/>
      <c r="C56" s="52"/>
      <c r="D56" s="211"/>
      <c r="E56" s="24"/>
    </row>
    <row r="57" spans="2:10" x14ac:dyDescent="0.2">
      <c r="B57" s="210">
        <f>'PEX und CPEX'!$D$43</f>
        <v>0</v>
      </c>
      <c r="C57" s="52"/>
      <c r="D57" s="211"/>
      <c r="E57" s="24"/>
    </row>
    <row r="58" spans="2:10" x14ac:dyDescent="0.2">
      <c r="B58" s="210">
        <f>'PEX und CPEX'!$D$44</f>
        <v>0</v>
      </c>
      <c r="C58" s="52"/>
      <c r="D58" s="211"/>
      <c r="E58" s="24"/>
    </row>
    <row r="59" spans="2:10" x14ac:dyDescent="0.2">
      <c r="B59" s="210">
        <f>'PEX und CPEX'!$D$45</f>
        <v>0</v>
      </c>
      <c r="C59" s="52"/>
      <c r="D59" s="211"/>
      <c r="E59" s="24"/>
    </row>
    <row r="60" spans="2:10" x14ac:dyDescent="0.2">
      <c r="B60" s="210">
        <f>'PEX und CPEX'!$D$46</f>
        <v>0</v>
      </c>
      <c r="C60" s="52"/>
      <c r="D60" s="211"/>
      <c r="E60" s="24"/>
    </row>
    <row r="61" spans="2:10" x14ac:dyDescent="0.2">
      <c r="B61" s="212">
        <f>'PEX und CPEX'!$I$43</f>
        <v>0</v>
      </c>
      <c r="C61" s="52"/>
      <c r="D61" s="211"/>
      <c r="E61" s="24"/>
    </row>
    <row r="62" spans="2:10" x14ac:dyDescent="0.2">
      <c r="B62" s="210"/>
      <c r="C62" s="52"/>
      <c r="D62" s="211"/>
      <c r="E62" s="24"/>
    </row>
    <row r="63" spans="2:10" x14ac:dyDescent="0.2">
      <c r="B63" s="210"/>
      <c r="C63" s="52"/>
      <c r="D63" s="211"/>
      <c r="E63" s="24"/>
    </row>
    <row r="64" spans="2:10" x14ac:dyDescent="0.2">
      <c r="B64" s="210"/>
      <c r="C64" s="52"/>
      <c r="D64" s="211"/>
      <c r="E64" s="24"/>
    </row>
  </sheetData>
  <sheetProtection algorithmName="SHA-512" hashValue="TDtZCVBa9RZFUTZD1kADbaX2LQP5Uxzv5UbPvCaKx7TWxK299n3nejDbEG/cO6yJUFOQpjEXG81hgVttHNZb1w==" saltValue="jXg+YKgcBwse45jPSHqu4A==" spinCount="100000" sheet="1" objects="1" scenarios="1"/>
  <mergeCells count="56">
    <mergeCell ref="D46:E46"/>
    <mergeCell ref="D47:E47"/>
    <mergeCell ref="H38:I38"/>
    <mergeCell ref="J19:J20"/>
    <mergeCell ref="H26:J26"/>
    <mergeCell ref="G19:G20"/>
    <mergeCell ref="E29:F29"/>
    <mergeCell ref="D45:E45"/>
    <mergeCell ref="I45:J45"/>
    <mergeCell ref="G27:G28"/>
    <mergeCell ref="I44:J44"/>
    <mergeCell ref="E24:F24"/>
    <mergeCell ref="D44:E44"/>
    <mergeCell ref="F46:H46"/>
    <mergeCell ref="I46:J46"/>
    <mergeCell ref="F47:H47"/>
    <mergeCell ref="H4:J4"/>
    <mergeCell ref="A12:A16"/>
    <mergeCell ref="E12:F12"/>
    <mergeCell ref="C7:E7"/>
    <mergeCell ref="G10:G11"/>
    <mergeCell ref="E13:F13"/>
    <mergeCell ref="E14:F14"/>
    <mergeCell ref="E15:F15"/>
    <mergeCell ref="E16:F16"/>
    <mergeCell ref="F6:G7"/>
    <mergeCell ref="E10:F11"/>
    <mergeCell ref="H5:J7"/>
    <mergeCell ref="A19:A24"/>
    <mergeCell ref="B19:B20"/>
    <mergeCell ref="B10:B11"/>
    <mergeCell ref="C19:C20"/>
    <mergeCell ref="D19:D20"/>
    <mergeCell ref="C18:E18"/>
    <mergeCell ref="C10:C11"/>
    <mergeCell ref="D10:D11"/>
    <mergeCell ref="E21:F21"/>
    <mergeCell ref="E22:F22"/>
    <mergeCell ref="E23:F23"/>
    <mergeCell ref="E19:F20"/>
    <mergeCell ref="A27:A33"/>
    <mergeCell ref="B27:B28"/>
    <mergeCell ref="C27:C28"/>
    <mergeCell ref="D27:D28"/>
    <mergeCell ref="E30:F30"/>
    <mergeCell ref="E31:F31"/>
    <mergeCell ref="E32:F32"/>
    <mergeCell ref="E33:F33"/>
    <mergeCell ref="E27:F28"/>
    <mergeCell ref="D53:E53"/>
    <mergeCell ref="D51:E51"/>
    <mergeCell ref="I47:J47"/>
    <mergeCell ref="I48:J48"/>
    <mergeCell ref="D49:E49"/>
    <mergeCell ref="I49:J50"/>
    <mergeCell ref="D50:E50"/>
  </mergeCells>
  <phoneticPr fontId="6" type="noConversion"/>
  <conditionalFormatting sqref="G12:G16 F17:G17 F18 F25:G25">
    <cfRule type="cellIs" dxfId="25" priority="12" stopIfTrue="1" operator="lessThanOrEqual">
      <formula>0</formula>
    </cfRule>
  </conditionalFormatting>
  <conditionalFormatting sqref="G21:G24">
    <cfRule type="cellIs" dxfId="24" priority="2" stopIfTrue="1" operator="lessThanOrEqual">
      <formula>0</formula>
    </cfRule>
  </conditionalFormatting>
  <conditionalFormatting sqref="G29:G33">
    <cfRule type="cellIs" dxfId="23" priority="4" stopIfTrue="1" operator="lessThanOrEqual">
      <formula>0</formula>
    </cfRule>
  </conditionalFormatting>
  <conditionalFormatting sqref="G34:I34">
    <cfRule type="cellIs" dxfId="22" priority="20" stopIfTrue="1" operator="lessThanOrEqual">
      <formula>0</formula>
    </cfRule>
  </conditionalFormatting>
  <conditionalFormatting sqref="J12:J25">
    <cfRule type="cellIs" dxfId="21" priority="3" stopIfTrue="1" operator="lessThanOrEqual">
      <formula>0</formula>
    </cfRule>
  </conditionalFormatting>
  <conditionalFormatting sqref="J29">
    <cfRule type="cellIs" dxfId="20" priority="1" stopIfTrue="1" operator="lessThanOrEqual">
      <formula>0</formula>
    </cfRule>
  </conditionalFormatting>
  <conditionalFormatting sqref="J30:J41">
    <cfRule type="cellIs" dxfId="19" priority="8" stopIfTrue="1" operator="lessThanOrEqual">
      <formula>0</formula>
    </cfRule>
  </conditionalFormatting>
  <conditionalFormatting sqref="J38">
    <cfRule type="containsText" dxfId="18" priority="6" operator="containsText" text="FALSCH">
      <formula>NOT(ISERROR(SEARCH("FALSCH",J38)))</formula>
    </cfRule>
    <cfRule type="containsErrors" dxfId="17" priority="7">
      <formula>ISERROR(J38)</formula>
    </cfRule>
  </conditionalFormatting>
  <conditionalFormatting sqref="M11">
    <cfRule type="cellIs" dxfId="16" priority="18" stopIfTrue="1" operator="lessThanOrEqual">
      <formula>0</formula>
    </cfRule>
  </conditionalFormatting>
  <conditionalFormatting sqref="M28">
    <cfRule type="cellIs" dxfId="15" priority="10" stopIfTrue="1" operator="lessThanOrEqual">
      <formula>0</formula>
    </cfRule>
  </conditionalFormatting>
  <pageMargins left="0.59055118110236227" right="0.23622047244094491" top="0.31496062992125984" bottom="0.27559055118110237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31" r:id="rId4" name="Drop Down 31">
              <controlPr locked="0" defaultSize="0" autoLine="0" autoPict="0">
                <anchor moveWithCells="1">
                  <from>
                    <xdr:col>5</xdr:col>
                    <xdr:colOff>142875</xdr:colOff>
                    <xdr:row>36</xdr:row>
                    <xdr:rowOff>171450</xdr:rowOff>
                  </from>
                  <to>
                    <xdr:col>5</xdr:col>
                    <xdr:colOff>466725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4" r:id="rId5" name="Check Box 44">
              <controlPr locked="0" defaultSize="0" autoFill="0" autoLine="0" autoPict="0" altText="Sitzung_x000a_">
                <anchor moveWithCells="1">
                  <from>
                    <xdr:col>6</xdr:col>
                    <xdr:colOff>333375</xdr:colOff>
                    <xdr:row>17</xdr:row>
                    <xdr:rowOff>19050</xdr:rowOff>
                  </from>
                  <to>
                    <xdr:col>6</xdr:col>
                    <xdr:colOff>619125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5" r:id="rId6" name="Check Box 45">
              <controlPr locked="0" defaultSize="0" autoFill="0" autoLine="0" autoPict="0" altText="Sitzung_x000a_">
                <anchor moveWithCells="1">
                  <from>
                    <xdr:col>8</xdr:col>
                    <xdr:colOff>457200</xdr:colOff>
                    <xdr:row>17</xdr:row>
                    <xdr:rowOff>9525</xdr:rowOff>
                  </from>
                  <to>
                    <xdr:col>9</xdr:col>
                    <xdr:colOff>85725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7" r:id="rId7" name="Check Box 107">
              <controlPr locked="0" defaultSize="0" autoFill="0" autoLine="0" autoPict="0" altText="Sitzung_x000a_">
                <anchor moveWithCells="1">
                  <from>
                    <xdr:col>5</xdr:col>
                    <xdr:colOff>600075</xdr:colOff>
                    <xdr:row>27</xdr:row>
                    <xdr:rowOff>133350</xdr:rowOff>
                  </from>
                  <to>
                    <xdr:col>6</xdr:col>
                    <xdr:colOff>123825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4" r:id="rId8" name="Check Box 114">
              <controlPr locked="0" defaultSize="0" autoFill="0" autoLine="0" autoPict="0" altText="Sitzung_x000a_">
                <anchor moveWithCells="1">
                  <from>
                    <xdr:col>2</xdr:col>
                    <xdr:colOff>238125</xdr:colOff>
                    <xdr:row>20</xdr:row>
                    <xdr:rowOff>19050</xdr:rowOff>
                  </from>
                  <to>
                    <xdr:col>2</xdr:col>
                    <xdr:colOff>523875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5" r:id="rId9" name="Check Box 115">
              <controlPr locked="0" defaultSize="0" autoFill="0" autoLine="0" autoPict="0" altText="Sitzung_x000a_">
                <anchor moveWithCells="1">
                  <from>
                    <xdr:col>2</xdr:col>
                    <xdr:colOff>238125</xdr:colOff>
                    <xdr:row>21</xdr:row>
                    <xdr:rowOff>19050</xdr:rowOff>
                  </from>
                  <to>
                    <xdr:col>2</xdr:col>
                    <xdr:colOff>523875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6" r:id="rId10" name="Check Box 116">
              <controlPr locked="0" defaultSize="0" autoFill="0" autoLine="0" autoPict="0" altText="Sitzung_x000a_">
                <anchor moveWithCells="1">
                  <from>
                    <xdr:col>2</xdr:col>
                    <xdr:colOff>238125</xdr:colOff>
                    <xdr:row>22</xdr:row>
                    <xdr:rowOff>19050</xdr:rowOff>
                  </from>
                  <to>
                    <xdr:col>2</xdr:col>
                    <xdr:colOff>523875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7" r:id="rId11" name="Check Box 117">
              <controlPr locked="0" defaultSize="0" autoFill="0" autoLine="0" autoPict="0" altText="Sitzung_x000a_">
                <anchor moveWithCells="1">
                  <from>
                    <xdr:col>2</xdr:col>
                    <xdr:colOff>238125</xdr:colOff>
                    <xdr:row>23</xdr:row>
                    <xdr:rowOff>19050</xdr:rowOff>
                  </from>
                  <to>
                    <xdr:col>2</xdr:col>
                    <xdr:colOff>523875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'Stammdaten Berufe'!$A$2:$A$9</xm:f>
          </x14:formula1>
          <xm:sqref>H5:J7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theme="7" tint="0.39997558519241921"/>
    <pageSetUpPr fitToPage="1"/>
  </sheetPr>
  <dimension ref="A1:N57"/>
  <sheetViews>
    <sheetView showGridLines="0" zoomScale="135" zoomScaleNormal="135" workbookViewId="0"/>
  </sheetViews>
  <sheetFormatPr baseColWidth="10" defaultColWidth="11.42578125" defaultRowHeight="12.75" x14ac:dyDescent="0.2"/>
  <cols>
    <col min="1" max="1" width="10.42578125" style="14" customWidth="1"/>
    <col min="2" max="2" width="10.28515625" style="13" customWidth="1"/>
    <col min="3" max="3" width="10" style="15" customWidth="1"/>
    <col min="4" max="4" width="16.140625" style="16" customWidth="1"/>
    <col min="5" max="6" width="8.7109375" style="16" customWidth="1"/>
    <col min="7" max="7" width="9.5703125" style="16" customWidth="1"/>
    <col min="8" max="8" width="9.85546875" style="16" customWidth="1"/>
    <col min="9" max="9" width="15.42578125" style="13" customWidth="1"/>
    <col min="10" max="10" width="3.5703125" style="13" customWidth="1"/>
    <col min="11" max="11" width="4" style="13" customWidth="1"/>
    <col min="12" max="12" width="17" style="13" customWidth="1"/>
    <col min="13" max="16384" width="11.42578125" style="13"/>
  </cols>
  <sheetData>
    <row r="1" spans="1:13" ht="36.75" customHeight="1" x14ac:dyDescent="0.2">
      <c r="A1" s="158" t="s">
        <v>68</v>
      </c>
    </row>
    <row r="2" spans="1:13" ht="26.25" customHeight="1" x14ac:dyDescent="0.3">
      <c r="A2" s="309" t="s">
        <v>16</v>
      </c>
      <c r="B2" s="223"/>
      <c r="C2" s="224"/>
      <c r="D2" s="23"/>
      <c r="E2" s="19"/>
      <c r="F2" s="19"/>
      <c r="G2" s="310"/>
      <c r="H2" s="25" t="s">
        <v>18</v>
      </c>
      <c r="I2" s="161">
        <f ca="1">TODAY()</f>
        <v>45685</v>
      </c>
    </row>
    <row r="3" spans="1:13" ht="8.25" customHeight="1" x14ac:dyDescent="0.35">
      <c r="A3" s="22"/>
      <c r="D3" s="23"/>
      <c r="E3" s="19"/>
      <c r="F3" s="24"/>
      <c r="H3" s="25"/>
      <c r="I3" s="26"/>
    </row>
    <row r="4" spans="1:13" ht="14.25" customHeight="1" x14ac:dyDescent="0.25">
      <c r="A4" s="214" t="s">
        <v>40</v>
      </c>
      <c r="C4" s="30"/>
      <c r="D4" s="226"/>
      <c r="E4" s="227"/>
      <c r="F4" s="30"/>
      <c r="G4" s="460"/>
      <c r="H4" s="460"/>
      <c r="I4" s="460"/>
    </row>
    <row r="5" spans="1:13" ht="14.25" customHeight="1" x14ac:dyDescent="0.3">
      <c r="A5" s="225"/>
      <c r="C5" s="30"/>
      <c r="D5" s="226"/>
      <c r="E5" s="227"/>
      <c r="F5" s="30"/>
      <c r="G5" s="144"/>
      <c r="H5" s="144"/>
      <c r="I5" s="144"/>
    </row>
    <row r="6" spans="1:13" ht="14.25" customHeight="1" x14ac:dyDescent="0.3">
      <c r="A6" s="225"/>
      <c r="C6" s="30"/>
      <c r="D6" s="536" t="s">
        <v>41</v>
      </c>
      <c r="E6" s="536"/>
      <c r="F6" s="536"/>
      <c r="G6" s="536"/>
      <c r="H6" s="536"/>
      <c r="I6" s="536"/>
    </row>
    <row r="7" spans="1:13" ht="14.25" customHeight="1" x14ac:dyDescent="0.25">
      <c r="A7" s="27"/>
      <c r="C7" s="30"/>
      <c r="D7" s="27"/>
      <c r="E7" s="227"/>
      <c r="F7" s="30"/>
      <c r="G7" s="144"/>
      <c r="H7" s="144"/>
      <c r="I7" s="144"/>
    </row>
    <row r="8" spans="1:13" ht="13.5" customHeight="1" x14ac:dyDescent="0.25">
      <c r="A8" s="27"/>
      <c r="C8" s="30"/>
      <c r="D8" s="34" t="s">
        <v>103</v>
      </c>
      <c r="E8" s="228"/>
      <c r="F8" s="311" t="s">
        <v>73</v>
      </c>
      <c r="G8" s="456"/>
      <c r="H8" s="456"/>
      <c r="I8" s="456"/>
    </row>
    <row r="9" spans="1:13" ht="13.5" customHeight="1" x14ac:dyDescent="0.25">
      <c r="A9" s="27"/>
      <c r="B9" s="34"/>
      <c r="C9" s="30"/>
      <c r="D9" s="226"/>
      <c r="E9" s="457" t="s">
        <v>75</v>
      </c>
      <c r="F9" s="457"/>
      <c r="G9" s="456"/>
      <c r="H9" s="456"/>
      <c r="I9" s="456"/>
    </row>
    <row r="10" spans="1:13" ht="13.5" customHeight="1" thickBot="1" x14ac:dyDescent="0.3">
      <c r="A10" s="27"/>
      <c r="B10" s="34"/>
      <c r="C10" s="30"/>
      <c r="D10" s="226"/>
      <c r="E10" s="457"/>
      <c r="F10" s="457"/>
      <c r="G10" s="456"/>
      <c r="H10" s="456"/>
      <c r="I10" s="456"/>
    </row>
    <row r="11" spans="1:13" s="32" customFormat="1" ht="12" customHeight="1" thickBot="1" x14ac:dyDescent="0.3">
      <c r="A11" s="31"/>
      <c r="B11" s="34"/>
      <c r="C11" s="34"/>
      <c r="D11" s="34"/>
      <c r="E11" s="133"/>
      <c r="F11" s="31"/>
      <c r="G11" s="537" t="s">
        <v>117</v>
      </c>
      <c r="H11" s="538"/>
      <c r="I11" s="133"/>
    </row>
    <row r="12" spans="1:13" s="36" customFormat="1" ht="12.75" customHeight="1" x14ac:dyDescent="0.25">
      <c r="A12" s="527" t="s">
        <v>104</v>
      </c>
      <c r="B12" s="529" t="s">
        <v>105</v>
      </c>
      <c r="C12" s="530"/>
      <c r="D12" s="533"/>
      <c r="E12" s="531"/>
      <c r="F12" s="532"/>
      <c r="G12" s="163" t="s">
        <v>6</v>
      </c>
      <c r="H12" s="163" t="s">
        <v>12</v>
      </c>
      <c r="I12" s="229" t="s">
        <v>1</v>
      </c>
    </row>
    <row r="13" spans="1:13" s="36" customFormat="1" ht="12.75" customHeight="1" x14ac:dyDescent="0.25">
      <c r="A13" s="528"/>
      <c r="B13" s="525"/>
      <c r="C13" s="526"/>
      <c r="D13" s="534"/>
      <c r="E13" s="514"/>
      <c r="F13" s="515"/>
      <c r="G13" s="312" t="s">
        <v>7</v>
      </c>
      <c r="H13" s="313" t="s">
        <v>57</v>
      </c>
      <c r="I13" s="230"/>
    </row>
    <row r="14" spans="1:13" s="36" customFormat="1" ht="13.5" customHeight="1" thickBot="1" x14ac:dyDescent="0.3">
      <c r="A14" s="528"/>
      <c r="B14" s="523"/>
      <c r="C14" s="524"/>
      <c r="D14" s="535"/>
      <c r="E14" s="231"/>
      <c r="F14" s="232"/>
      <c r="G14" s="164">
        <v>0.7</v>
      </c>
      <c r="H14" s="314" t="s">
        <v>11</v>
      </c>
      <c r="I14" s="233"/>
    </row>
    <row r="15" spans="1:13" ht="18" customHeight="1" thickBot="1" x14ac:dyDescent="0.25">
      <c r="A15" s="234"/>
      <c r="B15" s="506">
        <f>G8</f>
        <v>0</v>
      </c>
      <c r="C15" s="507"/>
      <c r="D15" s="520" t="s">
        <v>20</v>
      </c>
      <c r="E15" s="521"/>
      <c r="F15" s="521"/>
      <c r="G15" s="235"/>
      <c r="H15" s="236"/>
      <c r="I15" s="237">
        <f>E8*20</f>
        <v>0</v>
      </c>
      <c r="L15" s="58">
        <v>1</v>
      </c>
      <c r="M15" s="52"/>
    </row>
    <row r="16" spans="1:13" ht="18" customHeight="1" thickBot="1" x14ac:dyDescent="0.25">
      <c r="A16" s="238"/>
      <c r="B16" s="239"/>
      <c r="C16" s="240"/>
      <c r="D16" s="315" t="s">
        <v>17</v>
      </c>
      <c r="E16" s="241"/>
      <c r="F16" s="241"/>
      <c r="G16" s="242"/>
      <c r="H16" s="243"/>
      <c r="I16" s="244" t="str">
        <f>IF(E8&gt;100,2000,IF(E8&gt;75,1750,IF(E8&gt;50,1500,IF(E8&gt;25,1250,IF(E8&gt;5,1000,IF(E8&gt;0,500,""))))))</f>
        <v/>
      </c>
      <c r="J16" s="245"/>
      <c r="K16" s="245"/>
      <c r="L16" s="245"/>
      <c r="M16" s="52"/>
    </row>
    <row r="17" spans="1:13" ht="18" customHeight="1" thickBot="1" x14ac:dyDescent="0.25">
      <c r="A17" s="246"/>
      <c r="B17" s="316" t="s">
        <v>9</v>
      </c>
      <c r="C17" s="317"/>
      <c r="D17" s="518" t="s">
        <v>34</v>
      </c>
      <c r="E17" s="519"/>
      <c r="F17" s="247" t="b">
        <v>0</v>
      </c>
      <c r="G17" s="47"/>
      <c r="H17" s="248"/>
      <c r="I17" s="249">
        <f>IF(F17=TRUE,380,0)</f>
        <v>0</v>
      </c>
      <c r="L17" s="52"/>
      <c r="M17" s="52"/>
    </row>
    <row r="18" spans="1:13" ht="18" customHeight="1" thickBot="1" x14ac:dyDescent="0.25">
      <c r="A18" s="246"/>
      <c r="B18" s="318" t="s">
        <v>59</v>
      </c>
      <c r="C18" s="317"/>
      <c r="D18" s="519" t="s">
        <v>34</v>
      </c>
      <c r="E18" s="519"/>
      <c r="F18" s="247" t="b">
        <v>0</v>
      </c>
      <c r="G18" s="251"/>
      <c r="H18" s="248"/>
      <c r="I18" s="249">
        <f t="shared" ref="I18:I19" si="0">IF(F18=TRUE,380,0)</f>
        <v>0</v>
      </c>
      <c r="L18" s="52"/>
      <c r="M18" s="52"/>
    </row>
    <row r="19" spans="1:13" ht="18" customHeight="1" thickBot="1" x14ac:dyDescent="0.25">
      <c r="A19" s="252"/>
      <c r="B19" s="318" t="s">
        <v>59</v>
      </c>
      <c r="C19" s="319"/>
      <c r="D19" s="539" t="s">
        <v>34</v>
      </c>
      <c r="E19" s="540"/>
      <c r="F19" s="254" t="b">
        <v>0</v>
      </c>
      <c r="G19" s="255"/>
      <c r="H19" s="256"/>
      <c r="I19" s="249">
        <f t="shared" si="0"/>
        <v>0</v>
      </c>
      <c r="L19" s="52"/>
      <c r="M19" s="52"/>
    </row>
    <row r="20" spans="1:13" ht="18" customHeight="1" thickBot="1" x14ac:dyDescent="0.25">
      <c r="A20" s="257"/>
      <c r="B20" s="250"/>
      <c r="C20" s="258"/>
      <c r="D20" s="259"/>
      <c r="E20" s="260"/>
      <c r="F20" s="182"/>
      <c r="G20" s="261"/>
      <c r="H20" s="262"/>
      <c r="I20" s="49"/>
      <c r="L20" s="52"/>
      <c r="M20" s="52"/>
    </row>
    <row r="21" spans="1:13" ht="18" customHeight="1" thickBot="1" x14ac:dyDescent="0.25">
      <c r="A21" s="516" t="s">
        <v>118</v>
      </c>
      <c r="B21" s="517"/>
      <c r="C21" s="517"/>
      <c r="D21" s="321" t="s">
        <v>27</v>
      </c>
      <c r="E21" s="323" t="s">
        <v>39</v>
      </c>
      <c r="F21" s="264"/>
      <c r="G21" s="265"/>
      <c r="H21" s="266"/>
      <c r="I21" s="49">
        <f>F21*5</f>
        <v>0</v>
      </c>
      <c r="L21" s="52"/>
      <c r="M21" s="52"/>
    </row>
    <row r="22" spans="1:13" ht="18" customHeight="1" thickBot="1" x14ac:dyDescent="0.25">
      <c r="A22" s="320" t="s">
        <v>38</v>
      </c>
      <c r="B22" s="267"/>
      <c r="C22" s="268"/>
      <c r="D22" s="322" t="s">
        <v>19</v>
      </c>
      <c r="E22" s="322" t="s">
        <v>39</v>
      </c>
      <c r="F22" s="269"/>
      <c r="G22" s="270"/>
      <c r="H22" s="271"/>
      <c r="I22" s="49">
        <f>F22*2.5</f>
        <v>0</v>
      </c>
      <c r="L22" s="52"/>
      <c r="M22" s="52"/>
    </row>
    <row r="23" spans="1:13" ht="18" customHeight="1" x14ac:dyDescent="0.2">
      <c r="A23" s="272"/>
      <c r="B23" s="102"/>
      <c r="C23" s="103"/>
      <c r="D23" s="273"/>
      <c r="E23" s="263"/>
      <c r="F23" s="274"/>
      <c r="G23" s="275"/>
      <c r="H23" s="276"/>
      <c r="I23" s="92"/>
      <c r="L23" s="52"/>
      <c r="M23" s="52"/>
    </row>
    <row r="24" spans="1:13" ht="14.25" customHeight="1" x14ac:dyDescent="0.3">
      <c r="A24" s="225"/>
      <c r="C24" s="30"/>
      <c r="D24" s="536" t="s">
        <v>13</v>
      </c>
      <c r="E24" s="536"/>
      <c r="F24" s="536"/>
      <c r="G24" s="536"/>
      <c r="H24" s="536"/>
      <c r="I24" s="536"/>
    </row>
    <row r="25" spans="1:13" ht="14.25" customHeight="1" x14ac:dyDescent="0.3">
      <c r="A25" s="225"/>
      <c r="C25" s="30"/>
      <c r="D25" s="159"/>
      <c r="E25" s="227"/>
      <c r="F25" s="30"/>
      <c r="G25" s="144"/>
      <c r="H25" s="144"/>
      <c r="I25" s="144"/>
    </row>
    <row r="26" spans="1:13" ht="13.5" customHeight="1" x14ac:dyDescent="0.25">
      <c r="A26" s="277"/>
      <c r="B26" s="102"/>
      <c r="C26" s="103"/>
      <c r="D26" s="34" t="s">
        <v>103</v>
      </c>
      <c r="E26" s="228"/>
      <c r="F26" s="311" t="s">
        <v>73</v>
      </c>
      <c r="G26" s="456"/>
      <c r="H26" s="456"/>
      <c r="I26" s="456"/>
      <c r="L26" s="52"/>
      <c r="M26" s="52"/>
    </row>
    <row r="27" spans="1:13" ht="13.5" customHeight="1" x14ac:dyDescent="0.25">
      <c r="A27" s="277"/>
      <c r="B27" s="102"/>
      <c r="C27" s="103"/>
      <c r="D27" s="34"/>
      <c r="E27" s="457" t="s">
        <v>75</v>
      </c>
      <c r="F27" s="457"/>
      <c r="G27" s="456"/>
      <c r="H27" s="456"/>
      <c r="I27" s="456"/>
      <c r="L27" s="52"/>
      <c r="M27" s="52"/>
    </row>
    <row r="28" spans="1:13" ht="13.5" customHeight="1" x14ac:dyDescent="0.25">
      <c r="A28" s="277"/>
      <c r="B28" s="102"/>
      <c r="C28" s="103"/>
      <c r="D28" s="226"/>
      <c r="E28" s="457"/>
      <c r="F28" s="457"/>
      <c r="G28" s="456"/>
      <c r="H28" s="456"/>
      <c r="I28" s="456"/>
      <c r="L28" s="52"/>
      <c r="M28" s="52"/>
    </row>
    <row r="29" spans="1:13" ht="6.75" customHeight="1" thickBot="1" x14ac:dyDescent="0.3">
      <c r="A29" s="278"/>
      <c r="B29" s="102"/>
      <c r="C29" s="103"/>
      <c r="D29" s="226"/>
      <c r="E29" s="227"/>
      <c r="F29" s="30"/>
      <c r="G29" s="460"/>
      <c r="H29" s="460"/>
      <c r="I29" s="460"/>
      <c r="L29" s="52"/>
      <c r="M29" s="52"/>
    </row>
    <row r="30" spans="1:13" ht="19.5" customHeight="1" thickBot="1" x14ac:dyDescent="0.25">
      <c r="A30" s="279"/>
      <c r="B30" s="506">
        <f>G26</f>
        <v>0</v>
      </c>
      <c r="C30" s="507"/>
      <c r="D30" s="520" t="s">
        <v>20</v>
      </c>
      <c r="E30" s="521"/>
      <c r="F30" s="521"/>
      <c r="G30" s="521"/>
      <c r="H30" s="522"/>
      <c r="I30" s="237">
        <f>E26*20</f>
        <v>0</v>
      </c>
      <c r="L30" s="58">
        <v>1</v>
      </c>
      <c r="M30" s="52"/>
    </row>
    <row r="31" spans="1:13" ht="18" customHeight="1" thickBot="1" x14ac:dyDescent="0.25">
      <c r="A31" s="280"/>
      <c r="B31" s="281"/>
      <c r="C31" s="282"/>
      <c r="D31" s="324" t="s">
        <v>17</v>
      </c>
      <c r="E31" s="283"/>
      <c r="F31" s="283"/>
      <c r="G31" s="284"/>
      <c r="H31" s="285"/>
      <c r="I31" s="244" t="str">
        <f>IF(E26&gt;100,2000,IF(E26&gt;75,1750,IF(E26&gt;50,1500,IF(E26&gt;25,1250,IF(E26&gt;5,1000,IF(E26&gt;0,500,""))))))</f>
        <v/>
      </c>
      <c r="J31" s="245"/>
      <c r="K31" s="245"/>
      <c r="L31" s="245"/>
      <c r="M31" s="52"/>
    </row>
    <row r="32" spans="1:13" ht="18" customHeight="1" thickBot="1" x14ac:dyDescent="0.25">
      <c r="A32" s="286"/>
      <c r="B32" s="325" t="s">
        <v>9</v>
      </c>
      <c r="C32" s="253"/>
      <c r="D32" s="508" t="s">
        <v>34</v>
      </c>
      <c r="E32" s="509"/>
      <c r="F32" s="287" t="b">
        <v>0</v>
      </c>
      <c r="G32" s="64"/>
      <c r="H32" s="256"/>
      <c r="I32" s="249">
        <f>IF(F32=TRUE,380,0)</f>
        <v>0</v>
      </c>
      <c r="L32" s="52"/>
      <c r="M32" s="52"/>
    </row>
    <row r="33" spans="1:14" ht="18" customHeight="1" x14ac:dyDescent="0.2">
      <c r="A33" s="288"/>
      <c r="B33" s="289"/>
      <c r="C33" s="290"/>
      <c r="D33" s="291"/>
      <c r="E33" s="292"/>
      <c r="F33" s="293"/>
      <c r="G33" s="93"/>
      <c r="H33" s="294"/>
      <c r="I33" s="79"/>
      <c r="L33" s="52">
        <v>1</v>
      </c>
      <c r="M33" s="52"/>
    </row>
    <row r="34" spans="1:14" ht="17.25" customHeight="1" thickBot="1" x14ac:dyDescent="0.3">
      <c r="A34" s="170" t="s">
        <v>129</v>
      </c>
      <c r="B34" s="326"/>
      <c r="C34" s="327"/>
      <c r="D34" s="328"/>
      <c r="F34" s="295"/>
      <c r="G34" s="107"/>
      <c r="H34" s="296"/>
      <c r="I34" s="331">
        <f>SUM(I15:I33)</f>
        <v>0</v>
      </c>
      <c r="L34" s="297"/>
      <c r="M34" s="52"/>
    </row>
    <row r="35" spans="1:14" ht="17.25" customHeight="1" thickTop="1" x14ac:dyDescent="0.25">
      <c r="A35" s="171" t="s">
        <v>106</v>
      </c>
      <c r="B35" s="326"/>
      <c r="C35" s="327"/>
      <c r="D35" s="329"/>
      <c r="F35" s="295"/>
      <c r="G35" s="107"/>
      <c r="H35" s="111"/>
      <c r="I35" s="298">
        <f>SUM((H15:H33))</f>
        <v>0</v>
      </c>
      <c r="L35" s="52"/>
      <c r="M35" s="52"/>
    </row>
    <row r="36" spans="1:14" ht="17.25" customHeight="1" x14ac:dyDescent="0.25">
      <c r="A36" s="171" t="s">
        <v>8</v>
      </c>
      <c r="B36" s="326"/>
      <c r="C36" s="327"/>
      <c r="D36" s="328"/>
      <c r="F36" s="295"/>
      <c r="G36" s="111"/>
      <c r="H36" s="113"/>
      <c r="I36" s="114">
        <f>SUM(G15:G33)*G14</f>
        <v>0</v>
      </c>
      <c r="L36" s="52">
        <f>IF(AND(M36=3,G38&gt;346),N36,G38)</f>
        <v>0</v>
      </c>
      <c r="M36" s="52"/>
    </row>
    <row r="37" spans="1:14" ht="17.25" customHeight="1" thickBot="1" x14ac:dyDescent="0.3">
      <c r="A37" s="171" t="s">
        <v>80</v>
      </c>
      <c r="B37" s="326"/>
      <c r="C37" s="327"/>
      <c r="D37" s="222" t="s">
        <v>15</v>
      </c>
      <c r="E37" s="118"/>
      <c r="F37" s="330" t="s">
        <v>24</v>
      </c>
      <c r="G37" s="458"/>
      <c r="H37" s="459"/>
      <c r="I37" s="120">
        <f>IF(L36&lt;N37,L36,N37)</f>
        <v>0</v>
      </c>
      <c r="L37" s="58"/>
      <c r="M37" s="58">
        <v>1</v>
      </c>
      <c r="N37" s="21" t="b">
        <f>IF(M37=2,173,IF(M37=3,346,IF(M37=4,519,IF(M37=5,692))))</f>
        <v>0</v>
      </c>
    </row>
    <row r="38" spans="1:14" ht="17.25" customHeight="1" thickBot="1" x14ac:dyDescent="0.3">
      <c r="A38" s="101" t="s">
        <v>120</v>
      </c>
      <c r="B38" s="326"/>
      <c r="C38" s="327"/>
      <c r="D38" s="222"/>
      <c r="F38" s="121">
        <f>IF(AND(L36&gt;1,F36&gt;0),F36+L36*23-23,0)</f>
        <v>0</v>
      </c>
      <c r="G38" s="121">
        <f>IF(AND(M37&gt;1,G37&gt;0),G37+M37*23-23,0)</f>
        <v>0</v>
      </c>
      <c r="H38" s="299"/>
      <c r="I38" s="304">
        <f>SUM(I35:I37)</f>
        <v>0</v>
      </c>
      <c r="L38" s="58">
        <v>1</v>
      </c>
      <c r="M38" s="52"/>
    </row>
    <row r="39" spans="1:14" ht="17.25" customHeight="1" thickTop="1" thickBot="1" x14ac:dyDescent="0.3">
      <c r="A39" s="171" t="s">
        <v>21</v>
      </c>
      <c r="B39" s="326"/>
      <c r="C39" s="327"/>
      <c r="D39" s="328"/>
      <c r="F39" s="510"/>
      <c r="G39" s="510"/>
      <c r="H39" s="511"/>
      <c r="I39" s="300"/>
      <c r="L39" s="58">
        <v>2</v>
      </c>
      <c r="M39" s="52"/>
    </row>
    <row r="40" spans="1:14" ht="17.25" customHeight="1" thickBot="1" x14ac:dyDescent="0.25">
      <c r="A40" s="301"/>
      <c r="B40" s="302"/>
      <c r="C40" s="303"/>
      <c r="D40" s="109"/>
      <c r="E40" s="118"/>
      <c r="F40" s="118"/>
      <c r="G40" s="118"/>
      <c r="H40" s="118"/>
      <c r="I40" s="304">
        <f>ROUND((F41)/100*6.25*20,0)/20</f>
        <v>0</v>
      </c>
      <c r="L40" s="58">
        <v>4</v>
      </c>
      <c r="M40" s="52"/>
    </row>
    <row r="41" spans="1:14" ht="17.25" customHeight="1" thickTop="1" thickBot="1" x14ac:dyDescent="0.3">
      <c r="A41" s="204"/>
      <c r="B41" s="205"/>
      <c r="C41" s="206"/>
      <c r="D41" s="202"/>
      <c r="E41" s="202"/>
      <c r="F41" s="202"/>
      <c r="G41" s="133" t="s">
        <v>52</v>
      </c>
      <c r="I41" s="175">
        <f>I34+I35+I36+I37+I39</f>
        <v>0</v>
      </c>
      <c r="L41" s="52"/>
      <c r="M41" s="134"/>
    </row>
    <row r="42" spans="1:14" ht="3.75" customHeight="1" thickTop="1" thickBot="1" x14ac:dyDescent="0.25">
      <c r="A42" s="135"/>
      <c r="B42" s="40"/>
      <c r="C42" s="136"/>
      <c r="D42" s="137"/>
      <c r="E42" s="137"/>
      <c r="F42" s="137"/>
      <c r="G42" s="137"/>
      <c r="H42" s="137"/>
      <c r="I42" s="138"/>
    </row>
    <row r="43" spans="1:14" ht="14.25" customHeight="1" thickBot="1" x14ac:dyDescent="0.3">
      <c r="A43" s="139" t="s">
        <v>86</v>
      </c>
      <c r="B43" s="140"/>
      <c r="C43" s="141"/>
      <c r="D43" s="142"/>
      <c r="E43" s="220" t="s">
        <v>95</v>
      </c>
      <c r="F43" s="143"/>
      <c r="G43" s="142"/>
      <c r="H43" s="142"/>
      <c r="I43" s="100"/>
    </row>
    <row r="44" spans="1:14" ht="14.25" customHeight="1" x14ac:dyDescent="0.25">
      <c r="A44" s="110" t="s">
        <v>87</v>
      </c>
      <c r="B44" s="144"/>
      <c r="C44" s="512">
        <f>'PEX und CPEX'!$D$43</f>
        <v>0</v>
      </c>
      <c r="D44" s="513"/>
      <c r="E44" s="16" t="s">
        <v>96</v>
      </c>
      <c r="H44" s="498">
        <f>'PEX und CPEX'!$I$43</f>
        <v>0</v>
      </c>
      <c r="I44" s="499"/>
    </row>
    <row r="45" spans="1:14" ht="14.25" customHeight="1" x14ac:dyDescent="0.25">
      <c r="A45" s="110" t="s">
        <v>88</v>
      </c>
      <c r="B45" s="144"/>
      <c r="C45" s="502">
        <f>'PEX und CPEX'!$D$44</f>
        <v>0</v>
      </c>
      <c r="D45" s="503"/>
      <c r="E45" s="16" t="s">
        <v>94</v>
      </c>
      <c r="H45" s="469">
        <f>'PEX und CPEX'!$I$44</f>
        <v>0</v>
      </c>
      <c r="I45" s="470"/>
    </row>
    <row r="46" spans="1:14" ht="14.25" customHeight="1" x14ac:dyDescent="0.25">
      <c r="A46" s="110" t="s">
        <v>89</v>
      </c>
      <c r="B46" s="145"/>
      <c r="C46" s="502">
        <f>'PEX und CPEX'!$D$45</f>
        <v>0</v>
      </c>
      <c r="D46" s="503"/>
      <c r="E46" s="464" t="s">
        <v>97</v>
      </c>
      <c r="F46" s="464"/>
      <c r="G46" s="464"/>
      <c r="H46" s="498">
        <f>'PEX und CPEX'!$I$45</f>
        <v>0</v>
      </c>
      <c r="I46" s="499"/>
    </row>
    <row r="47" spans="1:14" ht="14.25" customHeight="1" thickBot="1" x14ac:dyDescent="0.3">
      <c r="A47" s="110" t="s">
        <v>90</v>
      </c>
      <c r="B47" s="207"/>
      <c r="C47" s="504">
        <f>'PEX und CPEX'!$D$46</f>
        <v>0</v>
      </c>
      <c r="D47" s="505"/>
      <c r="E47" s="464"/>
      <c r="F47" s="464"/>
      <c r="G47" s="464"/>
      <c r="H47" s="473"/>
      <c r="I47" s="474"/>
    </row>
    <row r="48" spans="1:14" ht="14.25" customHeight="1" thickBot="1" x14ac:dyDescent="0.3">
      <c r="A48" s="139" t="s">
        <v>91</v>
      </c>
      <c r="B48" s="146"/>
      <c r="C48" s="208"/>
      <c r="D48" s="209"/>
      <c r="E48" s="149"/>
      <c r="H48" s="475"/>
      <c r="I48" s="476"/>
    </row>
    <row r="49" spans="1:9" ht="14.25" customHeight="1" x14ac:dyDescent="0.25">
      <c r="A49" s="110" t="s">
        <v>93</v>
      </c>
      <c r="B49" s="150"/>
      <c r="C49" s="471">
        <f>'PEX und CPEX'!$D$48</f>
        <v>0</v>
      </c>
      <c r="D49" s="472"/>
      <c r="E49" s="149" t="s">
        <v>4</v>
      </c>
      <c r="H49" s="477"/>
      <c r="I49" s="478"/>
    </row>
    <row r="50" spans="1:9" ht="14.25" customHeight="1" x14ac:dyDescent="0.25">
      <c r="A50" s="110" t="s">
        <v>92</v>
      </c>
      <c r="B50" s="144"/>
      <c r="C50" s="471">
        <f>'PEX und CPEX'!$D$49</f>
        <v>0</v>
      </c>
      <c r="D50" s="472"/>
      <c r="H50" s="479"/>
      <c r="I50" s="480"/>
    </row>
    <row r="51" spans="1:9" ht="12.75" customHeight="1" x14ac:dyDescent="0.25">
      <c r="A51" s="110" t="s">
        <v>90</v>
      </c>
      <c r="B51" s="152"/>
      <c r="C51" s="471">
        <f>'PEX und CPEX'!$D$50</f>
        <v>0</v>
      </c>
      <c r="D51" s="472"/>
      <c r="H51" s="328"/>
      <c r="I51" s="387"/>
    </row>
    <row r="52" spans="1:9" ht="12.75" customHeight="1" x14ac:dyDescent="0.25">
      <c r="A52" s="110" t="s">
        <v>96</v>
      </c>
      <c r="B52" s="152"/>
      <c r="C52" s="385"/>
      <c r="D52" s="386"/>
      <c r="E52" s="16" t="s">
        <v>5</v>
      </c>
      <c r="H52" s="388"/>
      <c r="I52" s="389"/>
    </row>
    <row r="53" spans="1:9" ht="14.25" customHeight="1" x14ac:dyDescent="0.25">
      <c r="A53" s="110" t="s">
        <v>94</v>
      </c>
      <c r="B53" s="153"/>
      <c r="C53" s="469">
        <f>'PEX und CPEX'!$D$52</f>
        <v>0</v>
      </c>
      <c r="D53" s="470"/>
      <c r="H53" s="390"/>
      <c r="I53" s="391"/>
    </row>
    <row r="54" spans="1:9" ht="7.5" customHeight="1" thickBot="1" x14ac:dyDescent="0.25">
      <c r="A54" s="154"/>
      <c r="B54" s="40"/>
      <c r="C54" s="136"/>
      <c r="D54" s="137"/>
      <c r="E54" s="137"/>
      <c r="F54" s="137"/>
      <c r="G54" s="137"/>
      <c r="H54" s="137"/>
      <c r="I54" s="176"/>
    </row>
    <row r="55" spans="1:9" x14ac:dyDescent="0.2">
      <c r="A55" s="305"/>
      <c r="B55" s="306"/>
      <c r="C55" s="306"/>
    </row>
    <row r="56" spans="1:9" x14ac:dyDescent="0.2">
      <c r="A56" s="307"/>
      <c r="C56" s="306"/>
      <c r="D56" s="306"/>
      <c r="E56" s="306"/>
    </row>
    <row r="57" spans="1:9" x14ac:dyDescent="0.2">
      <c r="C57" s="308"/>
    </row>
  </sheetData>
  <sheetProtection algorithmName="SHA-512" hashValue="CKov7jWLQdU33fyL2/CkHw24eE02WQKN1x8ptckwSvMFvIuXHlbtvG6hE/7KupgQeUrwyElhy/ZNi4JWO9Q/0Q==" saltValue="2EC/NftrbA9TDDfnncWPzg==" spinCount="100000" sheet="1" objects="1" scenarios="1"/>
  <mergeCells count="43">
    <mergeCell ref="D15:F15"/>
    <mergeCell ref="G11:H11"/>
    <mergeCell ref="D24:I24"/>
    <mergeCell ref="D18:E18"/>
    <mergeCell ref="G26:I28"/>
    <mergeCell ref="D19:E19"/>
    <mergeCell ref="G4:I4"/>
    <mergeCell ref="B12:C12"/>
    <mergeCell ref="E12:F12"/>
    <mergeCell ref="D12:D14"/>
    <mergeCell ref="D6:I6"/>
    <mergeCell ref="E9:F10"/>
    <mergeCell ref="G8:I10"/>
    <mergeCell ref="C53:D53"/>
    <mergeCell ref="C51:D51"/>
    <mergeCell ref="C49:D49"/>
    <mergeCell ref="E13:F13"/>
    <mergeCell ref="A21:C21"/>
    <mergeCell ref="D17:E17"/>
    <mergeCell ref="D30:H30"/>
    <mergeCell ref="B15:C15"/>
    <mergeCell ref="B14:C14"/>
    <mergeCell ref="B13:C13"/>
    <mergeCell ref="E27:F28"/>
    <mergeCell ref="H49:I50"/>
    <mergeCell ref="A12:A14"/>
    <mergeCell ref="H48:I48"/>
    <mergeCell ref="C50:D50"/>
    <mergeCell ref="G29:I29"/>
    <mergeCell ref="C46:D46"/>
    <mergeCell ref="C47:D47"/>
    <mergeCell ref="B30:C30"/>
    <mergeCell ref="H44:I44"/>
    <mergeCell ref="E46:G46"/>
    <mergeCell ref="H46:I46"/>
    <mergeCell ref="E47:G47"/>
    <mergeCell ref="H47:I47"/>
    <mergeCell ref="C45:D45"/>
    <mergeCell ref="D32:E32"/>
    <mergeCell ref="F39:H39"/>
    <mergeCell ref="C44:D44"/>
    <mergeCell ref="H45:I45"/>
    <mergeCell ref="G37:H37"/>
  </mergeCells>
  <phoneticPr fontId="1" type="noConversion"/>
  <conditionalFormatting sqref="C17:D19 F17:F23">
    <cfRule type="cellIs" dxfId="14" priority="2" stopIfTrue="1" operator="lessThanOrEqual">
      <formula>0</formula>
    </cfRule>
  </conditionalFormatting>
  <conditionalFormatting sqref="C32:D32">
    <cfRule type="cellIs" dxfId="13" priority="18" stopIfTrue="1" operator="lessThanOrEqual">
      <formula>0</formula>
    </cfRule>
  </conditionalFormatting>
  <conditionalFormatting sqref="D40">
    <cfRule type="cellIs" dxfId="12" priority="28" stopIfTrue="1" operator="lessThanOrEqual">
      <formula>0</formula>
    </cfRule>
  </conditionalFormatting>
  <conditionalFormatting sqref="E14">
    <cfRule type="cellIs" dxfId="11" priority="27" stopIfTrue="1" operator="lessThanOrEqual">
      <formula>0</formula>
    </cfRule>
  </conditionalFormatting>
  <conditionalFormatting sqref="F32:F33">
    <cfRule type="cellIs" dxfId="10" priority="17" stopIfTrue="1" operator="lessThanOrEqual">
      <formula>0</formula>
    </cfRule>
  </conditionalFormatting>
  <conditionalFormatting sqref="G21">
    <cfRule type="cellIs" dxfId="9" priority="21" stopIfTrue="1" operator="lessThanOrEqual">
      <formula>0</formula>
    </cfRule>
  </conditionalFormatting>
  <conditionalFormatting sqref="I15">
    <cfRule type="cellIs" dxfId="8" priority="24" stopIfTrue="1" operator="lessThanOrEqual">
      <formula>0</formula>
    </cfRule>
  </conditionalFormatting>
  <conditionalFormatting sqref="I17:I23">
    <cfRule type="cellIs" dxfId="7" priority="12" stopIfTrue="1" operator="lessThanOrEqual">
      <formula>0</formula>
    </cfRule>
  </conditionalFormatting>
  <conditionalFormatting sqref="I30">
    <cfRule type="cellIs" dxfId="6" priority="19" stopIfTrue="1" operator="lessThanOrEqual">
      <formula>0</formula>
    </cfRule>
  </conditionalFormatting>
  <conditionalFormatting sqref="I32:I41">
    <cfRule type="cellIs" dxfId="5" priority="7" stopIfTrue="1" operator="lessThanOrEqual">
      <formula>0</formula>
    </cfRule>
  </conditionalFormatting>
  <conditionalFormatting sqref="I37">
    <cfRule type="containsText" dxfId="4" priority="5" operator="containsText" text="FALSCH">
      <formula>NOT(ISERROR(SEARCH("FALSCH",I37)))</formula>
    </cfRule>
    <cfRule type="containsErrors" dxfId="3" priority="6">
      <formula>ISERROR(I37)</formula>
    </cfRule>
  </conditionalFormatting>
  <pageMargins left="0.59055118110236227" right="0.23622047244094491" top="0.31496062992125984" bottom="0.31496062992125984" header="0.31496062992125984" footer="0.31496062992125984"/>
  <pageSetup paperSize="9" scale="95" fitToWidth="0" orientation="portrait" r:id="rId1"/>
  <rowBreaks count="1" manualBreakCount="1">
    <brk id="56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588" r:id="rId4" name="Drop Down 252">
              <controlPr locked="0" defaultSize="0" autoLine="0" autoPict="0">
                <anchor moveWithCells="1">
                  <from>
                    <xdr:col>4</xdr:col>
                    <xdr:colOff>85725</xdr:colOff>
                    <xdr:row>36</xdr:row>
                    <xdr:rowOff>9525</xdr:rowOff>
                  </from>
                  <to>
                    <xdr:col>4</xdr:col>
                    <xdr:colOff>381000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6" r:id="rId5" name="Check Box 810">
              <controlPr locked="0" defaultSize="0" autoFill="0" autoLine="0" autoPict="0" altText="Sitzung_x000a_">
                <anchor moveWithCells="1">
                  <from>
                    <xdr:col>4</xdr:col>
                    <xdr:colOff>171450</xdr:colOff>
                    <xdr:row>16</xdr:row>
                    <xdr:rowOff>0</xdr:rowOff>
                  </from>
                  <to>
                    <xdr:col>4</xdr:col>
                    <xdr:colOff>457200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6" r:id="rId6" name="Check Box 820">
              <controlPr locked="0" defaultSize="0" autoFill="0" autoLine="0" autoPict="0" altText="Sitzung_x000a_">
                <anchor moveWithCells="1">
                  <from>
                    <xdr:col>4</xdr:col>
                    <xdr:colOff>171450</xdr:colOff>
                    <xdr:row>31</xdr:row>
                    <xdr:rowOff>9525</xdr:rowOff>
                  </from>
                  <to>
                    <xdr:col>4</xdr:col>
                    <xdr:colOff>447675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9" r:id="rId7" name="Check Box 843">
              <controlPr locked="0" defaultSize="0" autoFill="0" autoLine="0" autoPict="0" altText="Sitzung_x000a_">
                <anchor moveWithCells="1">
                  <from>
                    <xdr:col>4</xdr:col>
                    <xdr:colOff>161925</xdr:colOff>
                    <xdr:row>17</xdr:row>
                    <xdr:rowOff>0</xdr:rowOff>
                  </from>
                  <to>
                    <xdr:col>4</xdr:col>
                    <xdr:colOff>447675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0" r:id="rId8" name="Check Box 844">
              <controlPr locked="0" defaultSize="0" autoFill="0" autoLine="0" autoPict="0" altText="Sitzung_x000a_">
                <anchor moveWithCells="1">
                  <from>
                    <xdr:col>4</xdr:col>
                    <xdr:colOff>161925</xdr:colOff>
                    <xdr:row>18</xdr:row>
                    <xdr:rowOff>0</xdr:rowOff>
                  </from>
                  <to>
                    <xdr:col>4</xdr:col>
                    <xdr:colOff>447675</xdr:colOff>
                    <xdr:row>18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'Stammdaten Berufe'!$A$2:$A$9</xm:f>
          </x14:formula1>
          <xm:sqref>G8:I10 G26:I28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>
    <tabColor rgb="FFFFFF00"/>
  </sheetPr>
  <dimension ref="A1:M58"/>
  <sheetViews>
    <sheetView showGridLines="0" zoomScale="135" zoomScaleNormal="135" zoomScalePageLayoutView="135" workbookViewId="0"/>
  </sheetViews>
  <sheetFormatPr baseColWidth="10" defaultColWidth="11.42578125" defaultRowHeight="12.75" x14ac:dyDescent="0.2"/>
  <cols>
    <col min="1" max="1" width="12.28515625" style="371" customWidth="1"/>
    <col min="2" max="2" width="10.28515625" style="3" customWidth="1"/>
    <col min="3" max="3" width="10" style="373" customWidth="1"/>
    <col min="4" max="4" width="16.140625" style="370" customWidth="1"/>
    <col min="5" max="8" width="8.7109375" style="370" customWidth="1"/>
    <col min="9" max="9" width="14.28515625" style="3" customWidth="1"/>
    <col min="10" max="10" width="3.5703125" style="3" customWidth="1"/>
    <col min="11" max="11" width="4" style="3" customWidth="1"/>
    <col min="12" max="16384" width="11.42578125" style="3"/>
  </cols>
  <sheetData>
    <row r="1" spans="1:13" s="13" customFormat="1" ht="36.75" customHeight="1" x14ac:dyDescent="0.2">
      <c r="A1" s="158" t="s">
        <v>68</v>
      </c>
      <c r="C1" s="15"/>
      <c r="D1" s="16"/>
      <c r="E1" s="16"/>
      <c r="F1" s="16"/>
      <c r="G1" s="16"/>
      <c r="H1" s="16"/>
    </row>
    <row r="2" spans="1:13" s="13" customFormat="1" ht="26.25" customHeight="1" x14ac:dyDescent="0.3">
      <c r="A2" s="374" t="s">
        <v>35</v>
      </c>
      <c r="B2" s="332"/>
      <c r="C2" s="333"/>
      <c r="D2" s="23"/>
      <c r="E2" s="23"/>
      <c r="F2" s="19"/>
      <c r="G2" s="160"/>
      <c r="H2" s="25" t="s">
        <v>18</v>
      </c>
      <c r="I2" s="161">
        <f ca="1">TODAY()</f>
        <v>45685</v>
      </c>
    </row>
    <row r="3" spans="1:13" s="13" customFormat="1" ht="8.25" customHeight="1" x14ac:dyDescent="0.35">
      <c r="A3" s="22"/>
      <c r="C3" s="15"/>
      <c r="D3" s="23"/>
      <c r="E3" s="19"/>
      <c r="F3" s="24"/>
      <c r="G3" s="16"/>
      <c r="H3" s="25"/>
      <c r="I3" s="26"/>
    </row>
    <row r="4" spans="1:13" s="13" customFormat="1" ht="14.25" customHeight="1" x14ac:dyDescent="0.25">
      <c r="A4" s="27"/>
      <c r="C4" s="27"/>
      <c r="E4" s="31"/>
      <c r="F4" s="34" t="s">
        <v>73</v>
      </c>
      <c r="G4" s="456"/>
      <c r="H4" s="456"/>
      <c r="I4" s="456"/>
    </row>
    <row r="5" spans="1:13" s="13" customFormat="1" ht="14.25" customHeight="1" x14ac:dyDescent="0.25">
      <c r="A5" s="27"/>
      <c r="C5" s="15"/>
      <c r="D5" s="16"/>
      <c r="E5" s="457" t="s">
        <v>119</v>
      </c>
      <c r="F5" s="457"/>
      <c r="G5" s="456"/>
      <c r="H5" s="456"/>
      <c r="I5" s="456"/>
    </row>
    <row r="6" spans="1:13" s="13" customFormat="1" ht="14.25" customHeight="1" x14ac:dyDescent="0.25">
      <c r="A6" s="27"/>
      <c r="B6" s="34"/>
      <c r="C6" s="34"/>
      <c r="D6" s="334"/>
      <c r="E6" s="457"/>
      <c r="F6" s="457"/>
      <c r="G6" s="456"/>
      <c r="H6" s="456"/>
      <c r="I6" s="456"/>
    </row>
    <row r="7" spans="1:13" s="32" customFormat="1" ht="6.75" customHeight="1" x14ac:dyDescent="0.25">
      <c r="A7" s="31"/>
      <c r="B7" s="34"/>
      <c r="C7" s="34"/>
      <c r="D7" s="35"/>
      <c r="E7" s="31"/>
      <c r="F7" s="31"/>
      <c r="G7" s="443"/>
      <c r="H7" s="443"/>
      <c r="I7" s="443"/>
    </row>
    <row r="8" spans="1:13" s="32" customFormat="1" ht="6" customHeight="1" thickBot="1" x14ac:dyDescent="0.3">
      <c r="A8" s="31"/>
      <c r="B8" s="34"/>
      <c r="C8" s="34"/>
      <c r="D8" s="34"/>
      <c r="E8" s="133"/>
      <c r="F8" s="31"/>
      <c r="G8" s="133"/>
      <c r="H8" s="133"/>
      <c r="I8" s="133"/>
    </row>
    <row r="9" spans="1:13" s="36" customFormat="1" ht="12.75" customHeight="1" x14ac:dyDescent="0.25">
      <c r="A9" s="423" t="s">
        <v>109</v>
      </c>
      <c r="B9" s="335" t="s">
        <v>0</v>
      </c>
      <c r="C9" s="432" t="s">
        <v>77</v>
      </c>
      <c r="D9" s="433"/>
      <c r="E9" s="336"/>
      <c r="F9" s="337"/>
      <c r="G9" s="337"/>
      <c r="H9" s="218"/>
      <c r="I9" s="229" t="s">
        <v>1</v>
      </c>
    </row>
    <row r="10" spans="1:13" s="36" customFormat="1" ht="12.75" customHeight="1" x14ac:dyDescent="0.25">
      <c r="A10" s="552"/>
      <c r="B10" s="338"/>
      <c r="C10" s="554"/>
      <c r="D10" s="555"/>
      <c r="E10" s="525" t="s">
        <v>107</v>
      </c>
      <c r="F10" s="553"/>
      <c r="G10" s="553"/>
      <c r="H10" s="526"/>
      <c r="I10" s="379" t="s">
        <v>23</v>
      </c>
    </row>
    <row r="11" spans="1:13" s="36" customFormat="1" ht="13.5" customHeight="1" thickBot="1" x14ac:dyDescent="0.3">
      <c r="A11" s="552"/>
      <c r="B11" s="339" t="s">
        <v>125</v>
      </c>
      <c r="C11" s="434"/>
      <c r="D11" s="435"/>
      <c r="E11" s="340"/>
      <c r="F11" s="341"/>
      <c r="G11" s="341"/>
      <c r="H11" s="219"/>
      <c r="I11" s="342"/>
    </row>
    <row r="12" spans="1:13" s="13" customFormat="1" ht="17.25" customHeight="1" thickBot="1" x14ac:dyDescent="0.25">
      <c r="A12" s="343"/>
      <c r="B12" s="344"/>
      <c r="C12" s="577"/>
      <c r="D12" s="578"/>
      <c r="E12" s="560"/>
      <c r="F12" s="561"/>
      <c r="G12" s="561"/>
      <c r="H12" s="562"/>
      <c r="I12" s="345"/>
      <c r="L12" s="58">
        <v>1</v>
      </c>
      <c r="M12" s="52"/>
    </row>
    <row r="13" spans="1:13" s="13" customFormat="1" ht="17.25" customHeight="1" thickBot="1" x14ac:dyDescent="0.25">
      <c r="A13" s="346"/>
      <c r="B13" s="347"/>
      <c r="C13" s="579"/>
      <c r="D13" s="580"/>
      <c r="E13" s="541"/>
      <c r="F13" s="542"/>
      <c r="G13" s="542"/>
      <c r="H13" s="543"/>
      <c r="I13" s="348"/>
      <c r="L13" s="58"/>
      <c r="M13" s="52"/>
    </row>
    <row r="14" spans="1:13" s="13" customFormat="1" ht="17.25" customHeight="1" thickBot="1" x14ac:dyDescent="0.25">
      <c r="A14" s="346"/>
      <c r="B14" s="349"/>
      <c r="C14" s="581"/>
      <c r="D14" s="582"/>
      <c r="E14" s="541"/>
      <c r="F14" s="542"/>
      <c r="G14" s="542"/>
      <c r="H14" s="543"/>
      <c r="I14" s="348"/>
      <c r="L14" s="58">
        <v>1</v>
      </c>
      <c r="M14" s="52"/>
    </row>
    <row r="15" spans="1:13" s="13" customFormat="1" ht="17.25" customHeight="1" thickBot="1" x14ac:dyDescent="0.25">
      <c r="A15" s="346"/>
      <c r="B15" s="350"/>
      <c r="C15" s="581"/>
      <c r="D15" s="582"/>
      <c r="E15" s="541"/>
      <c r="F15" s="542"/>
      <c r="G15" s="542"/>
      <c r="H15" s="543"/>
      <c r="I15" s="348"/>
      <c r="L15" s="58">
        <v>1</v>
      </c>
      <c r="M15" s="52"/>
    </row>
    <row r="16" spans="1:13" s="13" customFormat="1" ht="17.25" customHeight="1" thickBot="1" x14ac:dyDescent="0.25">
      <c r="A16" s="346"/>
      <c r="B16" s="349"/>
      <c r="C16" s="581"/>
      <c r="D16" s="582"/>
      <c r="E16" s="541"/>
      <c r="F16" s="542"/>
      <c r="G16" s="542"/>
      <c r="H16" s="543"/>
      <c r="I16" s="348"/>
      <c r="L16" s="58">
        <v>1</v>
      </c>
      <c r="M16" s="52"/>
    </row>
    <row r="17" spans="1:13" s="13" customFormat="1" ht="17.25" customHeight="1" thickBot="1" x14ac:dyDescent="0.25">
      <c r="A17" s="346"/>
      <c r="B17" s="349"/>
      <c r="C17" s="581"/>
      <c r="D17" s="582"/>
      <c r="E17" s="541"/>
      <c r="F17" s="542"/>
      <c r="G17" s="542"/>
      <c r="H17" s="543"/>
      <c r="I17" s="348"/>
      <c r="L17" s="58">
        <v>1</v>
      </c>
      <c r="M17" s="52"/>
    </row>
    <row r="18" spans="1:13" s="13" customFormat="1" ht="17.25" customHeight="1" thickBot="1" x14ac:dyDescent="0.25">
      <c r="A18" s="346"/>
      <c r="B18" s="349"/>
      <c r="C18" s="581"/>
      <c r="D18" s="582"/>
      <c r="E18" s="541"/>
      <c r="F18" s="542"/>
      <c r="G18" s="542"/>
      <c r="H18" s="543"/>
      <c r="I18" s="348"/>
      <c r="L18" s="58">
        <v>1</v>
      </c>
      <c r="M18" s="52"/>
    </row>
    <row r="19" spans="1:13" s="13" customFormat="1" ht="17.25" customHeight="1" thickBot="1" x14ac:dyDescent="0.25">
      <c r="A19" s="346"/>
      <c r="B19" s="349"/>
      <c r="C19" s="581"/>
      <c r="D19" s="582"/>
      <c r="E19" s="541"/>
      <c r="F19" s="542"/>
      <c r="G19" s="542"/>
      <c r="H19" s="543"/>
      <c r="I19" s="348"/>
      <c r="L19" s="58">
        <v>1</v>
      </c>
      <c r="M19" s="52"/>
    </row>
    <row r="20" spans="1:13" s="13" customFormat="1" ht="17.25" customHeight="1" thickBot="1" x14ac:dyDescent="0.25">
      <c r="A20" s="346"/>
      <c r="B20" s="349"/>
      <c r="C20" s="581"/>
      <c r="D20" s="582"/>
      <c r="E20" s="541"/>
      <c r="F20" s="542"/>
      <c r="G20" s="542"/>
      <c r="H20" s="543"/>
      <c r="I20" s="348"/>
      <c r="L20" s="58">
        <v>1</v>
      </c>
      <c r="M20" s="52"/>
    </row>
    <row r="21" spans="1:13" s="13" customFormat="1" ht="17.25" customHeight="1" thickBot="1" x14ac:dyDescent="0.25">
      <c r="A21" s="351"/>
      <c r="B21" s="347"/>
      <c r="C21" s="583"/>
      <c r="D21" s="584"/>
      <c r="E21" s="546"/>
      <c r="F21" s="547"/>
      <c r="G21" s="547"/>
      <c r="H21" s="548"/>
      <c r="I21" s="352"/>
      <c r="L21" s="58">
        <v>1</v>
      </c>
      <c r="M21" s="52"/>
    </row>
    <row r="22" spans="1:13" s="13" customFormat="1" ht="12.75" customHeight="1" x14ac:dyDescent="0.2">
      <c r="A22" s="423" t="s">
        <v>109</v>
      </c>
      <c r="B22" s="335" t="s">
        <v>0</v>
      </c>
      <c r="C22" s="567" t="s">
        <v>77</v>
      </c>
      <c r="D22" s="568"/>
      <c r="E22" s="336"/>
      <c r="F22" s="337"/>
      <c r="G22" s="337"/>
      <c r="H22" s="218"/>
      <c r="I22" s="229" t="s">
        <v>1</v>
      </c>
      <c r="L22" s="58">
        <v>1</v>
      </c>
      <c r="M22" s="52"/>
    </row>
    <row r="23" spans="1:13" s="13" customFormat="1" ht="12.75" customHeight="1" x14ac:dyDescent="0.2">
      <c r="A23" s="552"/>
      <c r="B23" s="338"/>
      <c r="C23" s="569"/>
      <c r="D23" s="570"/>
      <c r="E23" s="525" t="s">
        <v>108</v>
      </c>
      <c r="F23" s="553"/>
      <c r="G23" s="553"/>
      <c r="H23" s="526"/>
      <c r="I23" s="379" t="s">
        <v>23</v>
      </c>
      <c r="L23" s="58">
        <v>1</v>
      </c>
      <c r="M23" s="52"/>
    </row>
    <row r="24" spans="1:13" s="13" customFormat="1" ht="12.75" customHeight="1" thickBot="1" x14ac:dyDescent="0.25">
      <c r="A24" s="552"/>
      <c r="B24" s="339" t="s">
        <v>110</v>
      </c>
      <c r="C24" s="571"/>
      <c r="D24" s="572"/>
      <c r="E24" s="340"/>
      <c r="F24" s="341"/>
      <c r="G24" s="341"/>
      <c r="H24" s="219"/>
      <c r="I24" s="342"/>
      <c r="L24" s="58">
        <v>1</v>
      </c>
      <c r="M24" s="52"/>
    </row>
    <row r="25" spans="1:13" s="13" customFormat="1" ht="17.25" customHeight="1" thickBot="1" x14ac:dyDescent="0.25">
      <c r="A25" s="343"/>
      <c r="B25" s="353"/>
      <c r="C25" s="563"/>
      <c r="D25" s="564"/>
      <c r="E25" s="549"/>
      <c r="F25" s="550"/>
      <c r="G25" s="550"/>
      <c r="H25" s="551"/>
      <c r="I25" s="348"/>
      <c r="L25" s="58">
        <v>1</v>
      </c>
      <c r="M25" s="52"/>
    </row>
    <row r="26" spans="1:13" s="13" customFormat="1" ht="17.25" customHeight="1" thickBot="1" x14ac:dyDescent="0.25">
      <c r="A26" s="346"/>
      <c r="B26" s="347"/>
      <c r="C26" s="565"/>
      <c r="D26" s="566"/>
      <c r="E26" s="544"/>
      <c r="F26" s="545"/>
      <c r="G26" s="545"/>
      <c r="H26" s="545"/>
      <c r="I26" s="348"/>
      <c r="L26" s="58">
        <v>1</v>
      </c>
      <c r="M26" s="52"/>
    </row>
    <row r="27" spans="1:13" s="13" customFormat="1" ht="17.25" customHeight="1" thickBot="1" x14ac:dyDescent="0.25">
      <c r="A27" s="346"/>
      <c r="B27" s="347"/>
      <c r="C27" s="565"/>
      <c r="D27" s="566"/>
      <c r="E27" s="544"/>
      <c r="F27" s="545"/>
      <c r="G27" s="545"/>
      <c r="H27" s="545"/>
      <c r="I27" s="348"/>
      <c r="L27" s="58">
        <v>1</v>
      </c>
      <c r="M27" s="52"/>
    </row>
    <row r="28" spans="1:13" s="13" customFormat="1" ht="17.25" customHeight="1" thickBot="1" x14ac:dyDescent="0.25">
      <c r="A28" s="346"/>
      <c r="B28" s="349"/>
      <c r="C28" s="565"/>
      <c r="D28" s="566"/>
      <c r="E28" s="544"/>
      <c r="F28" s="545"/>
      <c r="G28" s="545"/>
      <c r="H28" s="545"/>
      <c r="I28" s="348"/>
      <c r="L28" s="58">
        <v>1</v>
      </c>
      <c r="M28" s="52"/>
    </row>
    <row r="29" spans="1:13" s="13" customFormat="1" ht="17.25" customHeight="1" thickBot="1" x14ac:dyDescent="0.25">
      <c r="A29" s="346"/>
      <c r="B29" s="349"/>
      <c r="C29" s="565"/>
      <c r="D29" s="566"/>
      <c r="E29" s="544"/>
      <c r="F29" s="545"/>
      <c r="G29" s="545"/>
      <c r="H29" s="545"/>
      <c r="I29" s="348"/>
      <c r="L29" s="58">
        <v>1</v>
      </c>
      <c r="M29" s="52"/>
    </row>
    <row r="30" spans="1:13" s="13" customFormat="1" ht="17.25" customHeight="1" thickBot="1" x14ac:dyDescent="0.25">
      <c r="A30" s="346"/>
      <c r="B30" s="349"/>
      <c r="C30" s="565"/>
      <c r="D30" s="566"/>
      <c r="E30" s="544"/>
      <c r="F30" s="545"/>
      <c r="G30" s="545"/>
      <c r="H30" s="545"/>
      <c r="I30" s="348"/>
      <c r="L30" s="58">
        <v>1</v>
      </c>
      <c r="M30" s="52"/>
    </row>
    <row r="31" spans="1:13" s="13" customFormat="1" ht="17.25" customHeight="1" thickBot="1" x14ac:dyDescent="0.25">
      <c r="A31" s="346"/>
      <c r="B31" s="349"/>
      <c r="C31" s="565"/>
      <c r="D31" s="566"/>
      <c r="E31" s="544"/>
      <c r="F31" s="545"/>
      <c r="G31" s="545"/>
      <c r="H31" s="545"/>
      <c r="I31" s="348"/>
      <c r="L31" s="58">
        <v>1</v>
      </c>
      <c r="M31" s="52"/>
    </row>
    <row r="32" spans="1:13" s="13" customFormat="1" ht="17.25" customHeight="1" thickBot="1" x14ac:dyDescent="0.25">
      <c r="A32" s="346"/>
      <c r="B32" s="349"/>
      <c r="C32" s="565"/>
      <c r="D32" s="566"/>
      <c r="E32" s="544"/>
      <c r="F32" s="545"/>
      <c r="G32" s="545"/>
      <c r="H32" s="545"/>
      <c r="I32" s="348"/>
      <c r="L32" s="58">
        <v>1</v>
      </c>
      <c r="M32" s="52"/>
    </row>
    <row r="33" spans="1:13" s="13" customFormat="1" ht="17.25" customHeight="1" thickBot="1" x14ac:dyDescent="0.25">
      <c r="A33" s="346"/>
      <c r="B33" s="347"/>
      <c r="C33" s="565"/>
      <c r="D33" s="566"/>
      <c r="E33" s="544"/>
      <c r="F33" s="545"/>
      <c r="G33" s="545"/>
      <c r="H33" s="545"/>
      <c r="I33" s="348"/>
      <c r="L33" s="58">
        <v>1</v>
      </c>
      <c r="M33" s="52"/>
    </row>
    <row r="34" spans="1:13" s="13" customFormat="1" ht="17.25" customHeight="1" thickBot="1" x14ac:dyDescent="0.25">
      <c r="A34" s="354"/>
      <c r="B34" s="355"/>
      <c r="C34" s="575"/>
      <c r="D34" s="576"/>
      <c r="E34" s="573"/>
      <c r="F34" s="574"/>
      <c r="G34" s="574"/>
      <c r="H34" s="574"/>
      <c r="I34" s="348"/>
      <c r="L34" s="58">
        <v>1</v>
      </c>
      <c r="M34" s="52"/>
    </row>
    <row r="35" spans="1:13" s="13" customFormat="1" ht="17.25" customHeight="1" x14ac:dyDescent="0.2">
      <c r="A35" s="356"/>
      <c r="B35" s="13" t="s">
        <v>111</v>
      </c>
      <c r="C35" s="103"/>
      <c r="D35" s="357"/>
      <c r="E35" s="358"/>
      <c r="F35" s="358"/>
      <c r="G35" s="358"/>
      <c r="H35" s="359"/>
      <c r="I35" s="360"/>
      <c r="L35" s="52"/>
      <c r="M35" s="52"/>
    </row>
    <row r="36" spans="1:13" s="13" customFormat="1" ht="17.25" customHeight="1" thickBot="1" x14ac:dyDescent="0.3">
      <c r="A36" s="101"/>
      <c r="B36" s="13" t="s">
        <v>113</v>
      </c>
      <c r="C36" s="15"/>
      <c r="D36" s="16"/>
      <c r="E36" s="361" t="s">
        <v>25</v>
      </c>
      <c r="F36" s="152"/>
      <c r="G36" s="16"/>
      <c r="H36" s="362"/>
      <c r="I36" s="375">
        <f>SUM(I12:I21)</f>
        <v>0</v>
      </c>
      <c r="L36" s="297"/>
      <c r="M36" s="52"/>
    </row>
    <row r="37" spans="1:13" s="13" customFormat="1" ht="13.5" customHeight="1" thickTop="1" x14ac:dyDescent="0.2">
      <c r="A37" s="110"/>
      <c r="B37" s="13" t="s">
        <v>112</v>
      </c>
      <c r="C37" s="15"/>
      <c r="D37" s="117"/>
      <c r="E37" s="118"/>
      <c r="F37" s="16"/>
      <c r="G37" s="16"/>
      <c r="H37" s="362"/>
      <c r="I37" s="363"/>
      <c r="L37" s="52" t="s">
        <v>14</v>
      </c>
      <c r="M37" s="52">
        <v>1</v>
      </c>
    </row>
    <row r="38" spans="1:13" s="13" customFormat="1" ht="17.25" customHeight="1" thickBot="1" x14ac:dyDescent="0.3">
      <c r="A38" s="101"/>
      <c r="C38" s="15"/>
      <c r="D38" s="117"/>
      <c r="E38" s="361" t="s">
        <v>26</v>
      </c>
      <c r="F38" s="152"/>
      <c r="G38" s="16"/>
      <c r="H38" s="16"/>
      <c r="I38" s="375">
        <f>SUM(I25:I34)</f>
        <v>0</v>
      </c>
      <c r="L38" s="52"/>
      <c r="M38" s="52"/>
    </row>
    <row r="39" spans="1:13" s="13" customFormat="1" ht="17.25" customHeight="1" thickTop="1" x14ac:dyDescent="0.2">
      <c r="A39" s="110"/>
      <c r="C39" s="15"/>
      <c r="D39" s="16"/>
      <c r="E39" s="16"/>
      <c r="F39" s="16"/>
      <c r="G39" s="16"/>
      <c r="H39" s="16"/>
      <c r="I39" s="364"/>
      <c r="L39" s="52"/>
      <c r="M39" s="52"/>
    </row>
    <row r="40" spans="1:13" s="13" customFormat="1" ht="17.25" customHeight="1" x14ac:dyDescent="0.25">
      <c r="A40" s="110"/>
      <c r="C40" s="125"/>
      <c r="D40" s="365"/>
      <c r="E40" s="365"/>
      <c r="F40" s="365"/>
      <c r="G40" s="127"/>
      <c r="H40" s="16"/>
      <c r="I40" s="363"/>
      <c r="L40" s="52"/>
      <c r="M40" s="52"/>
    </row>
    <row r="41" spans="1:13" s="13" customFormat="1" ht="17.25" customHeight="1" thickBot="1" x14ac:dyDescent="0.3">
      <c r="A41" s="301"/>
      <c r="B41" s="302"/>
      <c r="C41" s="303"/>
      <c r="D41" s="365"/>
      <c r="E41" s="27" t="s">
        <v>22</v>
      </c>
      <c r="F41" s="118"/>
      <c r="G41" s="118"/>
      <c r="H41" s="118"/>
      <c r="I41" s="376">
        <f>(I36+I38)</f>
        <v>0</v>
      </c>
      <c r="L41" s="52"/>
      <c r="M41" s="52"/>
    </row>
    <row r="42" spans="1:13" s="13" customFormat="1" ht="17.25" customHeight="1" thickTop="1" x14ac:dyDescent="0.25">
      <c r="A42" s="204"/>
      <c r="B42" s="205"/>
      <c r="C42" s="206"/>
      <c r="D42" s="202"/>
      <c r="E42" s="202"/>
      <c r="F42" s="202"/>
      <c r="G42" s="133"/>
      <c r="H42" s="16"/>
      <c r="I42" s="366"/>
      <c r="L42" s="52"/>
      <c r="M42" s="134"/>
    </row>
    <row r="43" spans="1:13" s="13" customFormat="1" ht="3.75" customHeight="1" thickBot="1" x14ac:dyDescent="0.25">
      <c r="A43" s="135"/>
      <c r="B43" s="40"/>
      <c r="C43" s="136"/>
      <c r="D43" s="137"/>
      <c r="E43" s="137"/>
      <c r="F43" s="137"/>
      <c r="G43" s="137"/>
      <c r="H43" s="137"/>
      <c r="I43" s="138"/>
    </row>
    <row r="44" spans="1:13" s="13" customFormat="1" ht="14.25" customHeight="1" thickBot="1" x14ac:dyDescent="0.3">
      <c r="A44" s="139" t="s">
        <v>86</v>
      </c>
      <c r="B44" s="140"/>
      <c r="C44" s="141"/>
      <c r="D44" s="377"/>
      <c r="E44" s="139" t="s">
        <v>123</v>
      </c>
      <c r="F44" s="143"/>
      <c r="G44" s="142"/>
      <c r="H44" s="142"/>
      <c r="I44" s="100"/>
    </row>
    <row r="45" spans="1:13" s="13" customFormat="1" ht="14.25" customHeight="1" x14ac:dyDescent="0.25">
      <c r="A45" s="110" t="s">
        <v>87</v>
      </c>
      <c r="B45" s="144"/>
      <c r="C45" s="558">
        <f>'PEX und CPEX'!$D$43</f>
        <v>0</v>
      </c>
      <c r="D45" s="559"/>
      <c r="E45" s="16" t="s">
        <v>96</v>
      </c>
      <c r="F45" s="16"/>
      <c r="G45" s="16"/>
      <c r="H45" s="498">
        <f>'PEX und CPEX'!$I$43</f>
        <v>0</v>
      </c>
      <c r="I45" s="499"/>
    </row>
    <row r="46" spans="1:13" s="13" customFormat="1" ht="14.25" customHeight="1" x14ac:dyDescent="0.25">
      <c r="A46" s="110" t="s">
        <v>88</v>
      </c>
      <c r="B46" s="144"/>
      <c r="C46" s="502">
        <f>'PEX und CPEX'!$D$44</f>
        <v>0</v>
      </c>
      <c r="D46" s="503"/>
      <c r="E46" s="16" t="s">
        <v>94</v>
      </c>
      <c r="F46" s="16"/>
      <c r="G46" s="16"/>
      <c r="H46" s="469">
        <f>'PEX und CPEX'!$I$44</f>
        <v>0</v>
      </c>
      <c r="I46" s="470"/>
    </row>
    <row r="47" spans="1:13" s="13" customFormat="1" ht="14.25" customHeight="1" x14ac:dyDescent="0.25">
      <c r="A47" s="110" t="s">
        <v>89</v>
      </c>
      <c r="B47" s="145"/>
      <c r="C47" s="502">
        <f>'PEX und CPEX'!$D$45</f>
        <v>0</v>
      </c>
      <c r="D47" s="503"/>
      <c r="E47" s="464" t="s">
        <v>97</v>
      </c>
      <c r="F47" s="464"/>
      <c r="G47" s="464"/>
      <c r="H47" s="498">
        <f>'PEX und CPEX'!$I$45</f>
        <v>0</v>
      </c>
      <c r="I47" s="499"/>
    </row>
    <row r="48" spans="1:13" s="13" customFormat="1" ht="14.25" customHeight="1" thickBot="1" x14ac:dyDescent="0.3">
      <c r="A48" s="110" t="s">
        <v>90</v>
      </c>
      <c r="B48" s="207"/>
      <c r="C48" s="556">
        <f>'PEX und CPEX'!$D$46</f>
        <v>0</v>
      </c>
      <c r="D48" s="557"/>
      <c r="E48" s="464"/>
      <c r="F48" s="464"/>
      <c r="G48" s="464"/>
      <c r="H48" s="473"/>
      <c r="I48" s="474"/>
    </row>
    <row r="49" spans="1:9" s="13" customFormat="1" ht="14.25" customHeight="1" thickBot="1" x14ac:dyDescent="0.3">
      <c r="A49" s="139" t="s">
        <v>124</v>
      </c>
      <c r="B49" s="146"/>
      <c r="C49" s="208"/>
      <c r="D49" s="209"/>
      <c r="E49" s="149"/>
      <c r="F49" s="16"/>
      <c r="G49" s="16"/>
      <c r="H49" s="475"/>
      <c r="I49" s="476"/>
    </row>
    <row r="50" spans="1:9" s="13" customFormat="1" ht="14.25" customHeight="1" x14ac:dyDescent="0.25">
      <c r="A50" s="110" t="s">
        <v>93</v>
      </c>
      <c r="B50" s="150"/>
      <c r="C50" s="471">
        <f>'PEX und CPEX'!$D$48</f>
        <v>0</v>
      </c>
      <c r="D50" s="472"/>
      <c r="E50" s="149" t="s">
        <v>4</v>
      </c>
      <c r="F50" s="16"/>
      <c r="G50" s="16"/>
      <c r="H50" s="477"/>
      <c r="I50" s="478"/>
    </row>
    <row r="51" spans="1:9" s="13" customFormat="1" ht="14.25" customHeight="1" x14ac:dyDescent="0.25">
      <c r="A51" s="110" t="s">
        <v>92</v>
      </c>
      <c r="B51" s="144"/>
      <c r="C51" s="471">
        <f>'PEX und CPEX'!$D$49</f>
        <v>0</v>
      </c>
      <c r="D51" s="472"/>
      <c r="E51" s="16"/>
      <c r="F51" s="16"/>
      <c r="G51" s="16"/>
      <c r="H51" s="479"/>
      <c r="I51" s="480"/>
    </row>
    <row r="52" spans="1:9" s="13" customFormat="1" ht="12.75" customHeight="1" x14ac:dyDescent="0.25">
      <c r="A52" s="110" t="s">
        <v>90</v>
      </c>
      <c r="B52" s="152"/>
      <c r="C52" s="471">
        <f>'PEX und CPEX'!$D$50</f>
        <v>0</v>
      </c>
      <c r="D52" s="472"/>
      <c r="F52" s="16"/>
      <c r="G52" s="16"/>
      <c r="H52" s="328"/>
      <c r="I52" s="387"/>
    </row>
    <row r="53" spans="1:9" s="13" customFormat="1" ht="12.75" customHeight="1" x14ac:dyDescent="0.25">
      <c r="A53" s="110" t="s">
        <v>115</v>
      </c>
      <c r="B53" s="152"/>
      <c r="C53" s="385"/>
      <c r="D53" s="386"/>
      <c r="E53" s="16" t="s">
        <v>5</v>
      </c>
      <c r="F53" s="16"/>
      <c r="G53" s="16"/>
      <c r="H53" s="388"/>
      <c r="I53" s="389"/>
    </row>
    <row r="54" spans="1:9" s="13" customFormat="1" ht="13.5" customHeight="1" x14ac:dyDescent="0.25">
      <c r="A54" s="110" t="s">
        <v>114</v>
      </c>
      <c r="B54" s="153"/>
      <c r="C54" s="469">
        <f>'PEX und CPEX'!$D$52</f>
        <v>0</v>
      </c>
      <c r="D54" s="470"/>
      <c r="E54" s="16"/>
      <c r="F54" s="16"/>
      <c r="G54" s="16"/>
      <c r="H54" s="390"/>
      <c r="I54" s="391"/>
    </row>
    <row r="55" spans="1:9" s="13" customFormat="1" ht="2.25" customHeight="1" thickBot="1" x14ac:dyDescent="0.25">
      <c r="A55" s="154"/>
      <c r="B55" s="40"/>
      <c r="C55" s="136"/>
      <c r="D55" s="137"/>
      <c r="E55" s="137"/>
      <c r="F55" s="137"/>
      <c r="G55" s="137"/>
      <c r="H55" s="137"/>
      <c r="I55" s="176"/>
    </row>
    <row r="56" spans="1:9" s="13" customFormat="1" x14ac:dyDescent="0.2">
      <c r="A56" s="155"/>
      <c r="B56" s="367"/>
      <c r="C56" s="367"/>
      <c r="D56" s="16"/>
      <c r="E56" s="16"/>
      <c r="F56" s="16"/>
      <c r="G56" s="16"/>
      <c r="H56" s="16"/>
    </row>
    <row r="57" spans="1:9" x14ac:dyDescent="0.2">
      <c r="A57" s="368"/>
      <c r="C57" s="369"/>
      <c r="D57" s="369"/>
      <c r="E57" s="369"/>
    </row>
    <row r="58" spans="1:9" x14ac:dyDescent="0.2">
      <c r="C58" s="372"/>
    </row>
  </sheetData>
  <sheetProtection password="9428" sheet="1" objects="1" scenarios="1"/>
  <mergeCells count="65">
    <mergeCell ref="C34:D34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9:D29"/>
    <mergeCell ref="C30:D30"/>
    <mergeCell ref="C31:D31"/>
    <mergeCell ref="C32:D32"/>
    <mergeCell ref="C33:D33"/>
    <mergeCell ref="E30:H30"/>
    <mergeCell ref="E31:H31"/>
    <mergeCell ref="E32:H32"/>
    <mergeCell ref="E33:H33"/>
    <mergeCell ref="E34:H34"/>
    <mergeCell ref="A22:A24"/>
    <mergeCell ref="E23:H23"/>
    <mergeCell ref="E28:H28"/>
    <mergeCell ref="C25:D25"/>
    <mergeCell ref="C26:D26"/>
    <mergeCell ref="C27:D27"/>
    <mergeCell ref="C28:D28"/>
    <mergeCell ref="C22:D24"/>
    <mergeCell ref="E12:H12"/>
    <mergeCell ref="E13:H13"/>
    <mergeCell ref="E14:H14"/>
    <mergeCell ref="E15:H15"/>
    <mergeCell ref="E16:H16"/>
    <mergeCell ref="C48:D48"/>
    <mergeCell ref="C45:D45"/>
    <mergeCell ref="C46:D46"/>
    <mergeCell ref="H46:I46"/>
    <mergeCell ref="H45:I45"/>
    <mergeCell ref="E47:G47"/>
    <mergeCell ref="H47:I47"/>
    <mergeCell ref="E48:G48"/>
    <mergeCell ref="H48:I48"/>
    <mergeCell ref="C47:D47"/>
    <mergeCell ref="G7:I7"/>
    <mergeCell ref="A9:A11"/>
    <mergeCell ref="E10:H10"/>
    <mergeCell ref="C9:D11"/>
    <mergeCell ref="E5:F6"/>
    <mergeCell ref="G4:I6"/>
    <mergeCell ref="E17:H17"/>
    <mergeCell ref="E18:H18"/>
    <mergeCell ref="E19:H19"/>
    <mergeCell ref="E20:H20"/>
    <mergeCell ref="E29:H29"/>
    <mergeCell ref="E21:H21"/>
    <mergeCell ref="E25:H25"/>
    <mergeCell ref="E26:H26"/>
    <mergeCell ref="E27:H27"/>
    <mergeCell ref="H49:I49"/>
    <mergeCell ref="C50:D50"/>
    <mergeCell ref="H50:I51"/>
    <mergeCell ref="C51:D51"/>
    <mergeCell ref="C54:D54"/>
    <mergeCell ref="C52:D52"/>
  </mergeCells>
  <conditionalFormatting sqref="E11">
    <cfRule type="cellIs" dxfId="2" priority="12" stopIfTrue="1" operator="lessThanOrEqual">
      <formula>0</formula>
    </cfRule>
  </conditionalFormatting>
  <conditionalFormatting sqref="E24">
    <cfRule type="cellIs" dxfId="1" priority="9" stopIfTrue="1" operator="lessThanOrEqual">
      <formula>0</formula>
    </cfRule>
  </conditionalFormatting>
  <conditionalFormatting sqref="I35:I42">
    <cfRule type="cellIs" dxfId="0" priority="11" stopIfTrue="1" operator="lessThanOrEqual">
      <formula>0</formula>
    </cfRule>
  </conditionalFormatting>
  <pageMargins left="0.59055118110236227" right="0.23622047244094491" top="0.31496062992125984" bottom="0.31496062992125984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01" r:id="rId4" name="Check Box 1013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32</xdr:row>
                    <xdr:rowOff>209550</xdr:rowOff>
                  </from>
                  <to>
                    <xdr:col>1</xdr:col>
                    <xdr:colOff>285750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2" r:id="rId5" name="Check Box 1014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32</xdr:row>
                    <xdr:rowOff>209550</xdr:rowOff>
                  </from>
                  <to>
                    <xdr:col>1</xdr:col>
                    <xdr:colOff>485775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3" r:id="rId6" name="Check Box 1015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32</xdr:row>
                    <xdr:rowOff>209550</xdr:rowOff>
                  </from>
                  <to>
                    <xdr:col>2</xdr:col>
                    <xdr:colOff>9525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5" r:id="rId7" name="Check Box 1007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31</xdr:row>
                    <xdr:rowOff>209550</xdr:rowOff>
                  </from>
                  <to>
                    <xdr:col>1</xdr:col>
                    <xdr:colOff>285750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6" r:id="rId8" name="Check Box 1008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31</xdr:row>
                    <xdr:rowOff>209550</xdr:rowOff>
                  </from>
                  <to>
                    <xdr:col>1</xdr:col>
                    <xdr:colOff>485775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7" r:id="rId9" name="Check Box 1009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31</xdr:row>
                    <xdr:rowOff>209550</xdr:rowOff>
                  </from>
                  <to>
                    <xdr:col>2</xdr:col>
                    <xdr:colOff>9525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2" r:id="rId10" name="Check Box 1004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30</xdr:row>
                    <xdr:rowOff>209550</xdr:rowOff>
                  </from>
                  <to>
                    <xdr:col>1</xdr:col>
                    <xdr:colOff>285750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3" r:id="rId11" name="Check Box 1005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30</xdr:row>
                    <xdr:rowOff>209550</xdr:rowOff>
                  </from>
                  <to>
                    <xdr:col>1</xdr:col>
                    <xdr:colOff>485775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4" r:id="rId12" name="Check Box 1006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30</xdr:row>
                    <xdr:rowOff>209550</xdr:rowOff>
                  </from>
                  <to>
                    <xdr:col>2</xdr:col>
                    <xdr:colOff>9525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9" r:id="rId13" name="Check Box 1001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29</xdr:row>
                    <xdr:rowOff>209550</xdr:rowOff>
                  </from>
                  <to>
                    <xdr:col>1</xdr:col>
                    <xdr:colOff>285750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0" r:id="rId14" name="Check Box 1002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29</xdr:row>
                    <xdr:rowOff>209550</xdr:rowOff>
                  </from>
                  <to>
                    <xdr:col>1</xdr:col>
                    <xdr:colOff>485775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1" r:id="rId15" name="Check Box 1003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29</xdr:row>
                    <xdr:rowOff>209550</xdr:rowOff>
                  </from>
                  <to>
                    <xdr:col>2</xdr:col>
                    <xdr:colOff>9525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6" r:id="rId16" name="Check Box 998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28</xdr:row>
                    <xdr:rowOff>209550</xdr:rowOff>
                  </from>
                  <to>
                    <xdr:col>1</xdr:col>
                    <xdr:colOff>285750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7" r:id="rId17" name="Check Box 999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28</xdr:row>
                    <xdr:rowOff>209550</xdr:rowOff>
                  </from>
                  <to>
                    <xdr:col>1</xdr:col>
                    <xdr:colOff>485775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8" r:id="rId18" name="Check Box 1000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28</xdr:row>
                    <xdr:rowOff>209550</xdr:rowOff>
                  </from>
                  <to>
                    <xdr:col>2</xdr:col>
                    <xdr:colOff>9525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3" r:id="rId19" name="Check Box 995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27</xdr:row>
                    <xdr:rowOff>209550</xdr:rowOff>
                  </from>
                  <to>
                    <xdr:col>1</xdr:col>
                    <xdr:colOff>285750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4" r:id="rId20" name="Check Box 996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27</xdr:row>
                    <xdr:rowOff>209550</xdr:rowOff>
                  </from>
                  <to>
                    <xdr:col>1</xdr:col>
                    <xdr:colOff>485775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5" r:id="rId21" name="Check Box 997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27</xdr:row>
                    <xdr:rowOff>209550</xdr:rowOff>
                  </from>
                  <to>
                    <xdr:col>2</xdr:col>
                    <xdr:colOff>9525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7" r:id="rId22" name="Check Box 989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26</xdr:row>
                    <xdr:rowOff>209550</xdr:rowOff>
                  </from>
                  <to>
                    <xdr:col>1</xdr:col>
                    <xdr:colOff>285750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8" r:id="rId23" name="Check Box 990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26</xdr:row>
                    <xdr:rowOff>209550</xdr:rowOff>
                  </from>
                  <to>
                    <xdr:col>1</xdr:col>
                    <xdr:colOff>485775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9" r:id="rId24" name="Check Box 991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26</xdr:row>
                    <xdr:rowOff>209550</xdr:rowOff>
                  </from>
                  <to>
                    <xdr:col>2</xdr:col>
                    <xdr:colOff>9525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4" r:id="rId25" name="Check Box 986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25</xdr:row>
                    <xdr:rowOff>209550</xdr:rowOff>
                  </from>
                  <to>
                    <xdr:col>1</xdr:col>
                    <xdr:colOff>285750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5" r:id="rId26" name="Check Box 987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25</xdr:row>
                    <xdr:rowOff>209550</xdr:rowOff>
                  </from>
                  <to>
                    <xdr:col>1</xdr:col>
                    <xdr:colOff>485775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6" r:id="rId27" name="Check Box 988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25</xdr:row>
                    <xdr:rowOff>209550</xdr:rowOff>
                  </from>
                  <to>
                    <xdr:col>2</xdr:col>
                    <xdr:colOff>9525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8" r:id="rId28" name="Check Box 980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24</xdr:row>
                    <xdr:rowOff>209550</xdr:rowOff>
                  </from>
                  <to>
                    <xdr:col>1</xdr:col>
                    <xdr:colOff>285750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9" r:id="rId29" name="Check Box 981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24</xdr:row>
                    <xdr:rowOff>209550</xdr:rowOff>
                  </from>
                  <to>
                    <xdr:col>1</xdr:col>
                    <xdr:colOff>485775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0" r:id="rId30" name="Check Box 982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24</xdr:row>
                    <xdr:rowOff>209550</xdr:rowOff>
                  </from>
                  <to>
                    <xdr:col>2</xdr:col>
                    <xdr:colOff>9525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2" r:id="rId31" name="Check Box 974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23</xdr:row>
                    <xdr:rowOff>161925</xdr:rowOff>
                  </from>
                  <to>
                    <xdr:col>1</xdr:col>
                    <xdr:colOff>285750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3" r:id="rId32" name="Check Box 975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23</xdr:row>
                    <xdr:rowOff>161925</xdr:rowOff>
                  </from>
                  <to>
                    <xdr:col>1</xdr:col>
                    <xdr:colOff>485775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4" r:id="rId33" name="Check Box 976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23</xdr:row>
                    <xdr:rowOff>161925</xdr:rowOff>
                  </from>
                  <to>
                    <xdr:col>2</xdr:col>
                    <xdr:colOff>9525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6" r:id="rId34" name="Check Box 968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19</xdr:row>
                    <xdr:rowOff>209550</xdr:rowOff>
                  </from>
                  <to>
                    <xdr:col>1</xdr:col>
                    <xdr:colOff>285750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7" r:id="rId35" name="Check Box 969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19</xdr:row>
                    <xdr:rowOff>209550</xdr:rowOff>
                  </from>
                  <to>
                    <xdr:col>1</xdr:col>
                    <xdr:colOff>485775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8" r:id="rId36" name="Check Box 970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19</xdr:row>
                    <xdr:rowOff>209550</xdr:rowOff>
                  </from>
                  <to>
                    <xdr:col>2</xdr:col>
                    <xdr:colOff>9525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0" r:id="rId37" name="Check Box 962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18</xdr:row>
                    <xdr:rowOff>209550</xdr:rowOff>
                  </from>
                  <to>
                    <xdr:col>1</xdr:col>
                    <xdr:colOff>285750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1" r:id="rId38" name="Check Box 963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18</xdr:row>
                    <xdr:rowOff>209550</xdr:rowOff>
                  </from>
                  <to>
                    <xdr:col>1</xdr:col>
                    <xdr:colOff>485775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2" r:id="rId39" name="Check Box 964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18</xdr:row>
                    <xdr:rowOff>209550</xdr:rowOff>
                  </from>
                  <to>
                    <xdr:col>2</xdr:col>
                    <xdr:colOff>9525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7" r:id="rId40" name="Check Box 959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17</xdr:row>
                    <xdr:rowOff>209550</xdr:rowOff>
                  </from>
                  <to>
                    <xdr:col>1</xdr:col>
                    <xdr:colOff>285750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8" r:id="rId41" name="Check Box 960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17</xdr:row>
                    <xdr:rowOff>209550</xdr:rowOff>
                  </from>
                  <to>
                    <xdr:col>1</xdr:col>
                    <xdr:colOff>485775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9" r:id="rId42" name="Check Box 961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17</xdr:row>
                    <xdr:rowOff>209550</xdr:rowOff>
                  </from>
                  <to>
                    <xdr:col>2</xdr:col>
                    <xdr:colOff>9525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4" r:id="rId43" name="Check Box 956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16</xdr:row>
                    <xdr:rowOff>209550</xdr:rowOff>
                  </from>
                  <to>
                    <xdr:col>1</xdr:col>
                    <xdr:colOff>285750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5" r:id="rId44" name="Check Box 957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16</xdr:row>
                    <xdr:rowOff>209550</xdr:rowOff>
                  </from>
                  <to>
                    <xdr:col>1</xdr:col>
                    <xdr:colOff>485775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6" r:id="rId45" name="Check Box 958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16</xdr:row>
                    <xdr:rowOff>209550</xdr:rowOff>
                  </from>
                  <to>
                    <xdr:col>2</xdr:col>
                    <xdr:colOff>9525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1" r:id="rId46" name="Check Box 953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15</xdr:row>
                    <xdr:rowOff>209550</xdr:rowOff>
                  </from>
                  <to>
                    <xdr:col>1</xdr:col>
                    <xdr:colOff>285750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2" r:id="rId47" name="Check Box 954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15</xdr:row>
                    <xdr:rowOff>209550</xdr:rowOff>
                  </from>
                  <to>
                    <xdr:col>1</xdr:col>
                    <xdr:colOff>485775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3" r:id="rId48" name="Check Box 955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15</xdr:row>
                    <xdr:rowOff>209550</xdr:rowOff>
                  </from>
                  <to>
                    <xdr:col>2</xdr:col>
                    <xdr:colOff>9525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8" r:id="rId49" name="Check Box 950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14</xdr:row>
                    <xdr:rowOff>209550</xdr:rowOff>
                  </from>
                  <to>
                    <xdr:col>1</xdr:col>
                    <xdr:colOff>285750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9" r:id="rId50" name="Check Box 951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14</xdr:row>
                    <xdr:rowOff>209550</xdr:rowOff>
                  </from>
                  <to>
                    <xdr:col>1</xdr:col>
                    <xdr:colOff>485775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0" r:id="rId51" name="Check Box 952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14</xdr:row>
                    <xdr:rowOff>209550</xdr:rowOff>
                  </from>
                  <to>
                    <xdr:col>2</xdr:col>
                    <xdr:colOff>9525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5" r:id="rId52" name="Check Box 947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13</xdr:row>
                    <xdr:rowOff>209550</xdr:rowOff>
                  </from>
                  <to>
                    <xdr:col>1</xdr:col>
                    <xdr:colOff>285750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6" r:id="rId53" name="Check Box 948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13</xdr:row>
                    <xdr:rowOff>209550</xdr:rowOff>
                  </from>
                  <to>
                    <xdr:col>1</xdr:col>
                    <xdr:colOff>485775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7" r:id="rId54" name="Check Box 949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13</xdr:row>
                    <xdr:rowOff>209550</xdr:rowOff>
                  </from>
                  <to>
                    <xdr:col>2</xdr:col>
                    <xdr:colOff>9525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2" r:id="rId55" name="Check Box 944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12</xdr:row>
                    <xdr:rowOff>209550</xdr:rowOff>
                  </from>
                  <to>
                    <xdr:col>1</xdr:col>
                    <xdr:colOff>285750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3" r:id="rId56" name="Check Box 945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12</xdr:row>
                    <xdr:rowOff>209550</xdr:rowOff>
                  </from>
                  <to>
                    <xdr:col>1</xdr:col>
                    <xdr:colOff>485775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4" r:id="rId57" name="Check Box 946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12</xdr:row>
                    <xdr:rowOff>209550</xdr:rowOff>
                  </from>
                  <to>
                    <xdr:col>2</xdr:col>
                    <xdr:colOff>9525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6" r:id="rId58" name="Check Box 938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11</xdr:row>
                    <xdr:rowOff>209550</xdr:rowOff>
                  </from>
                  <to>
                    <xdr:col>1</xdr:col>
                    <xdr:colOff>285750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7" r:id="rId59" name="Check Box 939">
              <controlPr defaultSize="0" autoFill="0" autoLine="0" autoPict="0">
                <anchor moveWithCells="1" sizeWithCells="1">
                  <from>
                    <xdr:col>1</xdr:col>
                    <xdr:colOff>257175</xdr:colOff>
                    <xdr:row>11</xdr:row>
                    <xdr:rowOff>209550</xdr:rowOff>
                  </from>
                  <to>
                    <xdr:col>1</xdr:col>
                    <xdr:colOff>476250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8" r:id="rId60" name="Check Box 940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11</xdr:row>
                    <xdr:rowOff>209550</xdr:rowOff>
                  </from>
                  <to>
                    <xdr:col>2</xdr:col>
                    <xdr:colOff>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61" name="Check Box 515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11</xdr:row>
                    <xdr:rowOff>0</xdr:rowOff>
                  </from>
                  <to>
                    <xdr:col>1</xdr:col>
                    <xdr:colOff>276225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62" name="Check Box 517">
              <controlPr defaultSize="0" autoFill="0" autoLine="0" autoPict="0">
                <anchor moveWithCells="1" sizeWithCells="1">
                  <from>
                    <xdr:col>1</xdr:col>
                    <xdr:colOff>257175</xdr:colOff>
                    <xdr:row>11</xdr:row>
                    <xdr:rowOff>0</xdr:rowOff>
                  </from>
                  <to>
                    <xdr:col>1</xdr:col>
                    <xdr:colOff>476250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0" r:id="rId63" name="Check Box 522">
              <controlPr defaultSize="0" autoFill="0" autoLine="0" autoPict="0">
                <anchor moveWithCells="1" sizeWithCells="1">
                  <from>
                    <xdr:col>1</xdr:col>
                    <xdr:colOff>447675</xdr:colOff>
                    <xdr:row>11</xdr:row>
                    <xdr:rowOff>0</xdr:rowOff>
                  </from>
                  <to>
                    <xdr:col>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'Stammdaten Berufe'!$A$2:$A$9</xm:f>
          </x14:formula1>
          <xm:sqref>G4:I6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9"/>
  <sheetViews>
    <sheetView showGridLines="0" zoomScale="120" zoomScaleNormal="120" zoomScaleSheetLayoutView="135" workbookViewId="0">
      <selection activeCell="L25" sqref="L25"/>
    </sheetView>
  </sheetViews>
  <sheetFormatPr baseColWidth="10" defaultRowHeight="12.75" x14ac:dyDescent="0.2"/>
  <sheetData>
    <row r="1" spans="10:10" x14ac:dyDescent="0.2">
      <c r="J1" s="383">
        <v>0</v>
      </c>
    </row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29" customFormat="1" x14ac:dyDescent="0.2"/>
    <row r="30" customFormat="1" x14ac:dyDescent="0.2"/>
    <row r="31" customFormat="1" x14ac:dyDescent="0.2"/>
    <row r="32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69" spans="1:1" x14ac:dyDescent="0.2">
      <c r="A69" s="383">
        <v>0</v>
      </c>
    </row>
  </sheetData>
  <sheetProtection algorithmName="SHA-512" hashValue="F37ye93D9ahCXRwR+wQjGe2iZrCOCuQzVWT5mbF+pAAEj6ev4bg9ILL7rImQKLmFehN4vgNd+0RqMIZwjmGc6w==" saltValue="iFoihPC098sQCOFvL++ecg==" spinCount="100000" sheet="1" objects="1" scenarios="1"/>
  <pageMargins left="0.59055118110236227" right="0.23622047244094491" top="0.31496062992125984" bottom="0.31496062992125984" header="0.31496062992125984" footer="0.31496062992125984"/>
  <pageSetup paperSize="9" scale="8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749992370372631"/>
  </sheetPr>
  <dimension ref="A1:A9"/>
  <sheetViews>
    <sheetView zoomScaleNormal="100" workbookViewId="0">
      <selection activeCell="A23" sqref="A23"/>
    </sheetView>
  </sheetViews>
  <sheetFormatPr baseColWidth="10" defaultColWidth="78.140625" defaultRowHeight="12.75" x14ac:dyDescent="0.2"/>
  <sheetData>
    <row r="1" spans="1:1" x14ac:dyDescent="0.2">
      <c r="A1" s="1" t="s">
        <v>60</v>
      </c>
    </row>
    <row r="2" spans="1:1" x14ac:dyDescent="0.2">
      <c r="A2" s="2"/>
    </row>
    <row r="3" spans="1:1" x14ac:dyDescent="0.2">
      <c r="A3" s="2" t="s">
        <v>61</v>
      </c>
    </row>
    <row r="4" spans="1:1" x14ac:dyDescent="0.2">
      <c r="A4" s="2" t="s">
        <v>62</v>
      </c>
    </row>
    <row r="5" spans="1:1" x14ac:dyDescent="0.2">
      <c r="A5" s="2" t="s">
        <v>63</v>
      </c>
    </row>
    <row r="6" spans="1:1" x14ac:dyDescent="0.2">
      <c r="A6" s="2" t="s">
        <v>64</v>
      </c>
    </row>
    <row r="7" spans="1:1" x14ac:dyDescent="0.2">
      <c r="A7" s="2" t="s">
        <v>65</v>
      </c>
    </row>
    <row r="8" spans="1:1" x14ac:dyDescent="0.2">
      <c r="A8" s="2" t="s">
        <v>66</v>
      </c>
    </row>
    <row r="9" spans="1:1" x14ac:dyDescent="0.2">
      <c r="A9" s="2" t="s">
        <v>67</v>
      </c>
    </row>
  </sheetData>
  <pageMargins left="0.31496062992125984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10</vt:i4>
      </vt:variant>
    </vt:vector>
  </HeadingPairs>
  <TitlesOfParts>
    <vt:vector size="17" baseType="lpstr">
      <vt:lpstr>Hinweise</vt:lpstr>
      <vt:lpstr>PEX und CPEX</vt:lpstr>
      <vt:lpstr>PEX_2</vt:lpstr>
      <vt:lpstr>Chefexperte</vt:lpstr>
      <vt:lpstr>Material</vt:lpstr>
      <vt:lpstr>Regelung</vt:lpstr>
      <vt:lpstr>Stammdaten Berufe</vt:lpstr>
      <vt:lpstr>Chefexperte!Druckbereich</vt:lpstr>
      <vt:lpstr>Hinweise!Druckbereich</vt:lpstr>
      <vt:lpstr>Material!Druckbereich</vt:lpstr>
      <vt:lpstr>'PEX und CPEX'!Druckbereich</vt:lpstr>
      <vt:lpstr>PEX_2!Druckbereich</vt:lpstr>
      <vt:lpstr>Regelung!Druckbereich</vt:lpstr>
      <vt:lpstr>'PEX und CPEX'!Kontrollkästchen3</vt:lpstr>
      <vt:lpstr>'PEX und CPEX'!Text1</vt:lpstr>
      <vt:lpstr>'PEX und CPEX'!Text2</vt:lpstr>
      <vt:lpstr>'PEX und CPEX'!Text3</vt:lpstr>
    </vt:vector>
  </TitlesOfParts>
  <Company>Sulzer Textil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Arn</dc:creator>
  <cp:lastModifiedBy>Broch Renate</cp:lastModifiedBy>
  <cp:lastPrinted>2023-03-02T13:05:20Z</cp:lastPrinted>
  <dcterms:created xsi:type="dcterms:W3CDTF">2005-03-15T07:24:19Z</dcterms:created>
  <dcterms:modified xsi:type="dcterms:W3CDTF">2025-01-28T10:53:42Z</dcterms:modified>
</cp:coreProperties>
</file>