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IGSAA\sov_neu\27_fachstelle_sozialversicherungen\03_kernaufgaben\02_pflegefinanzierung_clearingstelle\06_pflege_ambulant\SpitexClearingstelle\WEB\2022\Abrechnungsform\"/>
    </mc:Choice>
  </mc:AlternateContent>
  <workbookProtection workbookPassword="D46B" lockStructure="1"/>
  <bookViews>
    <workbookView xWindow="0" yWindow="0" windowWidth="28800" windowHeight="10800" tabRatio="656"/>
  </bookViews>
  <sheets>
    <sheet name="Wohnsitz" sheetId="2" r:id="rId1"/>
    <sheet name="Sammel-RG Wohnsitz" sheetId="1" r:id="rId2"/>
    <sheet name="internRG_Beleg" sheetId="12" r:id="rId3"/>
    <sheet name="Meldung Ferienaufenthalt" sheetId="8" state="hidden" r:id="rId4"/>
    <sheet name="Ferienaufenthalt SO" sheetId="7" state="hidden" r:id="rId5"/>
    <sheet name="Sammel-RG Ferien SO" sheetId="10" state="hidden" r:id="rId6"/>
    <sheet name="Ausserkantonale Patienten" sheetId="4" state="hidden" r:id="rId7"/>
    <sheet name="Parameter" sheetId="3" state="hidden" r:id="rId8"/>
    <sheet name="Tabelle1" sheetId="11" state="hidden" r:id="rId9"/>
  </sheets>
  <externalReferences>
    <externalReference r:id="rId10"/>
  </externalReferences>
  <definedNames>
    <definedName name="_xlnm.Print_Area" localSheetId="6">'Ausserkantonale Patienten'!$B$1:$M$34</definedName>
    <definedName name="_xlnm.Print_Area" localSheetId="4">'Ferienaufenthalt SO'!$A$1:$X$62</definedName>
    <definedName name="_xlnm.Print_Area" localSheetId="3">'Meldung Ferienaufenthalt'!$B$1:$M$37</definedName>
    <definedName name="_xlnm.Print_Area" localSheetId="5">'Sammel-RG Ferien SO'!$A$1:$L$51</definedName>
    <definedName name="_xlnm.Print_Area" localSheetId="1">'Sammel-RG Wohnsitz'!$B$2:$M$62</definedName>
    <definedName name="_xlnm.Print_Area" localSheetId="0">Wohnsitz!$A$1:$V$300</definedName>
    <definedName name="_xlnm.Print_Titles" localSheetId="4">'Ferienaufenthalt SO'!$3:$12</definedName>
    <definedName name="_xlnm.Print_Titles" localSheetId="0">Wohnsitz!$3:$13</definedName>
    <definedName name="Ort_KTSO" localSheetId="2">[1]!Tabelle1[Ort]</definedName>
    <definedName name="Ort_KTSO">Tabelle1[Ort]</definedName>
  </definedNames>
  <calcPr calcId="162913"/>
</workbook>
</file>

<file path=xl/calcChain.xml><?xml version="1.0" encoding="utf-8"?>
<calcChain xmlns="http://schemas.openxmlformats.org/spreadsheetml/2006/main">
  <c r="U17" i="2" l="1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C12" i="10" l="1"/>
  <c r="C16" i="1"/>
  <c r="P2" i="3" l="1"/>
  <c r="P3" i="3"/>
  <c r="P4" i="3"/>
  <c r="P5" i="3"/>
  <c r="Q56" i="7" s="1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4" i="2" l="1"/>
  <c r="P18" i="2"/>
  <c r="P22" i="2"/>
  <c r="P26" i="2"/>
  <c r="P30" i="2"/>
  <c r="P34" i="2"/>
  <c r="P38" i="2"/>
  <c r="P42" i="2"/>
  <c r="P46" i="2"/>
  <c r="P50" i="2"/>
  <c r="P54" i="2"/>
  <c r="P58" i="2"/>
  <c r="P62" i="2"/>
  <c r="P66" i="2"/>
  <c r="P70" i="2"/>
  <c r="P74" i="2"/>
  <c r="P78" i="2"/>
  <c r="P82" i="2"/>
  <c r="P86" i="2"/>
  <c r="P90" i="2"/>
  <c r="P94" i="2"/>
  <c r="P98" i="2"/>
  <c r="P102" i="2"/>
  <c r="P106" i="2"/>
  <c r="P110" i="2"/>
  <c r="P114" i="2"/>
  <c r="P118" i="2"/>
  <c r="P122" i="2"/>
  <c r="P126" i="2"/>
  <c r="P130" i="2"/>
  <c r="P134" i="2"/>
  <c r="P138" i="2"/>
  <c r="P142" i="2"/>
  <c r="P146" i="2"/>
  <c r="P150" i="2"/>
  <c r="P154" i="2"/>
  <c r="P158" i="2"/>
  <c r="P162" i="2"/>
  <c r="P166" i="2"/>
  <c r="P170" i="2"/>
  <c r="P174" i="2"/>
  <c r="P178" i="2"/>
  <c r="P182" i="2"/>
  <c r="P186" i="2"/>
  <c r="P190" i="2"/>
  <c r="P194" i="2"/>
  <c r="P198" i="2"/>
  <c r="P202" i="2"/>
  <c r="P206" i="2"/>
  <c r="P210" i="2"/>
  <c r="P214" i="2"/>
  <c r="P218" i="2"/>
  <c r="P222" i="2"/>
  <c r="P226" i="2"/>
  <c r="P230" i="2"/>
  <c r="P234" i="2"/>
  <c r="P238" i="2"/>
  <c r="P242" i="2"/>
  <c r="P246" i="2"/>
  <c r="P250" i="2"/>
  <c r="P254" i="2"/>
  <c r="P258" i="2"/>
  <c r="P262" i="2"/>
  <c r="P266" i="2"/>
  <c r="P270" i="2"/>
  <c r="P274" i="2"/>
  <c r="P15" i="2"/>
  <c r="P19" i="2"/>
  <c r="P23" i="2"/>
  <c r="P27" i="2"/>
  <c r="P31" i="2"/>
  <c r="P35" i="2"/>
  <c r="P39" i="2"/>
  <c r="P43" i="2"/>
  <c r="P47" i="2"/>
  <c r="P51" i="2"/>
  <c r="P55" i="2"/>
  <c r="P59" i="2"/>
  <c r="P63" i="2"/>
  <c r="P67" i="2"/>
  <c r="P71" i="2"/>
  <c r="P75" i="2"/>
  <c r="P79" i="2"/>
  <c r="P83" i="2"/>
  <c r="P87" i="2"/>
  <c r="P91" i="2"/>
  <c r="P95" i="2"/>
  <c r="P99" i="2"/>
  <c r="P103" i="2"/>
  <c r="P107" i="2"/>
  <c r="P111" i="2"/>
  <c r="P115" i="2"/>
  <c r="P119" i="2"/>
  <c r="P123" i="2"/>
  <c r="P127" i="2"/>
  <c r="P131" i="2"/>
  <c r="P135" i="2"/>
  <c r="P139" i="2"/>
  <c r="P143" i="2"/>
  <c r="P147" i="2"/>
  <c r="P151" i="2"/>
  <c r="P155" i="2"/>
  <c r="P159" i="2"/>
  <c r="P163" i="2"/>
  <c r="P167" i="2"/>
  <c r="P171" i="2"/>
  <c r="P175" i="2"/>
  <c r="P179" i="2"/>
  <c r="P183" i="2"/>
  <c r="P187" i="2"/>
  <c r="P191" i="2"/>
  <c r="P195" i="2"/>
  <c r="P199" i="2"/>
  <c r="P203" i="2"/>
  <c r="P207" i="2"/>
  <c r="P211" i="2"/>
  <c r="P215" i="2"/>
  <c r="P219" i="2"/>
  <c r="P223" i="2"/>
  <c r="P227" i="2"/>
  <c r="P231" i="2"/>
  <c r="P235" i="2"/>
  <c r="P239" i="2"/>
  <c r="P243" i="2"/>
  <c r="P247" i="2"/>
  <c r="P251" i="2"/>
  <c r="P255" i="2"/>
  <c r="P259" i="2"/>
  <c r="P263" i="2"/>
  <c r="P267" i="2"/>
  <c r="P271" i="2"/>
  <c r="P275" i="2"/>
  <c r="P279" i="2"/>
  <c r="P16" i="2"/>
  <c r="P20" i="2"/>
  <c r="P24" i="2"/>
  <c r="P28" i="2"/>
  <c r="P32" i="2"/>
  <c r="P36" i="2"/>
  <c r="P40" i="2"/>
  <c r="P44" i="2"/>
  <c r="P17" i="2"/>
  <c r="P21" i="2"/>
  <c r="P25" i="2"/>
  <c r="P29" i="2"/>
  <c r="P33" i="2"/>
  <c r="P37" i="2"/>
  <c r="P41" i="2"/>
  <c r="P45" i="2"/>
  <c r="P49" i="2"/>
  <c r="P53" i="2"/>
  <c r="P57" i="2"/>
  <c r="P61" i="2"/>
  <c r="P65" i="2"/>
  <c r="P69" i="2"/>
  <c r="P73" i="2"/>
  <c r="P77" i="2"/>
  <c r="P81" i="2"/>
  <c r="P85" i="2"/>
  <c r="P89" i="2"/>
  <c r="P93" i="2"/>
  <c r="P97" i="2"/>
  <c r="P101" i="2"/>
  <c r="P105" i="2"/>
  <c r="P109" i="2"/>
  <c r="P113" i="2"/>
  <c r="P117" i="2"/>
  <c r="P121" i="2"/>
  <c r="P125" i="2"/>
  <c r="P129" i="2"/>
  <c r="P133" i="2"/>
  <c r="P137" i="2"/>
  <c r="P141" i="2"/>
  <c r="P145" i="2"/>
  <c r="P149" i="2"/>
  <c r="P153" i="2"/>
  <c r="P157" i="2"/>
  <c r="P161" i="2"/>
  <c r="P165" i="2"/>
  <c r="P169" i="2"/>
  <c r="P173" i="2"/>
  <c r="P177" i="2"/>
  <c r="P181" i="2"/>
  <c r="P185" i="2"/>
  <c r="P189" i="2"/>
  <c r="P193" i="2"/>
  <c r="P197" i="2"/>
  <c r="P201" i="2"/>
  <c r="P205" i="2"/>
  <c r="P209" i="2"/>
  <c r="P213" i="2"/>
  <c r="P217" i="2"/>
  <c r="P221" i="2"/>
  <c r="P225" i="2"/>
  <c r="P229" i="2"/>
  <c r="P233" i="2"/>
  <c r="P237" i="2"/>
  <c r="P241" i="2"/>
  <c r="P245" i="2"/>
  <c r="P249" i="2"/>
  <c r="P253" i="2"/>
  <c r="P257" i="2"/>
  <c r="P261" i="2"/>
  <c r="P265" i="2"/>
  <c r="P269" i="2"/>
  <c r="P273" i="2"/>
  <c r="P277" i="2"/>
  <c r="P281" i="2"/>
  <c r="P285" i="2"/>
  <c r="P289" i="2"/>
  <c r="P293" i="2"/>
  <c r="P297" i="2"/>
  <c r="P301" i="2"/>
  <c r="P305" i="2"/>
  <c r="P309" i="2"/>
  <c r="P313" i="2"/>
  <c r="P317" i="2"/>
  <c r="P321" i="2"/>
  <c r="P325" i="2"/>
  <c r="P329" i="2"/>
  <c r="P333" i="2"/>
  <c r="P337" i="2"/>
  <c r="P341" i="2"/>
  <c r="P345" i="2"/>
  <c r="P349" i="2"/>
  <c r="P353" i="2"/>
  <c r="P48" i="2"/>
  <c r="P64" i="2"/>
  <c r="P80" i="2"/>
  <c r="P96" i="2"/>
  <c r="P112" i="2"/>
  <c r="P128" i="2"/>
  <c r="P144" i="2"/>
  <c r="P160" i="2"/>
  <c r="P176" i="2"/>
  <c r="P192" i="2"/>
  <c r="P208" i="2"/>
  <c r="P224" i="2"/>
  <c r="P240" i="2"/>
  <c r="P256" i="2"/>
  <c r="P272" i="2"/>
  <c r="P282" i="2"/>
  <c r="P287" i="2"/>
  <c r="P292" i="2"/>
  <c r="P298" i="2"/>
  <c r="P303" i="2"/>
  <c r="P308" i="2"/>
  <c r="P314" i="2"/>
  <c r="P319" i="2"/>
  <c r="P324" i="2"/>
  <c r="P330" i="2"/>
  <c r="P335" i="2"/>
  <c r="P340" i="2"/>
  <c r="P346" i="2"/>
  <c r="P351" i="2"/>
  <c r="P356" i="2"/>
  <c r="P360" i="2"/>
  <c r="P364" i="2"/>
  <c r="P368" i="2"/>
  <c r="P372" i="2"/>
  <c r="P376" i="2"/>
  <c r="P380" i="2"/>
  <c r="P384" i="2"/>
  <c r="P388" i="2"/>
  <c r="P392" i="2"/>
  <c r="P396" i="2"/>
  <c r="P400" i="2"/>
  <c r="P404" i="2"/>
  <c r="P408" i="2"/>
  <c r="P412" i="2"/>
  <c r="P416" i="2"/>
  <c r="P420" i="2"/>
  <c r="P424" i="2"/>
  <c r="P428" i="2"/>
  <c r="P432" i="2"/>
  <c r="P436" i="2"/>
  <c r="P440" i="2"/>
  <c r="P444" i="2"/>
  <c r="P448" i="2"/>
  <c r="P452" i="2"/>
  <c r="P456" i="2"/>
  <c r="P460" i="2"/>
  <c r="P464" i="2"/>
  <c r="P468" i="2"/>
  <c r="P472" i="2"/>
  <c r="P476" i="2"/>
  <c r="P480" i="2"/>
  <c r="P484" i="2"/>
  <c r="P488" i="2"/>
  <c r="P492" i="2"/>
  <c r="P496" i="2"/>
  <c r="P500" i="2"/>
  <c r="O15" i="2"/>
  <c r="O19" i="2"/>
  <c r="O23" i="2"/>
  <c r="O27" i="2"/>
  <c r="O31" i="2"/>
  <c r="O35" i="2"/>
  <c r="O39" i="2"/>
  <c r="O43" i="2"/>
  <c r="O47" i="2"/>
  <c r="O51" i="2"/>
  <c r="P52" i="2"/>
  <c r="P68" i="2"/>
  <c r="P84" i="2"/>
  <c r="P100" i="2"/>
  <c r="P116" i="2"/>
  <c r="P132" i="2"/>
  <c r="P148" i="2"/>
  <c r="P164" i="2"/>
  <c r="P180" i="2"/>
  <c r="P196" i="2"/>
  <c r="P212" i="2"/>
  <c r="P228" i="2"/>
  <c r="P244" i="2"/>
  <c r="P260" i="2"/>
  <c r="P276" i="2"/>
  <c r="P283" i="2"/>
  <c r="P288" i="2"/>
  <c r="P294" i="2"/>
  <c r="P299" i="2"/>
  <c r="P304" i="2"/>
  <c r="P310" i="2"/>
  <c r="P315" i="2"/>
  <c r="P320" i="2"/>
  <c r="P326" i="2"/>
  <c r="P331" i="2"/>
  <c r="P336" i="2"/>
  <c r="P342" i="2"/>
  <c r="P347" i="2"/>
  <c r="P352" i="2"/>
  <c r="P357" i="2"/>
  <c r="P361" i="2"/>
  <c r="P365" i="2"/>
  <c r="P369" i="2"/>
  <c r="P373" i="2"/>
  <c r="P377" i="2"/>
  <c r="P381" i="2"/>
  <c r="P385" i="2"/>
  <c r="P389" i="2"/>
  <c r="P393" i="2"/>
  <c r="P397" i="2"/>
  <c r="P401" i="2"/>
  <c r="P405" i="2"/>
  <c r="P409" i="2"/>
  <c r="P413" i="2"/>
  <c r="P417" i="2"/>
  <c r="P421" i="2"/>
  <c r="P425" i="2"/>
  <c r="P429" i="2"/>
  <c r="P433" i="2"/>
  <c r="P437" i="2"/>
  <c r="P441" i="2"/>
  <c r="P445" i="2"/>
  <c r="P449" i="2"/>
  <c r="P453" i="2"/>
  <c r="P457" i="2"/>
  <c r="P461" i="2"/>
  <c r="P465" i="2"/>
  <c r="P469" i="2"/>
  <c r="P473" i="2"/>
  <c r="P477" i="2"/>
  <c r="P481" i="2"/>
  <c r="P56" i="2"/>
  <c r="P72" i="2"/>
  <c r="P88" i="2"/>
  <c r="P104" i="2"/>
  <c r="P120" i="2"/>
  <c r="P136" i="2"/>
  <c r="P152" i="2"/>
  <c r="P168" i="2"/>
  <c r="P184" i="2"/>
  <c r="P200" i="2"/>
  <c r="P216" i="2"/>
  <c r="P232" i="2"/>
  <c r="P248" i="2"/>
  <c r="P264" i="2"/>
  <c r="P278" i="2"/>
  <c r="P284" i="2"/>
  <c r="P290" i="2"/>
  <c r="P295" i="2"/>
  <c r="P300" i="2"/>
  <c r="P306" i="2"/>
  <c r="P311" i="2"/>
  <c r="P316" i="2"/>
  <c r="P322" i="2"/>
  <c r="P327" i="2"/>
  <c r="P332" i="2"/>
  <c r="P338" i="2"/>
  <c r="P343" i="2"/>
  <c r="P348" i="2"/>
  <c r="P354" i="2"/>
  <c r="P358" i="2"/>
  <c r="P362" i="2"/>
  <c r="P366" i="2"/>
  <c r="P370" i="2"/>
  <c r="P374" i="2"/>
  <c r="P378" i="2"/>
  <c r="P382" i="2"/>
  <c r="P386" i="2"/>
  <c r="P390" i="2"/>
  <c r="P394" i="2"/>
  <c r="P398" i="2"/>
  <c r="P402" i="2"/>
  <c r="P406" i="2"/>
  <c r="P410" i="2"/>
  <c r="P414" i="2"/>
  <c r="P418" i="2"/>
  <c r="P422" i="2"/>
  <c r="P426" i="2"/>
  <c r="P430" i="2"/>
  <c r="P434" i="2"/>
  <c r="P438" i="2"/>
  <c r="P442" i="2"/>
  <c r="P446" i="2"/>
  <c r="P450" i="2"/>
  <c r="P454" i="2"/>
  <c r="P458" i="2"/>
  <c r="P462" i="2"/>
  <c r="P466" i="2"/>
  <c r="P470" i="2"/>
  <c r="P474" i="2"/>
  <c r="P478" i="2"/>
  <c r="P482" i="2"/>
  <c r="P486" i="2"/>
  <c r="P490" i="2"/>
  <c r="P494" i="2"/>
  <c r="P498" i="2"/>
  <c r="P502" i="2"/>
  <c r="O17" i="2"/>
  <c r="O21" i="2"/>
  <c r="O25" i="2"/>
  <c r="O29" i="2"/>
  <c r="O33" i="2"/>
  <c r="O37" i="2"/>
  <c r="O41" i="2"/>
  <c r="O45" i="2"/>
  <c r="O49" i="2"/>
  <c r="O53" i="2"/>
  <c r="O57" i="2"/>
  <c r="O61" i="2"/>
  <c r="O65" i="2"/>
  <c r="O69" i="2"/>
  <c r="O73" i="2"/>
  <c r="O77" i="2"/>
  <c r="O81" i="2"/>
  <c r="O85" i="2"/>
  <c r="O89" i="2"/>
  <c r="P60" i="2"/>
  <c r="P76" i="2"/>
  <c r="P92" i="2"/>
  <c r="P108" i="2"/>
  <c r="P124" i="2"/>
  <c r="P140" i="2"/>
  <c r="P156" i="2"/>
  <c r="P172" i="2"/>
  <c r="P188" i="2"/>
  <c r="P204" i="2"/>
  <c r="P220" i="2"/>
  <c r="P236" i="2"/>
  <c r="P252" i="2"/>
  <c r="P268" i="2"/>
  <c r="P280" i="2"/>
  <c r="P286" i="2"/>
  <c r="P291" i="2"/>
  <c r="P296" i="2"/>
  <c r="P302" i="2"/>
  <c r="P307" i="2"/>
  <c r="P312" i="2"/>
  <c r="P318" i="2"/>
  <c r="P323" i="2"/>
  <c r="P328" i="2"/>
  <c r="P334" i="2"/>
  <c r="P339" i="2"/>
  <c r="P344" i="2"/>
  <c r="P350" i="2"/>
  <c r="P355" i="2"/>
  <c r="P359" i="2"/>
  <c r="P363" i="2"/>
  <c r="P367" i="2"/>
  <c r="P371" i="2"/>
  <c r="P375" i="2"/>
  <c r="P379" i="2"/>
  <c r="P383" i="2"/>
  <c r="P387" i="2"/>
  <c r="P391" i="2"/>
  <c r="P395" i="2"/>
  <c r="P399" i="2"/>
  <c r="P403" i="2"/>
  <c r="P407" i="2"/>
  <c r="P411" i="2"/>
  <c r="P415" i="2"/>
  <c r="P419" i="2"/>
  <c r="P423" i="2"/>
  <c r="P427" i="2"/>
  <c r="P431" i="2"/>
  <c r="P435" i="2"/>
  <c r="P439" i="2"/>
  <c r="P443" i="2"/>
  <c r="P447" i="2"/>
  <c r="P451" i="2"/>
  <c r="P455" i="2"/>
  <c r="P459" i="2"/>
  <c r="P463" i="2"/>
  <c r="P467" i="2"/>
  <c r="P471" i="2"/>
  <c r="P475" i="2"/>
  <c r="P479" i="2"/>
  <c r="P483" i="2"/>
  <c r="P487" i="2"/>
  <c r="P491" i="2"/>
  <c r="P495" i="2"/>
  <c r="P499" i="2"/>
  <c r="O14" i="2"/>
  <c r="O18" i="2"/>
  <c r="O22" i="2"/>
  <c r="O26" i="2"/>
  <c r="O30" i="2"/>
  <c r="O34" i="2"/>
  <c r="O38" i="2"/>
  <c r="O42" i="2"/>
  <c r="O46" i="2"/>
  <c r="O50" i="2"/>
  <c r="O54" i="2"/>
  <c r="O58" i="2"/>
  <c r="O62" i="2"/>
  <c r="O66" i="2"/>
  <c r="P485" i="2"/>
  <c r="P501" i="2"/>
  <c r="O28" i="2"/>
  <c r="O44" i="2"/>
  <c r="O56" i="2"/>
  <c r="O64" i="2"/>
  <c r="O71" i="2"/>
  <c r="O76" i="2"/>
  <c r="O82" i="2"/>
  <c r="O87" i="2"/>
  <c r="O92" i="2"/>
  <c r="O96" i="2"/>
  <c r="O100" i="2"/>
  <c r="O104" i="2"/>
  <c r="O108" i="2"/>
  <c r="O112" i="2"/>
  <c r="O116" i="2"/>
  <c r="O120" i="2"/>
  <c r="O124" i="2"/>
  <c r="O128" i="2"/>
  <c r="O132" i="2"/>
  <c r="O136" i="2"/>
  <c r="O140" i="2"/>
  <c r="O144" i="2"/>
  <c r="O148" i="2"/>
  <c r="O152" i="2"/>
  <c r="O156" i="2"/>
  <c r="O160" i="2"/>
  <c r="O164" i="2"/>
  <c r="O168" i="2"/>
  <c r="O172" i="2"/>
  <c r="O176" i="2"/>
  <c r="O180" i="2"/>
  <c r="O184" i="2"/>
  <c r="O188" i="2"/>
  <c r="O192" i="2"/>
  <c r="O196" i="2"/>
  <c r="O200" i="2"/>
  <c r="O204" i="2"/>
  <c r="O208" i="2"/>
  <c r="O212" i="2"/>
  <c r="O216" i="2"/>
  <c r="O220" i="2"/>
  <c r="O224" i="2"/>
  <c r="O228" i="2"/>
  <c r="O232" i="2"/>
  <c r="O236" i="2"/>
  <c r="O240" i="2"/>
  <c r="O244" i="2"/>
  <c r="O248" i="2"/>
  <c r="O252" i="2"/>
  <c r="O256" i="2"/>
  <c r="O260" i="2"/>
  <c r="O264" i="2"/>
  <c r="O268" i="2"/>
  <c r="O272" i="2"/>
  <c r="O276" i="2"/>
  <c r="O280" i="2"/>
  <c r="O284" i="2"/>
  <c r="O288" i="2"/>
  <c r="O292" i="2"/>
  <c r="O296" i="2"/>
  <c r="O300" i="2"/>
  <c r="O304" i="2"/>
  <c r="P489" i="2"/>
  <c r="O16" i="2"/>
  <c r="O32" i="2"/>
  <c r="O48" i="2"/>
  <c r="O59" i="2"/>
  <c r="O67" i="2"/>
  <c r="O72" i="2"/>
  <c r="O78" i="2"/>
  <c r="O83" i="2"/>
  <c r="O88" i="2"/>
  <c r="O93" i="2"/>
  <c r="O97" i="2"/>
  <c r="O101" i="2"/>
  <c r="O105" i="2"/>
  <c r="O109" i="2"/>
  <c r="O113" i="2"/>
  <c r="O117" i="2"/>
  <c r="O121" i="2"/>
  <c r="O125" i="2"/>
  <c r="O129" i="2"/>
  <c r="O133" i="2"/>
  <c r="O137" i="2"/>
  <c r="O141" i="2"/>
  <c r="O145" i="2"/>
  <c r="O149" i="2"/>
  <c r="O153" i="2"/>
  <c r="O157" i="2"/>
  <c r="O161" i="2"/>
  <c r="O165" i="2"/>
  <c r="O169" i="2"/>
  <c r="O173" i="2"/>
  <c r="O177" i="2"/>
  <c r="O181" i="2"/>
  <c r="O185" i="2"/>
  <c r="O189" i="2"/>
  <c r="O193" i="2"/>
  <c r="O197" i="2"/>
  <c r="O201" i="2"/>
  <c r="O205" i="2"/>
  <c r="O209" i="2"/>
  <c r="O213" i="2"/>
  <c r="O217" i="2"/>
  <c r="O221" i="2"/>
  <c r="O225" i="2"/>
  <c r="O229" i="2"/>
  <c r="O233" i="2"/>
  <c r="O237" i="2"/>
  <c r="O241" i="2"/>
  <c r="O245" i="2"/>
  <c r="O249" i="2"/>
  <c r="O253" i="2"/>
  <c r="O257" i="2"/>
  <c r="O261" i="2"/>
  <c r="O265" i="2"/>
  <c r="O269" i="2"/>
  <c r="O273" i="2"/>
  <c r="O277" i="2"/>
  <c r="O281" i="2"/>
  <c r="O285" i="2"/>
  <c r="O289" i="2"/>
  <c r="O293" i="2"/>
  <c r="O297" i="2"/>
  <c r="O301" i="2"/>
  <c r="O305" i="2"/>
  <c r="O309" i="2"/>
  <c r="O313" i="2"/>
  <c r="O317" i="2"/>
  <c r="O321" i="2"/>
  <c r="O325" i="2"/>
  <c r="O329" i="2"/>
  <c r="O333" i="2"/>
  <c r="O337" i="2"/>
  <c r="O341" i="2"/>
  <c r="O345" i="2"/>
  <c r="O349" i="2"/>
  <c r="O353" i="2"/>
  <c r="O357" i="2"/>
  <c r="O361" i="2"/>
  <c r="O365" i="2"/>
  <c r="O369" i="2"/>
  <c r="O373" i="2"/>
  <c r="O377" i="2"/>
  <c r="O381" i="2"/>
  <c r="O385" i="2"/>
  <c r="O389" i="2"/>
  <c r="P493" i="2"/>
  <c r="O20" i="2"/>
  <c r="O36" i="2"/>
  <c r="O52" i="2"/>
  <c r="O60" i="2"/>
  <c r="O68" i="2"/>
  <c r="O74" i="2"/>
  <c r="O79" i="2"/>
  <c r="O84" i="2"/>
  <c r="O90" i="2"/>
  <c r="O94" i="2"/>
  <c r="O98" i="2"/>
  <c r="O102" i="2"/>
  <c r="O106" i="2"/>
  <c r="O110" i="2"/>
  <c r="O114" i="2"/>
  <c r="O118" i="2"/>
  <c r="O122" i="2"/>
  <c r="O126" i="2"/>
  <c r="O130" i="2"/>
  <c r="O134" i="2"/>
  <c r="O138" i="2"/>
  <c r="O142" i="2"/>
  <c r="O146" i="2"/>
  <c r="O150" i="2"/>
  <c r="O154" i="2"/>
  <c r="O158" i="2"/>
  <c r="O162" i="2"/>
  <c r="O166" i="2"/>
  <c r="O170" i="2"/>
  <c r="O174" i="2"/>
  <c r="O178" i="2"/>
  <c r="O182" i="2"/>
  <c r="O186" i="2"/>
  <c r="O190" i="2"/>
  <c r="O194" i="2"/>
  <c r="O198" i="2"/>
  <c r="O202" i="2"/>
  <c r="O206" i="2"/>
  <c r="O210" i="2"/>
  <c r="O214" i="2"/>
  <c r="O218" i="2"/>
  <c r="O222" i="2"/>
  <c r="O226" i="2"/>
  <c r="O230" i="2"/>
  <c r="O234" i="2"/>
  <c r="O238" i="2"/>
  <c r="O242" i="2"/>
  <c r="O246" i="2"/>
  <c r="O250" i="2"/>
  <c r="O254" i="2"/>
  <c r="O258" i="2"/>
  <c r="O262" i="2"/>
  <c r="O266" i="2"/>
  <c r="O270" i="2"/>
  <c r="O274" i="2"/>
  <c r="O278" i="2"/>
  <c r="O282" i="2"/>
  <c r="O286" i="2"/>
  <c r="O290" i="2"/>
  <c r="O294" i="2"/>
  <c r="O298" i="2"/>
  <c r="O302" i="2"/>
  <c r="O306" i="2"/>
  <c r="O310" i="2"/>
  <c r="O314" i="2"/>
  <c r="O318" i="2"/>
  <c r="O322" i="2"/>
  <c r="O326" i="2"/>
  <c r="O330" i="2"/>
  <c r="O334" i="2"/>
  <c r="O338" i="2"/>
  <c r="O342" i="2"/>
  <c r="O346" i="2"/>
  <c r="O350" i="2"/>
  <c r="O354" i="2"/>
  <c r="O358" i="2"/>
  <c r="O362" i="2"/>
  <c r="O366" i="2"/>
  <c r="O370" i="2"/>
  <c r="O374" i="2"/>
  <c r="O378" i="2"/>
  <c r="O382" i="2"/>
  <c r="O386" i="2"/>
  <c r="O390" i="2"/>
  <c r="O394" i="2"/>
  <c r="O398" i="2"/>
  <c r="O402" i="2"/>
  <c r="O406" i="2"/>
  <c r="O410" i="2"/>
  <c r="O414" i="2"/>
  <c r="O418" i="2"/>
  <c r="O422" i="2"/>
  <c r="O426" i="2"/>
  <c r="O430" i="2"/>
  <c r="O434" i="2"/>
  <c r="O438" i="2"/>
  <c r="O442" i="2"/>
  <c r="O446" i="2"/>
  <c r="O450" i="2"/>
  <c r="O454" i="2"/>
  <c r="O458" i="2"/>
  <c r="O462" i="2"/>
  <c r="O466" i="2"/>
  <c r="P497" i="2"/>
  <c r="O63" i="2"/>
  <c r="O86" i="2"/>
  <c r="O103" i="2"/>
  <c r="O119" i="2"/>
  <c r="O135" i="2"/>
  <c r="O151" i="2"/>
  <c r="O167" i="2"/>
  <c r="O183" i="2"/>
  <c r="O199" i="2"/>
  <c r="O215" i="2"/>
  <c r="O231" i="2"/>
  <c r="O247" i="2"/>
  <c r="O263" i="2"/>
  <c r="O279" i="2"/>
  <c r="O295" i="2"/>
  <c r="O308" i="2"/>
  <c r="O316" i="2"/>
  <c r="O324" i="2"/>
  <c r="O332" i="2"/>
  <c r="O340" i="2"/>
  <c r="O348" i="2"/>
  <c r="O356" i="2"/>
  <c r="O364" i="2"/>
  <c r="O372" i="2"/>
  <c r="O380" i="2"/>
  <c r="O388" i="2"/>
  <c r="O395" i="2"/>
  <c r="O400" i="2"/>
  <c r="O405" i="2"/>
  <c r="O411" i="2"/>
  <c r="O416" i="2"/>
  <c r="O421" i="2"/>
  <c r="O427" i="2"/>
  <c r="O432" i="2"/>
  <c r="O437" i="2"/>
  <c r="O443" i="2"/>
  <c r="O448" i="2"/>
  <c r="O453" i="2"/>
  <c r="O459" i="2"/>
  <c r="O464" i="2"/>
  <c r="O469" i="2"/>
  <c r="O473" i="2"/>
  <c r="O477" i="2"/>
  <c r="O481" i="2"/>
  <c r="O485" i="2"/>
  <c r="O489" i="2"/>
  <c r="O493" i="2"/>
  <c r="O497" i="2"/>
  <c r="O501" i="2"/>
  <c r="N16" i="2"/>
  <c r="N20" i="2"/>
  <c r="N24" i="2"/>
  <c r="N28" i="2"/>
  <c r="N32" i="2"/>
  <c r="N36" i="2"/>
  <c r="N40" i="2"/>
  <c r="N44" i="2"/>
  <c r="N48" i="2"/>
  <c r="N52" i="2"/>
  <c r="N56" i="2"/>
  <c r="N60" i="2"/>
  <c r="N64" i="2"/>
  <c r="N68" i="2"/>
  <c r="N72" i="2"/>
  <c r="N76" i="2"/>
  <c r="N80" i="2"/>
  <c r="N84" i="2"/>
  <c r="N88" i="2"/>
  <c r="N92" i="2"/>
  <c r="N96" i="2"/>
  <c r="N100" i="2"/>
  <c r="N104" i="2"/>
  <c r="N108" i="2"/>
  <c r="N112" i="2"/>
  <c r="N116" i="2"/>
  <c r="N120" i="2"/>
  <c r="N124" i="2"/>
  <c r="N128" i="2"/>
  <c r="N132" i="2"/>
  <c r="N136" i="2"/>
  <c r="N140" i="2"/>
  <c r="N144" i="2"/>
  <c r="N148" i="2"/>
  <c r="N152" i="2"/>
  <c r="O24" i="2"/>
  <c r="O70" i="2"/>
  <c r="O91" i="2"/>
  <c r="O107" i="2"/>
  <c r="O123" i="2"/>
  <c r="O139" i="2"/>
  <c r="O155" i="2"/>
  <c r="O171" i="2"/>
  <c r="O187" i="2"/>
  <c r="O203" i="2"/>
  <c r="O219" i="2"/>
  <c r="O235" i="2"/>
  <c r="O251" i="2"/>
  <c r="O267" i="2"/>
  <c r="O283" i="2"/>
  <c r="O299" i="2"/>
  <c r="O311" i="2"/>
  <c r="O319" i="2"/>
  <c r="O327" i="2"/>
  <c r="O335" i="2"/>
  <c r="O343" i="2"/>
  <c r="O351" i="2"/>
  <c r="O359" i="2"/>
  <c r="O367" i="2"/>
  <c r="O375" i="2"/>
  <c r="O383" i="2"/>
  <c r="O391" i="2"/>
  <c r="O396" i="2"/>
  <c r="O401" i="2"/>
  <c r="O407" i="2"/>
  <c r="O40" i="2"/>
  <c r="O75" i="2"/>
  <c r="O95" i="2"/>
  <c r="O111" i="2"/>
  <c r="O127" i="2"/>
  <c r="O143" i="2"/>
  <c r="O159" i="2"/>
  <c r="O175" i="2"/>
  <c r="O191" i="2"/>
  <c r="O207" i="2"/>
  <c r="O223" i="2"/>
  <c r="O239" i="2"/>
  <c r="O255" i="2"/>
  <c r="O271" i="2"/>
  <c r="O287" i="2"/>
  <c r="O303" i="2"/>
  <c r="O312" i="2"/>
  <c r="O320" i="2"/>
  <c r="O328" i="2"/>
  <c r="O336" i="2"/>
  <c r="O344" i="2"/>
  <c r="O352" i="2"/>
  <c r="O360" i="2"/>
  <c r="O368" i="2"/>
  <c r="O376" i="2"/>
  <c r="O384" i="2"/>
  <c r="O392" i="2"/>
  <c r="O397" i="2"/>
  <c r="O403" i="2"/>
  <c r="O408" i="2"/>
  <c r="O413" i="2"/>
  <c r="O419" i="2"/>
  <c r="O424" i="2"/>
  <c r="O429" i="2"/>
  <c r="O435" i="2"/>
  <c r="O440" i="2"/>
  <c r="O445" i="2"/>
  <c r="O451" i="2"/>
  <c r="O456" i="2"/>
  <c r="O461" i="2"/>
  <c r="O467" i="2"/>
  <c r="O471" i="2"/>
  <c r="O475" i="2"/>
  <c r="O479" i="2"/>
  <c r="O483" i="2"/>
  <c r="O487" i="2"/>
  <c r="O491" i="2"/>
  <c r="O495" i="2"/>
  <c r="O499" i="2"/>
  <c r="N14" i="2"/>
  <c r="N18" i="2"/>
  <c r="N22" i="2"/>
  <c r="N26" i="2"/>
  <c r="N30" i="2"/>
  <c r="N34" i="2"/>
  <c r="N38" i="2"/>
  <c r="N42" i="2"/>
  <c r="N46" i="2"/>
  <c r="N50" i="2"/>
  <c r="N54" i="2"/>
  <c r="N58" i="2"/>
  <c r="N62" i="2"/>
  <c r="N66" i="2"/>
  <c r="N70" i="2"/>
  <c r="N74" i="2"/>
  <c r="N78" i="2"/>
  <c r="N82" i="2"/>
  <c r="N86" i="2"/>
  <c r="N90" i="2"/>
  <c r="N94" i="2"/>
  <c r="N98" i="2"/>
  <c r="N102" i="2"/>
  <c r="N106" i="2"/>
  <c r="N110" i="2"/>
  <c r="N114" i="2"/>
  <c r="N118" i="2"/>
  <c r="N122" i="2"/>
  <c r="N126" i="2"/>
  <c r="N130" i="2"/>
  <c r="N134" i="2"/>
  <c r="N138" i="2"/>
  <c r="N142" i="2"/>
  <c r="N146" i="2"/>
  <c r="N150" i="2"/>
  <c r="O55" i="2"/>
  <c r="O80" i="2"/>
  <c r="O99" i="2"/>
  <c r="O115" i="2"/>
  <c r="O131" i="2"/>
  <c r="O147" i="2"/>
  <c r="O163" i="2"/>
  <c r="O179" i="2"/>
  <c r="O195" i="2"/>
  <c r="O211" i="2"/>
  <c r="O227" i="2"/>
  <c r="O243" i="2"/>
  <c r="O259" i="2"/>
  <c r="O275" i="2"/>
  <c r="O291" i="2"/>
  <c r="O307" i="2"/>
  <c r="O315" i="2"/>
  <c r="O323" i="2"/>
  <c r="O331" i="2"/>
  <c r="O339" i="2"/>
  <c r="O347" i="2"/>
  <c r="O355" i="2"/>
  <c r="O363" i="2"/>
  <c r="O371" i="2"/>
  <c r="O379" i="2"/>
  <c r="O387" i="2"/>
  <c r="O393" i="2"/>
  <c r="O399" i="2"/>
  <c r="O404" i="2"/>
  <c r="O409" i="2"/>
  <c r="O415" i="2"/>
  <c r="O420" i="2"/>
  <c r="O425" i="2"/>
  <c r="O431" i="2"/>
  <c r="O436" i="2"/>
  <c r="O441" i="2"/>
  <c r="O447" i="2"/>
  <c r="O452" i="2"/>
  <c r="O457" i="2"/>
  <c r="O463" i="2"/>
  <c r="O468" i="2"/>
  <c r="O472" i="2"/>
  <c r="O476" i="2"/>
  <c r="O480" i="2"/>
  <c r="O484" i="2"/>
  <c r="O488" i="2"/>
  <c r="O492" i="2"/>
  <c r="O496" i="2"/>
  <c r="O500" i="2"/>
  <c r="N15" i="2"/>
  <c r="N19" i="2"/>
  <c r="N23" i="2"/>
  <c r="N27" i="2"/>
  <c r="N31" i="2"/>
  <c r="N35" i="2"/>
  <c r="N39" i="2"/>
  <c r="N43" i="2"/>
  <c r="N47" i="2"/>
  <c r="N51" i="2"/>
  <c r="N55" i="2"/>
  <c r="N59" i="2"/>
  <c r="N63" i="2"/>
  <c r="N67" i="2"/>
  <c r="N71" i="2"/>
  <c r="N75" i="2"/>
  <c r="N79" i="2"/>
  <c r="N83" i="2"/>
  <c r="N87" i="2"/>
  <c r="N91" i="2"/>
  <c r="N95" i="2"/>
  <c r="N99" i="2"/>
  <c r="N103" i="2"/>
  <c r="N107" i="2"/>
  <c r="N111" i="2"/>
  <c r="N115" i="2"/>
  <c r="N119" i="2"/>
  <c r="N123" i="2"/>
  <c r="N127" i="2"/>
  <c r="N131" i="2"/>
  <c r="N135" i="2"/>
  <c r="O412" i="2"/>
  <c r="O433" i="2"/>
  <c r="O455" i="2"/>
  <c r="O474" i="2"/>
  <c r="O490" i="2"/>
  <c r="N17" i="2"/>
  <c r="N33" i="2"/>
  <c r="N49" i="2"/>
  <c r="N65" i="2"/>
  <c r="N81" i="2"/>
  <c r="N97" i="2"/>
  <c r="N113" i="2"/>
  <c r="N129" i="2"/>
  <c r="N141" i="2"/>
  <c r="N149" i="2"/>
  <c r="N155" i="2"/>
  <c r="N159" i="2"/>
  <c r="N163" i="2"/>
  <c r="N167" i="2"/>
  <c r="N171" i="2"/>
  <c r="N175" i="2"/>
  <c r="N179" i="2"/>
  <c r="N183" i="2"/>
  <c r="N187" i="2"/>
  <c r="N191" i="2"/>
  <c r="N195" i="2"/>
  <c r="N199" i="2"/>
  <c r="N203" i="2"/>
  <c r="N207" i="2"/>
  <c r="N211" i="2"/>
  <c r="N215" i="2"/>
  <c r="N219" i="2"/>
  <c r="N223" i="2"/>
  <c r="N227" i="2"/>
  <c r="N231" i="2"/>
  <c r="N235" i="2"/>
  <c r="N239" i="2"/>
  <c r="N243" i="2"/>
  <c r="N247" i="2"/>
  <c r="N251" i="2"/>
  <c r="N255" i="2"/>
  <c r="N259" i="2"/>
  <c r="N263" i="2"/>
  <c r="N267" i="2"/>
  <c r="N271" i="2"/>
  <c r="N275" i="2"/>
  <c r="N279" i="2"/>
  <c r="N283" i="2"/>
  <c r="N287" i="2"/>
  <c r="N291" i="2"/>
  <c r="N295" i="2"/>
  <c r="N299" i="2"/>
  <c r="N303" i="2"/>
  <c r="N307" i="2"/>
  <c r="N311" i="2"/>
  <c r="N315" i="2"/>
  <c r="N319" i="2"/>
  <c r="N323" i="2"/>
  <c r="N327" i="2"/>
  <c r="N331" i="2"/>
  <c r="N335" i="2"/>
  <c r="N339" i="2"/>
  <c r="N343" i="2"/>
  <c r="N347" i="2"/>
  <c r="N351" i="2"/>
  <c r="N355" i="2"/>
  <c r="N359" i="2"/>
  <c r="N363" i="2"/>
  <c r="N367" i="2"/>
  <c r="N371" i="2"/>
  <c r="N375" i="2"/>
  <c r="N379" i="2"/>
  <c r="N383" i="2"/>
  <c r="N387" i="2"/>
  <c r="N391" i="2"/>
  <c r="N395" i="2"/>
  <c r="N399" i="2"/>
  <c r="N403" i="2"/>
  <c r="N407" i="2"/>
  <c r="N411" i="2"/>
  <c r="N415" i="2"/>
  <c r="N419" i="2"/>
  <c r="N423" i="2"/>
  <c r="N427" i="2"/>
  <c r="N431" i="2"/>
  <c r="N435" i="2"/>
  <c r="N439" i="2"/>
  <c r="N443" i="2"/>
  <c r="N447" i="2"/>
  <c r="N451" i="2"/>
  <c r="N455" i="2"/>
  <c r="N459" i="2"/>
  <c r="N463" i="2"/>
  <c r="N467" i="2"/>
  <c r="N471" i="2"/>
  <c r="N475" i="2"/>
  <c r="N479" i="2"/>
  <c r="N483" i="2"/>
  <c r="N487" i="2"/>
  <c r="N491" i="2"/>
  <c r="N495" i="2"/>
  <c r="N499" i="2"/>
  <c r="N445" i="2"/>
  <c r="N457" i="2"/>
  <c r="N465" i="2"/>
  <c r="N477" i="2"/>
  <c r="N485" i="2"/>
  <c r="O417" i="2"/>
  <c r="O439" i="2"/>
  <c r="O460" i="2"/>
  <c r="O478" i="2"/>
  <c r="O494" i="2"/>
  <c r="N21" i="2"/>
  <c r="N37" i="2"/>
  <c r="N53" i="2"/>
  <c r="N69" i="2"/>
  <c r="N85" i="2"/>
  <c r="N101" i="2"/>
  <c r="N117" i="2"/>
  <c r="N133" i="2"/>
  <c r="N143" i="2"/>
  <c r="N151" i="2"/>
  <c r="N156" i="2"/>
  <c r="N160" i="2"/>
  <c r="N164" i="2"/>
  <c r="N168" i="2"/>
  <c r="N172" i="2"/>
  <c r="N176" i="2"/>
  <c r="N180" i="2"/>
  <c r="N184" i="2"/>
  <c r="N188" i="2"/>
  <c r="N192" i="2"/>
  <c r="N196" i="2"/>
  <c r="N200" i="2"/>
  <c r="N204" i="2"/>
  <c r="N208" i="2"/>
  <c r="N212" i="2"/>
  <c r="N216" i="2"/>
  <c r="N220" i="2"/>
  <c r="N224" i="2"/>
  <c r="N228" i="2"/>
  <c r="N232" i="2"/>
  <c r="N236" i="2"/>
  <c r="N240" i="2"/>
  <c r="N244" i="2"/>
  <c r="N248" i="2"/>
  <c r="N252" i="2"/>
  <c r="N256" i="2"/>
  <c r="N260" i="2"/>
  <c r="N264" i="2"/>
  <c r="N268" i="2"/>
  <c r="N272" i="2"/>
  <c r="N276" i="2"/>
  <c r="N280" i="2"/>
  <c r="N284" i="2"/>
  <c r="N288" i="2"/>
  <c r="N292" i="2"/>
  <c r="N296" i="2"/>
  <c r="N300" i="2"/>
  <c r="N304" i="2"/>
  <c r="N308" i="2"/>
  <c r="N312" i="2"/>
  <c r="N316" i="2"/>
  <c r="N320" i="2"/>
  <c r="N324" i="2"/>
  <c r="N328" i="2"/>
  <c r="N332" i="2"/>
  <c r="N336" i="2"/>
  <c r="N340" i="2"/>
  <c r="N344" i="2"/>
  <c r="N348" i="2"/>
  <c r="N352" i="2"/>
  <c r="N356" i="2"/>
  <c r="N360" i="2"/>
  <c r="N364" i="2"/>
  <c r="N368" i="2"/>
  <c r="N372" i="2"/>
  <c r="N376" i="2"/>
  <c r="N380" i="2"/>
  <c r="N384" i="2"/>
  <c r="N388" i="2"/>
  <c r="N392" i="2"/>
  <c r="N396" i="2"/>
  <c r="N400" i="2"/>
  <c r="N404" i="2"/>
  <c r="N408" i="2"/>
  <c r="N412" i="2"/>
  <c r="N416" i="2"/>
  <c r="N420" i="2"/>
  <c r="N424" i="2"/>
  <c r="N428" i="2"/>
  <c r="N432" i="2"/>
  <c r="N436" i="2"/>
  <c r="N440" i="2"/>
  <c r="N444" i="2"/>
  <c r="N448" i="2"/>
  <c r="N452" i="2"/>
  <c r="N456" i="2"/>
  <c r="N460" i="2"/>
  <c r="N464" i="2"/>
  <c r="N468" i="2"/>
  <c r="N472" i="2"/>
  <c r="N476" i="2"/>
  <c r="N480" i="2"/>
  <c r="N484" i="2"/>
  <c r="N488" i="2"/>
  <c r="N492" i="2"/>
  <c r="N496" i="2"/>
  <c r="N500" i="2"/>
  <c r="N381" i="2"/>
  <c r="N389" i="2"/>
  <c r="N397" i="2"/>
  <c r="N405" i="2"/>
  <c r="N409" i="2"/>
  <c r="N417" i="2"/>
  <c r="N421" i="2"/>
  <c r="N429" i="2"/>
  <c r="N433" i="2"/>
  <c r="N441" i="2"/>
  <c r="N453" i="2"/>
  <c r="N461" i="2"/>
  <c r="N473" i="2"/>
  <c r="N481" i="2"/>
  <c r="N489" i="2"/>
  <c r="N501" i="2"/>
  <c r="O423" i="2"/>
  <c r="O444" i="2"/>
  <c r="O465" i="2"/>
  <c r="O482" i="2"/>
  <c r="O498" i="2"/>
  <c r="N25" i="2"/>
  <c r="N41" i="2"/>
  <c r="N57" i="2"/>
  <c r="N73" i="2"/>
  <c r="N89" i="2"/>
  <c r="N105" i="2"/>
  <c r="N121" i="2"/>
  <c r="N137" i="2"/>
  <c r="N145" i="2"/>
  <c r="N153" i="2"/>
  <c r="N157" i="2"/>
  <c r="N161" i="2"/>
  <c r="N165" i="2"/>
  <c r="N169" i="2"/>
  <c r="N173" i="2"/>
  <c r="N177" i="2"/>
  <c r="N181" i="2"/>
  <c r="N185" i="2"/>
  <c r="N189" i="2"/>
  <c r="N193" i="2"/>
  <c r="N197" i="2"/>
  <c r="N201" i="2"/>
  <c r="N205" i="2"/>
  <c r="N209" i="2"/>
  <c r="N213" i="2"/>
  <c r="N217" i="2"/>
  <c r="N221" i="2"/>
  <c r="N225" i="2"/>
  <c r="N229" i="2"/>
  <c r="N233" i="2"/>
  <c r="N237" i="2"/>
  <c r="N241" i="2"/>
  <c r="N245" i="2"/>
  <c r="N249" i="2"/>
  <c r="N253" i="2"/>
  <c r="N257" i="2"/>
  <c r="N261" i="2"/>
  <c r="N265" i="2"/>
  <c r="N269" i="2"/>
  <c r="N273" i="2"/>
  <c r="N277" i="2"/>
  <c r="N281" i="2"/>
  <c r="N285" i="2"/>
  <c r="N289" i="2"/>
  <c r="N293" i="2"/>
  <c r="N297" i="2"/>
  <c r="N301" i="2"/>
  <c r="N305" i="2"/>
  <c r="N309" i="2"/>
  <c r="N313" i="2"/>
  <c r="N317" i="2"/>
  <c r="N321" i="2"/>
  <c r="N325" i="2"/>
  <c r="N329" i="2"/>
  <c r="N333" i="2"/>
  <c r="N337" i="2"/>
  <c r="N341" i="2"/>
  <c r="N345" i="2"/>
  <c r="N349" i="2"/>
  <c r="N353" i="2"/>
  <c r="N357" i="2"/>
  <c r="N361" i="2"/>
  <c r="N365" i="2"/>
  <c r="N369" i="2"/>
  <c r="N373" i="2"/>
  <c r="N377" i="2"/>
  <c r="N385" i="2"/>
  <c r="N393" i="2"/>
  <c r="N401" i="2"/>
  <c r="N413" i="2"/>
  <c r="N425" i="2"/>
  <c r="N437" i="2"/>
  <c r="N449" i="2"/>
  <c r="N469" i="2"/>
  <c r="N497" i="2"/>
  <c r="O428" i="2"/>
  <c r="O449" i="2"/>
  <c r="O470" i="2"/>
  <c r="O486" i="2"/>
  <c r="O502" i="2"/>
  <c r="N29" i="2"/>
  <c r="N45" i="2"/>
  <c r="N61" i="2"/>
  <c r="N77" i="2"/>
  <c r="N93" i="2"/>
  <c r="N109" i="2"/>
  <c r="N125" i="2"/>
  <c r="N139" i="2"/>
  <c r="N147" i="2"/>
  <c r="N154" i="2"/>
  <c r="N158" i="2"/>
  <c r="N162" i="2"/>
  <c r="N166" i="2"/>
  <c r="N170" i="2"/>
  <c r="N174" i="2"/>
  <c r="N178" i="2"/>
  <c r="N182" i="2"/>
  <c r="N186" i="2"/>
  <c r="N190" i="2"/>
  <c r="N194" i="2"/>
  <c r="N198" i="2"/>
  <c r="N202" i="2"/>
  <c r="N206" i="2"/>
  <c r="N210" i="2"/>
  <c r="N214" i="2"/>
  <c r="N218" i="2"/>
  <c r="N222" i="2"/>
  <c r="N226" i="2"/>
  <c r="N230" i="2"/>
  <c r="N234" i="2"/>
  <c r="N238" i="2"/>
  <c r="N242" i="2"/>
  <c r="N246" i="2"/>
  <c r="N250" i="2"/>
  <c r="N254" i="2"/>
  <c r="N258" i="2"/>
  <c r="N262" i="2"/>
  <c r="N266" i="2"/>
  <c r="N270" i="2"/>
  <c r="N274" i="2"/>
  <c r="N278" i="2"/>
  <c r="N282" i="2"/>
  <c r="N286" i="2"/>
  <c r="N290" i="2"/>
  <c r="N294" i="2"/>
  <c r="N298" i="2"/>
  <c r="N302" i="2"/>
  <c r="N306" i="2"/>
  <c r="N310" i="2"/>
  <c r="N314" i="2"/>
  <c r="N318" i="2"/>
  <c r="N322" i="2"/>
  <c r="N326" i="2"/>
  <c r="N330" i="2"/>
  <c r="N334" i="2"/>
  <c r="N338" i="2"/>
  <c r="N342" i="2"/>
  <c r="N346" i="2"/>
  <c r="N350" i="2"/>
  <c r="N354" i="2"/>
  <c r="N358" i="2"/>
  <c r="N362" i="2"/>
  <c r="N366" i="2"/>
  <c r="N370" i="2"/>
  <c r="N374" i="2"/>
  <c r="N378" i="2"/>
  <c r="N382" i="2"/>
  <c r="N386" i="2"/>
  <c r="N390" i="2"/>
  <c r="N394" i="2"/>
  <c r="N398" i="2"/>
  <c r="N402" i="2"/>
  <c r="N406" i="2"/>
  <c r="N410" i="2"/>
  <c r="N414" i="2"/>
  <c r="N418" i="2"/>
  <c r="N422" i="2"/>
  <c r="N426" i="2"/>
  <c r="N430" i="2"/>
  <c r="N434" i="2"/>
  <c r="N438" i="2"/>
  <c r="N442" i="2"/>
  <c r="N446" i="2"/>
  <c r="N450" i="2"/>
  <c r="N454" i="2"/>
  <c r="N458" i="2"/>
  <c r="N462" i="2"/>
  <c r="N466" i="2"/>
  <c r="N470" i="2"/>
  <c r="N474" i="2"/>
  <c r="N478" i="2"/>
  <c r="N482" i="2"/>
  <c r="N486" i="2"/>
  <c r="N490" i="2"/>
  <c r="N494" i="2"/>
  <c r="N498" i="2"/>
  <c r="N502" i="2"/>
  <c r="N493" i="2"/>
  <c r="R41" i="7"/>
  <c r="P39" i="7"/>
  <c r="R25" i="7"/>
  <c r="Q24" i="7"/>
  <c r="P59" i="7"/>
  <c r="P27" i="7"/>
  <c r="Q44" i="7"/>
  <c r="R61" i="7"/>
  <c r="R29" i="7"/>
  <c r="P55" i="7"/>
  <c r="P23" i="7"/>
  <c r="Q40" i="7"/>
  <c r="R57" i="7"/>
  <c r="R17" i="7"/>
  <c r="R33" i="7"/>
  <c r="R49" i="7"/>
  <c r="Q16" i="7"/>
  <c r="Q32" i="7"/>
  <c r="Q48" i="7"/>
  <c r="P31" i="7"/>
  <c r="P47" i="7"/>
  <c r="K27" i="8"/>
  <c r="R21" i="7"/>
  <c r="R37" i="7"/>
  <c r="R53" i="7"/>
  <c r="Q20" i="7"/>
  <c r="Q36" i="7"/>
  <c r="Q52" i="7"/>
  <c r="P19" i="7"/>
  <c r="P35" i="7"/>
  <c r="P51" i="7"/>
  <c r="P43" i="7"/>
  <c r="Q60" i="7"/>
  <c r="Q28" i="7"/>
  <c r="R45" i="7"/>
  <c r="J27" i="8"/>
  <c r="P60" i="7"/>
  <c r="P56" i="7"/>
  <c r="P52" i="7"/>
  <c r="P48" i="7"/>
  <c r="P44" i="7"/>
  <c r="P40" i="7"/>
  <c r="P36" i="7"/>
  <c r="P32" i="7"/>
  <c r="P28" i="7"/>
  <c r="P24" i="7"/>
  <c r="P20" i="7"/>
  <c r="P16" i="7"/>
  <c r="Q61" i="7"/>
  <c r="Q57" i="7"/>
  <c r="Q53" i="7"/>
  <c r="Q49" i="7"/>
  <c r="Q45" i="7"/>
  <c r="Q41" i="7"/>
  <c r="Q37" i="7"/>
  <c r="Q33" i="7"/>
  <c r="Q29" i="7"/>
  <c r="Q25" i="7"/>
  <c r="Q21" i="7"/>
  <c r="Q17" i="7"/>
  <c r="R62" i="7"/>
  <c r="R58" i="7"/>
  <c r="R54" i="7"/>
  <c r="R50" i="7"/>
  <c r="R46" i="7"/>
  <c r="R42" i="7"/>
  <c r="R38" i="7"/>
  <c r="R34" i="7"/>
  <c r="R30" i="7"/>
  <c r="R26" i="7"/>
  <c r="R22" i="7"/>
  <c r="R18" i="7"/>
  <c r="R13" i="7"/>
  <c r="P62" i="7"/>
  <c r="P58" i="7"/>
  <c r="P54" i="7"/>
  <c r="P50" i="7"/>
  <c r="P46" i="7"/>
  <c r="P42" i="7"/>
  <c r="P38" i="7"/>
  <c r="P34" i="7"/>
  <c r="P30" i="7"/>
  <c r="P26" i="7"/>
  <c r="P22" i="7"/>
  <c r="P18" i="7"/>
  <c r="P13" i="7"/>
  <c r="Q59" i="7"/>
  <c r="Q55" i="7"/>
  <c r="Q51" i="7"/>
  <c r="Q47" i="7"/>
  <c r="Q43" i="7"/>
  <c r="Q39" i="7"/>
  <c r="Q35" i="7"/>
  <c r="Q31" i="7"/>
  <c r="Q27" i="7"/>
  <c r="Q23" i="7"/>
  <c r="Q19" i="7"/>
  <c r="R60" i="7"/>
  <c r="R56" i="7"/>
  <c r="R52" i="7"/>
  <c r="R48" i="7"/>
  <c r="R44" i="7"/>
  <c r="R40" i="7"/>
  <c r="R36" i="7"/>
  <c r="R32" i="7"/>
  <c r="R28" i="7"/>
  <c r="R24" i="7"/>
  <c r="R20" i="7"/>
  <c r="R16" i="7"/>
  <c r="I27" i="8"/>
  <c r="P61" i="7"/>
  <c r="P57" i="7"/>
  <c r="P53" i="7"/>
  <c r="P49" i="7"/>
  <c r="P45" i="7"/>
  <c r="P41" i="7"/>
  <c r="P37" i="7"/>
  <c r="P33" i="7"/>
  <c r="P29" i="7"/>
  <c r="P25" i="7"/>
  <c r="P21" i="7"/>
  <c r="P17" i="7"/>
  <c r="Q62" i="7"/>
  <c r="Q58" i="7"/>
  <c r="Q54" i="7"/>
  <c r="Q50" i="7"/>
  <c r="Q46" i="7"/>
  <c r="Q42" i="7"/>
  <c r="Q38" i="7"/>
  <c r="Q34" i="7"/>
  <c r="Q30" i="7"/>
  <c r="Q26" i="7"/>
  <c r="Q22" i="7"/>
  <c r="Q18" i="7"/>
  <c r="Q13" i="7"/>
  <c r="R59" i="7"/>
  <c r="R55" i="7"/>
  <c r="R51" i="7"/>
  <c r="R47" i="7"/>
  <c r="R43" i="7"/>
  <c r="R39" i="7"/>
  <c r="R35" i="7"/>
  <c r="R31" i="7"/>
  <c r="R27" i="7"/>
  <c r="R23" i="7"/>
  <c r="R19" i="7"/>
  <c r="Q34" i="3"/>
  <c r="Q138" i="3"/>
  <c r="Q96" i="3"/>
  <c r="Q115" i="3"/>
  <c r="Q10" i="3"/>
  <c r="F85" i="3"/>
  <c r="G85" i="3"/>
  <c r="H85" i="3"/>
  <c r="F6" i="3"/>
  <c r="G6" i="3"/>
  <c r="H6" i="3"/>
  <c r="F120" i="3"/>
  <c r="G120" i="3"/>
  <c r="H120" i="3"/>
  <c r="F86" i="3"/>
  <c r="G86" i="3"/>
  <c r="H86" i="3"/>
  <c r="F136" i="3"/>
  <c r="G136" i="3"/>
  <c r="H136" i="3"/>
  <c r="Q2" i="3"/>
  <c r="Q3" i="3"/>
  <c r="Q4" i="3"/>
  <c r="Q5" i="3"/>
  <c r="Q6" i="3"/>
  <c r="Q7" i="3"/>
  <c r="Q8" i="3"/>
  <c r="Q9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5" i="3"/>
  <c r="Q36" i="3"/>
  <c r="Q37" i="3"/>
  <c r="Q38" i="3"/>
  <c r="Q39" i="3"/>
  <c r="Q40" i="3"/>
  <c r="Q68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9" i="3"/>
  <c r="Q70" i="3"/>
  <c r="Q71" i="3"/>
  <c r="Q72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41" i="3"/>
  <c r="Q73" i="3"/>
  <c r="F3" i="3" l="1"/>
  <c r="G3" i="3"/>
  <c r="H3" i="3"/>
  <c r="F4" i="3"/>
  <c r="G4" i="3"/>
  <c r="H4" i="3"/>
  <c r="F5" i="3"/>
  <c r="G5" i="3"/>
  <c r="H5" i="3"/>
  <c r="F7" i="3"/>
  <c r="G7" i="3"/>
  <c r="H7" i="3"/>
  <c r="F9" i="3"/>
  <c r="G9" i="3"/>
  <c r="H9" i="3"/>
  <c r="F10" i="3"/>
  <c r="G10" i="3"/>
  <c r="H10" i="3"/>
  <c r="F11" i="3"/>
  <c r="G11" i="3"/>
  <c r="H11" i="3"/>
  <c r="F12" i="3"/>
  <c r="G12" i="3"/>
  <c r="H12" i="3"/>
  <c r="F13" i="3"/>
  <c r="G13" i="3"/>
  <c r="H13" i="3"/>
  <c r="F14" i="3"/>
  <c r="G14" i="3"/>
  <c r="H14" i="3"/>
  <c r="F15" i="3"/>
  <c r="G15" i="3"/>
  <c r="H15" i="3"/>
  <c r="F16" i="3"/>
  <c r="G16" i="3"/>
  <c r="H16" i="3"/>
  <c r="F17" i="3"/>
  <c r="G17" i="3"/>
  <c r="H17" i="3"/>
  <c r="F18" i="3"/>
  <c r="G18" i="3"/>
  <c r="H18" i="3"/>
  <c r="F19" i="3"/>
  <c r="G19" i="3"/>
  <c r="H19" i="3"/>
  <c r="F21" i="3"/>
  <c r="G21" i="3"/>
  <c r="H21" i="3"/>
  <c r="F20" i="3"/>
  <c r="G20" i="3"/>
  <c r="H20" i="3"/>
  <c r="F22" i="3"/>
  <c r="G22" i="3"/>
  <c r="H22" i="3"/>
  <c r="F24" i="3"/>
  <c r="G24" i="3"/>
  <c r="H24" i="3"/>
  <c r="F25" i="3"/>
  <c r="G25" i="3"/>
  <c r="H25" i="3"/>
  <c r="F26" i="3"/>
  <c r="G26" i="3"/>
  <c r="H26" i="3"/>
  <c r="F27" i="3"/>
  <c r="G27" i="3"/>
  <c r="H27" i="3"/>
  <c r="F28" i="3"/>
  <c r="G28" i="3"/>
  <c r="H28" i="3"/>
  <c r="F29" i="3"/>
  <c r="G29" i="3"/>
  <c r="H29" i="3"/>
  <c r="F131" i="3"/>
  <c r="G131" i="3"/>
  <c r="H131" i="3"/>
  <c r="F30" i="3"/>
  <c r="G30" i="3"/>
  <c r="H30" i="3"/>
  <c r="F31" i="3"/>
  <c r="G31" i="3"/>
  <c r="H31" i="3"/>
  <c r="F32" i="3"/>
  <c r="G32" i="3"/>
  <c r="H32" i="3"/>
  <c r="F33" i="3"/>
  <c r="G33" i="3"/>
  <c r="H33" i="3"/>
  <c r="F34" i="3"/>
  <c r="G34" i="3"/>
  <c r="H34" i="3"/>
  <c r="F35" i="3"/>
  <c r="G35" i="3"/>
  <c r="H35" i="3"/>
  <c r="F36" i="3"/>
  <c r="J27" i="4" s="1"/>
  <c r="G36" i="3"/>
  <c r="J28" i="4" s="1"/>
  <c r="H36" i="3"/>
  <c r="J29" i="4" s="1"/>
  <c r="F37" i="3"/>
  <c r="G37" i="3"/>
  <c r="H37" i="3"/>
  <c r="F39" i="3"/>
  <c r="G39" i="3"/>
  <c r="H39" i="3"/>
  <c r="F40" i="3"/>
  <c r="G40" i="3"/>
  <c r="H40" i="3"/>
  <c r="F42" i="3"/>
  <c r="G42" i="3"/>
  <c r="H42" i="3"/>
  <c r="F41" i="3"/>
  <c r="G41" i="3"/>
  <c r="H41" i="3"/>
  <c r="F43" i="3"/>
  <c r="G43" i="3"/>
  <c r="H43" i="3"/>
  <c r="F44" i="3"/>
  <c r="P14" i="7" s="1"/>
  <c r="G44" i="3"/>
  <c r="Q14" i="7" s="1"/>
  <c r="H44" i="3"/>
  <c r="R14" i="7" s="1"/>
  <c r="F45" i="3"/>
  <c r="G45" i="3"/>
  <c r="H45" i="3"/>
  <c r="F46" i="3"/>
  <c r="G46" i="3"/>
  <c r="H46" i="3"/>
  <c r="F47" i="3"/>
  <c r="G47" i="3"/>
  <c r="H47" i="3"/>
  <c r="F48" i="3"/>
  <c r="G48" i="3"/>
  <c r="H48" i="3"/>
  <c r="F49" i="3"/>
  <c r="G49" i="3"/>
  <c r="H49" i="3"/>
  <c r="F50" i="3"/>
  <c r="G50" i="3"/>
  <c r="H50" i="3"/>
  <c r="F51" i="3"/>
  <c r="G51" i="3"/>
  <c r="H51" i="3"/>
  <c r="F52" i="3"/>
  <c r="G52" i="3"/>
  <c r="H52" i="3"/>
  <c r="F53" i="3"/>
  <c r="G53" i="3"/>
  <c r="H53" i="3"/>
  <c r="F54" i="3"/>
  <c r="G54" i="3"/>
  <c r="H54" i="3"/>
  <c r="F55" i="3"/>
  <c r="G55" i="3"/>
  <c r="H55" i="3"/>
  <c r="F56" i="3"/>
  <c r="G56" i="3"/>
  <c r="H56" i="3"/>
  <c r="F57" i="3"/>
  <c r="G57" i="3"/>
  <c r="H57" i="3"/>
  <c r="F58" i="3"/>
  <c r="G58" i="3"/>
  <c r="H58" i="3"/>
  <c r="F59" i="3"/>
  <c r="G59" i="3"/>
  <c r="H59" i="3"/>
  <c r="F60" i="3"/>
  <c r="G60" i="3"/>
  <c r="H60" i="3"/>
  <c r="F61" i="3"/>
  <c r="G61" i="3"/>
  <c r="H61" i="3"/>
  <c r="F63" i="3"/>
  <c r="G63" i="3"/>
  <c r="H63" i="3"/>
  <c r="F64" i="3"/>
  <c r="G64" i="3"/>
  <c r="H64" i="3"/>
  <c r="F65" i="3"/>
  <c r="G65" i="3"/>
  <c r="H65" i="3"/>
  <c r="F66" i="3"/>
  <c r="G66" i="3"/>
  <c r="H66" i="3"/>
  <c r="F67" i="3"/>
  <c r="G67" i="3"/>
  <c r="H67" i="3"/>
  <c r="F68" i="3"/>
  <c r="G68" i="3"/>
  <c r="H68" i="3"/>
  <c r="F69" i="3"/>
  <c r="G69" i="3"/>
  <c r="H69" i="3"/>
  <c r="F70" i="3"/>
  <c r="G70" i="3"/>
  <c r="H70" i="3"/>
  <c r="F71" i="3"/>
  <c r="G71" i="3"/>
  <c r="H71" i="3"/>
  <c r="F72" i="3"/>
  <c r="G72" i="3"/>
  <c r="H72" i="3"/>
  <c r="F73" i="3"/>
  <c r="G73" i="3"/>
  <c r="H73" i="3"/>
  <c r="F75" i="3"/>
  <c r="G75" i="3"/>
  <c r="H75" i="3"/>
  <c r="F74" i="3"/>
  <c r="G74" i="3"/>
  <c r="H74" i="3"/>
  <c r="F76" i="3"/>
  <c r="G76" i="3"/>
  <c r="H76" i="3"/>
  <c r="F77" i="3"/>
  <c r="G77" i="3"/>
  <c r="H77" i="3"/>
  <c r="F78" i="3"/>
  <c r="G78" i="3"/>
  <c r="H78" i="3"/>
  <c r="F79" i="3"/>
  <c r="G79" i="3"/>
  <c r="H79" i="3"/>
  <c r="F80" i="3"/>
  <c r="G80" i="3"/>
  <c r="H80" i="3"/>
  <c r="F93" i="3"/>
  <c r="G93" i="3"/>
  <c r="H93" i="3"/>
  <c r="F81" i="3"/>
  <c r="G81" i="3"/>
  <c r="H81" i="3"/>
  <c r="F82" i="3"/>
  <c r="G82" i="3"/>
  <c r="H82" i="3"/>
  <c r="F83" i="3"/>
  <c r="G83" i="3"/>
  <c r="H83" i="3"/>
  <c r="F84" i="3"/>
  <c r="G84" i="3"/>
  <c r="H84" i="3"/>
  <c r="F87" i="3"/>
  <c r="G87" i="3"/>
  <c r="H87" i="3"/>
  <c r="F88" i="3"/>
  <c r="G88" i="3"/>
  <c r="H88" i="3"/>
  <c r="F89" i="3"/>
  <c r="G89" i="3"/>
  <c r="H89" i="3"/>
  <c r="F90" i="3"/>
  <c r="G90" i="3"/>
  <c r="H90" i="3"/>
  <c r="F91" i="3"/>
  <c r="G91" i="3"/>
  <c r="H91" i="3"/>
  <c r="F92" i="3"/>
  <c r="G92" i="3"/>
  <c r="H92" i="3"/>
  <c r="F94" i="3"/>
  <c r="G94" i="3"/>
  <c r="H94" i="3"/>
  <c r="F95" i="3"/>
  <c r="G95" i="3"/>
  <c r="H95" i="3"/>
  <c r="F96" i="3"/>
  <c r="G96" i="3"/>
  <c r="H96" i="3"/>
  <c r="F98" i="3"/>
  <c r="G98" i="3"/>
  <c r="H98" i="3"/>
  <c r="F99" i="3"/>
  <c r="G99" i="3"/>
  <c r="H99" i="3"/>
  <c r="F100" i="3"/>
  <c r="G100" i="3"/>
  <c r="H100" i="3"/>
  <c r="F101" i="3"/>
  <c r="G101" i="3"/>
  <c r="H101" i="3"/>
  <c r="F102" i="3"/>
  <c r="G102" i="3"/>
  <c r="H102" i="3"/>
  <c r="F103" i="3"/>
  <c r="G103" i="3"/>
  <c r="H103" i="3"/>
  <c r="F105" i="3"/>
  <c r="G105" i="3"/>
  <c r="H105" i="3"/>
  <c r="F106" i="3"/>
  <c r="G106" i="3"/>
  <c r="H106" i="3"/>
  <c r="F107" i="3"/>
  <c r="G107" i="3"/>
  <c r="H107" i="3"/>
  <c r="F109" i="3"/>
  <c r="G109" i="3"/>
  <c r="H109" i="3"/>
  <c r="F110" i="3"/>
  <c r="G110" i="3"/>
  <c r="H110" i="3"/>
  <c r="F111" i="3"/>
  <c r="G111" i="3"/>
  <c r="H111" i="3"/>
  <c r="F112" i="3"/>
  <c r="G112" i="3"/>
  <c r="H112" i="3"/>
  <c r="F113" i="3"/>
  <c r="G113" i="3"/>
  <c r="H113" i="3"/>
  <c r="F114" i="3"/>
  <c r="G114" i="3"/>
  <c r="H114" i="3"/>
  <c r="F115" i="3"/>
  <c r="G115" i="3"/>
  <c r="H115" i="3"/>
  <c r="F116" i="3"/>
  <c r="G116" i="3"/>
  <c r="H116" i="3"/>
  <c r="F117" i="3"/>
  <c r="G117" i="3"/>
  <c r="H117" i="3"/>
  <c r="F118" i="3"/>
  <c r="G118" i="3"/>
  <c r="H118" i="3"/>
  <c r="F119" i="3"/>
  <c r="G119" i="3"/>
  <c r="H119" i="3"/>
  <c r="F121" i="3"/>
  <c r="G121" i="3"/>
  <c r="H121" i="3"/>
  <c r="F123" i="3"/>
  <c r="G123" i="3"/>
  <c r="H123" i="3"/>
  <c r="F124" i="3"/>
  <c r="G124" i="3"/>
  <c r="H124" i="3"/>
  <c r="F125" i="3"/>
  <c r="G125" i="3"/>
  <c r="H125" i="3"/>
  <c r="F126" i="3"/>
  <c r="G126" i="3"/>
  <c r="H126" i="3"/>
  <c r="F127" i="3"/>
  <c r="G127" i="3"/>
  <c r="H127" i="3"/>
  <c r="F128" i="3"/>
  <c r="G128" i="3"/>
  <c r="H128" i="3"/>
  <c r="F129" i="3"/>
  <c r="G129" i="3"/>
  <c r="H129" i="3"/>
  <c r="F130" i="3"/>
  <c r="G130" i="3"/>
  <c r="H130" i="3"/>
  <c r="F132" i="3"/>
  <c r="G132" i="3"/>
  <c r="H132" i="3"/>
  <c r="F133" i="3"/>
  <c r="G133" i="3"/>
  <c r="H133" i="3"/>
  <c r="F134" i="3"/>
  <c r="G134" i="3"/>
  <c r="H134" i="3"/>
  <c r="F135" i="3"/>
  <c r="G135" i="3"/>
  <c r="H135" i="3"/>
  <c r="F137" i="3"/>
  <c r="G137" i="3"/>
  <c r="H137" i="3"/>
  <c r="F138" i="3"/>
  <c r="G138" i="3"/>
  <c r="H138" i="3"/>
  <c r="F38" i="3"/>
  <c r="G38" i="3"/>
  <c r="H38" i="3"/>
  <c r="F62" i="3"/>
  <c r="G62" i="3"/>
  <c r="H62" i="3"/>
  <c r="F97" i="3"/>
  <c r="G97" i="3"/>
  <c r="H97" i="3"/>
  <c r="F108" i="3"/>
  <c r="G108" i="3"/>
  <c r="H108" i="3"/>
  <c r="F122" i="3"/>
  <c r="G122" i="3"/>
  <c r="H122" i="3"/>
  <c r="F8" i="3"/>
  <c r="G8" i="3"/>
  <c r="H8" i="3"/>
  <c r="F23" i="3"/>
  <c r="G23" i="3"/>
  <c r="H23" i="3"/>
  <c r="F104" i="3"/>
  <c r="G104" i="3"/>
  <c r="H104" i="3"/>
  <c r="H2" i="3"/>
  <c r="G2" i="3"/>
  <c r="F2" i="3"/>
  <c r="R15" i="7" l="1"/>
  <c r="Q15" i="7"/>
  <c r="P15" i="7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15" i="2"/>
  <c r="A10" i="12"/>
  <c r="C11" i="12"/>
  <c r="C9" i="12"/>
  <c r="C8" i="12"/>
  <c r="C15" i="12"/>
  <c r="C7" i="12"/>
  <c r="A4" i="2"/>
  <c r="K3" i="4" l="1"/>
  <c r="K3" i="10"/>
  <c r="A3" i="10"/>
  <c r="I1" i="7"/>
  <c r="F3" i="1"/>
  <c r="X11" i="7" l="1"/>
  <c r="V12" i="2" l="1"/>
  <c r="K31" i="4" l="1"/>
  <c r="M31" i="4" s="1"/>
  <c r="K13" i="3" l="1"/>
  <c r="K24" i="3"/>
  <c r="K50" i="3"/>
  <c r="K51" i="3"/>
  <c r="K30" i="3"/>
  <c r="K90" i="3"/>
  <c r="K9" i="3"/>
  <c r="K58" i="3"/>
  <c r="K2" i="3"/>
  <c r="K73" i="3"/>
  <c r="K120" i="3"/>
  <c r="K19" i="3"/>
  <c r="K68" i="3"/>
  <c r="K83" i="3"/>
  <c r="K91" i="3"/>
  <c r="K108" i="3"/>
  <c r="K126" i="3"/>
  <c r="K48" i="3"/>
  <c r="K76" i="3"/>
  <c r="K104" i="3"/>
  <c r="K3" i="3"/>
  <c r="K41" i="3"/>
  <c r="K52" i="3"/>
  <c r="K54" i="3"/>
  <c r="K60" i="3"/>
  <c r="K62" i="3"/>
  <c r="K69" i="3"/>
  <c r="K95" i="3"/>
  <c r="K113" i="3"/>
  <c r="K11" i="3"/>
  <c r="K28" i="3"/>
  <c r="K96" i="3"/>
  <c r="K111" i="3"/>
  <c r="K66" i="3" l="1"/>
  <c r="K67" i="3"/>
  <c r="K49" i="3"/>
  <c r="K59" i="3"/>
  <c r="K110" i="3"/>
  <c r="K29" i="3"/>
  <c r="K12" i="3"/>
  <c r="K100" i="3"/>
  <c r="K37" i="3"/>
  <c r="K34" i="3"/>
  <c r="K10" i="3"/>
  <c r="K87" i="3"/>
  <c r="K53" i="3"/>
  <c r="K107" i="3"/>
  <c r="K17" i="3"/>
  <c r="K18" i="3"/>
  <c r="K89" i="3"/>
  <c r="K31" i="3"/>
  <c r="K44" i="3"/>
  <c r="K45" i="3"/>
  <c r="K22" i="3"/>
  <c r="K8" i="3"/>
  <c r="K38" i="3"/>
  <c r="K103" i="3"/>
  <c r="K94" i="3"/>
  <c r="K61" i="3"/>
  <c r="K26" i="3"/>
  <c r="K27" i="3"/>
  <c r="K25" i="3"/>
  <c r="K23" i="3"/>
  <c r="K98" i="3"/>
  <c r="K105" i="3"/>
  <c r="K92" i="3"/>
  <c r="K93" i="3"/>
  <c r="K115" i="3"/>
  <c r="K116" i="3"/>
  <c r="K97" i="3"/>
  <c r="K112" i="3"/>
  <c r="K114" i="3"/>
  <c r="K102" i="3"/>
  <c r="K109" i="3"/>
  <c r="K77" i="3"/>
  <c r="K101" i="3"/>
  <c r="K99" i="3"/>
  <c r="K88" i="3"/>
  <c r="K106" i="3"/>
  <c r="K86" i="3"/>
  <c r="K137" i="3"/>
  <c r="K125" i="3"/>
  <c r="K129" i="3"/>
  <c r="K138" i="3"/>
  <c r="K130" i="3"/>
  <c r="K136" i="3"/>
  <c r="K135" i="3"/>
  <c r="K122" i="3"/>
  <c r="K118" i="3"/>
  <c r="K117" i="3"/>
  <c r="K119" i="3"/>
  <c r="K123" i="3"/>
  <c r="K128" i="3"/>
  <c r="K127" i="3"/>
  <c r="K121" i="3"/>
  <c r="K124" i="3"/>
  <c r="K84" i="3"/>
  <c r="K85" i="3" l="1"/>
  <c r="K80" i="3"/>
  <c r="K70" i="3"/>
  <c r="K63" i="3"/>
  <c r="K55" i="3"/>
  <c r="K14" i="3"/>
  <c r="K35" i="3" l="1"/>
  <c r="K36" i="3"/>
  <c r="K15" i="3"/>
  <c r="K16" i="3"/>
  <c r="K39" i="3"/>
  <c r="K40" i="3"/>
  <c r="K6" i="3"/>
  <c r="K7" i="3"/>
  <c r="K20" i="3"/>
  <c r="K21" i="3"/>
  <c r="K42" i="3"/>
  <c r="K43" i="3"/>
  <c r="K64" i="3"/>
  <c r="K65" i="3"/>
  <c r="K133" i="3"/>
  <c r="K134" i="3"/>
  <c r="K46" i="3"/>
  <c r="K47" i="3"/>
  <c r="K71" i="3"/>
  <c r="K72" i="3"/>
  <c r="K74" i="3"/>
  <c r="K75" i="3"/>
  <c r="K78" i="3"/>
  <c r="K79" i="3"/>
  <c r="K81" i="3"/>
  <c r="K82" i="3"/>
  <c r="K132" i="3"/>
  <c r="K131" i="3"/>
  <c r="M14" i="2" l="1"/>
  <c r="I14" i="1" l="1"/>
  <c r="I13" i="1"/>
  <c r="I12" i="1"/>
  <c r="C14" i="1"/>
  <c r="C13" i="1"/>
  <c r="C12" i="1"/>
  <c r="F11" i="10" l="1"/>
  <c r="F10" i="10"/>
  <c r="F9" i="10"/>
  <c r="F8" i="10"/>
  <c r="F7" i="10"/>
  <c r="F6" i="10"/>
  <c r="B10" i="10"/>
  <c r="B9" i="10"/>
  <c r="B8" i="10"/>
  <c r="B7" i="10"/>
  <c r="B6" i="10"/>
  <c r="C10" i="1"/>
  <c r="C11" i="1"/>
  <c r="I9" i="1"/>
  <c r="I10" i="1"/>
  <c r="C9" i="1"/>
  <c r="M62" i="1" l="1"/>
  <c r="A21" i="1"/>
  <c r="A25" i="1"/>
  <c r="A29" i="1"/>
  <c r="A33" i="1"/>
  <c r="A37" i="1"/>
  <c r="A41" i="1"/>
  <c r="A45" i="1"/>
  <c r="A22" i="1"/>
  <c r="A26" i="1"/>
  <c r="A30" i="1"/>
  <c r="A34" i="1"/>
  <c r="A38" i="1"/>
  <c r="A42" i="1"/>
  <c r="A20" i="1"/>
  <c r="A24" i="1"/>
  <c r="A28" i="1"/>
  <c r="A32" i="1"/>
  <c r="A36" i="1"/>
  <c r="A40" i="1"/>
  <c r="A44" i="1"/>
  <c r="A23" i="1"/>
  <c r="A27" i="1"/>
  <c r="A31" i="1"/>
  <c r="A35" i="1"/>
  <c r="A39" i="1"/>
  <c r="A43" i="1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5" i="7"/>
  <c r="W46" i="7"/>
  <c r="W47" i="7"/>
  <c r="W48" i="7"/>
  <c r="W49" i="7"/>
  <c r="W50" i="7"/>
  <c r="W51" i="7"/>
  <c r="W52" i="7"/>
  <c r="W53" i="7"/>
  <c r="W54" i="7"/>
  <c r="W55" i="7"/>
  <c r="W56" i="7"/>
  <c r="W57" i="7"/>
  <c r="W58" i="7"/>
  <c r="W59" i="7"/>
  <c r="W60" i="7"/>
  <c r="W61" i="7"/>
  <c r="W62" i="7"/>
  <c r="W13" i="7"/>
  <c r="A17" i="10" l="1"/>
  <c r="A24" i="10"/>
  <c r="A21" i="10"/>
  <c r="A23" i="10"/>
  <c r="A22" i="10"/>
  <c r="A18" i="10"/>
  <c r="A20" i="10"/>
  <c r="A26" i="10"/>
  <c r="A16" i="10"/>
  <c r="A27" i="10"/>
  <c r="A19" i="10"/>
  <c r="A30" i="10"/>
  <c r="A29" i="10"/>
  <c r="A25" i="10"/>
  <c r="A28" i="10"/>
  <c r="U15" i="2"/>
  <c r="U16" i="2"/>
  <c r="U14" i="2"/>
  <c r="K5" i="3"/>
  <c r="K4" i="3"/>
  <c r="K32" i="3" l="1"/>
  <c r="K33" i="3"/>
  <c r="A3" i="2"/>
  <c r="B7" i="1" s="1"/>
  <c r="B21" i="1"/>
  <c r="B25" i="1"/>
  <c r="B29" i="1"/>
  <c r="B33" i="1"/>
  <c r="B37" i="1"/>
  <c r="B41" i="1"/>
  <c r="B45" i="1"/>
  <c r="B20" i="1"/>
  <c r="B27" i="1"/>
  <c r="B31" i="1"/>
  <c r="B43" i="1"/>
  <c r="B22" i="1"/>
  <c r="B26" i="1"/>
  <c r="B30" i="1"/>
  <c r="B34" i="1"/>
  <c r="B38" i="1"/>
  <c r="B42" i="1"/>
  <c r="B23" i="1"/>
  <c r="B35" i="1"/>
  <c r="B24" i="1"/>
  <c r="B28" i="1"/>
  <c r="B32" i="1"/>
  <c r="B36" i="1"/>
  <c r="B40" i="1"/>
  <c r="B44" i="1"/>
  <c r="B39" i="1"/>
  <c r="C29" i="10"/>
  <c r="G29" i="10"/>
  <c r="F29" i="10"/>
  <c r="E29" i="10"/>
  <c r="C16" i="10"/>
  <c r="F16" i="10"/>
  <c r="E16" i="10"/>
  <c r="G16" i="10"/>
  <c r="G22" i="10"/>
  <c r="F22" i="10"/>
  <c r="E22" i="10"/>
  <c r="C28" i="10"/>
  <c r="F28" i="10"/>
  <c r="E28" i="10"/>
  <c r="G28" i="10"/>
  <c r="C30" i="10"/>
  <c r="G30" i="10"/>
  <c r="F30" i="10"/>
  <c r="E30" i="10"/>
  <c r="C26" i="10"/>
  <c r="G26" i="10"/>
  <c r="F26" i="10"/>
  <c r="E26" i="10"/>
  <c r="E23" i="10"/>
  <c r="G23" i="10"/>
  <c r="F23" i="10"/>
  <c r="C17" i="10"/>
  <c r="G17" i="10"/>
  <c r="F17" i="10"/>
  <c r="E17" i="10"/>
  <c r="C19" i="10"/>
  <c r="E19" i="10"/>
  <c r="G19" i="10"/>
  <c r="F19" i="10"/>
  <c r="C20" i="10"/>
  <c r="F20" i="10"/>
  <c r="E20" i="10"/>
  <c r="G20" i="10"/>
  <c r="G21" i="10"/>
  <c r="F21" i="10"/>
  <c r="E21" i="10"/>
  <c r="C25" i="10"/>
  <c r="G25" i="10"/>
  <c r="F25" i="10"/>
  <c r="E25" i="10"/>
  <c r="C27" i="10"/>
  <c r="E27" i="10"/>
  <c r="G27" i="10"/>
  <c r="F27" i="10"/>
  <c r="C18" i="10"/>
  <c r="G18" i="10"/>
  <c r="F18" i="10"/>
  <c r="E18" i="10"/>
  <c r="F24" i="10"/>
  <c r="E24" i="10"/>
  <c r="G24" i="10"/>
  <c r="C22" i="10"/>
  <c r="I22" i="10"/>
  <c r="K22" i="10"/>
  <c r="B22" i="10"/>
  <c r="J22" i="10"/>
  <c r="C21" i="10"/>
  <c r="B21" i="10"/>
  <c r="I23" i="10"/>
  <c r="J23" i="10"/>
  <c r="C23" i="10"/>
  <c r="B23" i="10"/>
  <c r="K23" i="10"/>
  <c r="K24" i="10"/>
  <c r="I24" i="10"/>
  <c r="J24" i="10"/>
  <c r="B24" i="10"/>
  <c r="C24" i="10"/>
  <c r="B16" i="10"/>
  <c r="K30" i="10"/>
  <c r="J30" i="10"/>
  <c r="I30" i="10"/>
  <c r="B30" i="10"/>
  <c r="B26" i="10"/>
  <c r="B25" i="10"/>
  <c r="K27" i="10"/>
  <c r="J27" i="10"/>
  <c r="I27" i="10"/>
  <c r="B27" i="10"/>
  <c r="K29" i="10"/>
  <c r="J29" i="10"/>
  <c r="I29" i="10"/>
  <c r="B29" i="10"/>
  <c r="K28" i="10"/>
  <c r="J28" i="10"/>
  <c r="I28" i="10"/>
  <c r="B28" i="10"/>
  <c r="B17" i="10"/>
  <c r="B19" i="10"/>
  <c r="B20" i="10"/>
  <c r="B18" i="10"/>
  <c r="F40" i="1" l="1"/>
  <c r="H40" i="1"/>
  <c r="L40" i="1"/>
  <c r="D40" i="1"/>
  <c r="K40" i="1"/>
  <c r="J40" i="1"/>
  <c r="C40" i="1"/>
  <c r="G40" i="1"/>
  <c r="D27" i="1"/>
  <c r="H27" i="1"/>
  <c r="F27" i="1"/>
  <c r="C27" i="1"/>
  <c r="G27" i="1"/>
  <c r="K27" i="1"/>
  <c r="L27" i="1"/>
  <c r="J27" i="1"/>
  <c r="C36" i="1"/>
  <c r="F36" i="1"/>
  <c r="H36" i="1"/>
  <c r="L36" i="1"/>
  <c r="J36" i="1"/>
  <c r="G36" i="1"/>
  <c r="K36" i="1"/>
  <c r="D36" i="1"/>
  <c r="D43" i="1"/>
  <c r="L43" i="1"/>
  <c r="J43" i="1"/>
  <c r="F43" i="1"/>
  <c r="G43" i="1"/>
  <c r="K43" i="1"/>
  <c r="C43" i="1"/>
  <c r="H43" i="1"/>
  <c r="F34" i="1"/>
  <c r="D34" i="1"/>
  <c r="H34" i="1"/>
  <c r="K34" i="1"/>
  <c r="C34" i="1"/>
  <c r="L34" i="1"/>
  <c r="J34" i="1"/>
  <c r="G34" i="1"/>
  <c r="D35" i="1"/>
  <c r="K35" i="1"/>
  <c r="G35" i="1"/>
  <c r="H35" i="1"/>
  <c r="L35" i="1"/>
  <c r="F35" i="1"/>
  <c r="J35" i="1"/>
  <c r="C35" i="1"/>
  <c r="D33" i="1"/>
  <c r="H33" i="1"/>
  <c r="F33" i="1"/>
  <c r="L33" i="1"/>
  <c r="J33" i="1"/>
  <c r="K33" i="1"/>
  <c r="C33" i="1"/>
  <c r="G33" i="1"/>
  <c r="G39" i="1"/>
  <c r="F39" i="1"/>
  <c r="C39" i="1"/>
  <c r="J39" i="1"/>
  <c r="K39" i="1"/>
  <c r="D39" i="1"/>
  <c r="H39" i="1"/>
  <c r="L39" i="1"/>
  <c r="G45" i="1"/>
  <c r="L45" i="1"/>
  <c r="F45" i="1"/>
  <c r="J45" i="1"/>
  <c r="D45" i="1"/>
  <c r="H45" i="1"/>
  <c r="K45" i="1"/>
  <c r="C45" i="1"/>
  <c r="F32" i="1"/>
  <c r="J32" i="1"/>
  <c r="G32" i="1"/>
  <c r="C32" i="1"/>
  <c r="D32" i="1"/>
  <c r="H32" i="1"/>
  <c r="L32" i="1"/>
  <c r="K32" i="1"/>
  <c r="G31" i="1"/>
  <c r="D31" i="1"/>
  <c r="L31" i="1"/>
  <c r="K31" i="1"/>
  <c r="H31" i="1"/>
  <c r="F31" i="1"/>
  <c r="J31" i="1"/>
  <c r="C31" i="1"/>
  <c r="C30" i="1"/>
  <c r="L30" i="1"/>
  <c r="J30" i="1"/>
  <c r="H30" i="1"/>
  <c r="G30" i="1"/>
  <c r="K30" i="1"/>
  <c r="D30" i="1"/>
  <c r="F30" i="1"/>
  <c r="G23" i="1"/>
  <c r="J23" i="1"/>
  <c r="F23" i="1"/>
  <c r="K23" i="1"/>
  <c r="D23" i="1"/>
  <c r="H23" i="1"/>
  <c r="L23" i="1"/>
  <c r="C23" i="1"/>
  <c r="G29" i="1"/>
  <c r="F29" i="1"/>
  <c r="C29" i="1"/>
  <c r="L29" i="1"/>
  <c r="J29" i="1"/>
  <c r="D29" i="1"/>
  <c r="H29" i="1"/>
  <c r="K29" i="1"/>
  <c r="C44" i="1"/>
  <c r="G44" i="1"/>
  <c r="D44" i="1"/>
  <c r="K44" i="1"/>
  <c r="L44" i="1"/>
  <c r="F44" i="1"/>
  <c r="J44" i="1"/>
  <c r="H44" i="1"/>
  <c r="C28" i="1"/>
  <c r="K28" i="1"/>
  <c r="L28" i="1"/>
  <c r="F28" i="1"/>
  <c r="J28" i="1"/>
  <c r="H28" i="1"/>
  <c r="G28" i="1"/>
  <c r="D28" i="1"/>
  <c r="F42" i="1"/>
  <c r="J42" i="1"/>
  <c r="C42" i="1"/>
  <c r="G42" i="1"/>
  <c r="D42" i="1"/>
  <c r="K42" i="1"/>
  <c r="H42" i="1"/>
  <c r="L42" i="1"/>
  <c r="F26" i="1"/>
  <c r="J26" i="1"/>
  <c r="H26" i="1"/>
  <c r="L26" i="1"/>
  <c r="C26" i="1"/>
  <c r="G26" i="1"/>
  <c r="D26" i="1"/>
  <c r="K26" i="1"/>
  <c r="D41" i="1"/>
  <c r="C41" i="1"/>
  <c r="K41" i="1"/>
  <c r="L41" i="1"/>
  <c r="G41" i="1"/>
  <c r="J41" i="1"/>
  <c r="H41" i="1"/>
  <c r="F41" i="1"/>
  <c r="D25" i="1"/>
  <c r="L25" i="1"/>
  <c r="G25" i="1"/>
  <c r="J25" i="1"/>
  <c r="H25" i="1"/>
  <c r="F25" i="1"/>
  <c r="C25" i="1"/>
  <c r="K25" i="1"/>
  <c r="F24" i="1"/>
  <c r="D24" i="1"/>
  <c r="K24" i="1"/>
  <c r="L24" i="1"/>
  <c r="H24" i="1"/>
  <c r="J24" i="1"/>
  <c r="C24" i="1"/>
  <c r="G24" i="1"/>
  <c r="C38" i="1"/>
  <c r="K38" i="1"/>
  <c r="L38" i="1"/>
  <c r="F38" i="1"/>
  <c r="J38" i="1"/>
  <c r="H38" i="1"/>
  <c r="G38" i="1"/>
  <c r="D38" i="1"/>
  <c r="C22" i="1"/>
  <c r="G22" i="1"/>
  <c r="D22" i="1"/>
  <c r="F22" i="1"/>
  <c r="H22" i="1"/>
  <c r="G37" i="1"/>
  <c r="J37" i="1"/>
  <c r="H37" i="1"/>
  <c r="F37" i="1"/>
  <c r="C37" i="1"/>
  <c r="D37" i="1"/>
  <c r="L37" i="1"/>
  <c r="K37" i="1"/>
  <c r="D21" i="1"/>
  <c r="H21" i="1"/>
  <c r="G21" i="1"/>
  <c r="F21" i="1"/>
  <c r="D20" i="1"/>
  <c r="G20" i="1"/>
  <c r="H20" i="1"/>
  <c r="F20" i="1"/>
  <c r="L24" i="10"/>
  <c r="L23" i="10"/>
  <c r="H24" i="10"/>
  <c r="H23" i="10"/>
  <c r="H22" i="10"/>
  <c r="L22" i="10"/>
  <c r="L28" i="10"/>
  <c r="H21" i="10"/>
  <c r="H19" i="10"/>
  <c r="L29" i="10"/>
  <c r="C21" i="1"/>
  <c r="C20" i="1"/>
  <c r="H20" i="10"/>
  <c r="H28" i="10"/>
  <c r="H29" i="10"/>
  <c r="H25" i="10"/>
  <c r="H26" i="10"/>
  <c r="H30" i="10"/>
  <c r="H18" i="10"/>
  <c r="H17" i="10"/>
  <c r="H27" i="10"/>
  <c r="H16" i="10"/>
  <c r="L30" i="10"/>
  <c r="L27" i="10"/>
  <c r="I42" i="1" l="1"/>
  <c r="I25" i="1"/>
  <c r="M26" i="1"/>
  <c r="I44" i="1"/>
  <c r="M29" i="1"/>
  <c r="I37" i="1"/>
  <c r="M38" i="1"/>
  <c r="M24" i="1"/>
  <c r="I41" i="1"/>
  <c r="I29" i="1"/>
  <c r="M32" i="1"/>
  <c r="M39" i="1"/>
  <c r="M34" i="1"/>
  <c r="I43" i="1"/>
  <c r="M36" i="1"/>
  <c r="I22" i="1"/>
  <c r="I28" i="1"/>
  <c r="I23" i="1"/>
  <c r="I30" i="1"/>
  <c r="I45" i="1"/>
  <c r="M33" i="1"/>
  <c r="I35" i="1"/>
  <c r="I36" i="1"/>
  <c r="I27" i="1"/>
  <c r="M25" i="1"/>
  <c r="I38" i="1"/>
  <c r="I26" i="1"/>
  <c r="M42" i="1"/>
  <c r="M23" i="1"/>
  <c r="M30" i="1"/>
  <c r="M31" i="1"/>
  <c r="I32" i="1"/>
  <c r="I33" i="1"/>
  <c r="M43" i="1"/>
  <c r="M27" i="1"/>
  <c r="M40" i="1"/>
  <c r="M37" i="1"/>
  <c r="I24" i="1"/>
  <c r="M41" i="1"/>
  <c r="M28" i="1"/>
  <c r="M44" i="1"/>
  <c r="I31" i="1"/>
  <c r="M45" i="1"/>
  <c r="I39" i="1"/>
  <c r="M35" i="1"/>
  <c r="I34" i="1"/>
  <c r="I40" i="1"/>
  <c r="I21" i="1"/>
  <c r="F27" i="8"/>
  <c r="M30" i="4" l="1"/>
  <c r="AC3" i="7"/>
  <c r="AB3" i="7"/>
  <c r="AA3" i="7"/>
  <c r="I20" i="1" l="1"/>
  <c r="K56" i="3" l="1"/>
  <c r="K57" i="3"/>
  <c r="Q16" i="2"/>
  <c r="Q20" i="2"/>
  <c r="Q24" i="2"/>
  <c r="Q28" i="2"/>
  <c r="Q32" i="2"/>
  <c r="Q36" i="2"/>
  <c r="Q40" i="2"/>
  <c r="Q44" i="2"/>
  <c r="Q48" i="2"/>
  <c r="Q53" i="2"/>
  <c r="Q60" i="2"/>
  <c r="Q68" i="2"/>
  <c r="Q76" i="2"/>
  <c r="Q84" i="2"/>
  <c r="Q92" i="2"/>
  <c r="Q99" i="2"/>
  <c r="Q107" i="2"/>
  <c r="Q57" i="2"/>
  <c r="Q65" i="2"/>
  <c r="Q73" i="2"/>
  <c r="Q81" i="2"/>
  <c r="Q89" i="2"/>
  <c r="Q98" i="2"/>
  <c r="Q106" i="2"/>
  <c r="R18" i="2"/>
  <c r="R22" i="2"/>
  <c r="R26" i="2"/>
  <c r="R30" i="2"/>
  <c r="R34" i="2"/>
  <c r="R38" i="2"/>
  <c r="R42" i="2"/>
  <c r="R46" i="2"/>
  <c r="R50" i="2"/>
  <c r="R54" i="2"/>
  <c r="R58" i="2"/>
  <c r="R62" i="2"/>
  <c r="R66" i="2"/>
  <c r="R70" i="2"/>
  <c r="R74" i="2"/>
  <c r="R78" i="2"/>
  <c r="R82" i="2"/>
  <c r="R86" i="2"/>
  <c r="R90" i="2"/>
  <c r="R94" i="2"/>
  <c r="R98" i="2"/>
  <c r="S17" i="2"/>
  <c r="S21" i="2"/>
  <c r="S25" i="2"/>
  <c r="S29" i="2"/>
  <c r="S33" i="2"/>
  <c r="S37" i="2"/>
  <c r="S41" i="2"/>
  <c r="S45" i="2"/>
  <c r="S49" i="2"/>
  <c r="S53" i="2"/>
  <c r="S57" i="2"/>
  <c r="S61" i="2"/>
  <c r="S65" i="2"/>
  <c r="S69" i="2"/>
  <c r="S73" i="2"/>
  <c r="S77" i="2"/>
  <c r="Q17" i="2"/>
  <c r="Q21" i="2"/>
  <c r="Q25" i="2"/>
  <c r="Q29" i="2"/>
  <c r="Q33" i="2"/>
  <c r="Q37" i="2"/>
  <c r="Q41" i="2"/>
  <c r="Q45" i="2"/>
  <c r="Q49" i="2"/>
  <c r="Q54" i="2"/>
  <c r="Q62" i="2"/>
  <c r="Q70" i="2"/>
  <c r="Q78" i="2"/>
  <c r="Q86" i="2"/>
  <c r="Q94" i="2"/>
  <c r="Q101" i="2"/>
  <c r="Q108" i="2"/>
  <c r="Q59" i="2"/>
  <c r="Q67" i="2"/>
  <c r="Q75" i="2"/>
  <c r="Q83" i="2"/>
  <c r="Q91" i="2"/>
  <c r="Q100" i="2"/>
  <c r="Q109" i="2"/>
  <c r="R19" i="2"/>
  <c r="R23" i="2"/>
  <c r="R27" i="2"/>
  <c r="R31" i="2"/>
  <c r="R35" i="2"/>
  <c r="R39" i="2"/>
  <c r="R43" i="2"/>
  <c r="R47" i="2"/>
  <c r="R51" i="2"/>
  <c r="R55" i="2"/>
  <c r="R59" i="2"/>
  <c r="R63" i="2"/>
  <c r="R67" i="2"/>
  <c r="R71" i="2"/>
  <c r="R75" i="2"/>
  <c r="R79" i="2"/>
  <c r="R83" i="2"/>
  <c r="R87" i="2"/>
  <c r="R91" i="2"/>
  <c r="R95" i="2"/>
  <c r="R99" i="2"/>
  <c r="S18" i="2"/>
  <c r="S22" i="2"/>
  <c r="S26" i="2"/>
  <c r="S30" i="2"/>
  <c r="S34" i="2"/>
  <c r="S38" i="2"/>
  <c r="S42" i="2"/>
  <c r="S46" i="2"/>
  <c r="S50" i="2"/>
  <c r="S54" i="2"/>
  <c r="S58" i="2"/>
  <c r="S62" i="2"/>
  <c r="S66" i="2"/>
  <c r="S70" i="2"/>
  <c r="S74" i="2"/>
  <c r="S78" i="2"/>
  <c r="S82" i="2"/>
  <c r="S86" i="2"/>
  <c r="S90" i="2"/>
  <c r="S94" i="2"/>
  <c r="S98" i="2"/>
  <c r="R105" i="2"/>
  <c r="R111" i="2"/>
  <c r="R115" i="2"/>
  <c r="R119" i="2"/>
  <c r="R123" i="2"/>
  <c r="R127" i="2"/>
  <c r="R131" i="2"/>
  <c r="R135" i="2"/>
  <c r="R139" i="2"/>
  <c r="R143" i="2"/>
  <c r="R147" i="2"/>
  <c r="R151" i="2"/>
  <c r="R155" i="2"/>
  <c r="R159" i="2"/>
  <c r="R163" i="2"/>
  <c r="R167" i="2"/>
  <c r="R171" i="2"/>
  <c r="R175" i="2"/>
  <c r="Q18" i="2"/>
  <c r="Q22" i="2"/>
  <c r="Q26" i="2"/>
  <c r="Q30" i="2"/>
  <c r="Q34" i="2"/>
  <c r="Q38" i="2"/>
  <c r="Q42" i="2"/>
  <c r="Q46" i="2"/>
  <c r="Q50" i="2"/>
  <c r="Q56" i="2"/>
  <c r="Q64" i="2"/>
  <c r="Q72" i="2"/>
  <c r="Q80" i="2"/>
  <c r="Q88" i="2"/>
  <c r="Q96" i="2"/>
  <c r="Q103" i="2"/>
  <c r="Q52" i="2"/>
  <c r="Q61" i="2"/>
  <c r="Q69" i="2"/>
  <c r="Q77" i="2"/>
  <c r="Q85" i="2"/>
  <c r="Q93" i="2"/>
  <c r="Q102" i="2"/>
  <c r="R16" i="2"/>
  <c r="R20" i="2"/>
  <c r="R24" i="2"/>
  <c r="R28" i="2"/>
  <c r="R32" i="2"/>
  <c r="R36" i="2"/>
  <c r="R40" i="2"/>
  <c r="R44" i="2"/>
  <c r="R48" i="2"/>
  <c r="R52" i="2"/>
  <c r="R56" i="2"/>
  <c r="R60" i="2"/>
  <c r="R64" i="2"/>
  <c r="R68" i="2"/>
  <c r="R72" i="2"/>
  <c r="R76" i="2"/>
  <c r="R80" i="2"/>
  <c r="R84" i="2"/>
  <c r="R88" i="2"/>
  <c r="R92" i="2"/>
  <c r="R96" i="2"/>
  <c r="R100" i="2"/>
  <c r="S19" i="2"/>
  <c r="S23" i="2"/>
  <c r="S27" i="2"/>
  <c r="S31" i="2"/>
  <c r="S35" i="2"/>
  <c r="S39" i="2"/>
  <c r="S43" i="2"/>
  <c r="S47" i="2"/>
  <c r="S51" i="2"/>
  <c r="S55" i="2"/>
  <c r="S59" i="2"/>
  <c r="S63" i="2"/>
  <c r="S67" i="2"/>
  <c r="S71" i="2"/>
  <c r="S75" i="2"/>
  <c r="S79" i="2"/>
  <c r="S83" i="2"/>
  <c r="S87" i="2"/>
  <c r="S91" i="2"/>
  <c r="S95" i="2"/>
  <c r="S99" i="2"/>
  <c r="S106" i="2"/>
  <c r="R112" i="2"/>
  <c r="R116" i="2"/>
  <c r="R120" i="2"/>
  <c r="R124" i="2"/>
  <c r="R128" i="2"/>
  <c r="S15" i="2"/>
  <c r="Q31" i="2"/>
  <c r="Q47" i="2"/>
  <c r="Q74" i="2"/>
  <c r="Q105" i="2"/>
  <c r="Q79" i="2"/>
  <c r="R17" i="2"/>
  <c r="R33" i="2"/>
  <c r="R49" i="2"/>
  <c r="R65" i="2"/>
  <c r="R81" i="2"/>
  <c r="R97" i="2"/>
  <c r="S28" i="2"/>
  <c r="S44" i="2"/>
  <c r="S60" i="2"/>
  <c r="S76" i="2"/>
  <c r="S85" i="2"/>
  <c r="S93" i="2"/>
  <c r="S102" i="2"/>
  <c r="R114" i="2"/>
  <c r="R122" i="2"/>
  <c r="R130" i="2"/>
  <c r="R136" i="2"/>
  <c r="R141" i="2"/>
  <c r="R146" i="2"/>
  <c r="R152" i="2"/>
  <c r="R157" i="2"/>
  <c r="R162" i="2"/>
  <c r="R168" i="2"/>
  <c r="R173" i="2"/>
  <c r="R178" i="2"/>
  <c r="R182" i="2"/>
  <c r="R108" i="2"/>
  <c r="S112" i="2"/>
  <c r="S116" i="2"/>
  <c r="S120" i="2"/>
  <c r="S124" i="2"/>
  <c r="S128" i="2"/>
  <c r="S132" i="2"/>
  <c r="S136" i="2"/>
  <c r="S140" i="2"/>
  <c r="S144" i="2"/>
  <c r="S148" i="2"/>
  <c r="S152" i="2"/>
  <c r="S156" i="2"/>
  <c r="S160" i="2"/>
  <c r="S164" i="2"/>
  <c r="S168" i="2"/>
  <c r="R106" i="2"/>
  <c r="Q112" i="2"/>
  <c r="Q116" i="2"/>
  <c r="Q120" i="2"/>
  <c r="Q124" i="2"/>
  <c r="Q128" i="2"/>
  <c r="Q132" i="2"/>
  <c r="Q136" i="2"/>
  <c r="Q140" i="2"/>
  <c r="Q144" i="2"/>
  <c r="Q148" i="2"/>
  <c r="Q152" i="2"/>
  <c r="Q156" i="2"/>
  <c r="Q160" i="2"/>
  <c r="Q19" i="2"/>
  <c r="Q35" i="2"/>
  <c r="Q51" i="2"/>
  <c r="Q82" i="2"/>
  <c r="Q55" i="2"/>
  <c r="Q87" i="2"/>
  <c r="R21" i="2"/>
  <c r="R37" i="2"/>
  <c r="R53" i="2"/>
  <c r="R69" i="2"/>
  <c r="R85" i="2"/>
  <c r="S16" i="2"/>
  <c r="S32" i="2"/>
  <c r="S48" i="2"/>
  <c r="S64" i="2"/>
  <c r="S80" i="2"/>
  <c r="S88" i="2"/>
  <c r="S96" i="2"/>
  <c r="R109" i="2"/>
  <c r="R117" i="2"/>
  <c r="R125" i="2"/>
  <c r="R132" i="2"/>
  <c r="R137" i="2"/>
  <c r="R142" i="2"/>
  <c r="R148" i="2"/>
  <c r="R153" i="2"/>
  <c r="R158" i="2"/>
  <c r="R164" i="2"/>
  <c r="R169" i="2"/>
  <c r="R174" i="2"/>
  <c r="R179" i="2"/>
  <c r="S101" i="2"/>
  <c r="S109" i="2"/>
  <c r="S113" i="2"/>
  <c r="S117" i="2"/>
  <c r="S121" i="2"/>
  <c r="S125" i="2"/>
  <c r="S129" i="2"/>
  <c r="S133" i="2"/>
  <c r="S137" i="2"/>
  <c r="S141" i="2"/>
  <c r="S145" i="2"/>
  <c r="S149" i="2"/>
  <c r="S153" i="2"/>
  <c r="S157" i="2"/>
  <c r="S161" i="2"/>
  <c r="S165" i="2"/>
  <c r="S169" i="2"/>
  <c r="S107" i="2"/>
  <c r="Q113" i="2"/>
  <c r="Q117" i="2"/>
  <c r="Q121" i="2"/>
  <c r="Q125" i="2"/>
  <c r="T125" i="2" s="1"/>
  <c r="Q129" i="2"/>
  <c r="Q133" i="2"/>
  <c r="Q137" i="2"/>
  <c r="Q141" i="2"/>
  <c r="Q145" i="2"/>
  <c r="Q149" i="2"/>
  <c r="Q153" i="2"/>
  <c r="Q157" i="2"/>
  <c r="T157" i="2" s="1"/>
  <c r="Q161" i="2"/>
  <c r="Q165" i="2"/>
  <c r="Q169" i="2"/>
  <c r="Q173" i="2"/>
  <c r="Q177" i="2"/>
  <c r="Q181" i="2"/>
  <c r="Q185" i="2"/>
  <c r="Q189" i="2"/>
  <c r="S174" i="2"/>
  <c r="S182" i="2"/>
  <c r="S190" i="2"/>
  <c r="S194" i="2"/>
  <c r="S198" i="2"/>
  <c r="S202" i="2"/>
  <c r="S206" i="2"/>
  <c r="S210" i="2"/>
  <c r="S214" i="2"/>
  <c r="S218" i="2"/>
  <c r="S222" i="2"/>
  <c r="S226" i="2"/>
  <c r="Q23" i="2"/>
  <c r="Q39" i="2"/>
  <c r="Q58" i="2"/>
  <c r="Q90" i="2"/>
  <c r="Q63" i="2"/>
  <c r="Q95" i="2"/>
  <c r="R25" i="2"/>
  <c r="R41" i="2"/>
  <c r="R57" i="2"/>
  <c r="R73" i="2"/>
  <c r="R89" i="2"/>
  <c r="S20" i="2"/>
  <c r="S36" i="2"/>
  <c r="S52" i="2"/>
  <c r="S68" i="2"/>
  <c r="S81" i="2"/>
  <c r="S89" i="2"/>
  <c r="S97" i="2"/>
  <c r="R110" i="2"/>
  <c r="R118" i="2"/>
  <c r="R126" i="2"/>
  <c r="R133" i="2"/>
  <c r="R138" i="2"/>
  <c r="R144" i="2"/>
  <c r="R149" i="2"/>
  <c r="R154" i="2"/>
  <c r="R160" i="2"/>
  <c r="R165" i="2"/>
  <c r="R170" i="2"/>
  <c r="R176" i="2"/>
  <c r="R180" i="2"/>
  <c r="R104" i="2"/>
  <c r="S110" i="2"/>
  <c r="S114" i="2"/>
  <c r="S118" i="2"/>
  <c r="S122" i="2"/>
  <c r="S126" i="2"/>
  <c r="S130" i="2"/>
  <c r="S134" i="2"/>
  <c r="S138" i="2"/>
  <c r="S142" i="2"/>
  <c r="S146" i="2"/>
  <c r="S150" i="2"/>
  <c r="S154" i="2"/>
  <c r="S158" i="2"/>
  <c r="S162" i="2"/>
  <c r="S166" i="2"/>
  <c r="R102" i="2"/>
  <c r="Q110" i="2"/>
  <c r="Q114" i="2"/>
  <c r="Q118" i="2"/>
  <c r="Q122" i="2"/>
  <c r="Q126" i="2"/>
  <c r="T126" i="2" s="1"/>
  <c r="Q130" i="2"/>
  <c r="Q134" i="2"/>
  <c r="Q138" i="2"/>
  <c r="Q142" i="2"/>
  <c r="Q146" i="2"/>
  <c r="T146" i="2" s="1"/>
  <c r="Q150" i="2"/>
  <c r="Q154" i="2"/>
  <c r="Q158" i="2"/>
  <c r="Q162" i="2"/>
  <c r="Q166" i="2"/>
  <c r="Q170" i="2"/>
  <c r="Q174" i="2"/>
  <c r="T174" i="2" s="1"/>
  <c r="Q178" i="2"/>
  <c r="Q182" i="2"/>
  <c r="Q186" i="2"/>
  <c r="Q190" i="2"/>
  <c r="S176" i="2"/>
  <c r="R185" i="2"/>
  <c r="S191" i="2"/>
  <c r="S195" i="2"/>
  <c r="S199" i="2"/>
  <c r="S203" i="2"/>
  <c r="S207" i="2"/>
  <c r="S211" i="2"/>
  <c r="S215" i="2"/>
  <c r="S219" i="2"/>
  <c r="S223" i="2"/>
  <c r="S227" i="2"/>
  <c r="S231" i="2"/>
  <c r="S235" i="2"/>
  <c r="S239" i="2"/>
  <c r="S243" i="2"/>
  <c r="Q27" i="2"/>
  <c r="Q71" i="2"/>
  <c r="R61" i="2"/>
  <c r="S40" i="2"/>
  <c r="S92" i="2"/>
  <c r="R129" i="2"/>
  <c r="R150" i="2"/>
  <c r="R172" i="2"/>
  <c r="S111" i="2"/>
  <c r="S127" i="2"/>
  <c r="S143" i="2"/>
  <c r="S159" i="2"/>
  <c r="Q111" i="2"/>
  <c r="Q43" i="2"/>
  <c r="Q104" i="2"/>
  <c r="R77" i="2"/>
  <c r="S56" i="2"/>
  <c r="R101" i="2"/>
  <c r="R134" i="2"/>
  <c r="R156" i="2"/>
  <c r="R177" i="2"/>
  <c r="S115" i="2"/>
  <c r="S131" i="2"/>
  <c r="S147" i="2"/>
  <c r="S163" i="2"/>
  <c r="Q115" i="2"/>
  <c r="Q131" i="2"/>
  <c r="Q147" i="2"/>
  <c r="Q163" i="2"/>
  <c r="Q171" i="2"/>
  <c r="Q179" i="2"/>
  <c r="Q187" i="2"/>
  <c r="S178" i="2"/>
  <c r="S192" i="2"/>
  <c r="S200" i="2"/>
  <c r="S208" i="2"/>
  <c r="S216" i="2"/>
  <c r="S224" i="2"/>
  <c r="S230" i="2"/>
  <c r="S236" i="2"/>
  <c r="S241" i="2"/>
  <c r="S246" i="2"/>
  <c r="Q97" i="2"/>
  <c r="R45" i="2"/>
  <c r="S24" i="2"/>
  <c r="S84" i="2"/>
  <c r="R121" i="2"/>
  <c r="R145" i="2"/>
  <c r="R166" i="2"/>
  <c r="S105" i="2"/>
  <c r="S123" i="2"/>
  <c r="S139" i="2"/>
  <c r="S155" i="2"/>
  <c r="S103" i="2"/>
  <c r="Q123" i="2"/>
  <c r="Q139" i="2"/>
  <c r="Q155" i="2"/>
  <c r="Q167" i="2"/>
  <c r="Q175" i="2"/>
  <c r="Q183" i="2"/>
  <c r="S170" i="2"/>
  <c r="S186" i="2"/>
  <c r="S196" i="2"/>
  <c r="S204" i="2"/>
  <c r="S212" i="2"/>
  <c r="S220" i="2"/>
  <c r="S228" i="2"/>
  <c r="S233" i="2"/>
  <c r="S238" i="2"/>
  <c r="S244" i="2"/>
  <c r="S248" i="2"/>
  <c r="S252" i="2"/>
  <c r="S256" i="2"/>
  <c r="S260" i="2"/>
  <c r="S264" i="2"/>
  <c r="R184" i="2"/>
  <c r="R15" i="2"/>
  <c r="Q241" i="2"/>
  <c r="Q249" i="2"/>
  <c r="Q257" i="2"/>
  <c r="Q265" i="2"/>
  <c r="Q274" i="2"/>
  <c r="Q283" i="2"/>
  <c r="Q291" i="2"/>
  <c r="Q299" i="2"/>
  <c r="Q307" i="2"/>
  <c r="Q316" i="2"/>
  <c r="S177" i="2"/>
  <c r="S184" i="2"/>
  <c r="Q192" i="2"/>
  <c r="Q196" i="2"/>
  <c r="Q200" i="2"/>
  <c r="Q204" i="2"/>
  <c r="Q208" i="2"/>
  <c r="Q212" i="2"/>
  <c r="Q216" i="2"/>
  <c r="Q220" i="2"/>
  <c r="Q224" i="2"/>
  <c r="Q228" i="2"/>
  <c r="Q232" i="2"/>
  <c r="Q237" i="2"/>
  <c r="Q246" i="2"/>
  <c r="Q254" i="2"/>
  <c r="Q262" i="2"/>
  <c r="Q270" i="2"/>
  <c r="Q276" i="2"/>
  <c r="Q284" i="2"/>
  <c r="Q292" i="2"/>
  <c r="Q300" i="2"/>
  <c r="Q308" i="2"/>
  <c r="Q315" i="2"/>
  <c r="R186" i="2"/>
  <c r="R192" i="2"/>
  <c r="R196" i="2"/>
  <c r="R200" i="2"/>
  <c r="R204" i="2"/>
  <c r="R208" i="2"/>
  <c r="R212" i="2"/>
  <c r="R216" i="2"/>
  <c r="R220" i="2"/>
  <c r="R224" i="2"/>
  <c r="R228" i="2"/>
  <c r="R232" i="2"/>
  <c r="R236" i="2"/>
  <c r="R240" i="2"/>
  <c r="R248" i="2"/>
  <c r="R256" i="2"/>
  <c r="Q66" i="2"/>
  <c r="R113" i="2"/>
  <c r="S119" i="2"/>
  <c r="Q119" i="2"/>
  <c r="Q151" i="2"/>
  <c r="Q172" i="2"/>
  <c r="Q188" i="2"/>
  <c r="S193" i="2"/>
  <c r="S209" i="2"/>
  <c r="S225" i="2"/>
  <c r="S237" i="2"/>
  <c r="S247" i="2"/>
  <c r="S253" i="2"/>
  <c r="S258" i="2"/>
  <c r="S263" i="2"/>
  <c r="S185" i="2"/>
  <c r="Q238" i="2"/>
  <c r="Q247" i="2"/>
  <c r="Q259" i="2"/>
  <c r="Q269" i="2"/>
  <c r="Q281" i="2"/>
  <c r="Q293" i="2"/>
  <c r="Q303" i="2"/>
  <c r="Q314" i="2"/>
  <c r="S179" i="2"/>
  <c r="S188" i="2"/>
  <c r="Q195" i="2"/>
  <c r="Q201" i="2"/>
  <c r="Q206" i="2"/>
  <c r="Q211" i="2"/>
  <c r="Q217" i="2"/>
  <c r="Q222" i="2"/>
  <c r="Q227" i="2"/>
  <c r="Q233" i="2"/>
  <c r="Q242" i="2"/>
  <c r="Q252" i="2"/>
  <c r="Q264" i="2"/>
  <c r="Q273" i="2"/>
  <c r="Q282" i="2"/>
  <c r="Q294" i="2"/>
  <c r="Q304" i="2"/>
  <c r="Q313" i="2"/>
  <c r="S187" i="2"/>
  <c r="R194" i="2"/>
  <c r="R199" i="2"/>
  <c r="R205" i="2"/>
  <c r="R210" i="2"/>
  <c r="R215" i="2"/>
  <c r="R221" i="2"/>
  <c r="R226" i="2"/>
  <c r="R231" i="2"/>
  <c r="R237" i="2"/>
  <c r="R244" i="2"/>
  <c r="R254" i="2"/>
  <c r="R264" i="2"/>
  <c r="S272" i="2"/>
  <c r="S280" i="2"/>
  <c r="S288" i="2"/>
  <c r="S296" i="2"/>
  <c r="S304" i="2"/>
  <c r="S312" i="2"/>
  <c r="S318" i="2"/>
  <c r="S322" i="2"/>
  <c r="S326" i="2"/>
  <c r="S330" i="2"/>
  <c r="S334" i="2"/>
  <c r="S338" i="2"/>
  <c r="S342" i="2"/>
  <c r="S346" i="2"/>
  <c r="S350" i="2"/>
  <c r="S354" i="2"/>
  <c r="S358" i="2"/>
  <c r="S362" i="2"/>
  <c r="S366" i="2"/>
  <c r="S370" i="2"/>
  <c r="S374" i="2"/>
  <c r="S378" i="2"/>
  <c r="S271" i="2"/>
  <c r="S279" i="2"/>
  <c r="S287" i="2"/>
  <c r="S295" i="2"/>
  <c r="S303" i="2"/>
  <c r="S311" i="2"/>
  <c r="Q320" i="2"/>
  <c r="Q328" i="2"/>
  <c r="R29" i="2"/>
  <c r="R140" i="2"/>
  <c r="S135" i="2"/>
  <c r="Q127" i="2"/>
  <c r="Q159" i="2"/>
  <c r="Q176" i="2"/>
  <c r="S172" i="2"/>
  <c r="S197" i="2"/>
  <c r="S213" i="2"/>
  <c r="S229" i="2"/>
  <c r="S240" i="2"/>
  <c r="S72" i="2"/>
  <c r="R181" i="2"/>
  <c r="S167" i="2"/>
  <c r="Q143" i="2"/>
  <c r="Q168" i="2"/>
  <c r="Q184" i="2"/>
  <c r="R189" i="2"/>
  <c r="S205" i="2"/>
  <c r="S221" i="2"/>
  <c r="S234" i="2"/>
  <c r="S245" i="2"/>
  <c r="S251" i="2"/>
  <c r="S257" i="2"/>
  <c r="S262" i="2"/>
  <c r="S108" i="2"/>
  <c r="Q236" i="2"/>
  <c r="Q245" i="2"/>
  <c r="Q255" i="2"/>
  <c r="Q267" i="2"/>
  <c r="Q279" i="2"/>
  <c r="Q289" i="2"/>
  <c r="Q301" i="2"/>
  <c r="Q312" i="2"/>
  <c r="S175" i="2"/>
  <c r="R187" i="2"/>
  <c r="Q194" i="2"/>
  <c r="Q199" i="2"/>
  <c r="Q205" i="2"/>
  <c r="Q210" i="2"/>
  <c r="Q215" i="2"/>
  <c r="Q221" i="2"/>
  <c r="Q226" i="2"/>
  <c r="Q231" i="2"/>
  <c r="Q240" i="2"/>
  <c r="Q250" i="2"/>
  <c r="R93" i="2"/>
  <c r="Q164" i="2"/>
  <c r="S217" i="2"/>
  <c r="S250" i="2"/>
  <c r="S261" i="2"/>
  <c r="S189" i="2"/>
  <c r="Q253" i="2"/>
  <c r="Q277" i="2"/>
  <c r="Q297" i="2"/>
  <c r="S173" i="2"/>
  <c r="Q193" i="2"/>
  <c r="Q203" i="2"/>
  <c r="Q214" i="2"/>
  <c r="Q225" i="2"/>
  <c r="Q235" i="2"/>
  <c r="Q258" i="2"/>
  <c r="Q272" i="2"/>
  <c r="Q286" i="2"/>
  <c r="Q298" i="2"/>
  <c r="Q311" i="2"/>
  <c r="R190" i="2"/>
  <c r="R197" i="2"/>
  <c r="R203" i="2"/>
  <c r="R211" i="2"/>
  <c r="R218" i="2"/>
  <c r="R225" i="2"/>
  <c r="R233" i="2"/>
  <c r="R239" i="2"/>
  <c r="R252" i="2"/>
  <c r="R267" i="2"/>
  <c r="S276" i="2"/>
  <c r="R287" i="2"/>
  <c r="R299" i="2"/>
  <c r="S308" i="2"/>
  <c r="S317" i="2"/>
  <c r="S323" i="2"/>
  <c r="S328" i="2"/>
  <c r="S333" i="2"/>
  <c r="S339" i="2"/>
  <c r="S344" i="2"/>
  <c r="S349" i="2"/>
  <c r="S355" i="2"/>
  <c r="S360" i="2"/>
  <c r="S365" i="2"/>
  <c r="S371" i="2"/>
  <c r="S376" i="2"/>
  <c r="R270" i="2"/>
  <c r="R282" i="2"/>
  <c r="S291" i="2"/>
  <c r="R302" i="2"/>
  <c r="R314" i="2"/>
  <c r="Q324" i="2"/>
  <c r="Q334" i="2"/>
  <c r="Q342" i="2"/>
  <c r="Q350" i="2"/>
  <c r="Q358" i="2"/>
  <c r="Q366" i="2"/>
  <c r="Q374" i="2"/>
  <c r="Q382" i="2"/>
  <c r="Q390" i="2"/>
  <c r="Q399" i="2"/>
  <c r="Q407" i="2"/>
  <c r="Q415" i="2"/>
  <c r="Q422" i="2"/>
  <c r="Q429" i="2"/>
  <c r="R243" i="2"/>
  <c r="R251" i="2"/>
  <c r="R259" i="2"/>
  <c r="S266" i="2"/>
  <c r="S274" i="2"/>
  <c r="S282" i="2"/>
  <c r="S290" i="2"/>
  <c r="S298" i="2"/>
  <c r="S306" i="2"/>
  <c r="S314" i="2"/>
  <c r="Q321" i="2"/>
  <c r="Q329" i="2"/>
  <c r="Q337" i="2"/>
  <c r="Q345" i="2"/>
  <c r="Q353" i="2"/>
  <c r="Q361" i="2"/>
  <c r="Q369" i="2"/>
  <c r="Q377" i="2"/>
  <c r="Q384" i="2"/>
  <c r="Q393" i="2"/>
  <c r="Q400" i="2"/>
  <c r="Q408" i="2"/>
  <c r="Q416" i="2"/>
  <c r="Q426" i="2"/>
  <c r="Q434" i="2"/>
  <c r="R272" i="2"/>
  <c r="R280" i="2"/>
  <c r="R288" i="2"/>
  <c r="R296" i="2"/>
  <c r="R304" i="2"/>
  <c r="R312" i="2"/>
  <c r="R318" i="2"/>
  <c r="R322" i="2"/>
  <c r="R326" i="2"/>
  <c r="R330" i="2"/>
  <c r="R334" i="2"/>
  <c r="R338" i="2"/>
  <c r="R342" i="2"/>
  <c r="R346" i="2"/>
  <c r="R350" i="2"/>
  <c r="R354" i="2"/>
  <c r="R358" i="2"/>
  <c r="R362" i="2"/>
  <c r="R366" i="2"/>
  <c r="R370" i="2"/>
  <c r="R374" i="2"/>
  <c r="R378" i="2"/>
  <c r="R382" i="2"/>
  <c r="R386" i="2"/>
  <c r="S379" i="2"/>
  <c r="S387" i="2"/>
  <c r="R396" i="2"/>
  <c r="R404" i="2"/>
  <c r="R412" i="2"/>
  <c r="R420" i="2"/>
  <c r="R428" i="2"/>
  <c r="Q448" i="2"/>
  <c r="Q455" i="2"/>
  <c r="Q462" i="2"/>
  <c r="Q470" i="2"/>
  <c r="Q477" i="2"/>
  <c r="Q485" i="2"/>
  <c r="Q492" i="2"/>
  <c r="Q498" i="2"/>
  <c r="R477" i="2"/>
  <c r="R489" i="2"/>
  <c r="R501" i="2"/>
  <c r="S501" i="2"/>
  <c r="S396" i="2"/>
  <c r="S404" i="2"/>
  <c r="S412" i="2"/>
  <c r="S420" i="2"/>
  <c r="S428" i="2"/>
  <c r="Q436" i="2"/>
  <c r="Q440" i="2"/>
  <c r="Q444" i="2"/>
  <c r="Q449" i="2"/>
  <c r="Q459" i="2"/>
  <c r="Q467" i="2"/>
  <c r="Q476" i="2"/>
  <c r="Q484" i="2"/>
  <c r="Q493" i="2"/>
  <c r="R475" i="2"/>
  <c r="R488" i="2"/>
  <c r="R500" i="2"/>
  <c r="S500" i="2"/>
  <c r="S386" i="2"/>
  <c r="R394" i="2"/>
  <c r="R402" i="2"/>
  <c r="R410" i="2"/>
  <c r="R418" i="2"/>
  <c r="R426" i="2"/>
  <c r="R434" i="2"/>
  <c r="R438" i="2"/>
  <c r="R442" i="2"/>
  <c r="R446" i="2"/>
  <c r="R450" i="2"/>
  <c r="R454" i="2"/>
  <c r="R458" i="2"/>
  <c r="R462" i="2"/>
  <c r="R466" i="2"/>
  <c r="R470" i="2"/>
  <c r="R476" i="2"/>
  <c r="R487" i="2"/>
  <c r="R499" i="2"/>
  <c r="R161" i="2"/>
  <c r="Q180" i="2"/>
  <c r="S232" i="2"/>
  <c r="S254" i="2"/>
  <c r="S100" i="2"/>
  <c r="Q239" i="2"/>
  <c r="Q261" i="2"/>
  <c r="Q285" i="2"/>
  <c r="Q305" i="2"/>
  <c r="S181" i="2"/>
  <c r="Q197" i="2"/>
  <c r="Q207" i="2"/>
  <c r="Q218" i="2"/>
  <c r="Q229" i="2"/>
  <c r="Q244" i="2"/>
  <c r="Q260" i="2"/>
  <c r="Q275" i="2"/>
  <c r="Q288" i="2"/>
  <c r="Q302" i="2"/>
  <c r="S104" i="2"/>
  <c r="R191" i="2"/>
  <c r="R198" i="2"/>
  <c r="R206" i="2"/>
  <c r="R213" i="2"/>
  <c r="R219" i="2"/>
  <c r="R227" i="2"/>
  <c r="R234" i="2"/>
  <c r="R242" i="2"/>
  <c r="R258" i="2"/>
  <c r="S268" i="2"/>
  <c r="R279" i="2"/>
  <c r="R291" i="2"/>
  <c r="S300" i="2"/>
  <c r="R311" i="2"/>
  <c r="S319" i="2"/>
  <c r="S324" i="2"/>
  <c r="S329" i="2"/>
  <c r="S335" i="2"/>
  <c r="S340" i="2"/>
  <c r="S345" i="2"/>
  <c r="S351" i="2"/>
  <c r="S356" i="2"/>
  <c r="S361" i="2"/>
  <c r="S367" i="2"/>
  <c r="S372" i="2"/>
  <c r="S377" i="2"/>
  <c r="R274" i="2"/>
  <c r="S283" i="2"/>
  <c r="R294" i="2"/>
  <c r="R306" i="2"/>
  <c r="S315" i="2"/>
  <c r="Q326" i="2"/>
  <c r="Q336" i="2"/>
  <c r="Q344" i="2"/>
  <c r="Q352" i="2"/>
  <c r="Q360" i="2"/>
  <c r="Q368" i="2"/>
  <c r="Q376" i="2"/>
  <c r="Q385" i="2"/>
  <c r="Q392" i="2"/>
  <c r="Q401" i="2"/>
  <c r="Q409" i="2"/>
  <c r="Q417" i="2"/>
  <c r="Q423" i="2"/>
  <c r="Q431" i="2"/>
  <c r="R245" i="2"/>
  <c r="R253" i="2"/>
  <c r="R261" i="2"/>
  <c r="R269" i="2"/>
  <c r="R277" i="2"/>
  <c r="R285" i="2"/>
  <c r="S151" i="2"/>
  <c r="S180" i="2"/>
  <c r="S242" i="2"/>
  <c r="S255" i="2"/>
  <c r="R103" i="2"/>
  <c r="Q243" i="2"/>
  <c r="Q263" i="2"/>
  <c r="Q287" i="2"/>
  <c r="Q309" i="2"/>
  <c r="R183" i="2"/>
  <c r="Q198" i="2"/>
  <c r="Q209" i="2"/>
  <c r="Q219" i="2"/>
  <c r="Q230" i="2"/>
  <c r="Q248" i="2"/>
  <c r="Q266" i="2"/>
  <c r="Q278" i="2"/>
  <c r="Q290" i="2"/>
  <c r="Q306" i="2"/>
  <c r="R107" i="2"/>
  <c r="R193" i="2"/>
  <c r="R201" i="2"/>
  <c r="R207" i="2"/>
  <c r="R214" i="2"/>
  <c r="R222" i="2"/>
  <c r="R229" i="2"/>
  <c r="R235" i="2"/>
  <c r="R246" i="2"/>
  <c r="R260" i="2"/>
  <c r="R271" i="2"/>
  <c r="R283" i="2"/>
  <c r="S292" i="2"/>
  <c r="R303" i="2"/>
  <c r="R315" i="2"/>
  <c r="S320" i="2"/>
  <c r="S325" i="2"/>
  <c r="S331" i="2"/>
  <c r="S336" i="2"/>
  <c r="S341" i="2"/>
  <c r="S347" i="2"/>
  <c r="S352" i="2"/>
  <c r="S357" i="2"/>
  <c r="S363" i="2"/>
  <c r="S368" i="2"/>
  <c r="S373" i="2"/>
  <c r="R266" i="2"/>
  <c r="S275" i="2"/>
  <c r="R286" i="2"/>
  <c r="R298" i="2"/>
  <c r="S307" i="2"/>
  <c r="Q15" i="2"/>
  <c r="Q330" i="2"/>
  <c r="Q338" i="2"/>
  <c r="Q346" i="2"/>
  <c r="Q354" i="2"/>
  <c r="Q362" i="2"/>
  <c r="Q370" i="2"/>
  <c r="Q378" i="2"/>
  <c r="Q387" i="2"/>
  <c r="Q395" i="2"/>
  <c r="Q403" i="2"/>
  <c r="Q411" i="2"/>
  <c r="Q419" i="2"/>
  <c r="Q425" i="2"/>
  <c r="Q433" i="2"/>
  <c r="R247" i="2"/>
  <c r="R255" i="2"/>
  <c r="R263" i="2"/>
  <c r="S270" i="2"/>
  <c r="S278" i="2"/>
  <c r="S286" i="2"/>
  <c r="S294" i="2"/>
  <c r="S302" i="2"/>
  <c r="S310" i="2"/>
  <c r="Q318" i="2"/>
  <c r="Q325" i="2"/>
  <c r="Q333" i="2"/>
  <c r="Q341" i="2"/>
  <c r="Q349" i="2"/>
  <c r="Q357" i="2"/>
  <c r="Q365" i="2"/>
  <c r="Q373" i="2"/>
  <c r="Q381" i="2"/>
  <c r="Q389" i="2"/>
  <c r="Q396" i="2"/>
  <c r="Q404" i="2"/>
  <c r="Q412" i="2"/>
  <c r="Q421" i="2"/>
  <c r="Q430" i="2"/>
  <c r="R268" i="2"/>
  <c r="R276" i="2"/>
  <c r="R284" i="2"/>
  <c r="R292" i="2"/>
  <c r="R300" i="2"/>
  <c r="R308" i="2"/>
  <c r="R316" i="2"/>
  <c r="R320" i="2"/>
  <c r="R324" i="2"/>
  <c r="R328" i="2"/>
  <c r="R332" i="2"/>
  <c r="R336" i="2"/>
  <c r="R340" i="2"/>
  <c r="R344" i="2"/>
  <c r="R348" i="2"/>
  <c r="Q135" i="2"/>
  <c r="S201" i="2"/>
  <c r="S249" i="2"/>
  <c r="S259" i="2"/>
  <c r="R188" i="2"/>
  <c r="Q251" i="2"/>
  <c r="Q271" i="2"/>
  <c r="Q295" i="2"/>
  <c r="S171" i="2"/>
  <c r="Q191" i="2"/>
  <c r="Q202" i="2"/>
  <c r="Q213" i="2"/>
  <c r="Q223" i="2"/>
  <c r="Q234" i="2"/>
  <c r="Q256" i="2"/>
  <c r="Q268" i="2"/>
  <c r="Q280" i="2"/>
  <c r="Q296" i="2"/>
  <c r="Q310" i="2"/>
  <c r="S183" i="2"/>
  <c r="R195" i="2"/>
  <c r="R202" i="2"/>
  <c r="R209" i="2"/>
  <c r="R217" i="2"/>
  <c r="R223" i="2"/>
  <c r="R230" i="2"/>
  <c r="R238" i="2"/>
  <c r="R250" i="2"/>
  <c r="R262" i="2"/>
  <c r="R275" i="2"/>
  <c r="S284" i="2"/>
  <c r="R295" i="2"/>
  <c r="R307" i="2"/>
  <c r="S316" i="2"/>
  <c r="S321" i="2"/>
  <c r="S327" i="2"/>
  <c r="S332" i="2"/>
  <c r="S337" i="2"/>
  <c r="S343" i="2"/>
  <c r="S348" i="2"/>
  <c r="S353" i="2"/>
  <c r="S359" i="2"/>
  <c r="S364" i="2"/>
  <c r="S369" i="2"/>
  <c r="S375" i="2"/>
  <c r="S267" i="2"/>
  <c r="R278" i="2"/>
  <c r="R290" i="2"/>
  <c r="S299" i="2"/>
  <c r="R310" i="2"/>
  <c r="Q322" i="2"/>
  <c r="Q332" i="2"/>
  <c r="Q340" i="2"/>
  <c r="Q348" i="2"/>
  <c r="Q356" i="2"/>
  <c r="Q364" i="2"/>
  <c r="Q372" i="2"/>
  <c r="Q380" i="2"/>
  <c r="Q388" i="2"/>
  <c r="Q397" i="2"/>
  <c r="Q405" i="2"/>
  <c r="Q413" i="2"/>
  <c r="Q420" i="2"/>
  <c r="Q427" i="2"/>
  <c r="R241" i="2"/>
  <c r="R249" i="2"/>
  <c r="R257" i="2"/>
  <c r="R265" i="2"/>
  <c r="R273" i="2"/>
  <c r="R281" i="2"/>
  <c r="R293" i="2"/>
  <c r="R309" i="2"/>
  <c r="Q323" i="2"/>
  <c r="Q339" i="2"/>
  <c r="Q355" i="2"/>
  <c r="Q371" i="2"/>
  <c r="Q386" i="2"/>
  <c r="Q402" i="2"/>
  <c r="Q418" i="2"/>
  <c r="S265" i="2"/>
  <c r="S281" i="2"/>
  <c r="S297" i="2"/>
  <c r="S313" i="2"/>
  <c r="R323" i="2"/>
  <c r="R331" i="2"/>
  <c r="R339" i="2"/>
  <c r="R347" i="2"/>
  <c r="R353" i="2"/>
  <c r="R359" i="2"/>
  <c r="R364" i="2"/>
  <c r="R369" i="2"/>
  <c r="R375" i="2"/>
  <c r="R380" i="2"/>
  <c r="R385" i="2"/>
  <c r="S381" i="2"/>
  <c r="R392" i="2"/>
  <c r="S401" i="2"/>
  <c r="S413" i="2"/>
  <c r="R424" i="2"/>
  <c r="S433" i="2"/>
  <c r="Q456" i="2"/>
  <c r="Q466" i="2"/>
  <c r="Q475" i="2"/>
  <c r="Q487" i="2"/>
  <c r="Q495" i="2"/>
  <c r="R474" i="2"/>
  <c r="R492" i="2"/>
  <c r="S493" i="2"/>
  <c r="R395" i="2"/>
  <c r="R407" i="2"/>
  <c r="S416" i="2"/>
  <c r="R427" i="2"/>
  <c r="Q437" i="2"/>
  <c r="Q442" i="2"/>
  <c r="Q447" i="2"/>
  <c r="Q461" i="2"/>
  <c r="Q471" i="2"/>
  <c r="Q482" i="2"/>
  <c r="Q496" i="2"/>
  <c r="R481" i="2"/>
  <c r="R497" i="2"/>
  <c r="S380" i="2"/>
  <c r="R390" i="2"/>
  <c r="S399" i="2"/>
  <c r="S411" i="2"/>
  <c r="R422" i="2"/>
  <c r="S431" i="2"/>
  <c r="R439" i="2"/>
  <c r="R444" i="2"/>
  <c r="R449" i="2"/>
  <c r="R455" i="2"/>
  <c r="R460" i="2"/>
  <c r="R465" i="2"/>
  <c r="R471" i="2"/>
  <c r="R482" i="2"/>
  <c r="R496" i="2"/>
  <c r="S499" i="2"/>
  <c r="R397" i="2"/>
  <c r="R405" i="2"/>
  <c r="R413" i="2"/>
  <c r="R421" i="2"/>
  <c r="R429" i="2"/>
  <c r="S435" i="2"/>
  <c r="S439" i="2"/>
  <c r="S443" i="2"/>
  <c r="S447" i="2"/>
  <c r="S451" i="2"/>
  <c r="S455" i="2"/>
  <c r="S459" i="2"/>
  <c r="S463" i="2"/>
  <c r="S467" i="2"/>
  <c r="S471" i="2"/>
  <c r="S475" i="2"/>
  <c r="S479" i="2"/>
  <c r="S483" i="2"/>
  <c r="S487" i="2"/>
  <c r="S502" i="2"/>
  <c r="Q441" i="2"/>
  <c r="S496" i="2"/>
  <c r="S419" i="2"/>
  <c r="R448" i="2"/>
  <c r="R479" i="2"/>
  <c r="S394" i="2"/>
  <c r="S418" i="2"/>
  <c r="S438" i="2"/>
  <c r="S450" i="2"/>
  <c r="S462" i="2"/>
  <c r="S474" i="2"/>
  <c r="R297" i="2"/>
  <c r="R313" i="2"/>
  <c r="Q327" i="2"/>
  <c r="Q343" i="2"/>
  <c r="Q359" i="2"/>
  <c r="Q375" i="2"/>
  <c r="Q391" i="2"/>
  <c r="Q406" i="2"/>
  <c r="Q424" i="2"/>
  <c r="S269" i="2"/>
  <c r="S285" i="2"/>
  <c r="S301" i="2"/>
  <c r="R317" i="2"/>
  <c r="R325" i="2"/>
  <c r="R333" i="2"/>
  <c r="R341" i="2"/>
  <c r="R349" i="2"/>
  <c r="R355" i="2"/>
  <c r="R360" i="2"/>
  <c r="R365" i="2"/>
  <c r="R371" i="2"/>
  <c r="R376" i="2"/>
  <c r="R381" i="2"/>
  <c r="R387" i="2"/>
  <c r="S383" i="2"/>
  <c r="S393" i="2"/>
  <c r="S405" i="2"/>
  <c r="R416" i="2"/>
  <c r="S425" i="2"/>
  <c r="Q450" i="2"/>
  <c r="Q458" i="2"/>
  <c r="Q468" i="2"/>
  <c r="Q479" i="2"/>
  <c r="Q489" i="2"/>
  <c r="Q497" i="2"/>
  <c r="R480" i="2"/>
  <c r="R495" i="2"/>
  <c r="S497" i="2"/>
  <c r="R399" i="2"/>
  <c r="S408" i="2"/>
  <c r="R419" i="2"/>
  <c r="R431" i="2"/>
  <c r="Q438" i="2"/>
  <c r="Q443" i="2"/>
  <c r="Q451" i="2"/>
  <c r="Q463" i="2"/>
  <c r="Q473" i="2"/>
  <c r="Q486" i="2"/>
  <c r="Q499" i="2"/>
  <c r="T499" i="2" s="1"/>
  <c r="R484" i="2"/>
  <c r="S488" i="2"/>
  <c r="S382" i="2"/>
  <c r="S391" i="2"/>
  <c r="S403" i="2"/>
  <c r="R414" i="2"/>
  <c r="S423" i="2"/>
  <c r="R435" i="2"/>
  <c r="R440" i="2"/>
  <c r="R445" i="2"/>
  <c r="R451" i="2"/>
  <c r="R456" i="2"/>
  <c r="R461" i="2"/>
  <c r="R467" i="2"/>
  <c r="R472" i="2"/>
  <c r="R485" i="2"/>
  <c r="R502" i="2"/>
  <c r="S390" i="2"/>
  <c r="S398" i="2"/>
  <c r="S406" i="2"/>
  <c r="S414" i="2"/>
  <c r="S422" i="2"/>
  <c r="S430" i="2"/>
  <c r="S436" i="2"/>
  <c r="S440" i="2"/>
  <c r="S444" i="2"/>
  <c r="S448" i="2"/>
  <c r="S452" i="2"/>
  <c r="S456" i="2"/>
  <c r="S460" i="2"/>
  <c r="S464" i="2"/>
  <c r="S468" i="2"/>
  <c r="S472" i="2"/>
  <c r="S476" i="2"/>
  <c r="S480" i="2"/>
  <c r="S484" i="2"/>
  <c r="S490" i="2"/>
  <c r="R321" i="2"/>
  <c r="R337" i="2"/>
  <c r="R352" i="2"/>
  <c r="R363" i="2"/>
  <c r="R373" i="2"/>
  <c r="R384" i="2"/>
  <c r="S389" i="2"/>
  <c r="S409" i="2"/>
  <c r="Q453" i="2"/>
  <c r="Q474" i="2"/>
  <c r="Q494" i="2"/>
  <c r="R486" i="2"/>
  <c r="S392" i="2"/>
  <c r="R415" i="2"/>
  <c r="Q435" i="2"/>
  <c r="Q457" i="2"/>
  <c r="Q469" i="2"/>
  <c r="R478" i="2"/>
  <c r="S388" i="2"/>
  <c r="S407" i="2"/>
  <c r="R437" i="2"/>
  <c r="R453" i="2"/>
  <c r="R464" i="2"/>
  <c r="R493" i="2"/>
  <c r="S402" i="2"/>
  <c r="S426" i="2"/>
  <c r="S442" i="2"/>
  <c r="S454" i="2"/>
  <c r="S466" i="2"/>
  <c r="S478" i="2"/>
  <c r="S486" i="2"/>
  <c r="R301" i="2"/>
  <c r="Q317" i="2"/>
  <c r="Q331" i="2"/>
  <c r="Q347" i="2"/>
  <c r="Q363" i="2"/>
  <c r="Q379" i="2"/>
  <c r="Q394" i="2"/>
  <c r="Q410" i="2"/>
  <c r="Q428" i="2"/>
  <c r="S273" i="2"/>
  <c r="S289" i="2"/>
  <c r="S305" i="2"/>
  <c r="R319" i="2"/>
  <c r="R327" i="2"/>
  <c r="R335" i="2"/>
  <c r="R343" i="2"/>
  <c r="R351" i="2"/>
  <c r="R356" i="2"/>
  <c r="R361" i="2"/>
  <c r="R367" i="2"/>
  <c r="R372" i="2"/>
  <c r="R377" i="2"/>
  <c r="R383" i="2"/>
  <c r="R388" i="2"/>
  <c r="S385" i="2"/>
  <c r="S397" i="2"/>
  <c r="R408" i="2"/>
  <c r="S417" i="2"/>
  <c r="S429" i="2"/>
  <c r="Q452" i="2"/>
  <c r="Q460" i="2"/>
  <c r="Q472" i="2"/>
  <c r="Q481" i="2"/>
  <c r="Q491" i="2"/>
  <c r="Q500" i="2"/>
  <c r="R483" i="2"/>
  <c r="R498" i="2"/>
  <c r="R391" i="2"/>
  <c r="S400" i="2"/>
  <c r="R411" i="2"/>
  <c r="R423" i="2"/>
  <c r="S432" i="2"/>
  <c r="Q439" i="2"/>
  <c r="T439" i="2" s="1"/>
  <c r="Q445" i="2"/>
  <c r="Q454" i="2"/>
  <c r="T454" i="2" s="1"/>
  <c r="Q465" i="2"/>
  <c r="Q478" i="2"/>
  <c r="T478" i="2" s="1"/>
  <c r="Q488" i="2"/>
  <c r="Q501" i="2"/>
  <c r="R491" i="2"/>
  <c r="S492" i="2"/>
  <c r="S384" i="2"/>
  <c r="S395" i="2"/>
  <c r="R406" i="2"/>
  <c r="S415" i="2"/>
  <c r="S427" i="2"/>
  <c r="R436" i="2"/>
  <c r="R441" i="2"/>
  <c r="R447" i="2"/>
  <c r="R452" i="2"/>
  <c r="R457" i="2"/>
  <c r="R463" i="2"/>
  <c r="R468" i="2"/>
  <c r="R473" i="2"/>
  <c r="R490" i="2"/>
  <c r="S491" i="2"/>
  <c r="R393" i="2"/>
  <c r="R401" i="2"/>
  <c r="R409" i="2"/>
  <c r="R417" i="2"/>
  <c r="R425" i="2"/>
  <c r="R433" i="2"/>
  <c r="S437" i="2"/>
  <c r="S441" i="2"/>
  <c r="S445" i="2"/>
  <c r="S449" i="2"/>
  <c r="S453" i="2"/>
  <c r="S457" i="2"/>
  <c r="S461" i="2"/>
  <c r="S465" i="2"/>
  <c r="S469" i="2"/>
  <c r="S473" i="2"/>
  <c r="S477" i="2"/>
  <c r="S481" i="2"/>
  <c r="S485" i="2"/>
  <c r="S494" i="2"/>
  <c r="R289" i="2"/>
  <c r="R305" i="2"/>
  <c r="Q319" i="2"/>
  <c r="Q335" i="2"/>
  <c r="Q351" i="2"/>
  <c r="Q367" i="2"/>
  <c r="T367" i="2" s="1"/>
  <c r="Q383" i="2"/>
  <c r="Q398" i="2"/>
  <c r="Q414" i="2"/>
  <c r="Q432" i="2"/>
  <c r="S277" i="2"/>
  <c r="S293" i="2"/>
  <c r="S309" i="2"/>
  <c r="R329" i="2"/>
  <c r="R345" i="2"/>
  <c r="R357" i="2"/>
  <c r="R368" i="2"/>
  <c r="R379" i="2"/>
  <c r="R389" i="2"/>
  <c r="R400" i="2"/>
  <c r="S421" i="2"/>
  <c r="R432" i="2"/>
  <c r="Q464" i="2"/>
  <c r="Q483" i="2"/>
  <c r="Q502" i="2"/>
  <c r="S489" i="2"/>
  <c r="R403" i="2"/>
  <c r="S424" i="2"/>
  <c r="Q446" i="2"/>
  <c r="Q480" i="2"/>
  <c r="Q490" i="2"/>
  <c r="T490" i="2" s="1"/>
  <c r="R494" i="2"/>
  <c r="R398" i="2"/>
  <c r="R430" i="2"/>
  <c r="R443" i="2"/>
  <c r="R459" i="2"/>
  <c r="R469" i="2"/>
  <c r="S495" i="2"/>
  <c r="S410" i="2"/>
  <c r="S434" i="2"/>
  <c r="S446" i="2"/>
  <c r="S458" i="2"/>
  <c r="S470" i="2"/>
  <c r="S482" i="2"/>
  <c r="S498" i="2"/>
  <c r="M28" i="4"/>
  <c r="M27" i="4"/>
  <c r="M29" i="4"/>
  <c r="S22" i="7"/>
  <c r="S23" i="7"/>
  <c r="U27" i="7"/>
  <c r="U28" i="7"/>
  <c r="S30" i="7"/>
  <c r="S31" i="7"/>
  <c r="S32" i="7"/>
  <c r="T33" i="7"/>
  <c r="U34" i="7"/>
  <c r="U35" i="7"/>
  <c r="U36" i="7"/>
  <c r="S38" i="7"/>
  <c r="S39" i="7"/>
  <c r="S40" i="7"/>
  <c r="T41" i="7"/>
  <c r="U42" i="7"/>
  <c r="U43" i="7"/>
  <c r="U44" i="7"/>
  <c r="S46" i="7"/>
  <c r="S47" i="7"/>
  <c r="S48" i="7"/>
  <c r="T49" i="7"/>
  <c r="U50" i="7"/>
  <c r="U51" i="7"/>
  <c r="U52" i="7"/>
  <c r="S54" i="7"/>
  <c r="S55" i="7"/>
  <c r="S56" i="7"/>
  <c r="T57" i="7"/>
  <c r="U58" i="7"/>
  <c r="U59" i="7"/>
  <c r="U60" i="7"/>
  <c r="S62" i="7"/>
  <c r="T22" i="7"/>
  <c r="T23" i="7"/>
  <c r="S29" i="7"/>
  <c r="T30" i="7"/>
  <c r="T31" i="7"/>
  <c r="T32" i="7"/>
  <c r="U33" i="7"/>
  <c r="S37" i="7"/>
  <c r="T38" i="7"/>
  <c r="T39" i="7"/>
  <c r="T40" i="7"/>
  <c r="U41" i="7"/>
  <c r="S45" i="7"/>
  <c r="T46" i="7"/>
  <c r="T47" i="7"/>
  <c r="T48" i="7"/>
  <c r="U49" i="7"/>
  <c r="S53" i="7"/>
  <c r="T54" i="7"/>
  <c r="T55" i="7"/>
  <c r="T56" i="7"/>
  <c r="U57" i="7"/>
  <c r="S61" i="7"/>
  <c r="T62" i="7"/>
  <c r="T18" i="7"/>
  <c r="S16" i="7"/>
  <c r="L22" i="1"/>
  <c r="U22" i="7"/>
  <c r="U23" i="7"/>
  <c r="S27" i="7"/>
  <c r="S28" i="7"/>
  <c r="T29" i="7"/>
  <c r="U30" i="7"/>
  <c r="U31" i="7"/>
  <c r="U32" i="7"/>
  <c r="S34" i="7"/>
  <c r="S35" i="7"/>
  <c r="S36" i="7"/>
  <c r="T37" i="7"/>
  <c r="U38" i="7"/>
  <c r="U39" i="7"/>
  <c r="U40" i="7"/>
  <c r="S42" i="7"/>
  <c r="S43" i="7"/>
  <c r="S44" i="7"/>
  <c r="T45" i="7"/>
  <c r="U46" i="7"/>
  <c r="U47" i="7"/>
  <c r="U48" i="7"/>
  <c r="S50" i="7"/>
  <c r="S51" i="7"/>
  <c r="S52" i="7"/>
  <c r="T53" i="7"/>
  <c r="U54" i="7"/>
  <c r="U55" i="7"/>
  <c r="U56" i="7"/>
  <c r="S58" i="7"/>
  <c r="S59" i="7"/>
  <c r="S60" i="7"/>
  <c r="T61" i="7"/>
  <c r="U62" i="7"/>
  <c r="U18" i="7"/>
  <c r="T19" i="7"/>
  <c r="U29" i="7"/>
  <c r="T34" i="7"/>
  <c r="T43" i="7"/>
  <c r="T52" i="7"/>
  <c r="S57" i="7"/>
  <c r="U61" i="7"/>
  <c r="T16" i="7"/>
  <c r="S19" i="7"/>
  <c r="K22" i="1"/>
  <c r="T35" i="7"/>
  <c r="T44" i="7"/>
  <c r="S49" i="7"/>
  <c r="U53" i="7"/>
  <c r="T58" i="7"/>
  <c r="S15" i="7"/>
  <c r="U16" i="7"/>
  <c r="S18" i="7"/>
  <c r="T27" i="7"/>
  <c r="T36" i="7"/>
  <c r="S41" i="7"/>
  <c r="U45" i="7"/>
  <c r="T50" i="7"/>
  <c r="T59" i="7"/>
  <c r="T15" i="7"/>
  <c r="T28" i="7"/>
  <c r="S33" i="7"/>
  <c r="U37" i="7"/>
  <c r="T42" i="7"/>
  <c r="T51" i="7"/>
  <c r="T60" i="7"/>
  <c r="U19" i="7"/>
  <c r="J22" i="1"/>
  <c r="U15" i="7"/>
  <c r="S13" i="7"/>
  <c r="T143" i="2" l="1"/>
  <c r="T168" i="2"/>
  <c r="T46" i="2"/>
  <c r="T30" i="2"/>
  <c r="T55" i="2"/>
  <c r="T82" i="2"/>
  <c r="T147" i="2"/>
  <c r="T370" i="2"/>
  <c r="T338" i="2"/>
  <c r="T66" i="2"/>
  <c r="T139" i="2"/>
  <c r="T123" i="2"/>
  <c r="T155" i="2"/>
  <c r="T130" i="2"/>
  <c r="T50" i="2"/>
  <c r="T34" i="2"/>
  <c r="T18" i="2"/>
  <c r="T142" i="2"/>
  <c r="T35" i="2"/>
  <c r="T131" i="2"/>
  <c r="T90" i="2"/>
  <c r="T19" i="2"/>
  <c r="T198" i="2"/>
  <c r="T500" i="2"/>
  <c r="T135" i="2"/>
  <c r="T164" i="2"/>
  <c r="T127" i="2"/>
  <c r="T256" i="2"/>
  <c r="T248" i="2"/>
  <c r="T239" i="2"/>
  <c r="T386" i="2"/>
  <c r="T280" i="2"/>
  <c r="T287" i="2"/>
  <c r="T331" i="2"/>
  <c r="T244" i="2"/>
  <c r="T197" i="2"/>
  <c r="T236" i="2"/>
  <c r="T141" i="2"/>
  <c r="T396" i="2"/>
  <c r="T23" i="2"/>
  <c r="T87" i="2"/>
  <c r="T136" i="2"/>
  <c r="T74" i="2"/>
  <c r="T71" i="2"/>
  <c r="T38" i="2"/>
  <c r="T22" i="2"/>
  <c r="T319" i="2"/>
  <c r="T501" i="2"/>
  <c r="T428" i="2"/>
  <c r="T363" i="2"/>
  <c r="T450" i="2"/>
  <c r="T296" i="2"/>
  <c r="T191" i="2"/>
  <c r="T251" i="2"/>
  <c r="T404" i="2"/>
  <c r="T243" i="2"/>
  <c r="T184" i="2"/>
  <c r="T159" i="2"/>
  <c r="T163" i="2"/>
  <c r="T111" i="2"/>
  <c r="T27" i="2"/>
  <c r="T162" i="2"/>
  <c r="T114" i="2"/>
  <c r="T95" i="2"/>
  <c r="T39" i="2"/>
  <c r="T51" i="2"/>
  <c r="T124" i="2"/>
  <c r="T120" i="2"/>
  <c r="T362" i="2"/>
  <c r="T330" i="2"/>
  <c r="T42" i="2"/>
  <c r="T26" i="2"/>
  <c r="T483" i="2"/>
  <c r="T420" i="2"/>
  <c r="T322" i="2"/>
  <c r="T354" i="2"/>
  <c r="T306" i="2"/>
  <c r="T221" i="2"/>
  <c r="T115" i="2"/>
  <c r="T43" i="2"/>
  <c r="T118" i="2"/>
  <c r="T58" i="2"/>
  <c r="T169" i="2"/>
  <c r="T153" i="2"/>
  <c r="T128" i="2"/>
  <c r="T112" i="2"/>
  <c r="T464" i="2"/>
  <c r="T375" i="2"/>
  <c r="T234" i="2"/>
  <c r="T218" i="2"/>
  <c r="T215" i="2"/>
  <c r="T194" i="2"/>
  <c r="T480" i="2"/>
  <c r="T158" i="2"/>
  <c r="T63" i="2"/>
  <c r="T213" i="2"/>
  <c r="T97" i="2"/>
  <c r="T122" i="2"/>
  <c r="T335" i="2"/>
  <c r="T317" i="2"/>
  <c r="T438" i="2"/>
  <c r="T412" i="2"/>
  <c r="T318" i="2"/>
  <c r="T15" i="2"/>
  <c r="T288" i="2"/>
  <c r="T199" i="2"/>
  <c r="T176" i="2"/>
  <c r="T182" i="2"/>
  <c r="T472" i="2"/>
  <c r="T479" i="2"/>
  <c r="T359" i="2"/>
  <c r="T340" i="2"/>
  <c r="T219" i="2"/>
  <c r="T326" i="2"/>
  <c r="T152" i="2"/>
  <c r="T502" i="2"/>
  <c r="T351" i="2"/>
  <c r="T474" i="2"/>
  <c r="T486" i="2"/>
  <c r="T332" i="2"/>
  <c r="T266" i="2"/>
  <c r="T226" i="2"/>
  <c r="T205" i="2"/>
  <c r="T154" i="2"/>
  <c r="T116" i="2"/>
  <c r="T47" i="2"/>
  <c r="T398" i="2"/>
  <c r="T465" i="2"/>
  <c r="T452" i="2"/>
  <c r="T379" i="2"/>
  <c r="T469" i="2"/>
  <c r="T453" i="2"/>
  <c r="T497" i="2"/>
  <c r="T458" i="2"/>
  <c r="T475" i="2"/>
  <c r="T418" i="2"/>
  <c r="T355" i="2"/>
  <c r="T388" i="2"/>
  <c r="T310" i="2"/>
  <c r="T202" i="2"/>
  <c r="T271" i="2"/>
  <c r="T349" i="2"/>
  <c r="T263" i="2"/>
  <c r="T229" i="2"/>
  <c r="T180" i="2"/>
  <c r="T358" i="2"/>
  <c r="T258" i="2"/>
  <c r="T203" i="2"/>
  <c r="T224" i="2"/>
  <c r="T208" i="2"/>
  <c r="T192" i="2"/>
  <c r="T166" i="2"/>
  <c r="T150" i="2"/>
  <c r="T134" i="2"/>
  <c r="T137" i="2"/>
  <c r="T79" i="2"/>
  <c r="T31" i="2"/>
  <c r="T432" i="2"/>
  <c r="T488" i="2"/>
  <c r="T445" i="2"/>
  <c r="T410" i="2"/>
  <c r="T347" i="2"/>
  <c r="T435" i="2"/>
  <c r="T494" i="2"/>
  <c r="T451" i="2"/>
  <c r="T424" i="2"/>
  <c r="T471" i="2"/>
  <c r="T437" i="2"/>
  <c r="T495" i="2"/>
  <c r="T456" i="2"/>
  <c r="T323" i="2"/>
  <c r="T405" i="2"/>
  <c r="T372" i="2"/>
  <c r="T223" i="2"/>
  <c r="T430" i="2"/>
  <c r="T365" i="2"/>
  <c r="T333" i="2"/>
  <c r="T433" i="2"/>
  <c r="T403" i="2"/>
  <c r="T278" i="2"/>
  <c r="T309" i="2"/>
  <c r="T423" i="2"/>
  <c r="T392" i="2"/>
  <c r="T360" i="2"/>
  <c r="T260" i="2"/>
  <c r="T207" i="2"/>
  <c r="T285" i="2"/>
  <c r="T484" i="2"/>
  <c r="T449" i="2"/>
  <c r="T477" i="2"/>
  <c r="T448" i="2"/>
  <c r="T434" i="2"/>
  <c r="T400" i="2"/>
  <c r="T369" i="2"/>
  <c r="T337" i="2"/>
  <c r="T407" i="2"/>
  <c r="T374" i="2"/>
  <c r="T342" i="2"/>
  <c r="T286" i="2"/>
  <c r="T225" i="2"/>
  <c r="T231" i="2"/>
  <c r="T210" i="2"/>
  <c r="T289" i="2"/>
  <c r="T245" i="2"/>
  <c r="T328" i="2"/>
  <c r="T304" i="2"/>
  <c r="T264" i="2"/>
  <c r="T227" i="2"/>
  <c r="T206" i="2"/>
  <c r="T281" i="2"/>
  <c r="T238" i="2"/>
  <c r="T151" i="2"/>
  <c r="T292" i="2"/>
  <c r="T262" i="2"/>
  <c r="T232" i="2"/>
  <c r="T216" i="2"/>
  <c r="T200" i="2"/>
  <c r="T291" i="2"/>
  <c r="T257" i="2"/>
  <c r="T183" i="2"/>
  <c r="T187" i="2"/>
  <c r="T190" i="2"/>
  <c r="T110" i="2"/>
  <c r="T177" i="2"/>
  <c r="T161" i="2"/>
  <c r="T145" i="2"/>
  <c r="T129" i="2"/>
  <c r="T113" i="2"/>
  <c r="T77" i="2"/>
  <c r="T103" i="2"/>
  <c r="T72" i="2"/>
  <c r="T83" i="2"/>
  <c r="T108" i="2"/>
  <c r="T78" i="2"/>
  <c r="T49" i="2"/>
  <c r="T33" i="2"/>
  <c r="T17" i="2"/>
  <c r="T98" i="2"/>
  <c r="T65" i="2"/>
  <c r="T92" i="2"/>
  <c r="T60" i="2"/>
  <c r="T40" i="2"/>
  <c r="T24" i="2"/>
  <c r="T446" i="2"/>
  <c r="T414" i="2"/>
  <c r="T460" i="2"/>
  <c r="T394" i="2"/>
  <c r="T443" i="2"/>
  <c r="T468" i="2"/>
  <c r="T406" i="2"/>
  <c r="T343" i="2"/>
  <c r="T461" i="2"/>
  <c r="T487" i="2"/>
  <c r="T371" i="2"/>
  <c r="T427" i="2"/>
  <c r="T397" i="2"/>
  <c r="T364" i="2"/>
  <c r="T268" i="2"/>
  <c r="T295" i="2"/>
  <c r="T421" i="2"/>
  <c r="T389" i="2"/>
  <c r="T357" i="2"/>
  <c r="T325" i="2"/>
  <c r="T425" i="2"/>
  <c r="T395" i="2"/>
  <c r="T209" i="2"/>
  <c r="T417" i="2"/>
  <c r="T385" i="2"/>
  <c r="T352" i="2"/>
  <c r="T302" i="2"/>
  <c r="T261" i="2"/>
  <c r="T476" i="2"/>
  <c r="T444" i="2"/>
  <c r="T498" i="2"/>
  <c r="T470" i="2"/>
  <c r="T426" i="2"/>
  <c r="T393" i="2"/>
  <c r="T361" i="2"/>
  <c r="T329" i="2"/>
  <c r="T429" i="2"/>
  <c r="T399" i="2"/>
  <c r="T366" i="2"/>
  <c r="T334" i="2"/>
  <c r="T272" i="2"/>
  <c r="T214" i="2"/>
  <c r="T297" i="2"/>
  <c r="T279" i="2"/>
  <c r="T320" i="2"/>
  <c r="T294" i="2"/>
  <c r="T252" i="2"/>
  <c r="T222" i="2"/>
  <c r="T201" i="2"/>
  <c r="T314" i="2"/>
  <c r="T269" i="2"/>
  <c r="T119" i="2"/>
  <c r="T315" i="2"/>
  <c r="T284" i="2"/>
  <c r="T254" i="2"/>
  <c r="T228" i="2"/>
  <c r="T212" i="2"/>
  <c r="T196" i="2"/>
  <c r="T316" i="2"/>
  <c r="T283" i="2"/>
  <c r="T249" i="2"/>
  <c r="T175" i="2"/>
  <c r="T179" i="2"/>
  <c r="T104" i="2"/>
  <c r="T186" i="2"/>
  <c r="T170" i="2"/>
  <c r="T138" i="2"/>
  <c r="T189" i="2"/>
  <c r="T173" i="2"/>
  <c r="T148" i="2"/>
  <c r="T132" i="2"/>
  <c r="T102" i="2"/>
  <c r="T69" i="2"/>
  <c r="T96" i="2"/>
  <c r="T64" i="2"/>
  <c r="T109" i="2"/>
  <c r="T75" i="2"/>
  <c r="T101" i="2"/>
  <c r="T70" i="2"/>
  <c r="T45" i="2"/>
  <c r="T29" i="2"/>
  <c r="T89" i="2"/>
  <c r="T57" i="2"/>
  <c r="T84" i="2"/>
  <c r="T53" i="2"/>
  <c r="T36" i="2"/>
  <c r="T20" i="2"/>
  <c r="T491" i="2"/>
  <c r="T473" i="2"/>
  <c r="T391" i="2"/>
  <c r="T327" i="2"/>
  <c r="T496" i="2"/>
  <c r="T447" i="2"/>
  <c r="T356" i="2"/>
  <c r="T381" i="2"/>
  <c r="T419" i="2"/>
  <c r="T387" i="2"/>
  <c r="T409" i="2"/>
  <c r="T376" i="2"/>
  <c r="T344" i="2"/>
  <c r="T467" i="2"/>
  <c r="T440" i="2"/>
  <c r="T492" i="2"/>
  <c r="T462" i="2"/>
  <c r="T416" i="2"/>
  <c r="T384" i="2"/>
  <c r="T353" i="2"/>
  <c r="T321" i="2"/>
  <c r="T422" i="2"/>
  <c r="T390" i="2"/>
  <c r="T324" i="2"/>
  <c r="T311" i="2"/>
  <c r="T277" i="2"/>
  <c r="T250" i="2"/>
  <c r="T312" i="2"/>
  <c r="T267" i="2"/>
  <c r="T282" i="2"/>
  <c r="T242" i="2"/>
  <c r="T217" i="2"/>
  <c r="T195" i="2"/>
  <c r="T303" i="2"/>
  <c r="T259" i="2"/>
  <c r="T188" i="2"/>
  <c r="T308" i="2"/>
  <c r="T276" i="2"/>
  <c r="T246" i="2"/>
  <c r="T307" i="2"/>
  <c r="T274" i="2"/>
  <c r="T241" i="2"/>
  <c r="T167" i="2"/>
  <c r="T171" i="2"/>
  <c r="T185" i="2"/>
  <c r="T121" i="2"/>
  <c r="T160" i="2"/>
  <c r="T144" i="2"/>
  <c r="T93" i="2"/>
  <c r="T61" i="2"/>
  <c r="T88" i="2"/>
  <c r="T56" i="2"/>
  <c r="T100" i="2"/>
  <c r="T67" i="2"/>
  <c r="T94" i="2"/>
  <c r="T62" i="2"/>
  <c r="T41" i="2"/>
  <c r="T25" i="2"/>
  <c r="T81" i="2"/>
  <c r="T107" i="2"/>
  <c r="T76" i="2"/>
  <c r="T48" i="2"/>
  <c r="T32" i="2"/>
  <c r="T16" i="2"/>
  <c r="T383" i="2"/>
  <c r="T481" i="2"/>
  <c r="T457" i="2"/>
  <c r="T463" i="2"/>
  <c r="T489" i="2"/>
  <c r="T441" i="2"/>
  <c r="T482" i="2"/>
  <c r="T442" i="2"/>
  <c r="T466" i="2"/>
  <c r="T402" i="2"/>
  <c r="T339" i="2"/>
  <c r="T413" i="2"/>
  <c r="T380" i="2"/>
  <c r="T348" i="2"/>
  <c r="T373" i="2"/>
  <c r="T341" i="2"/>
  <c r="T411" i="2"/>
  <c r="T378" i="2"/>
  <c r="T346" i="2"/>
  <c r="T290" i="2"/>
  <c r="T230" i="2"/>
  <c r="T431" i="2"/>
  <c r="T401" i="2"/>
  <c r="T368" i="2"/>
  <c r="T336" i="2"/>
  <c r="T275" i="2"/>
  <c r="T305" i="2"/>
  <c r="T493" i="2"/>
  <c r="T459" i="2"/>
  <c r="T436" i="2"/>
  <c r="T485" i="2"/>
  <c r="T455" i="2"/>
  <c r="T408" i="2"/>
  <c r="T377" i="2"/>
  <c r="T345" i="2"/>
  <c r="T415" i="2"/>
  <c r="T382" i="2"/>
  <c r="T350" i="2"/>
  <c r="T298" i="2"/>
  <c r="T235" i="2"/>
  <c r="T193" i="2"/>
  <c r="T253" i="2"/>
  <c r="T240" i="2"/>
  <c r="T301" i="2"/>
  <c r="T255" i="2"/>
  <c r="T313" i="2"/>
  <c r="T273" i="2"/>
  <c r="T233" i="2"/>
  <c r="T211" i="2"/>
  <c r="T293" i="2"/>
  <c r="T247" i="2"/>
  <c r="T172" i="2"/>
  <c r="T300" i="2"/>
  <c r="T270" i="2"/>
  <c r="T237" i="2"/>
  <c r="T220" i="2"/>
  <c r="T204" i="2"/>
  <c r="T299" i="2"/>
  <c r="T265" i="2"/>
  <c r="T178" i="2"/>
  <c r="T181" i="2"/>
  <c r="T165" i="2"/>
  <c r="T149" i="2"/>
  <c r="T133" i="2"/>
  <c r="T117" i="2"/>
  <c r="T156" i="2"/>
  <c r="T140" i="2"/>
  <c r="T105" i="2"/>
  <c r="T85" i="2"/>
  <c r="T52" i="2"/>
  <c r="T80" i="2"/>
  <c r="T91" i="2"/>
  <c r="T59" i="2"/>
  <c r="T86" i="2"/>
  <c r="T54" i="2"/>
  <c r="T37" i="2"/>
  <c r="T21" i="2"/>
  <c r="T106" i="2"/>
  <c r="T73" i="2"/>
  <c r="T99" i="2"/>
  <c r="T68" i="2"/>
  <c r="T44" i="2"/>
  <c r="T28" i="2"/>
  <c r="M22" i="1"/>
  <c r="K19" i="10"/>
  <c r="U21" i="7"/>
  <c r="J25" i="10"/>
  <c r="T24" i="7"/>
  <c r="J26" i="10"/>
  <c r="T25" i="7"/>
  <c r="I21" i="10"/>
  <c r="S26" i="7"/>
  <c r="J19" i="10"/>
  <c r="T21" i="7"/>
  <c r="I25" i="10"/>
  <c r="S24" i="7"/>
  <c r="I26" i="10"/>
  <c r="S25" i="7"/>
  <c r="K25" i="10"/>
  <c r="U24" i="7"/>
  <c r="J21" i="10"/>
  <c r="T26" i="7"/>
  <c r="K26" i="10"/>
  <c r="U25" i="7"/>
  <c r="I19" i="10"/>
  <c r="S21" i="7"/>
  <c r="K21" i="10"/>
  <c r="U26" i="7"/>
  <c r="M32" i="4"/>
  <c r="J20" i="10"/>
  <c r="K20" i="10"/>
  <c r="I20" i="10"/>
  <c r="S20" i="7"/>
  <c r="T14" i="7"/>
  <c r="U14" i="7"/>
  <c r="V41" i="7"/>
  <c r="V49" i="7"/>
  <c r="U13" i="7"/>
  <c r="V18" i="7"/>
  <c r="V33" i="7"/>
  <c r="V57" i="7"/>
  <c r="V58" i="7"/>
  <c r="V44" i="7"/>
  <c r="V35" i="7"/>
  <c r="V45" i="7"/>
  <c r="V62" i="7"/>
  <c r="V48" i="7"/>
  <c r="V39" i="7"/>
  <c r="V30" i="7"/>
  <c r="V52" i="7"/>
  <c r="V43" i="7"/>
  <c r="V34" i="7"/>
  <c r="V16" i="7"/>
  <c r="V37" i="7"/>
  <c r="V56" i="7"/>
  <c r="V47" i="7"/>
  <c r="V38" i="7"/>
  <c r="V15" i="7"/>
  <c r="V60" i="7"/>
  <c r="V51" i="7"/>
  <c r="V42" i="7"/>
  <c r="V28" i="7"/>
  <c r="V61" i="7"/>
  <c r="V29" i="7"/>
  <c r="V55" i="7"/>
  <c r="V46" i="7"/>
  <c r="V32" i="7"/>
  <c r="V23" i="7"/>
  <c r="V19" i="7"/>
  <c r="V59" i="7"/>
  <c r="V50" i="7"/>
  <c r="V36" i="7"/>
  <c r="V27" i="7"/>
  <c r="V53" i="7"/>
  <c r="V54" i="7"/>
  <c r="V40" i="7"/>
  <c r="V31" i="7"/>
  <c r="V22" i="7"/>
  <c r="S14" i="2"/>
  <c r="R14" i="2"/>
  <c r="J21" i="1"/>
  <c r="Q14" i="2"/>
  <c r="V21" i="7" l="1"/>
  <c r="V24" i="7"/>
  <c r="L19" i="10"/>
  <c r="L25" i="10"/>
  <c r="V26" i="7"/>
  <c r="V25" i="7"/>
  <c r="L21" i="10"/>
  <c r="L26" i="10"/>
  <c r="K18" i="10"/>
  <c r="U17" i="7"/>
  <c r="K17" i="10"/>
  <c r="U20" i="7"/>
  <c r="I18" i="10"/>
  <c r="S17" i="7"/>
  <c r="T13" i="7"/>
  <c r="V13" i="7" s="1"/>
  <c r="J17" i="10"/>
  <c r="T20" i="7"/>
  <c r="J18" i="10"/>
  <c r="T17" i="7"/>
  <c r="I16" i="10"/>
  <c r="S14" i="7"/>
  <c r="V14" i="7" s="1"/>
  <c r="L20" i="10"/>
  <c r="L21" i="1"/>
  <c r="K21" i="1"/>
  <c r="K16" i="10"/>
  <c r="K20" i="1"/>
  <c r="L20" i="1"/>
  <c r="J20" i="1"/>
  <c r="T14" i="2"/>
  <c r="I17" i="10" l="1"/>
  <c r="L17" i="10" s="1"/>
  <c r="T12" i="2"/>
  <c r="L18" i="10"/>
  <c r="V20" i="7"/>
  <c r="J16" i="10"/>
  <c r="L16" i="10" s="1"/>
  <c r="V17" i="7"/>
  <c r="M21" i="1"/>
  <c r="M20" i="1"/>
  <c r="M47" i="1" l="1"/>
  <c r="F23" i="12" s="1"/>
  <c r="G22" i="12" s="1"/>
  <c r="V11" i="7"/>
  <c r="K33" i="10"/>
</calcChain>
</file>

<file path=xl/comments1.xml><?xml version="1.0" encoding="utf-8"?>
<comments xmlns="http://schemas.openxmlformats.org/spreadsheetml/2006/main">
  <authors>
    <author>Cirkovic Franjo</author>
  </authors>
  <commentList>
    <comment ref="C8" authorId="0" shapeId="0">
      <text>
        <r>
          <rPr>
            <b/>
            <sz val="9"/>
            <color indexed="81"/>
            <rFont val="Segoe UI"/>
            <family val="2"/>
          </rPr>
          <t>Cirkovic Franjo:</t>
        </r>
        <r>
          <rPr>
            <sz val="9"/>
            <color indexed="81"/>
            <rFont val="Segoe UI"/>
            <family val="2"/>
          </rPr>
          <t xml:space="preserve">
ZSR-Nr. ohne Leerzeichen, ohne Punkte, z.B. Q123456</t>
        </r>
      </text>
    </comment>
  </commentList>
</comments>
</file>

<file path=xl/comments2.xml><?xml version="1.0" encoding="utf-8"?>
<comments xmlns="http://schemas.openxmlformats.org/spreadsheetml/2006/main">
  <authors>
    <author>Cirkovic Franjo</author>
  </authors>
  <commentList>
    <comment ref="C7" authorId="0" shapeId="0">
      <text>
        <r>
          <rPr>
            <b/>
            <sz val="9"/>
            <color indexed="81"/>
            <rFont val="Segoe UI"/>
            <family val="2"/>
          </rPr>
          <t>Cirkovic Franjo:</t>
        </r>
        <r>
          <rPr>
            <sz val="9"/>
            <color indexed="81"/>
            <rFont val="Segoe UI"/>
            <family val="2"/>
          </rPr>
          <t xml:space="preserve">
ZSR-Nr. ohne Leerzeichen, ohne Punkte, z.B. Q123456</t>
        </r>
      </text>
    </comment>
  </commentList>
</comments>
</file>

<file path=xl/sharedStrings.xml><?xml version="1.0" encoding="utf-8"?>
<sst xmlns="http://schemas.openxmlformats.org/spreadsheetml/2006/main" count="950" uniqueCount="365">
  <si>
    <t>Leistungserbringer</t>
  </si>
  <si>
    <t>Firma</t>
  </si>
  <si>
    <t>Name</t>
  </si>
  <si>
    <t>Vorname</t>
  </si>
  <si>
    <t>Strasse Nr.</t>
  </si>
  <si>
    <t>PLZ</t>
  </si>
  <si>
    <t>Ort</t>
  </si>
  <si>
    <t>Telefon</t>
  </si>
  <si>
    <t>IBAN</t>
  </si>
  <si>
    <t>ZSR-Nr.</t>
  </si>
  <si>
    <t>GLN</t>
  </si>
  <si>
    <t>Total</t>
  </si>
  <si>
    <t>AHV-Nr</t>
  </si>
  <si>
    <t>Ort_Wohnsitz</t>
  </si>
  <si>
    <t>geb.Dat.</t>
  </si>
  <si>
    <t>Aedermannsdorf</t>
  </si>
  <si>
    <t>Aeschi</t>
  </si>
  <si>
    <t>Balm b. Günsberg</t>
  </si>
  <si>
    <t>Balsthal</t>
  </si>
  <si>
    <t>Bärschwil</t>
  </si>
  <si>
    <t>Bättwil</t>
  </si>
  <si>
    <t>Beinwil</t>
  </si>
  <si>
    <t>Bellach</t>
  </si>
  <si>
    <t>Bettlach</t>
  </si>
  <si>
    <t>Biberist</t>
  </si>
  <si>
    <t>Biezwil</t>
  </si>
  <si>
    <t>Bolken</t>
  </si>
  <si>
    <t>Boningen</t>
  </si>
  <si>
    <t>Breitenbach</t>
  </si>
  <si>
    <t>Mühledorf</t>
  </si>
  <si>
    <t>Büren</t>
  </si>
  <si>
    <t>Büsserach</t>
  </si>
  <si>
    <t>Däniken</t>
  </si>
  <si>
    <t>Deitingen</t>
  </si>
  <si>
    <t>Derendingen</t>
  </si>
  <si>
    <t>Dornach</t>
  </si>
  <si>
    <t>Winistorf</t>
  </si>
  <si>
    <t>Dulliken</t>
  </si>
  <si>
    <t>Egerkingen</t>
  </si>
  <si>
    <t>Eppenberg</t>
  </si>
  <si>
    <t>Erlinsbach SO</t>
  </si>
  <si>
    <t>Erschwil</t>
  </si>
  <si>
    <t>Etziken</t>
  </si>
  <si>
    <t>Fehren</t>
  </si>
  <si>
    <t>Feldbrunnen</t>
  </si>
  <si>
    <t>Flumenthal</t>
  </si>
  <si>
    <t>Fulenbach</t>
  </si>
  <si>
    <t>Gänsbrunnen</t>
  </si>
  <si>
    <t>Gempen</t>
  </si>
  <si>
    <t>Gerlafingen</t>
  </si>
  <si>
    <t>Grenchen</t>
  </si>
  <si>
    <t>Gretzenbach</t>
  </si>
  <si>
    <t>Grindel</t>
  </si>
  <si>
    <t>Günsberg</t>
  </si>
  <si>
    <t>Gunzgen</t>
  </si>
  <si>
    <t>Hägendorf</t>
  </si>
  <si>
    <t>Halten</t>
  </si>
  <si>
    <t>Härkingen</t>
  </si>
  <si>
    <t>Hauenstein</t>
  </si>
  <si>
    <t>Herbetswil</t>
  </si>
  <si>
    <t>Himmelried</t>
  </si>
  <si>
    <t>Hochwald</t>
  </si>
  <si>
    <t>Hofstetten</t>
  </si>
  <si>
    <t>Holderbank</t>
  </si>
  <si>
    <t>Horriwil</t>
  </si>
  <si>
    <t>Hubersdorf</t>
  </si>
  <si>
    <t>Hüniken</t>
  </si>
  <si>
    <t>Kammersrohr</t>
  </si>
  <si>
    <t>Kappel</t>
  </si>
  <si>
    <t>Kestenholz</t>
  </si>
  <si>
    <t>Kienberg</t>
  </si>
  <si>
    <t>Kleinlützel</t>
  </si>
  <si>
    <t>Kriegstetten</t>
  </si>
  <si>
    <t>Langendorf</t>
  </si>
  <si>
    <t>Laupersdorf</t>
  </si>
  <si>
    <t>Lohn-Ammannsegg</t>
  </si>
  <si>
    <t>Lommiswil</t>
  </si>
  <si>
    <t>Lostorf</t>
  </si>
  <si>
    <t>Nennigkofen</t>
  </si>
  <si>
    <t>Luterbach</t>
  </si>
  <si>
    <t>Lüterkofen</t>
  </si>
  <si>
    <t>Lüterswil</t>
  </si>
  <si>
    <t>Matzendorf</t>
  </si>
  <si>
    <t>Meltingen</t>
  </si>
  <si>
    <t>Messen</t>
  </si>
  <si>
    <t>Metzerlen</t>
  </si>
  <si>
    <t>Mümliswil</t>
  </si>
  <si>
    <t>Neuendorf</t>
  </si>
  <si>
    <t>Niederbuchsiten</t>
  </si>
  <si>
    <t>Niedergösgen</t>
  </si>
  <si>
    <t>Nuglar</t>
  </si>
  <si>
    <t>Nunningen</t>
  </si>
  <si>
    <t>Oberbuchsiten</t>
  </si>
  <si>
    <t>Oberdorf</t>
  </si>
  <si>
    <t>Obergerlafingen</t>
  </si>
  <si>
    <t>Obergösgen</t>
  </si>
  <si>
    <t>Oekingen</t>
  </si>
  <si>
    <t>Oensingen</t>
  </si>
  <si>
    <t>Olten</t>
  </si>
  <si>
    <t>Recherswil</t>
  </si>
  <si>
    <t>Rickenbach</t>
  </si>
  <si>
    <t>Riedholz</t>
  </si>
  <si>
    <t>Rodersdorf</t>
  </si>
  <si>
    <t>Rohr</t>
  </si>
  <si>
    <t>Rüttenen</t>
  </si>
  <si>
    <t>Schnottwil</t>
  </si>
  <si>
    <t>Schönenwerd</t>
  </si>
  <si>
    <t>Seewen</t>
  </si>
  <si>
    <t>Selzach</t>
  </si>
  <si>
    <t>Solothurn</t>
  </si>
  <si>
    <t>Starrkirch-Wil</t>
  </si>
  <si>
    <t>Stüsslingen</t>
  </si>
  <si>
    <t>Subingen</t>
  </si>
  <si>
    <t>Trimbach</t>
  </si>
  <si>
    <t>Aetingen</t>
  </si>
  <si>
    <t>Walterswil</t>
  </si>
  <si>
    <t>Welschenrohr</t>
  </si>
  <si>
    <t>Winznau</t>
  </si>
  <si>
    <t>Wisen</t>
  </si>
  <si>
    <t>Witterswil</t>
  </si>
  <si>
    <t>Wolfwil</t>
  </si>
  <si>
    <t>Zuchwil</t>
  </si>
  <si>
    <t>Zullwil</t>
  </si>
  <si>
    <t>RK KLV A</t>
  </si>
  <si>
    <t>RK KLV B</t>
  </si>
  <si>
    <t>RK KLV C</t>
  </si>
  <si>
    <t>RK KLV A üD</t>
  </si>
  <si>
    <t>RK KLV B üD</t>
  </si>
  <si>
    <t>RK KLV C üD</t>
  </si>
  <si>
    <t>1 Std</t>
  </si>
  <si>
    <t>5 Min (0.0833 Std)</t>
  </si>
  <si>
    <t xml:space="preserve"> Total Pflegezeit</t>
  </si>
  <si>
    <t xml:space="preserve">Beträge in CHF </t>
  </si>
  <si>
    <t>Ansatz Krankenversicherung</t>
  </si>
  <si>
    <t>Spitex</t>
  </si>
  <si>
    <t>Codierung</t>
  </si>
  <si>
    <t>Grundpflege</t>
  </si>
  <si>
    <t>AHV-Nr.</t>
  </si>
  <si>
    <t>Strasse, Nr.</t>
  </si>
  <si>
    <t>Patientendaten</t>
  </si>
  <si>
    <t>Rechnungsperiode</t>
  </si>
  <si>
    <t>Abklärung und Beratung</t>
  </si>
  <si>
    <t>Legende</t>
  </si>
  <si>
    <t>Untersuchung und Behandlung</t>
  </si>
  <si>
    <t>E-Mail</t>
  </si>
  <si>
    <t>FM</t>
  </si>
  <si>
    <t>"Ferienmeldung" an Wohnsitzgemeinde</t>
  </si>
  <si>
    <t>KVG A</t>
  </si>
  <si>
    <t>KVG B</t>
  </si>
  <si>
    <t>KVG C</t>
  </si>
  <si>
    <t>Geb.Dat.</t>
  </si>
  <si>
    <t>Ort der Leistungserbringung</t>
  </si>
  <si>
    <t>IBAN (Kto.)</t>
  </si>
  <si>
    <t>KLV a (Abklärung und Beratung)</t>
  </si>
  <si>
    <t>KLV b (Untersuchung und Behandlung)</t>
  </si>
  <si>
    <t>KLV c (Grundpflege)</t>
  </si>
  <si>
    <t>Leistungserbringung im Kanton Solothurn, Wohnsitz ausserkantonal</t>
  </si>
  <si>
    <t>Grund-versorgungsauftrag</t>
  </si>
  <si>
    <t>ja / nein</t>
  </si>
  <si>
    <t xml:space="preserve"> KV Beitrag</t>
  </si>
  <si>
    <t xml:space="preserve"> effektive Pat. 
 Beteiligung</t>
  </si>
  <si>
    <t xml:space="preserve"> anrechenbare
 Pat. Beteiligung</t>
  </si>
  <si>
    <t xml:space="preserve">  Leistungserfassung
 (Verrechnete Min.)</t>
  </si>
  <si>
    <t xml:space="preserve"> Anzahl Einsätze</t>
  </si>
  <si>
    <t xml:space="preserve"> Beitrag Restkosten</t>
  </si>
  <si>
    <t>Totaler Rechnungsbetrag (gerundet auf Rp. 5)</t>
  </si>
  <si>
    <t>geplanter Aufenthalt</t>
  </si>
  <si>
    <t>Beginn</t>
  </si>
  <si>
    <t>Ende</t>
  </si>
  <si>
    <t>Anzahl Tage</t>
  </si>
  <si>
    <t>Die Meldung geht an die Einwohnergemeine (Wohnsitz).
Die Einwohnergemeinde kann Ferienaufenthalte auf 6 Wochen pro Kalenderjahr beschränken.
Die Einwohnergemeinde orientiert die Clearingstelle über allfällige Beschränkungen.</t>
  </si>
  <si>
    <t>Ort_Pflegeleistung</t>
  </si>
  <si>
    <t>VertragsOrt</t>
  </si>
  <si>
    <t>Vorkommen</t>
  </si>
  <si>
    <t>Beträge in CHF</t>
  </si>
  <si>
    <t>Nr.</t>
  </si>
  <si>
    <t>mm/jjjj</t>
  </si>
  <si>
    <t>Total Restkosten (gerundet)</t>
  </si>
  <si>
    <t xml:space="preserve">Mit Ihrer Unterschrift bestätigen Sie die Richtigkeit der Abrechnung, insbesondere </t>
  </si>
  <si>
    <t>Ort, Datum, Name(n) und rechtsgültige Unterschrift(en)</t>
  </si>
  <si>
    <t xml:space="preserve">● nur die Erfassung von Kunden mit zivilrechtlichem Wohnsitz im Kanton Solothurn </t>
  </si>
  <si>
    <t xml:space="preserve">● nur die Erfassung von Pflegeleistungen gemäss KLV </t>
  </si>
  <si>
    <t>● die Übereinstimmung der Softwareprogrammierung / Leistungserfassung</t>
  </si>
  <si>
    <t xml:space="preserve">● die Abrechnung der Patientenbeteiligung </t>
  </si>
  <si>
    <t xml:space="preserve"> Pflegetage</t>
  </si>
  <si>
    <t xml:space="preserve"> Patienten-Beteiligung</t>
  </si>
  <si>
    <t>Total
 Pflegezeit</t>
  </si>
  <si>
    <t>Anzahl Pflegetage</t>
  </si>
  <si>
    <t>Wohnsitz 
Patient</t>
  </si>
  <si>
    <t>Wohnsitz
Patient</t>
  </si>
  <si>
    <t>Patienten Beteiligung</t>
  </si>
  <si>
    <t>KLV A</t>
  </si>
  <si>
    <t>KLV B</t>
  </si>
  <si>
    <t>KLV C</t>
  </si>
  <si>
    <t>KLV A
Abklärung und Beratung</t>
  </si>
  <si>
    <t>KLV B
Untersuchung und Behandlung</t>
  </si>
  <si>
    <t>KLV C
Grundpflege</t>
  </si>
  <si>
    <t>KLV A Ansatz</t>
  </si>
  <si>
    <t>KLV B Ansatz</t>
  </si>
  <si>
    <t>KLV C Ansatz</t>
  </si>
  <si>
    <t>KLV A Kosten</t>
  </si>
  <si>
    <t>KLV B Kosten</t>
  </si>
  <si>
    <t>KLV C Kosten</t>
  </si>
  <si>
    <t>KLV B
Untersuchung und  Behandlung</t>
  </si>
  <si>
    <t xml:space="preserve">Pflegekostenbeiträge als Restfinanzierung </t>
  </si>
  <si>
    <t>Kyburg-Buchegg</t>
  </si>
  <si>
    <t>Gächliwil</t>
  </si>
  <si>
    <t>Ichertswil</t>
  </si>
  <si>
    <t>Unterramsern</t>
  </si>
  <si>
    <t>Lüsslingen</t>
  </si>
  <si>
    <t>Polit_Gemeide</t>
  </si>
  <si>
    <t>Buchegg</t>
  </si>
  <si>
    <t>Aetigkofen</t>
  </si>
  <si>
    <t>Bibern</t>
  </si>
  <si>
    <t>Brittern</t>
  </si>
  <si>
    <t>Brügglen</t>
  </si>
  <si>
    <t>Gossliwil</t>
  </si>
  <si>
    <t>Hessigkofen</t>
  </si>
  <si>
    <t>Küttigkofen</t>
  </si>
  <si>
    <t>Tscheppach</t>
  </si>
  <si>
    <t>Spitex Region Solothurn</t>
  </si>
  <si>
    <t>Hersiwil</t>
  </si>
  <si>
    <t>Drei Höfe</t>
  </si>
  <si>
    <t>Heinrichswil</t>
  </si>
  <si>
    <t>Restkosten am Aufenthaltsort</t>
  </si>
  <si>
    <t>Stunden</t>
  </si>
  <si>
    <t>Spitex Aare</t>
  </si>
  <si>
    <t>Balm b. Messen</t>
  </si>
  <si>
    <t>Niederwil SO</t>
  </si>
  <si>
    <t>Oberramsern</t>
  </si>
  <si>
    <t>Spitex Biberist</t>
  </si>
  <si>
    <t>SPITEX Gäu</t>
  </si>
  <si>
    <t>Spitex Grenchen</t>
  </si>
  <si>
    <t>Spitex Kappel-Boningen-Gunzgen</t>
  </si>
  <si>
    <t>Spitex Region Birs GmbH</t>
  </si>
  <si>
    <t>Spitex Region Olten</t>
  </si>
  <si>
    <t>Eppenberg-Wöschnau</t>
  </si>
  <si>
    <t>Spitex Solothurnisches Leimental</t>
  </si>
  <si>
    <t>Hofstetten-Flüh</t>
  </si>
  <si>
    <t>Mariastein</t>
  </si>
  <si>
    <t>SPITEX Thal</t>
  </si>
  <si>
    <t>Ramiswil</t>
  </si>
  <si>
    <t>SPITEX Thierstein/Dorneckberg</t>
  </si>
  <si>
    <t>St. Pantaleon</t>
  </si>
  <si>
    <t>SPITEX Trimbach</t>
  </si>
  <si>
    <t>SPITEX Untergäu AG</t>
  </si>
  <si>
    <t>Allerheiligenberg</t>
  </si>
  <si>
    <t>Wangen b. Olten</t>
  </si>
  <si>
    <t>Spitex Wartenfels</t>
  </si>
  <si>
    <t>Mahren</t>
  </si>
  <si>
    <t>SPITEX Wasseramt</t>
  </si>
  <si>
    <t>Spitex WoFuKe</t>
  </si>
  <si>
    <t>SPITEX-Dienste Bellach</t>
  </si>
  <si>
    <t>Spitex-Dienste Zuchwil</t>
  </si>
  <si>
    <t>Spitex-Verein Bettlach</t>
  </si>
  <si>
    <t>Spitexverein Dulliken-Obergösgen-Starrkirch-Wil</t>
  </si>
  <si>
    <t>*Ausbildungsverpflichtung pro KLV Std.</t>
  </si>
  <si>
    <t>* nur wenn berechtigt; ansonsten ist der Ansatz zu löschen</t>
  </si>
  <si>
    <t>Flüh</t>
  </si>
  <si>
    <t>Mümliswil-Ramiswil</t>
  </si>
  <si>
    <t>FM erfolgt
 ( ja / nein / Heim )</t>
  </si>
  <si>
    <t>Heim</t>
  </si>
  <si>
    <t>stationärer Heimaufenthalt</t>
  </si>
  <si>
    <t>Grundversorgungsauftrag</t>
  </si>
  <si>
    <t>Leistungserbringung am Wohnsitz des Patienten im Kanton Solothurn</t>
  </si>
  <si>
    <t>Steinhof SO</t>
  </si>
  <si>
    <t>Brunnenthal</t>
  </si>
  <si>
    <t>Lüsslingen-Nennigkofen</t>
  </si>
  <si>
    <t xml:space="preserve">Sammelrechnung für innerkantonale </t>
  </si>
  <si>
    <t>ambulante Pflegeleistungen nach KVG</t>
  </si>
  <si>
    <t>Bitte fügen Sie der Email einen eingescannten Einzahlungsschein bei. Besten Dank.</t>
  </si>
  <si>
    <t>Leistungserbringung am Wohnsitz des Klienten im Kanton Solothurn</t>
  </si>
  <si>
    <r>
      <t xml:space="preserve">Mit der Rechnungsstellung per Email an die die Adresse </t>
    </r>
    <r>
      <rPr>
        <b/>
        <u/>
        <sz val="14"/>
        <rFont val="Arial"/>
        <family val="2"/>
      </rPr>
      <t>restkosten-ambulant@ddi.so.ch</t>
    </r>
    <r>
      <rPr>
        <b/>
        <sz val="14"/>
        <rFont val="Arial"/>
        <family val="2"/>
      </rPr>
      <t xml:space="preserve"> bestätigen Sie die Richtigkeit
der Abrechnung, insbesondere </t>
    </r>
  </si>
  <si>
    <t>Riedholzplatz 3, 4500 Solothurn, Telefonnummer 032 / 627 23 11</t>
  </si>
  <si>
    <t>Pflegestr. 1</t>
  </si>
  <si>
    <t>4500</t>
  </si>
  <si>
    <t>032 / xxx xx xx</t>
  </si>
  <si>
    <t>pflege@so.ch</t>
  </si>
  <si>
    <t>CH88000099999888888888</t>
  </si>
  <si>
    <t>Kreditorenbeleg SAP</t>
  </si>
  <si>
    <t>Beleg Nr. (Barcode)</t>
  </si>
  <si>
    <t>Departement, Dienststelle</t>
  </si>
  <si>
    <t>Buchungskreis</t>
  </si>
  <si>
    <t>Rechnungsdatum</t>
  </si>
  <si>
    <t>Kreditorennummer</t>
  </si>
  <si>
    <t xml:space="preserve">Empfänger, Adresse </t>
  </si>
  <si>
    <t>IBAN-Nummer oder QR-IBAN ohne Referenz oder QR-IBAN mit SCOR-Ref.</t>
  </si>
  <si>
    <t xml:space="preserve"> </t>
  </si>
  <si>
    <t>Bankname, Ort</t>
  </si>
  <si>
    <t>Grund der Zahlung (Zahlungsvermerk)</t>
  </si>
  <si>
    <t>ESR-Teilnehmer-Nr. oder QR-IBAN mit Referenz (Einzahlungsschein/QR-Zahlteil dazu legen)</t>
  </si>
  <si>
    <t>Zahlungskonditionen</t>
  </si>
  <si>
    <t xml:space="preserve">Zahlungsdatum  </t>
  </si>
  <si>
    <t>sofort</t>
  </si>
  <si>
    <t>Kostenart</t>
  </si>
  <si>
    <t>Typ K oder A</t>
  </si>
  <si>
    <t>Kostenstelle / Auftrag</t>
  </si>
  <si>
    <t>Total Betrag</t>
  </si>
  <si>
    <t>Kontrolle:</t>
  </si>
  <si>
    <t>Datum:</t>
  </si>
  <si>
    <t>Visum:</t>
  </si>
  <si>
    <t>sachliches und rechnerisches Visum</t>
  </si>
  <si>
    <t>Leistungsempfänger</t>
  </si>
  <si>
    <t>Bitte mit blauer Schrift visieren</t>
  </si>
  <si>
    <t>Visum gem. Kompetenz-</t>
  </si>
  <si>
    <t>regelung Departement</t>
  </si>
  <si>
    <t>Visum Buchungsstelle</t>
  </si>
  <si>
    <t>Unter  www.sic.ch  können die IBAN-Nr. generiert werden</t>
  </si>
  <si>
    <t xml:space="preserve">Fr. </t>
  </si>
  <si>
    <t>ORGANISATIONS NAME</t>
  </si>
  <si>
    <t>Leistungserbringer / Rechnungssteller</t>
  </si>
  <si>
    <t>Rechnungsperiode von</t>
  </si>
  <si>
    <t>Rechnungsperiode bis</t>
  </si>
  <si>
    <t>Achtung !!  -  Es wurden evtl. nicht alle Gemeinden übertragen. -  Melden Sie sich bei der Clearingstelle.</t>
  </si>
  <si>
    <t>J750611</t>
  </si>
  <si>
    <t>P758611</t>
  </si>
  <si>
    <t>C644211</t>
  </si>
  <si>
    <t>Spitex Unteres Niederamt</t>
  </si>
  <si>
    <t>V106511</t>
  </si>
  <si>
    <t>E751311</t>
  </si>
  <si>
    <t>Z752011</t>
  </si>
  <si>
    <t>L752411</t>
  </si>
  <si>
    <t>W093511</t>
  </si>
  <si>
    <t>J106111</t>
  </si>
  <si>
    <t>M753311</t>
  </si>
  <si>
    <t>L072611</t>
  </si>
  <si>
    <t>N756811</t>
  </si>
  <si>
    <t>D755611</t>
  </si>
  <si>
    <t>O105411</t>
  </si>
  <si>
    <t>V753611</t>
  </si>
  <si>
    <t>A752911</t>
  </si>
  <si>
    <t>M073511</t>
  </si>
  <si>
    <t>X750211</t>
  </si>
  <si>
    <t>H756611</t>
  </si>
  <si>
    <t>A750311</t>
  </si>
  <si>
    <t>B751211</t>
  </si>
  <si>
    <t>Z121111</t>
  </si>
  <si>
    <t>K760413</t>
  </si>
  <si>
    <t>Spalte1</t>
  </si>
  <si>
    <t>Wöschnau</t>
  </si>
  <si>
    <t>Metzerlen-Mariastein</t>
  </si>
  <si>
    <t>Nuglar-St. Pantaleon</t>
  </si>
  <si>
    <t>Spitex Regio Frick</t>
  </si>
  <si>
    <t>W795319</t>
  </si>
  <si>
    <r>
      <t xml:space="preserve">Rechnungsperiode
</t>
    </r>
    <r>
      <rPr>
        <sz val="8"/>
        <color theme="1"/>
        <rFont val="Frutiger LT Com 55 Roman"/>
        <family val="2"/>
        <scheme val="minor"/>
      </rPr>
      <t>Ende</t>
    </r>
  </si>
  <si>
    <r>
      <rPr>
        <sz val="12"/>
        <color theme="1"/>
        <rFont val="Frutiger LT Com 55 Roman"/>
        <family val="2"/>
        <scheme val="minor"/>
      </rPr>
      <t>Rechnungsperiode</t>
    </r>
    <r>
      <rPr>
        <sz val="10"/>
        <color theme="1"/>
        <rFont val="Frutiger LT Com 55 Roman"/>
        <family val="2"/>
        <scheme val="minor"/>
      </rPr>
      <t xml:space="preserve">
</t>
    </r>
    <r>
      <rPr>
        <sz val="8"/>
        <color theme="1"/>
        <rFont val="Frutiger LT Com 55 Roman"/>
        <family val="2"/>
        <scheme val="minor"/>
      </rPr>
      <t>Beginn</t>
    </r>
  </si>
  <si>
    <t xml:space="preserve">
(Bsp. 31.01.2021)</t>
  </si>
  <si>
    <t xml:space="preserve">
(Bsp. 01.01.2021)</t>
  </si>
  <si>
    <t>222222</t>
  </si>
  <si>
    <t>NAME Pflegefachperson</t>
  </si>
  <si>
    <t>VORNAME Pflegefachperson</t>
  </si>
  <si>
    <r>
      <t xml:space="preserve">Leistungserfassung
</t>
    </r>
    <r>
      <rPr>
        <b/>
        <sz val="14"/>
        <rFont val="Frutiger LT Com 55 Roman"/>
        <family val="2"/>
        <scheme val="minor"/>
      </rPr>
      <t>in Minuten</t>
    </r>
  </si>
  <si>
    <t>Stundenansatz Restkostenbeitrag Wohnsitzgemeinde</t>
  </si>
  <si>
    <r>
      <t xml:space="preserve">Bitte senden Sie diese Abrechnungsdatei (Excel) per Email an </t>
    </r>
    <r>
      <rPr>
        <b/>
        <u/>
        <sz val="14"/>
        <rFont val="Arial"/>
        <family val="2"/>
      </rPr>
      <t xml:space="preserve">restkosten-ambulant@ddi.so.ch </t>
    </r>
  </si>
  <si>
    <t xml:space="preserve">Für Auskünfte wenden Sie sich an: Gesundheitsamt, Clearingstelle Pflegekosten, </t>
  </si>
  <si>
    <t>Leistungserbringung nicht am Wohnsitz des Patienten, 
bei Ferienaufenthalt oder stationärem Heimaufenthalt, Leistungserbringung im Kanton Solothurn</t>
  </si>
  <si>
    <t xml:space="preserve"> anrechenbare
 Restkosten/Std.</t>
  </si>
  <si>
    <r>
      <rPr>
        <b/>
        <sz val="10"/>
        <color theme="1"/>
        <rFont val="Frutiger LT Com 55 Roman"/>
        <family val="2"/>
        <scheme val="minor"/>
      </rPr>
      <t>Restkosten-Regelung Kanton Solothurn</t>
    </r>
    <r>
      <rPr>
        <sz val="10"/>
        <color theme="1"/>
        <rFont val="Frutiger LT Com 55 Roman"/>
        <family val="2"/>
        <scheme val="minor"/>
      </rPr>
      <t xml:space="preserve">
Nach § 180 SG gilt eine Übergangsfrist von drei Jahren. Bis Ende 2021 müssen alle grundversorgenden Spitex-Organisationen auf das Modell der Subjektfinanzierung umgestellt haben. 
Eine Tabelle mit den gültigen Restkosten der Einwohnergemeinden ist auf der Webseite des Gesundheitsamts abrufbar. 
</t>
    </r>
  </si>
  <si>
    <t>025</t>
  </si>
  <si>
    <t>Vitassist</t>
  </si>
  <si>
    <t>Spitex Regio</t>
  </si>
  <si>
    <t xml:space="preserve"> wird durch Kanton ausgefüllt</t>
  </si>
  <si>
    <t>Kinder</t>
  </si>
  <si>
    <t>Spitex Lindenpark</t>
  </si>
  <si>
    <t>C167219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</si>
</sst>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0.00000"/>
    <numFmt numFmtId="165" formatCode="_ * #,##0_ ;_ * \-#,##0_ ;_ * &quot;-&quot;??_ ;_ @_ "/>
    <numFmt numFmtId="166" formatCode="mmm\ yyyy"/>
    <numFmt numFmtId="167" formatCode="dd/mm/yy"/>
    <numFmt numFmtId="168" formatCode="&quot; SFr. &quot;#,##0.00\ ;&quot; SFr. -&quot;#,##0.00\ ;&quot; SFr. -&quot;#\ ;@\ "/>
  </numFmts>
  <fonts count="5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b/>
      <sz val="10"/>
      <color theme="1"/>
      <name val="Frutiger LT Com 55 Roman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name val="Verdana"/>
      <family val="2"/>
    </font>
    <font>
      <sz val="11"/>
      <color theme="1"/>
      <name val="Frutiger LT Com 55 Roman"/>
      <family val="2"/>
      <scheme val="minor"/>
    </font>
    <font>
      <b/>
      <sz val="11"/>
      <name val="Frutiger LT Com 55 Roman"/>
      <family val="2"/>
      <scheme val="minor"/>
    </font>
    <font>
      <sz val="11"/>
      <name val="Frutiger LT Com 55 Roman"/>
      <family val="2"/>
      <scheme val="minor"/>
    </font>
    <font>
      <b/>
      <sz val="16"/>
      <color theme="1"/>
      <name val="Frutiger LT Com 55 Roman"/>
      <family val="2"/>
      <scheme val="minor"/>
    </font>
    <font>
      <sz val="12"/>
      <name val="Frutiger LT Com 55 Roman"/>
      <family val="2"/>
      <scheme val="minor"/>
    </font>
    <font>
      <b/>
      <sz val="12"/>
      <name val="Frutiger LT Com 55 Roman"/>
      <family val="2"/>
      <scheme val="minor"/>
    </font>
    <font>
      <b/>
      <sz val="11"/>
      <color theme="1"/>
      <name val="Frutiger LT Com 55 Roman"/>
      <family val="2"/>
      <scheme val="minor"/>
    </font>
    <font>
      <b/>
      <sz val="12"/>
      <color theme="1"/>
      <name val="Frutiger LT Com 55 Roman"/>
      <family val="2"/>
      <scheme val="minor"/>
    </font>
    <font>
      <sz val="12"/>
      <color theme="1"/>
      <name val="Frutiger LT Com 55 Roman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b/>
      <sz val="14"/>
      <color theme="1"/>
      <name val="Frutiger LT Com 55 Roman"/>
      <family val="2"/>
      <scheme val="minor"/>
    </font>
    <font>
      <sz val="14"/>
      <color theme="1"/>
      <name val="Frutiger LT Com 55 Roman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Frutiger LT Com 55 Roman"/>
      <family val="2"/>
      <scheme val="minor"/>
    </font>
    <font>
      <sz val="10"/>
      <name val="Frutiger LT Com 55 Roman"/>
      <family val="2"/>
      <scheme val="minor"/>
    </font>
    <font>
      <b/>
      <sz val="8"/>
      <name val="Frutiger LT Com 55 Roman"/>
      <family val="2"/>
      <scheme val="minor"/>
    </font>
    <font>
      <sz val="10"/>
      <name val="Arial"/>
      <family val="2"/>
    </font>
    <font>
      <sz val="10"/>
      <color theme="1"/>
      <name val="Frutiger LT Com 55 Roman"/>
      <family val="2"/>
      <scheme val="minor"/>
    </font>
    <font>
      <b/>
      <sz val="10"/>
      <name val="Frutiger LT Com 55 Roman"/>
      <family val="2"/>
      <scheme val="minor"/>
    </font>
    <font>
      <b/>
      <sz val="11"/>
      <color theme="0"/>
      <name val="Frutiger LT Com 55 Roman"/>
      <family val="2"/>
      <scheme val="minor"/>
    </font>
    <font>
      <sz val="8"/>
      <color theme="1"/>
      <name val="Frutiger LT Com 55 Roman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1"/>
      <color theme="10"/>
      <name val="Frutiger LT Com 55 Roman"/>
      <family val="2"/>
      <scheme val="minor"/>
    </font>
    <font>
      <sz val="10"/>
      <name val="Verdana"/>
      <family val="2"/>
    </font>
    <font>
      <sz val="10"/>
      <name val="Frutiger 55 Roman"/>
      <family val="2"/>
    </font>
    <font>
      <b/>
      <sz val="20"/>
      <name val="Frutiger 55 Roman"/>
      <family val="2"/>
    </font>
    <font>
      <b/>
      <sz val="9"/>
      <name val="Frutiger 55 Roman"/>
      <family val="2"/>
    </font>
    <font>
      <b/>
      <sz val="10"/>
      <name val="Frutiger 55 Roman"/>
      <family val="2"/>
    </font>
    <font>
      <sz val="9"/>
      <name val="Arial"/>
      <family val="2"/>
    </font>
    <font>
      <sz val="6"/>
      <name val="Frutiger 55 Roman"/>
      <family val="2"/>
    </font>
    <font>
      <b/>
      <sz val="10"/>
      <color indexed="12"/>
      <name val="Frutiger LT Com 55 Roman"/>
      <family val="2"/>
    </font>
    <font>
      <sz val="10"/>
      <name val="Frutiger LT Com 55 Roman"/>
      <family val="2"/>
    </font>
    <font>
      <b/>
      <sz val="14"/>
      <color theme="0"/>
      <name val="Frutiger LT Com 55 Roman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name val="Frutiger LT Com 55 Roman"/>
      <family val="2"/>
      <scheme val="minor"/>
    </font>
    <font>
      <sz val="8"/>
      <name val="Frutiger 55 Roman"/>
    </font>
  </fonts>
  <fills count="2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68" fontId="3" fillId="0" borderId="0" applyFill="0" applyBorder="0" applyAlignment="0" applyProtection="0"/>
  </cellStyleXfs>
  <cellXfs count="444">
    <xf numFmtId="0" fontId="0" fillId="0" borderId="0" xfId="0"/>
    <xf numFmtId="0" fontId="1" fillId="0" borderId="0" xfId="0" applyFont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Fill="1" applyBorder="1"/>
    <xf numFmtId="0" fontId="4" fillId="0" borderId="10" xfId="0" applyFont="1" applyBorder="1"/>
    <xf numFmtId="0" fontId="3" fillId="0" borderId="11" xfId="0" applyFont="1" applyBorder="1"/>
    <xf numFmtId="164" fontId="1" fillId="0" borderId="0" xfId="0" applyNumberFormat="1" applyFont="1"/>
    <xf numFmtId="0" fontId="1" fillId="0" borderId="0" xfId="0" applyFont="1" applyBorder="1"/>
    <xf numFmtId="0" fontId="13" fillId="0" borderId="0" xfId="0" applyFont="1"/>
    <xf numFmtId="0" fontId="9" fillId="0" borderId="0" xfId="0" applyFont="1"/>
    <xf numFmtId="0" fontId="0" fillId="0" borderId="0" xfId="0" applyFont="1"/>
    <xf numFmtId="0" fontId="14" fillId="0" borderId="0" xfId="0" applyFont="1"/>
    <xf numFmtId="0" fontId="14" fillId="0" borderId="0" xfId="0" applyFont="1" applyBorder="1"/>
    <xf numFmtId="0" fontId="1" fillId="0" borderId="20" xfId="0" applyFont="1" applyBorder="1"/>
    <xf numFmtId="0" fontId="1" fillId="0" borderId="25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43" fontId="7" fillId="3" borderId="15" xfId="1" applyFont="1" applyFill="1" applyBorder="1" applyAlignment="1">
      <alignment horizontal="center" wrapText="1"/>
    </xf>
    <xf numFmtId="43" fontId="7" fillId="3" borderId="16" xfId="1" applyFont="1" applyFill="1" applyBorder="1" applyAlignment="1">
      <alignment horizontal="center" wrapText="1"/>
    </xf>
    <xf numFmtId="43" fontId="7" fillId="3" borderId="17" xfId="1" applyFont="1" applyFill="1" applyBorder="1" applyAlignment="1">
      <alignment horizontal="center" wrapText="1"/>
    </xf>
    <xf numFmtId="43" fontId="7" fillId="3" borderId="15" xfId="1" applyFont="1" applyFill="1" applyBorder="1" applyAlignment="1">
      <alignment horizontal="left" wrapText="1"/>
    </xf>
    <xf numFmtId="43" fontId="7" fillId="3" borderId="17" xfId="1" applyFont="1" applyFill="1" applyBorder="1" applyAlignment="1">
      <alignment horizontal="left" wrapText="1"/>
    </xf>
    <xf numFmtId="43" fontId="7" fillId="3" borderId="16" xfId="1" applyFont="1" applyFill="1" applyBorder="1" applyAlignment="1">
      <alignment horizontal="left" wrapText="1"/>
    </xf>
    <xf numFmtId="0" fontId="10" fillId="0" borderId="0" xfId="2" applyFont="1" applyFill="1" applyBorder="1" applyAlignment="1">
      <alignment horizontal="left" vertical="center"/>
    </xf>
    <xf numFmtId="0" fontId="1" fillId="0" borderId="0" xfId="0" applyFont="1" applyFill="1"/>
    <xf numFmtId="0" fontId="15" fillId="0" borderId="0" xfId="0" applyFont="1"/>
    <xf numFmtId="0" fontId="17" fillId="0" borderId="20" xfId="0" applyFont="1" applyBorder="1"/>
    <xf numFmtId="0" fontId="15" fillId="0" borderId="20" xfId="0" applyFont="1" applyBorder="1" applyAlignment="1">
      <alignment horizontal="center" textRotation="90"/>
    </xf>
    <xf numFmtId="0" fontId="15" fillId="0" borderId="20" xfId="0" applyFont="1" applyBorder="1" applyAlignment="1">
      <alignment horizontal="center" textRotation="90" wrapText="1"/>
    </xf>
    <xf numFmtId="0" fontId="15" fillId="12" borderId="20" xfId="0" applyFont="1" applyFill="1" applyBorder="1" applyAlignment="1">
      <alignment horizontal="center" textRotation="90"/>
    </xf>
    <xf numFmtId="0" fontId="18" fillId="12" borderId="20" xfId="0" applyFont="1" applyFill="1" applyBorder="1"/>
    <xf numFmtId="43" fontId="17" fillId="0" borderId="20" xfId="1" applyFont="1" applyBorder="1" applyAlignment="1">
      <alignment horizontal="right"/>
    </xf>
    <xf numFmtId="43" fontId="17" fillId="12" borderId="20" xfId="1" applyFont="1" applyFill="1" applyBorder="1" applyAlignment="1">
      <alignment horizontal="right"/>
    </xf>
    <xf numFmtId="43" fontId="18" fillId="12" borderId="20" xfId="1" applyFont="1" applyFill="1" applyBorder="1" applyAlignment="1">
      <alignment horizontal="right"/>
    </xf>
    <xf numFmtId="0" fontId="16" fillId="0" borderId="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12" borderId="31" xfId="0" applyFont="1" applyFill="1" applyBorder="1"/>
    <xf numFmtId="0" fontId="14" fillId="0" borderId="0" xfId="0" applyFont="1" applyAlignment="1">
      <alignment vertical="center"/>
    </xf>
    <xf numFmtId="0" fontId="11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8" borderId="0" xfId="2" applyFont="1" applyFill="1" applyBorder="1" applyAlignment="1">
      <alignment vertical="center"/>
    </xf>
    <xf numFmtId="0" fontId="10" fillId="8" borderId="0" xfId="2" applyFont="1" applyFill="1" applyBorder="1" applyAlignment="1">
      <alignment horizontal="center" vertical="center"/>
    </xf>
    <xf numFmtId="0" fontId="11" fillId="0" borderId="32" xfId="2" applyFont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10" fillId="8" borderId="0" xfId="2" applyFont="1" applyFill="1" applyBorder="1" applyAlignment="1">
      <alignment horizontal="left" vertical="center"/>
    </xf>
    <xf numFmtId="14" fontId="10" fillId="8" borderId="0" xfId="2" applyNumberFormat="1" applyFont="1" applyFill="1" applyBorder="1" applyAlignment="1">
      <alignment horizontal="left" vertical="center"/>
    </xf>
    <xf numFmtId="0" fontId="1" fillId="4" borderId="0" xfId="0" applyFont="1" applyFill="1"/>
    <xf numFmtId="0" fontId="19" fillId="0" borderId="0" xfId="0" applyFont="1"/>
    <xf numFmtId="14" fontId="10" fillId="0" borderId="0" xfId="2" applyNumberFormat="1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0" fontId="14" fillId="0" borderId="0" xfId="0" applyFont="1" applyAlignment="1">
      <alignment horizontal="left"/>
    </xf>
    <xf numFmtId="0" fontId="15" fillId="14" borderId="20" xfId="0" applyFont="1" applyFill="1" applyBorder="1" applyAlignment="1">
      <alignment horizontal="center" textRotation="90" wrapText="1"/>
    </xf>
    <xf numFmtId="0" fontId="11" fillId="8" borderId="33" xfId="2" applyFont="1" applyFill="1" applyBorder="1" applyAlignment="1">
      <alignment horizontal="left" vertical="center"/>
    </xf>
    <xf numFmtId="0" fontId="11" fillId="0" borderId="34" xfId="2" applyFont="1" applyBorder="1" applyAlignment="1">
      <alignment vertical="center"/>
    </xf>
    <xf numFmtId="0" fontId="10" fillId="0" borderId="35" xfId="2" applyFont="1" applyBorder="1" applyAlignment="1">
      <alignment vertical="center"/>
    </xf>
    <xf numFmtId="0" fontId="2" fillId="0" borderId="0" xfId="0" applyFont="1" applyFill="1"/>
    <xf numFmtId="0" fontId="13" fillId="4" borderId="0" xfId="0" applyFont="1" applyFill="1"/>
    <xf numFmtId="0" fontId="20" fillId="0" borderId="0" xfId="0" applyFont="1"/>
    <xf numFmtId="0" fontId="7" fillId="3" borderId="18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textRotation="90" wrapText="1"/>
    </xf>
    <xf numFmtId="0" fontId="7" fillId="3" borderId="5" xfId="2" applyFont="1" applyFill="1" applyBorder="1" applyAlignment="1">
      <alignment horizontal="center" vertical="center" wrapText="1"/>
    </xf>
    <xf numFmtId="0" fontId="1" fillId="0" borderId="21" xfId="0" applyFont="1" applyBorder="1"/>
    <xf numFmtId="43" fontId="1" fillId="0" borderId="36" xfId="1" quotePrefix="1" applyFont="1" applyBorder="1"/>
    <xf numFmtId="43" fontId="1" fillId="0" borderId="37" xfId="1" applyFont="1" applyBorder="1"/>
    <xf numFmtId="43" fontId="1" fillId="0" borderId="24" xfId="1" applyFont="1" applyBorder="1"/>
    <xf numFmtId="43" fontId="1" fillId="0" borderId="20" xfId="1" quotePrefix="1" applyFont="1" applyBorder="1"/>
    <xf numFmtId="43" fontId="1" fillId="0" borderId="20" xfId="1" applyFont="1" applyBorder="1"/>
    <xf numFmtId="0" fontId="14" fillId="0" borderId="0" xfId="0" applyFont="1" applyAlignment="1">
      <alignment wrapText="1"/>
    </xf>
    <xf numFmtId="0" fontId="1" fillId="0" borderId="38" xfId="0" applyFont="1" applyBorder="1" applyAlignment="1">
      <alignment horizontal="left"/>
    </xf>
    <xf numFmtId="43" fontId="1" fillId="0" borderId="35" xfId="1" applyFont="1" applyBorder="1"/>
    <xf numFmtId="0" fontId="3" fillId="13" borderId="10" xfId="0" applyFont="1" applyFill="1" applyBorder="1"/>
    <xf numFmtId="0" fontId="15" fillId="7" borderId="20" xfId="0" applyFont="1" applyFill="1" applyBorder="1" applyAlignment="1">
      <alignment horizontal="center" textRotation="90" wrapText="1"/>
    </xf>
    <xf numFmtId="0" fontId="23" fillId="0" borderId="0" xfId="6" applyFont="1" applyFill="1" applyAlignment="1" applyProtection="1"/>
    <xf numFmtId="0" fontId="24" fillId="0" borderId="0" xfId="2" applyFont="1" applyAlignment="1" applyProtection="1"/>
    <xf numFmtId="0" fontId="24" fillId="0" borderId="0" xfId="2" applyFont="1" applyProtection="1"/>
    <xf numFmtId="0" fontId="24" fillId="0" borderId="0" xfId="2" applyFont="1" applyBorder="1" applyProtection="1"/>
    <xf numFmtId="0" fontId="24" fillId="0" borderId="0" xfId="2" applyFont="1" applyBorder="1" applyAlignment="1" applyProtection="1"/>
    <xf numFmtId="0" fontId="13" fillId="13" borderId="0" xfId="0" applyFont="1" applyFill="1" applyAlignment="1" applyProtection="1">
      <alignment horizontal="left" vertical="center"/>
    </xf>
    <xf numFmtId="0" fontId="9" fillId="13" borderId="0" xfId="0" applyFont="1" applyFill="1" applyProtection="1"/>
    <xf numFmtId="0" fontId="1" fillId="13" borderId="0" xfId="0" applyFont="1" applyFill="1" applyProtection="1"/>
    <xf numFmtId="0" fontId="1" fillId="0" borderId="0" xfId="0" applyFont="1" applyProtection="1"/>
    <xf numFmtId="0" fontId="9" fillId="0" borderId="0" xfId="0" applyFont="1" applyProtection="1"/>
    <xf numFmtId="0" fontId="0" fillId="0" borderId="0" xfId="0" applyFont="1" applyProtection="1"/>
    <xf numFmtId="0" fontId="2" fillId="0" borderId="0" xfId="0" applyFont="1" applyProtection="1"/>
    <xf numFmtId="164" fontId="1" fillId="0" borderId="0" xfId="0" applyNumberFormat="1" applyFont="1" applyProtection="1"/>
    <xf numFmtId="0" fontId="14" fillId="0" borderId="0" xfId="0" applyFont="1" applyProtection="1"/>
    <xf numFmtId="43" fontId="7" fillId="3" borderId="15" xfId="1" applyFont="1" applyFill="1" applyBorder="1" applyAlignment="1" applyProtection="1">
      <alignment horizontal="center" wrapText="1"/>
    </xf>
    <xf numFmtId="43" fontId="7" fillId="3" borderId="17" xfId="1" applyFont="1" applyFill="1" applyBorder="1" applyAlignment="1" applyProtection="1">
      <alignment horizontal="center" wrapText="1"/>
    </xf>
    <xf numFmtId="43" fontId="7" fillId="3" borderId="16" xfId="1" applyFont="1" applyFill="1" applyBorder="1" applyAlignment="1" applyProtection="1">
      <alignment horizontal="center" wrapText="1"/>
    </xf>
    <xf numFmtId="43" fontId="7" fillId="3" borderId="15" xfId="1" applyFont="1" applyFill="1" applyBorder="1" applyAlignment="1" applyProtection="1">
      <alignment horizontal="left" wrapText="1"/>
    </xf>
    <xf numFmtId="43" fontId="7" fillId="3" borderId="17" xfId="1" applyFont="1" applyFill="1" applyBorder="1" applyAlignment="1" applyProtection="1">
      <alignment horizontal="left" wrapText="1"/>
    </xf>
    <xf numFmtId="43" fontId="7" fillId="3" borderId="16" xfId="1" applyFont="1" applyFill="1" applyBorder="1" applyAlignment="1" applyProtection="1">
      <alignment horizontal="left" wrapText="1"/>
    </xf>
    <xf numFmtId="0" fontId="14" fillId="0" borderId="0" xfId="0" applyFont="1" applyBorder="1" applyProtection="1"/>
    <xf numFmtId="0" fontId="1" fillId="0" borderId="0" xfId="0" applyFont="1" applyBorder="1" applyProtection="1"/>
    <xf numFmtId="0" fontId="7" fillId="3" borderId="5" xfId="2" applyFont="1" applyFill="1" applyBorder="1" applyAlignment="1" applyProtection="1">
      <alignment horizontal="center" vertical="center" wrapText="1"/>
    </xf>
    <xf numFmtId="0" fontId="7" fillId="3" borderId="18" xfId="2" applyFont="1" applyFill="1" applyBorder="1" applyAlignment="1" applyProtection="1">
      <alignment horizontal="center" vertical="center" wrapText="1"/>
    </xf>
    <xf numFmtId="0" fontId="7" fillId="2" borderId="3" xfId="2" applyFont="1" applyFill="1" applyBorder="1" applyAlignment="1" applyProtection="1">
      <alignment horizontal="center" textRotation="90" wrapText="1"/>
    </xf>
    <xf numFmtId="0" fontId="1" fillId="0" borderId="19" xfId="0" applyNumberFormat="1" applyFont="1" applyBorder="1" applyAlignment="1" applyProtection="1">
      <alignment horizontal="left"/>
    </xf>
    <xf numFmtId="43" fontId="1" fillId="0" borderId="36" xfId="1" quotePrefix="1" applyFont="1" applyBorder="1" applyProtection="1"/>
    <xf numFmtId="43" fontId="1" fillId="0" borderId="24" xfId="1" applyFont="1" applyBorder="1" applyProtection="1"/>
    <xf numFmtId="0" fontId="1" fillId="0" borderId="20" xfId="0" applyNumberFormat="1" applyFont="1" applyBorder="1" applyAlignment="1" applyProtection="1">
      <alignment horizontal="left"/>
    </xf>
    <xf numFmtId="0" fontId="1" fillId="0" borderId="20" xfId="0" applyFont="1" applyBorder="1" applyProtection="1"/>
    <xf numFmtId="43" fontId="1" fillId="0" borderId="20" xfId="1" quotePrefix="1" applyFont="1" applyBorder="1" applyProtection="1"/>
    <xf numFmtId="43" fontId="1" fillId="0" borderId="20" xfId="1" applyFont="1" applyBorder="1" applyProtection="1"/>
    <xf numFmtId="0" fontId="1" fillId="0" borderId="19" xfId="0" applyFont="1" applyBorder="1" applyProtection="1"/>
    <xf numFmtId="0" fontId="1" fillId="7" borderId="0" xfId="0" applyFont="1" applyFill="1" applyProtection="1">
      <protection locked="0"/>
    </xf>
    <xf numFmtId="0" fontId="0" fillId="0" borderId="0" xfId="0" applyProtection="1"/>
    <xf numFmtId="0" fontId="13" fillId="0" borderId="0" xfId="0" applyFont="1" applyAlignment="1" applyProtection="1">
      <alignment horizontal="left" vertical="center" wrapText="1"/>
    </xf>
    <xf numFmtId="0" fontId="13" fillId="0" borderId="0" xfId="0" applyFont="1" applyFill="1" applyAlignment="1" applyProtection="1">
      <alignment vertical="center"/>
    </xf>
    <xf numFmtId="0" fontId="7" fillId="2" borderId="21" xfId="2" applyFont="1" applyFill="1" applyBorder="1" applyAlignment="1" applyProtection="1">
      <alignment horizontal="center" textRotation="90" wrapText="1"/>
    </xf>
    <xf numFmtId="0" fontId="7" fillId="2" borderId="22" xfId="2" applyFont="1" applyFill="1" applyBorder="1" applyAlignment="1" applyProtection="1">
      <alignment horizontal="center" textRotation="90" wrapText="1"/>
    </xf>
    <xf numFmtId="0" fontId="7" fillId="5" borderId="1" xfId="2" applyFont="1" applyFill="1" applyBorder="1" applyAlignment="1" applyProtection="1">
      <alignment horizontal="center" textRotation="90"/>
    </xf>
    <xf numFmtId="0" fontId="11" fillId="3" borderId="1" xfId="2" applyFont="1" applyFill="1" applyBorder="1" applyAlignment="1" applyProtection="1">
      <alignment horizontal="center" wrapText="1"/>
    </xf>
    <xf numFmtId="165" fontId="1" fillId="0" borderId="26" xfId="1" applyNumberFormat="1" applyFont="1" applyBorder="1" applyAlignment="1" applyProtection="1">
      <alignment horizontal="right"/>
    </xf>
    <xf numFmtId="43" fontId="1" fillId="0" borderId="26" xfId="1" applyFont="1" applyBorder="1" applyProtection="1"/>
    <xf numFmtId="0" fontId="1" fillId="0" borderId="27" xfId="0" quotePrefix="1" applyFont="1" applyBorder="1" applyProtection="1"/>
    <xf numFmtId="165" fontId="1" fillId="0" borderId="20" xfId="1" applyNumberFormat="1" applyFont="1" applyBorder="1" applyAlignment="1" applyProtection="1">
      <alignment horizontal="right"/>
    </xf>
    <xf numFmtId="0" fontId="1" fillId="0" borderId="28" xfId="0" quotePrefix="1" applyFont="1" applyBorder="1" applyProtection="1"/>
    <xf numFmtId="165" fontId="1" fillId="0" borderId="29" xfId="1" applyNumberFormat="1" applyFont="1" applyBorder="1" applyAlignment="1" applyProtection="1">
      <alignment horizontal="right"/>
    </xf>
    <xf numFmtId="43" fontId="1" fillId="0" borderId="29" xfId="1" applyFont="1" applyBorder="1" applyProtection="1"/>
    <xf numFmtId="0" fontId="25" fillId="0" borderId="0" xfId="0" applyFont="1" applyProtection="1"/>
    <xf numFmtId="0" fontId="24" fillId="0" borderId="33" xfId="2" applyFont="1" applyBorder="1" applyAlignment="1" applyProtection="1"/>
    <xf numFmtId="0" fontId="13" fillId="11" borderId="0" xfId="0" applyFont="1" applyFill="1" applyAlignment="1" applyProtection="1">
      <alignment horizontal="left" vertical="center"/>
    </xf>
    <xf numFmtId="43" fontId="17" fillId="7" borderId="20" xfId="1" applyFont="1" applyFill="1" applyBorder="1" applyAlignment="1" applyProtection="1">
      <alignment horizontal="right"/>
      <protection locked="0"/>
    </xf>
    <xf numFmtId="0" fontId="1" fillId="0" borderId="33" xfId="0" applyFont="1" applyBorder="1"/>
    <xf numFmtId="0" fontId="7" fillId="5" borderId="1" xfId="2" applyFont="1" applyFill="1" applyBorder="1" applyAlignment="1">
      <alignment horizontal="center" vertical="top" textRotation="90" wrapText="1"/>
    </xf>
    <xf numFmtId="0" fontId="7" fillId="3" borderId="1" xfId="2" applyFont="1" applyFill="1" applyBorder="1" applyAlignment="1">
      <alignment horizontal="center" vertical="top" textRotation="90" wrapText="1"/>
    </xf>
    <xf numFmtId="0" fontId="7" fillId="7" borderId="3" xfId="2" applyFont="1" applyFill="1" applyBorder="1" applyAlignment="1" applyProtection="1">
      <alignment horizontal="center" vertical="top" textRotation="90"/>
    </xf>
    <xf numFmtId="0" fontId="7" fillId="7" borderId="21" xfId="2" applyFont="1" applyFill="1" applyBorder="1" applyAlignment="1" applyProtection="1">
      <alignment horizontal="center" vertical="top" textRotation="90"/>
    </xf>
    <xf numFmtId="0" fontId="7" fillId="7" borderId="22" xfId="2" applyFont="1" applyFill="1" applyBorder="1" applyAlignment="1" applyProtection="1">
      <alignment horizontal="center" vertical="top" textRotation="90"/>
    </xf>
    <xf numFmtId="0" fontId="7" fillId="6" borderId="23" xfId="2" applyFont="1" applyFill="1" applyBorder="1" applyAlignment="1" applyProtection="1">
      <alignment horizontal="center" vertical="top" textRotation="90"/>
    </xf>
    <xf numFmtId="0" fontId="7" fillId="6" borderId="24" xfId="2" applyFont="1" applyFill="1" applyBorder="1" applyAlignment="1" applyProtection="1">
      <alignment horizontal="center" vertical="top" textRotation="90"/>
    </xf>
    <xf numFmtId="0" fontId="7" fillId="6" borderId="5" xfId="2" applyFont="1" applyFill="1" applyBorder="1" applyAlignment="1" applyProtection="1">
      <alignment horizontal="center" vertical="top" textRotation="90"/>
    </xf>
    <xf numFmtId="0" fontId="26" fillId="0" borderId="0" xfId="0" applyFont="1" applyProtection="1"/>
    <xf numFmtId="0" fontId="7" fillId="13" borderId="3" xfId="2" applyFont="1" applyFill="1" applyBorder="1" applyAlignment="1" applyProtection="1">
      <alignment horizontal="center" vertical="top" textRotation="90"/>
    </xf>
    <xf numFmtId="0" fontId="7" fillId="13" borderId="21" xfId="2" applyFont="1" applyFill="1" applyBorder="1" applyAlignment="1" applyProtection="1">
      <alignment horizontal="center" vertical="top" textRotation="90"/>
    </xf>
    <xf numFmtId="0" fontId="7" fillId="13" borderId="22" xfId="2" applyFont="1" applyFill="1" applyBorder="1" applyAlignment="1" applyProtection="1">
      <alignment horizontal="center" vertical="top" textRotation="90"/>
    </xf>
    <xf numFmtId="0" fontId="7" fillId="7" borderId="3" xfId="2" applyFont="1" applyFill="1" applyBorder="1" applyAlignment="1" applyProtection="1">
      <alignment horizontal="center" vertical="top" textRotation="90" wrapText="1"/>
    </xf>
    <xf numFmtId="0" fontId="7" fillId="10" borderId="3" xfId="2" applyFont="1" applyFill="1" applyBorder="1" applyAlignment="1" applyProtection="1">
      <alignment horizontal="center" textRotation="90"/>
    </xf>
    <xf numFmtId="0" fontId="2" fillId="15" borderId="1" xfId="0" applyFont="1" applyFill="1" applyBorder="1" applyAlignment="1" applyProtection="1">
      <alignment wrapText="1"/>
    </xf>
    <xf numFmtId="0" fontId="26" fillId="7" borderId="3" xfId="0" applyFont="1" applyFill="1" applyBorder="1"/>
    <xf numFmtId="0" fontId="26" fillId="7" borderId="4" xfId="0" applyFont="1" applyFill="1" applyBorder="1"/>
    <xf numFmtId="0" fontId="26" fillId="7" borderId="5" xfId="0" applyFont="1" applyFill="1" applyBorder="1"/>
    <xf numFmtId="0" fontId="26" fillId="7" borderId="1" xfId="0" applyFont="1" applyFill="1" applyBorder="1" applyAlignment="1">
      <alignment wrapText="1"/>
    </xf>
    <xf numFmtId="0" fontId="7" fillId="7" borderId="3" xfId="2" applyFont="1" applyFill="1" applyBorder="1" applyAlignment="1">
      <alignment horizontal="center" vertical="top" textRotation="90" wrapText="1"/>
    </xf>
    <xf numFmtId="0" fontId="26" fillId="15" borderId="0" xfId="0" applyFont="1" applyFill="1"/>
    <xf numFmtId="0" fontId="2" fillId="7" borderId="0" xfId="0" applyFont="1" applyFill="1" applyProtection="1">
      <protection locked="0"/>
    </xf>
    <xf numFmtId="0" fontId="12" fillId="7" borderId="0" xfId="0" applyFont="1" applyFill="1" applyAlignment="1" applyProtection="1">
      <alignment vertical="center"/>
      <protection locked="0"/>
    </xf>
    <xf numFmtId="0" fontId="7" fillId="7" borderId="1" xfId="2" applyFont="1" applyFill="1" applyBorder="1" applyAlignment="1">
      <alignment vertical="top" textRotation="90" wrapText="1"/>
    </xf>
    <xf numFmtId="0" fontId="26" fillId="7" borderId="15" xfId="0" applyFont="1" applyFill="1" applyBorder="1" applyProtection="1"/>
    <xf numFmtId="0" fontId="26" fillId="7" borderId="14" xfId="0" applyFont="1" applyFill="1" applyBorder="1" applyProtection="1"/>
    <xf numFmtId="0" fontId="26" fillId="7" borderId="16" xfId="0" applyFont="1" applyFill="1" applyBorder="1" applyProtection="1"/>
    <xf numFmtId="0" fontId="1" fillId="7" borderId="19" xfId="0" applyFont="1" applyFill="1" applyBorder="1" applyProtection="1">
      <protection locked="0"/>
    </xf>
    <xf numFmtId="14" fontId="1" fillId="7" borderId="19" xfId="0" applyNumberFormat="1" applyFont="1" applyFill="1" applyBorder="1" applyProtection="1">
      <protection locked="0"/>
    </xf>
    <xf numFmtId="0" fontId="1" fillId="7" borderId="35" xfId="0" applyFont="1" applyFill="1" applyBorder="1" applyProtection="1">
      <protection locked="0"/>
    </xf>
    <xf numFmtId="0" fontId="1" fillId="7" borderId="20" xfId="0" applyFont="1" applyFill="1" applyBorder="1" applyProtection="1">
      <protection locked="0"/>
    </xf>
    <xf numFmtId="0" fontId="5" fillId="7" borderId="20" xfId="0" applyFont="1" applyFill="1" applyBorder="1" applyProtection="1">
      <protection locked="0"/>
    </xf>
    <xf numFmtId="14" fontId="1" fillId="7" borderId="20" xfId="0" applyNumberFormat="1" applyFont="1" applyFill="1" applyBorder="1" applyProtection="1">
      <protection locked="0"/>
    </xf>
    <xf numFmtId="0" fontId="1" fillId="7" borderId="24" xfId="0" applyFont="1" applyFill="1" applyBorder="1" applyProtection="1">
      <protection locked="0"/>
    </xf>
    <xf numFmtId="43" fontId="1" fillId="7" borderId="35" xfId="1" applyFont="1" applyFill="1" applyBorder="1" applyProtection="1">
      <protection locked="0"/>
    </xf>
    <xf numFmtId="43" fontId="1" fillId="7" borderId="20" xfId="1" applyFont="1" applyFill="1" applyBorder="1" applyProtection="1">
      <protection locked="0"/>
    </xf>
    <xf numFmtId="43" fontId="1" fillId="7" borderId="36" xfId="1" applyFont="1" applyFill="1" applyBorder="1" applyProtection="1">
      <protection locked="0"/>
    </xf>
    <xf numFmtId="0" fontId="1" fillId="7" borderId="26" xfId="0" applyFont="1" applyFill="1" applyBorder="1" applyProtection="1">
      <protection locked="0"/>
    </xf>
    <xf numFmtId="0" fontId="5" fillId="7" borderId="26" xfId="0" applyFont="1" applyFill="1" applyBorder="1" applyProtection="1">
      <protection locked="0"/>
    </xf>
    <xf numFmtId="14" fontId="1" fillId="7" borderId="26" xfId="0" applyNumberFormat="1" applyFont="1" applyFill="1" applyBorder="1" applyProtection="1">
      <protection locked="0"/>
    </xf>
    <xf numFmtId="0" fontId="1" fillId="7" borderId="36" xfId="0" applyFont="1" applyFill="1" applyBorder="1" applyProtection="1">
      <protection locked="0"/>
    </xf>
    <xf numFmtId="0" fontId="5" fillId="7" borderId="36" xfId="0" applyFont="1" applyFill="1" applyBorder="1" applyProtection="1">
      <protection locked="0"/>
    </xf>
    <xf numFmtId="14" fontId="1" fillId="7" borderId="36" xfId="0" applyNumberFormat="1" applyFont="1" applyFill="1" applyBorder="1" applyProtection="1">
      <protection locked="0"/>
    </xf>
    <xf numFmtId="0" fontId="7" fillId="7" borderId="2" xfId="2" applyFont="1" applyFill="1" applyBorder="1" applyAlignment="1" applyProtection="1">
      <alignment vertical="top" textRotation="90" wrapText="1"/>
    </xf>
    <xf numFmtId="0" fontId="7" fillId="7" borderId="2" xfId="2" applyFont="1" applyFill="1" applyBorder="1" applyAlignment="1">
      <alignment vertical="top" textRotation="90" wrapText="1"/>
    </xf>
    <xf numFmtId="0" fontId="28" fillId="0" borderId="10" xfId="0" applyFont="1" applyBorder="1"/>
    <xf numFmtId="0" fontId="29" fillId="0" borderId="0" xfId="0" applyFont="1"/>
    <xf numFmtId="0" fontId="28" fillId="0" borderId="10" xfId="0" applyFont="1" applyFill="1" applyBorder="1"/>
    <xf numFmtId="0" fontId="28" fillId="16" borderId="10" xfId="0" applyFont="1" applyFill="1" applyBorder="1"/>
    <xf numFmtId="0" fontId="3" fillId="16" borderId="10" xfId="0" applyFont="1" applyFill="1" applyBorder="1"/>
    <xf numFmtId="43" fontId="1" fillId="0" borderId="39" xfId="1" applyFont="1" applyBorder="1" applyProtection="1"/>
    <xf numFmtId="0" fontId="7" fillId="3" borderId="5" xfId="2" applyFont="1" applyFill="1" applyBorder="1" applyAlignment="1" applyProtection="1">
      <alignment vertical="center" wrapText="1"/>
    </xf>
    <xf numFmtId="43" fontId="1" fillId="0" borderId="41" xfId="1" applyFont="1" applyBorder="1" applyProtection="1"/>
    <xf numFmtId="43" fontId="1" fillId="0" borderId="30" xfId="1" applyFont="1" applyBorder="1" applyProtection="1"/>
    <xf numFmtId="43" fontId="1" fillId="0" borderId="42" xfId="1" applyFont="1" applyBorder="1" applyProtection="1"/>
    <xf numFmtId="0" fontId="8" fillId="6" borderId="23" xfId="2" applyFont="1" applyFill="1" applyBorder="1" applyAlignment="1" applyProtection="1">
      <alignment horizontal="center" textRotation="90" wrapText="1"/>
    </xf>
    <xf numFmtId="0" fontId="8" fillId="6" borderId="24" xfId="2" applyFont="1" applyFill="1" applyBorder="1" applyAlignment="1" applyProtection="1">
      <alignment horizontal="center" textRotation="90" wrapText="1"/>
    </xf>
    <xf numFmtId="0" fontId="8" fillId="6" borderId="5" xfId="2" applyFont="1" applyFill="1" applyBorder="1" applyAlignment="1" applyProtection="1">
      <alignment horizontal="center" textRotation="90" wrapText="1"/>
    </xf>
    <xf numFmtId="0" fontId="30" fillId="7" borderId="4" xfId="0" applyFont="1" applyFill="1" applyBorder="1" applyAlignment="1">
      <alignment vertical="top" textRotation="90" wrapText="1"/>
    </xf>
    <xf numFmtId="0" fontId="7" fillId="3" borderId="5" xfId="2" applyFont="1" applyFill="1" applyBorder="1" applyAlignment="1">
      <alignment vertical="center" wrapText="1"/>
    </xf>
    <xf numFmtId="2" fontId="27" fillId="3" borderId="8" xfId="2" applyNumberFormat="1" applyFont="1" applyFill="1" applyBorder="1" applyAlignment="1">
      <alignment horizontal="center" vertical="center" wrapText="1"/>
    </xf>
    <xf numFmtId="0" fontId="21" fillId="11" borderId="3" xfId="0" applyFont="1" applyFill="1" applyBorder="1" applyProtection="1"/>
    <xf numFmtId="0" fontId="22" fillId="11" borderId="4" xfId="0" applyFont="1" applyFill="1" applyBorder="1" applyProtection="1"/>
    <xf numFmtId="0" fontId="1" fillId="0" borderId="23" xfId="0" quotePrefix="1" applyFont="1" applyBorder="1" applyProtection="1"/>
    <xf numFmtId="43" fontId="17" fillId="0" borderId="20" xfId="1" applyFont="1" applyFill="1" applyBorder="1" applyAlignment="1" applyProtection="1">
      <alignment horizontal="right"/>
    </xf>
    <xf numFmtId="43" fontId="17" fillId="14" borderId="20" xfId="1" applyFont="1" applyFill="1" applyBorder="1" applyAlignment="1" applyProtection="1">
      <alignment horizontal="right"/>
    </xf>
    <xf numFmtId="43" fontId="17" fillId="7" borderId="20" xfId="1" applyFont="1" applyFill="1" applyBorder="1" applyAlignment="1" applyProtection="1">
      <alignment horizontal="right"/>
    </xf>
    <xf numFmtId="0" fontId="1" fillId="0" borderId="43" xfId="0" applyFont="1" applyBorder="1"/>
    <xf numFmtId="0" fontId="1" fillId="13" borderId="43" xfId="0" applyFont="1" applyFill="1" applyBorder="1"/>
    <xf numFmtId="0" fontId="9" fillId="0" borderId="0" xfId="0" applyFont="1" applyFill="1"/>
    <xf numFmtId="0" fontId="13" fillId="0" borderId="0" xfId="0" applyFont="1" applyProtection="1"/>
    <xf numFmtId="0" fontId="12" fillId="0" borderId="0" xfId="0" applyFont="1"/>
    <xf numFmtId="0" fontId="22" fillId="0" borderId="0" xfId="0" applyFont="1" applyProtection="1"/>
    <xf numFmtId="0" fontId="1" fillId="0" borderId="0" xfId="0" applyFont="1" applyFill="1" applyProtection="1"/>
    <xf numFmtId="49" fontId="1" fillId="0" borderId="0" xfId="0" applyNumberFormat="1" applyFont="1" applyFill="1" applyProtection="1"/>
    <xf numFmtId="49" fontId="14" fillId="0" borderId="0" xfId="0" applyNumberFormat="1" applyFont="1" applyFill="1" applyAlignment="1" applyProtection="1">
      <alignment horizontal="left"/>
    </xf>
    <xf numFmtId="0" fontId="14" fillId="0" borderId="0" xfId="0" applyFont="1" applyFill="1" applyProtection="1"/>
    <xf numFmtId="0" fontId="1" fillId="0" borderId="0" xfId="0" applyFont="1" applyAlignment="1" applyProtection="1">
      <alignment horizontal="center"/>
    </xf>
    <xf numFmtId="0" fontId="21" fillId="0" borderId="0" xfId="0" applyFont="1" applyProtection="1"/>
    <xf numFmtId="0" fontId="33" fillId="0" borderId="0" xfId="6" applyFont="1" applyFill="1" applyAlignment="1" applyProtection="1"/>
    <xf numFmtId="0" fontId="35" fillId="0" borderId="0" xfId="2" applyFont="1" applyAlignment="1" applyProtection="1"/>
    <xf numFmtId="0" fontId="35" fillId="0" borderId="0" xfId="6" applyFont="1" applyBorder="1" applyAlignment="1" applyProtection="1">
      <alignment vertical="center"/>
    </xf>
    <xf numFmtId="0" fontId="35" fillId="0" borderId="0" xfId="6" applyFont="1" applyBorder="1" applyAlignment="1" applyProtection="1">
      <alignment vertical="center" wrapText="1"/>
    </xf>
    <xf numFmtId="0" fontId="35" fillId="0" borderId="0" xfId="6" applyFont="1" applyBorder="1" applyAlignment="1" applyProtection="1">
      <alignment horizontal="right" indent="1"/>
    </xf>
    <xf numFmtId="0" fontId="35" fillId="0" borderId="0" xfId="6" applyFont="1" applyBorder="1" applyAlignment="1" applyProtection="1">
      <alignment wrapText="1"/>
    </xf>
    <xf numFmtId="0" fontId="35" fillId="0" borderId="0" xfId="6" applyFont="1" applyBorder="1" applyAlignment="1" applyProtection="1">
      <alignment horizontal="left"/>
    </xf>
    <xf numFmtId="0" fontId="21" fillId="7" borderId="15" xfId="0" applyFont="1" applyFill="1" applyBorder="1" applyAlignment="1" applyProtection="1">
      <alignment vertical="center"/>
    </xf>
    <xf numFmtId="0" fontId="22" fillId="7" borderId="14" xfId="0" applyFont="1" applyFill="1" applyBorder="1" applyAlignment="1" applyProtection="1">
      <alignment vertical="center"/>
    </xf>
    <xf numFmtId="0" fontId="1" fillId="7" borderId="17" xfId="0" applyFont="1" applyFill="1" applyBorder="1" applyAlignment="1" applyProtection="1">
      <alignment wrapText="1"/>
    </xf>
    <xf numFmtId="0" fontId="8" fillId="7" borderId="15" xfId="2" applyFont="1" applyFill="1" applyBorder="1" applyAlignment="1" applyProtection="1">
      <alignment horizontal="center" textRotation="90"/>
    </xf>
    <xf numFmtId="0" fontId="8" fillId="7" borderId="15" xfId="2" applyFont="1" applyFill="1" applyBorder="1" applyAlignment="1" applyProtection="1">
      <alignment horizontal="center" textRotation="90" wrapText="1"/>
    </xf>
    <xf numFmtId="0" fontId="8" fillId="7" borderId="45" xfId="2" applyFont="1" applyFill="1" applyBorder="1" applyAlignment="1" applyProtection="1">
      <alignment horizontal="center" textRotation="90" wrapText="1"/>
    </xf>
    <xf numFmtId="0" fontId="8" fillId="7" borderId="46" xfId="2" applyFont="1" applyFill="1" applyBorder="1" applyAlignment="1" applyProtection="1">
      <alignment horizontal="center" textRotation="90" wrapText="1"/>
    </xf>
    <xf numFmtId="0" fontId="8" fillId="7" borderId="17" xfId="2" applyFont="1" applyFill="1" applyBorder="1" applyAlignment="1" applyProtection="1">
      <alignment horizontal="center" textRotation="90"/>
    </xf>
    <xf numFmtId="0" fontId="8" fillId="7" borderId="47" xfId="2" applyFont="1" applyFill="1" applyBorder="1" applyAlignment="1" applyProtection="1">
      <alignment horizontal="center" textRotation="90" wrapText="1"/>
    </xf>
    <xf numFmtId="0" fontId="8" fillId="7" borderId="48" xfId="2" applyFont="1" applyFill="1" applyBorder="1" applyAlignment="1" applyProtection="1">
      <alignment horizontal="center" textRotation="90" wrapText="1"/>
    </xf>
    <xf numFmtId="0" fontId="8" fillId="7" borderId="16" xfId="2" applyFont="1" applyFill="1" applyBorder="1" applyAlignment="1" applyProtection="1">
      <alignment horizontal="center" textRotation="90" wrapText="1"/>
    </xf>
    <xf numFmtId="0" fontId="10" fillId="7" borderId="17" xfId="2" applyFont="1" applyFill="1" applyBorder="1" applyAlignment="1" applyProtection="1">
      <alignment horizontal="center" wrapText="1"/>
    </xf>
    <xf numFmtId="0" fontId="12" fillId="0" borderId="0" xfId="0" applyFont="1" applyProtection="1"/>
    <xf numFmtId="0" fontId="31" fillId="15" borderId="0" xfId="0" applyFont="1" applyFill="1" applyProtection="1"/>
    <xf numFmtId="0" fontId="7" fillId="7" borderId="1" xfId="2" applyFont="1" applyFill="1" applyBorder="1" applyAlignment="1" applyProtection="1">
      <alignment horizontal="center" vertical="center" wrapText="1"/>
    </xf>
    <xf numFmtId="2" fontId="7" fillId="3" borderId="8" xfId="1" applyNumberFormat="1" applyFont="1" applyFill="1" applyBorder="1" applyAlignment="1" applyProtection="1">
      <alignment horizontal="center" vertical="center" wrapText="1"/>
    </xf>
    <xf numFmtId="2" fontId="7" fillId="7" borderId="13" xfId="2" applyNumberFormat="1" applyFont="1" applyFill="1" applyBorder="1" applyAlignment="1" applyProtection="1">
      <alignment horizontal="center" vertical="center" wrapText="1"/>
    </xf>
    <xf numFmtId="0" fontId="37" fillId="7" borderId="19" xfId="0" applyFont="1" applyFill="1" applyBorder="1" applyProtection="1">
      <protection locked="0"/>
    </xf>
    <xf numFmtId="0" fontId="37" fillId="7" borderId="20" xfId="0" applyFont="1" applyFill="1" applyBorder="1" applyProtection="1">
      <protection locked="0"/>
    </xf>
    <xf numFmtId="0" fontId="14" fillId="0" borderId="0" xfId="0" applyFont="1" applyAlignment="1" applyProtection="1">
      <alignment vertical="center" wrapText="1"/>
    </xf>
    <xf numFmtId="0" fontId="3" fillId="0" borderId="0" xfId="2"/>
    <xf numFmtId="0" fontId="40" fillId="17" borderId="51" xfId="2" applyFont="1" applyFill="1" applyBorder="1" applyAlignment="1" applyProtection="1">
      <alignment horizontal="left" vertical="center"/>
    </xf>
    <xf numFmtId="49" fontId="41" fillId="0" borderId="51" xfId="2" applyNumberFormat="1" applyFont="1" applyBorder="1" applyAlignment="1" applyProtection="1">
      <alignment horizontal="center" vertical="center"/>
    </xf>
    <xf numFmtId="14" fontId="41" fillId="0" borderId="52" xfId="2" applyNumberFormat="1" applyFont="1" applyBorder="1" applyAlignment="1" applyProtection="1">
      <alignment horizontal="center" vertical="center"/>
    </xf>
    <xf numFmtId="0" fontId="40" fillId="17" borderId="55" xfId="2" applyFont="1" applyFill="1" applyBorder="1" applyAlignment="1" applyProtection="1">
      <alignment horizontal="left" vertical="center"/>
    </xf>
    <xf numFmtId="0" fontId="40" fillId="17" borderId="56" xfId="2" applyFont="1" applyFill="1" applyBorder="1" applyAlignment="1" applyProtection="1">
      <alignment horizontal="left"/>
    </xf>
    <xf numFmtId="0" fontId="40" fillId="17" borderId="57" xfId="2" applyFont="1" applyFill="1" applyBorder="1" applyAlignment="1" applyProtection="1">
      <alignment horizontal="left"/>
    </xf>
    <xf numFmtId="0" fontId="40" fillId="17" borderId="50" xfId="2" applyFont="1" applyFill="1" applyBorder="1" applyAlignment="1" applyProtection="1">
      <alignment vertical="center"/>
    </xf>
    <xf numFmtId="0" fontId="40" fillId="17" borderId="55" xfId="2" applyFont="1" applyFill="1" applyBorder="1" applyAlignment="1" applyProtection="1">
      <alignment vertical="center"/>
    </xf>
    <xf numFmtId="0" fontId="3" fillId="17" borderId="57" xfId="2" applyFill="1" applyBorder="1" applyAlignment="1" applyProtection="1">
      <alignment vertical="center"/>
    </xf>
    <xf numFmtId="168" fontId="41" fillId="17" borderId="57" xfId="11" applyFont="1" applyFill="1" applyBorder="1" applyAlignment="1" applyProtection="1">
      <alignment horizontal="left" vertical="center"/>
    </xf>
    <xf numFmtId="0" fontId="41" fillId="0" borderId="59" xfId="2" applyFont="1" applyBorder="1" applyAlignment="1" applyProtection="1">
      <alignment horizontal="center" vertical="center"/>
    </xf>
    <xf numFmtId="0" fontId="42" fillId="0" borderId="0" xfId="2" applyFont="1"/>
    <xf numFmtId="0" fontId="40" fillId="17" borderId="63" xfId="2" applyFont="1" applyFill="1" applyBorder="1" applyAlignment="1" applyProtection="1">
      <alignment horizontal="left" vertical="center"/>
    </xf>
    <xf numFmtId="15" fontId="38" fillId="17" borderId="53" xfId="2" applyNumberFormat="1" applyFont="1" applyFill="1" applyBorder="1" applyAlignment="1" applyProtection="1">
      <alignment horizontal="left" vertical="center"/>
    </xf>
    <xf numFmtId="0" fontId="40" fillId="17" borderId="64" xfId="2" applyFont="1" applyFill="1" applyBorder="1" applyAlignment="1" applyProtection="1">
      <alignment vertical="center"/>
    </xf>
    <xf numFmtId="0" fontId="40" fillId="17" borderId="54" xfId="2" applyFont="1" applyFill="1" applyBorder="1" applyAlignment="1" applyProtection="1">
      <alignment horizontal="center" vertical="center"/>
    </xf>
    <xf numFmtId="0" fontId="43" fillId="17" borderId="65" xfId="2" applyFont="1" applyFill="1" applyBorder="1" applyAlignment="1" applyProtection="1">
      <alignment vertical="center"/>
    </xf>
    <xf numFmtId="0" fontId="40" fillId="17" borderId="66" xfId="2" applyFont="1" applyFill="1" applyBorder="1" applyAlignment="1" applyProtection="1">
      <alignment horizontal="center" vertical="center"/>
    </xf>
    <xf numFmtId="0" fontId="40" fillId="17" borderId="64" xfId="2" applyFont="1" applyFill="1" applyBorder="1" applyAlignment="1" applyProtection="1">
      <alignment horizontal="left" vertical="center"/>
    </xf>
    <xf numFmtId="0" fontId="43" fillId="17" borderId="65" xfId="2" applyFont="1" applyFill="1" applyBorder="1" applyAlignment="1" applyProtection="1">
      <alignment horizontal="left"/>
    </xf>
    <xf numFmtId="0" fontId="38" fillId="17" borderId="66" xfId="2" applyFont="1" applyFill="1" applyBorder="1" applyProtection="1"/>
    <xf numFmtId="0" fontId="43" fillId="17" borderId="64" xfId="2" applyFont="1" applyFill="1" applyBorder="1" applyAlignment="1" applyProtection="1">
      <alignment horizontal="left"/>
    </xf>
    <xf numFmtId="0" fontId="44" fillId="0" borderId="0" xfId="2" applyFont="1"/>
    <xf numFmtId="0" fontId="45" fillId="0" borderId="0" xfId="2" applyFont="1"/>
    <xf numFmtId="0" fontId="21" fillId="7" borderId="14" xfId="0" applyFont="1" applyFill="1" applyBorder="1" applyAlignment="1" applyProtection="1">
      <alignment horizontal="right" vertical="center"/>
    </xf>
    <xf numFmtId="2" fontId="21" fillId="7" borderId="16" xfId="0" applyNumberFormat="1" applyFont="1" applyFill="1" applyBorder="1" applyAlignment="1" applyProtection="1">
      <alignment vertical="center"/>
    </xf>
    <xf numFmtId="0" fontId="30" fillId="0" borderId="20" xfId="2" applyFont="1" applyBorder="1" applyAlignment="1">
      <alignment horizontal="left" vertical="center"/>
    </xf>
    <xf numFmtId="14" fontId="26" fillId="7" borderId="20" xfId="2" applyNumberFormat="1" applyFont="1" applyFill="1" applyBorder="1" applyAlignment="1" applyProtection="1">
      <alignment horizontal="left" vertical="center"/>
      <protection locked="0"/>
    </xf>
    <xf numFmtId="0" fontId="26" fillId="7" borderId="20" xfId="2" applyFont="1" applyFill="1" applyBorder="1" applyAlignment="1" applyProtection="1">
      <alignment horizontal="left" vertical="center"/>
      <protection locked="0"/>
    </xf>
    <xf numFmtId="0" fontId="30" fillId="0" borderId="20" xfId="2" applyFont="1" applyBorder="1" applyAlignment="1">
      <alignment horizontal="left" vertical="center"/>
    </xf>
    <xf numFmtId="0" fontId="30" fillId="0" borderId="30" xfId="2" applyFont="1" applyBorder="1" applyAlignment="1">
      <alignment vertical="center"/>
    </xf>
    <xf numFmtId="43" fontId="17" fillId="18" borderId="20" xfId="1" applyFont="1" applyFill="1" applyBorder="1" applyAlignment="1" applyProtection="1">
      <alignment horizontal="right"/>
      <protection locked="0"/>
    </xf>
    <xf numFmtId="0" fontId="30" fillId="0" borderId="32" xfId="2" applyFont="1" applyBorder="1" applyAlignment="1">
      <alignment vertical="center"/>
    </xf>
    <xf numFmtId="0" fontId="2" fillId="0" borderId="20" xfId="0" applyFont="1" applyBorder="1"/>
    <xf numFmtId="49" fontId="0" fillId="0" borderId="0" xfId="0" applyNumberFormat="1" applyFont="1" applyAlignment="1">
      <alignment horizontal="left"/>
    </xf>
    <xf numFmtId="2" fontId="1" fillId="0" borderId="0" xfId="0" applyNumberFormat="1" applyFont="1"/>
    <xf numFmtId="0" fontId="3" fillId="19" borderId="9" xfId="0" applyFont="1" applyFill="1" applyBorder="1"/>
    <xf numFmtId="0" fontId="3" fillId="19" borderId="10" xfId="0" applyFont="1" applyFill="1" applyBorder="1"/>
    <xf numFmtId="0" fontId="28" fillId="19" borderId="10" xfId="0" applyFont="1" applyFill="1" applyBorder="1"/>
    <xf numFmtId="2" fontId="1" fillId="0" borderId="0" xfId="0" applyNumberFormat="1" applyFont="1" applyFill="1"/>
    <xf numFmtId="0" fontId="4" fillId="19" borderId="10" xfId="0" applyFont="1" applyFill="1" applyBorder="1"/>
    <xf numFmtId="0" fontId="3" fillId="19" borderId="40" xfId="0" applyFont="1" applyFill="1" applyBorder="1"/>
    <xf numFmtId="0" fontId="3" fillId="0" borderId="40" xfId="0" applyFont="1" applyBorder="1"/>
    <xf numFmtId="0" fontId="1" fillId="0" borderId="44" xfId="0" applyFont="1" applyBorder="1"/>
    <xf numFmtId="0" fontId="3" fillId="0" borderId="70" xfId="0" applyFont="1" applyBorder="1"/>
    <xf numFmtId="2" fontId="1" fillId="0" borderId="0" xfId="0" applyNumberFormat="1" applyFont="1" applyBorder="1"/>
    <xf numFmtId="0" fontId="29" fillId="0" borderId="0" xfId="0" applyFont="1" applyFill="1"/>
    <xf numFmtId="0" fontId="1" fillId="0" borderId="0" xfId="0" applyFont="1" applyFill="1" applyBorder="1"/>
    <xf numFmtId="0" fontId="1" fillId="0" borderId="0" xfId="2" applyFont="1"/>
    <xf numFmtId="0" fontId="1" fillId="0" borderId="0" xfId="0" applyNumberFormat="1" applyFont="1"/>
    <xf numFmtId="0" fontId="28" fillId="19" borderId="11" xfId="0" applyFont="1" applyFill="1" applyBorder="1"/>
    <xf numFmtId="0" fontId="4" fillId="0" borderId="12" xfId="0" applyFont="1" applyBorder="1"/>
    <xf numFmtId="0" fontId="3" fillId="0" borderId="11" xfId="0" applyFont="1" applyFill="1" applyBorder="1"/>
    <xf numFmtId="0" fontId="28" fillId="16" borderId="11" xfId="0" applyFont="1" applyFill="1" applyBorder="1"/>
    <xf numFmtId="0" fontId="3" fillId="16" borderId="70" xfId="0" applyFont="1" applyFill="1" applyBorder="1"/>
    <xf numFmtId="0" fontId="1" fillId="0" borderId="43" xfId="0" applyFont="1" applyFill="1" applyBorder="1"/>
    <xf numFmtId="0" fontId="7" fillId="3" borderId="18" xfId="2" applyFont="1" applyFill="1" applyBorder="1" applyAlignment="1" applyProtection="1">
      <alignment vertical="center" wrapText="1"/>
    </xf>
    <xf numFmtId="0" fontId="7" fillId="7" borderId="13" xfId="2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Alignment="1" applyProtection="1">
      <alignment horizontal="left"/>
      <protection locked="0"/>
    </xf>
    <xf numFmtId="0" fontId="1" fillId="0" borderId="7" xfId="0" applyFont="1" applyBorder="1" applyAlignment="1" applyProtection="1">
      <alignment vertical="center" wrapText="1"/>
    </xf>
    <xf numFmtId="49" fontId="0" fillId="7" borderId="0" xfId="0" applyNumberFormat="1" applyFont="1" applyFill="1" applyAlignment="1" applyProtection="1">
      <alignment horizontal="right" wrapText="1"/>
      <protection locked="0"/>
    </xf>
    <xf numFmtId="49" fontId="0" fillId="7" borderId="0" xfId="0" applyNumberFormat="1" applyFont="1" applyFill="1" applyAlignment="1" applyProtection="1">
      <alignment horizontal="right" vertical="top" wrapText="1"/>
      <protection locked="0"/>
    </xf>
    <xf numFmtId="0" fontId="7" fillId="3" borderId="18" xfId="2" applyFont="1" applyFill="1" applyBorder="1" applyAlignment="1">
      <alignment vertical="center" wrapText="1"/>
    </xf>
    <xf numFmtId="0" fontId="7" fillId="7" borderId="13" xfId="2" applyFont="1" applyFill="1" applyBorder="1" applyAlignment="1">
      <alignment vertical="top" textRotation="90" wrapText="1"/>
    </xf>
    <xf numFmtId="43" fontId="17" fillId="0" borderId="20" xfId="1" applyFont="1" applyFill="1" applyBorder="1" applyAlignment="1" applyProtection="1">
      <alignment horizontal="right"/>
      <protection locked="0"/>
    </xf>
    <xf numFmtId="2" fontId="27" fillId="7" borderId="2" xfId="2" applyNumberFormat="1" applyFont="1" applyFill="1" applyBorder="1" applyAlignment="1">
      <alignment horizontal="center" vertical="center" wrapText="1"/>
    </xf>
    <xf numFmtId="0" fontId="1" fillId="0" borderId="72" xfId="0" applyFont="1" applyBorder="1" applyProtection="1"/>
    <xf numFmtId="43" fontId="1" fillId="0" borderId="19" xfId="1" quotePrefix="1" applyFont="1" applyBorder="1" applyProtection="1"/>
    <xf numFmtId="43" fontId="1" fillId="0" borderId="73" xfId="1" applyFont="1" applyBorder="1" applyProtection="1"/>
    <xf numFmtId="43" fontId="1" fillId="0" borderId="19" xfId="1" applyFont="1" applyBorder="1" applyProtection="1"/>
    <xf numFmtId="0" fontId="7" fillId="7" borderId="15" xfId="2" applyFont="1" applyFill="1" applyBorder="1" applyAlignment="1" applyProtection="1">
      <alignment horizontal="center" vertical="top" textRotation="90"/>
    </xf>
    <xf numFmtId="0" fontId="7" fillId="7" borderId="45" xfId="2" applyFont="1" applyFill="1" applyBorder="1" applyAlignment="1" applyProtection="1">
      <alignment horizontal="center" vertical="top" textRotation="90"/>
    </xf>
    <xf numFmtId="0" fontId="7" fillId="7" borderId="46" xfId="2" applyFont="1" applyFill="1" applyBorder="1" applyAlignment="1" applyProtection="1">
      <alignment horizontal="center" vertical="top" textRotation="90"/>
    </xf>
    <xf numFmtId="0" fontId="7" fillId="5" borderId="17" xfId="2" applyFont="1" applyFill="1" applyBorder="1" applyAlignment="1" applyProtection="1">
      <alignment horizontal="center" vertical="top" textRotation="90" wrapText="1"/>
    </xf>
    <xf numFmtId="0" fontId="7" fillId="13" borderId="15" xfId="2" applyFont="1" applyFill="1" applyBorder="1" applyAlignment="1" applyProtection="1">
      <alignment horizontal="center" vertical="top" textRotation="90"/>
    </xf>
    <xf numFmtId="0" fontId="7" fillId="13" borderId="45" xfId="2" applyFont="1" applyFill="1" applyBorder="1" applyAlignment="1" applyProtection="1">
      <alignment horizontal="center" vertical="top" textRotation="90"/>
    </xf>
    <xf numFmtId="0" fontId="7" fillId="13" borderId="46" xfId="2" applyFont="1" applyFill="1" applyBorder="1" applyAlignment="1" applyProtection="1">
      <alignment horizontal="center" vertical="top" textRotation="90"/>
    </xf>
    <xf numFmtId="0" fontId="7" fillId="6" borderId="47" xfId="2" applyFont="1" applyFill="1" applyBorder="1" applyAlignment="1" applyProtection="1">
      <alignment horizontal="center" vertical="top" textRotation="90"/>
    </xf>
    <xf numFmtId="0" fontId="7" fillId="6" borderId="48" xfId="2" applyFont="1" applyFill="1" applyBorder="1" applyAlignment="1" applyProtection="1">
      <alignment horizontal="center" vertical="top" textRotation="90"/>
    </xf>
    <xf numFmtId="0" fontId="7" fillId="6" borderId="16" xfId="2" applyFont="1" applyFill="1" applyBorder="1" applyAlignment="1" applyProtection="1">
      <alignment horizontal="center" vertical="top" textRotation="90"/>
    </xf>
    <xf numFmtId="0" fontId="7" fillId="3" borderId="17" xfId="2" applyFont="1" applyFill="1" applyBorder="1" applyAlignment="1" applyProtection="1">
      <alignment horizontal="center" vertical="top" textRotation="90" wrapText="1"/>
    </xf>
    <xf numFmtId="0" fontId="7" fillId="3" borderId="2" xfId="2" applyFont="1" applyFill="1" applyBorder="1" applyAlignment="1" applyProtection="1">
      <alignment horizontal="center" textRotation="90" wrapText="1"/>
    </xf>
    <xf numFmtId="0" fontId="4" fillId="19" borderId="12" xfId="0" applyFont="1" applyFill="1" applyBorder="1"/>
    <xf numFmtId="43" fontId="1" fillId="0" borderId="74" xfId="1" applyFont="1" applyBorder="1" applyProtection="1"/>
    <xf numFmtId="43" fontId="1" fillId="0" borderId="75" xfId="1" applyFont="1" applyBorder="1" applyProtection="1"/>
    <xf numFmtId="0" fontId="1" fillId="0" borderId="76" xfId="0" quotePrefix="1" applyFont="1" applyBorder="1" applyProtection="1"/>
    <xf numFmtId="43" fontId="1" fillId="0" borderId="77" xfId="1" applyFont="1" applyBorder="1" applyProtection="1"/>
    <xf numFmtId="0" fontId="21" fillId="20" borderId="0" xfId="0" applyFont="1" applyFill="1" applyProtection="1"/>
    <xf numFmtId="0" fontId="9" fillId="0" borderId="0" xfId="0" applyFont="1" applyAlignment="1" applyProtection="1">
      <alignment horizontal="left"/>
    </xf>
    <xf numFmtId="0" fontId="9" fillId="20" borderId="0" xfId="0" applyFont="1" applyFill="1" applyProtection="1"/>
    <xf numFmtId="0" fontId="7" fillId="3" borderId="15" xfId="2" applyFont="1" applyFill="1" applyBorder="1" applyAlignment="1" applyProtection="1">
      <alignment horizontal="center" wrapText="1"/>
    </xf>
    <xf numFmtId="0" fontId="7" fillId="3" borderId="14" xfId="2" applyFont="1" applyFill="1" applyBorder="1" applyAlignment="1" applyProtection="1">
      <alignment horizontal="center" wrapText="1"/>
    </xf>
    <xf numFmtId="0" fontId="7" fillId="3" borderId="16" xfId="2" applyFont="1" applyFill="1" applyBorder="1" applyAlignment="1" applyProtection="1">
      <alignment horizontal="center" wrapText="1"/>
    </xf>
    <xf numFmtId="0" fontId="7" fillId="2" borderId="3" xfId="2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 applyProtection="1">
      <alignment horizontal="center" vertical="center" wrapText="1"/>
    </xf>
    <xf numFmtId="0" fontId="7" fillId="2" borderId="5" xfId="2" applyFont="1" applyFill="1" applyBorder="1" applyAlignment="1" applyProtection="1">
      <alignment horizontal="center" vertical="center" wrapText="1"/>
    </xf>
    <xf numFmtId="0" fontId="7" fillId="2" borderId="71" xfId="2" applyFont="1" applyFill="1" applyBorder="1" applyAlignment="1" applyProtection="1">
      <alignment horizontal="center"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7" fillId="2" borderId="18" xfId="2" applyFont="1" applyFill="1" applyBorder="1" applyAlignment="1" applyProtection="1">
      <alignment horizontal="center" vertical="center" wrapText="1"/>
    </xf>
    <xf numFmtId="0" fontId="8" fillId="2" borderId="6" xfId="2" applyFont="1" applyFill="1" applyBorder="1" applyAlignment="1" applyProtection="1">
      <alignment horizontal="center" vertical="center" wrapText="1"/>
    </xf>
    <xf numFmtId="0" fontId="8" fillId="2" borderId="7" xfId="2" applyFont="1" applyFill="1" applyBorder="1" applyAlignment="1" applyProtection="1">
      <alignment horizontal="center" vertical="center" wrapText="1"/>
    </xf>
    <xf numFmtId="0" fontId="8" fillId="2" borderId="8" xfId="2" applyFont="1" applyFill="1" applyBorder="1" applyAlignment="1" applyProtection="1">
      <alignment horizontal="center" vertical="center" wrapText="1"/>
    </xf>
    <xf numFmtId="0" fontId="12" fillId="9" borderId="15" xfId="0" applyFont="1" applyFill="1" applyBorder="1" applyAlignment="1" applyProtection="1">
      <alignment horizontal="center"/>
    </xf>
    <xf numFmtId="0" fontId="12" fillId="9" borderId="14" xfId="0" applyFont="1" applyFill="1" applyBorder="1" applyAlignment="1" applyProtection="1">
      <alignment horizontal="center"/>
    </xf>
    <xf numFmtId="0" fontId="12" fillId="9" borderId="16" xfId="0" applyFont="1" applyFill="1" applyBorder="1" applyAlignment="1" applyProtection="1">
      <alignment horizontal="center"/>
    </xf>
    <xf numFmtId="0" fontId="7" fillId="13" borderId="3" xfId="2" applyFont="1" applyFill="1" applyBorder="1" applyAlignment="1" applyProtection="1">
      <alignment horizontal="center" vertical="center" wrapText="1"/>
    </xf>
    <xf numFmtId="0" fontId="7" fillId="13" borderId="4" xfId="2" applyFont="1" applyFill="1" applyBorder="1" applyAlignment="1" applyProtection="1">
      <alignment horizontal="center" vertical="center" wrapText="1"/>
    </xf>
    <xf numFmtId="0" fontId="7" fillId="13" borderId="5" xfId="2" applyFont="1" applyFill="1" applyBorder="1" applyAlignment="1" applyProtection="1">
      <alignment horizontal="center" vertical="center" wrapText="1"/>
    </xf>
    <xf numFmtId="0" fontId="7" fillId="13" borderId="71" xfId="2" applyFont="1" applyFill="1" applyBorder="1" applyAlignment="1" applyProtection="1">
      <alignment horizontal="center" vertical="center" wrapText="1"/>
    </xf>
    <xf numFmtId="0" fontId="7" fillId="13" borderId="0" xfId="2" applyFont="1" applyFill="1" applyBorder="1" applyAlignment="1" applyProtection="1">
      <alignment horizontal="center" vertical="center" wrapText="1"/>
    </xf>
    <xf numFmtId="0" fontId="7" fillId="13" borderId="18" xfId="2" applyFont="1" applyFill="1" applyBorder="1" applyAlignment="1" applyProtection="1">
      <alignment horizontal="center" vertical="center" wrapText="1"/>
    </xf>
    <xf numFmtId="0" fontId="7" fillId="13" borderId="6" xfId="2" applyFont="1" applyFill="1" applyBorder="1" applyAlignment="1" applyProtection="1">
      <alignment horizontal="center" vertical="center" wrapText="1"/>
    </xf>
    <xf numFmtId="0" fontId="7" fillId="13" borderId="7" xfId="2" applyFont="1" applyFill="1" applyBorder="1" applyAlignment="1" applyProtection="1">
      <alignment horizontal="center" vertical="center" wrapText="1"/>
    </xf>
    <xf numFmtId="0" fontId="7" fillId="13" borderId="8" xfId="2" applyFont="1" applyFill="1" applyBorder="1" applyAlignment="1" applyProtection="1">
      <alignment horizontal="center" vertical="center" wrapText="1"/>
    </xf>
    <xf numFmtId="0" fontId="7" fillId="3" borderId="3" xfId="2" applyFont="1" applyFill="1" applyBorder="1" applyAlignment="1" applyProtection="1">
      <alignment horizontal="center" vertical="center" wrapText="1"/>
    </xf>
    <xf numFmtId="0" fontId="7" fillId="3" borderId="4" xfId="2" applyFont="1" applyFill="1" applyBorder="1" applyAlignment="1" applyProtection="1">
      <alignment horizontal="center" vertical="center" wrapText="1"/>
    </xf>
    <xf numFmtId="0" fontId="7" fillId="3" borderId="71" xfId="2" applyFont="1" applyFill="1" applyBorder="1" applyAlignment="1" applyProtection="1">
      <alignment horizontal="center" vertical="center" wrapText="1"/>
    </xf>
    <xf numFmtId="0" fontId="7" fillId="3" borderId="0" xfId="2" applyFont="1" applyFill="1" applyBorder="1" applyAlignment="1" applyProtection="1">
      <alignment horizontal="center" vertical="center" wrapText="1"/>
    </xf>
    <xf numFmtId="0" fontId="7" fillId="3" borderId="6" xfId="2" applyFont="1" applyFill="1" applyBorder="1" applyAlignment="1" applyProtection="1">
      <alignment horizontal="center" vertical="center" wrapText="1"/>
    </xf>
    <xf numFmtId="0" fontId="7" fillId="3" borderId="7" xfId="2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 wrapText="1"/>
    </xf>
    <xf numFmtId="49" fontId="14" fillId="7" borderId="0" xfId="0" applyNumberFormat="1" applyFont="1" applyFill="1" applyAlignment="1" applyProtection="1">
      <alignment horizontal="left"/>
      <protection locked="0"/>
    </xf>
    <xf numFmtId="49" fontId="36" fillId="7" borderId="0" xfId="10" applyNumberForma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/>
    </xf>
    <xf numFmtId="49" fontId="14" fillId="7" borderId="0" xfId="0" applyNumberFormat="1" applyFont="1" applyFill="1" applyAlignment="1" applyProtection="1">
      <alignment horizontal="left" indent="1"/>
    </xf>
    <xf numFmtId="0" fontId="0" fillId="7" borderId="15" xfId="0" applyFont="1" applyFill="1" applyBorder="1" applyAlignment="1" applyProtection="1">
      <alignment horizontal="center" vertical="center"/>
    </xf>
    <xf numFmtId="0" fontId="0" fillId="7" borderId="14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35" fillId="0" borderId="0" xfId="6" applyFont="1" applyFill="1" applyAlignment="1" applyProtection="1">
      <alignment horizontal="left" wrapText="1" indent="1"/>
    </xf>
    <xf numFmtId="0" fontId="46" fillId="0" borderId="4" xfId="0" applyFont="1" applyBorder="1" applyAlignment="1" applyProtection="1">
      <alignment horizontal="center" vertical="center"/>
    </xf>
    <xf numFmtId="0" fontId="8" fillId="7" borderId="15" xfId="2" applyFont="1" applyFill="1" applyBorder="1" applyAlignment="1" applyProtection="1">
      <alignment horizontal="center" vertical="center"/>
    </xf>
    <xf numFmtId="0" fontId="8" fillId="7" borderId="14" xfId="2" applyFont="1" applyFill="1" applyBorder="1" applyAlignment="1" applyProtection="1">
      <alignment horizontal="center" vertical="center"/>
    </xf>
    <xf numFmtId="0" fontId="8" fillId="7" borderId="16" xfId="2" applyFont="1" applyFill="1" applyBorder="1" applyAlignment="1" applyProtection="1">
      <alignment horizontal="center" vertical="center"/>
    </xf>
    <xf numFmtId="0" fontId="35" fillId="7" borderId="0" xfId="6" applyFont="1" applyFill="1" applyBorder="1" applyAlignment="1" applyProtection="1">
      <alignment horizontal="left" vertical="center" wrapText="1"/>
    </xf>
    <xf numFmtId="0" fontId="33" fillId="0" borderId="0" xfId="6" applyFont="1" applyFill="1" applyAlignment="1" applyProtection="1">
      <alignment horizontal="left" wrapText="1"/>
    </xf>
    <xf numFmtId="0" fontId="14" fillId="7" borderId="0" xfId="0" applyNumberFormat="1" applyFont="1" applyFill="1" applyAlignment="1" applyProtection="1">
      <alignment horizontal="left" vertical="center" indent="1"/>
    </xf>
    <xf numFmtId="0" fontId="41" fillId="0" borderId="50" xfId="2" applyFont="1" applyBorder="1" applyAlignment="1" applyProtection="1">
      <alignment horizontal="left" vertical="center"/>
    </xf>
    <xf numFmtId="0" fontId="38" fillId="0" borderId="49" xfId="2" applyFont="1" applyBorder="1" applyAlignment="1" applyProtection="1">
      <alignment horizontal="center"/>
    </xf>
    <xf numFmtId="0" fontId="39" fillId="0" borderId="50" xfId="2" applyFont="1" applyBorder="1" applyAlignment="1" applyProtection="1">
      <alignment horizontal="left" vertical="top"/>
    </xf>
    <xf numFmtId="0" fontId="40" fillId="17" borderId="50" xfId="2" applyFont="1" applyFill="1" applyBorder="1" applyAlignment="1" applyProtection="1">
      <alignment horizontal="left" vertical="center"/>
    </xf>
    <xf numFmtId="0" fontId="41" fillId="0" borderId="50" xfId="2" applyFont="1" applyBorder="1" applyAlignment="1" applyProtection="1">
      <alignment horizontal="left"/>
    </xf>
    <xf numFmtId="0" fontId="41" fillId="0" borderId="50" xfId="2" applyFont="1" applyBorder="1" applyAlignment="1" applyProtection="1">
      <alignment horizontal="center" vertical="center"/>
    </xf>
    <xf numFmtId="0" fontId="41" fillId="0" borderId="54" xfId="2" applyFont="1" applyBorder="1" applyAlignment="1" applyProtection="1">
      <alignment horizontal="left"/>
    </xf>
    <xf numFmtId="0" fontId="41" fillId="0" borderId="54" xfId="2" applyNumberFormat="1" applyFont="1" applyBorder="1" applyAlignment="1" applyProtection="1">
      <alignment horizontal="left"/>
    </xf>
    <xf numFmtId="0" fontId="41" fillId="0" borderId="53" xfId="2" applyFont="1" applyBorder="1" applyAlignment="1" applyProtection="1">
      <alignment horizontal="left"/>
    </xf>
    <xf numFmtId="0" fontId="40" fillId="17" borderId="50" xfId="2" applyFont="1" applyFill="1" applyBorder="1" applyAlignment="1" applyProtection="1">
      <alignment horizontal="left" vertical="center" wrapText="1"/>
    </xf>
    <xf numFmtId="49" fontId="41" fillId="0" borderId="52" xfId="2" applyNumberFormat="1" applyFont="1" applyBorder="1" applyAlignment="1" applyProtection="1">
      <alignment horizontal="left"/>
    </xf>
    <xf numFmtId="0" fontId="41" fillId="0" borderId="52" xfId="2" applyNumberFormat="1" applyFont="1" applyBorder="1" applyAlignment="1" applyProtection="1">
      <alignment horizontal="left"/>
    </xf>
    <xf numFmtId="49" fontId="41" fillId="0" borderId="50" xfId="2" applyNumberFormat="1" applyFont="1" applyBorder="1" applyAlignment="1" applyProtection="1">
      <alignment horizontal="center" vertical="center"/>
    </xf>
    <xf numFmtId="0" fontId="41" fillId="0" borderId="50" xfId="2" applyNumberFormat="1" applyFont="1" applyBorder="1" applyAlignment="1" applyProtection="1">
      <alignment horizontal="center" vertical="center"/>
    </xf>
    <xf numFmtId="0" fontId="40" fillId="17" borderId="55" xfId="2" applyFont="1" applyFill="1" applyBorder="1" applyAlignment="1" applyProtection="1">
      <alignment horizontal="left" vertical="center" wrapText="1"/>
    </xf>
    <xf numFmtId="0" fontId="40" fillId="17" borderId="57" xfId="2" applyFont="1" applyFill="1" applyBorder="1" applyAlignment="1" applyProtection="1">
      <alignment horizontal="left" vertical="center" wrapText="1"/>
    </xf>
    <xf numFmtId="0" fontId="40" fillId="17" borderId="50" xfId="2" applyFont="1" applyFill="1" applyBorder="1" applyAlignment="1" applyProtection="1">
      <alignment horizontal="center" vertical="center"/>
    </xf>
    <xf numFmtId="167" fontId="41" fillId="0" borderId="54" xfId="2" applyNumberFormat="1" applyFont="1" applyBorder="1" applyAlignment="1" applyProtection="1">
      <alignment horizontal="center" vertical="center"/>
    </xf>
    <xf numFmtId="0" fontId="41" fillId="0" borderId="58" xfId="2" applyFont="1" applyBorder="1" applyAlignment="1" applyProtection="1">
      <alignment horizontal="center" vertical="center"/>
    </xf>
    <xf numFmtId="0" fontId="41" fillId="0" borderId="60" xfId="2" applyFont="1" applyBorder="1" applyAlignment="1" applyProtection="1">
      <alignment horizontal="center" vertical="center"/>
    </xf>
    <xf numFmtId="168" fontId="41" fillId="0" borderId="67" xfId="11" applyFont="1" applyFill="1" applyBorder="1" applyAlignment="1" applyProtection="1">
      <alignment horizontal="center" vertical="center"/>
    </xf>
    <xf numFmtId="168" fontId="41" fillId="0" borderId="53" xfId="11" applyFont="1" applyFill="1" applyBorder="1" applyAlignment="1" applyProtection="1">
      <alignment horizontal="center" vertical="center"/>
    </xf>
    <xf numFmtId="0" fontId="41" fillId="0" borderId="52" xfId="2" applyFont="1" applyBorder="1" applyAlignment="1" applyProtection="1">
      <alignment horizontal="center" vertical="center"/>
    </xf>
    <xf numFmtId="0" fontId="41" fillId="0" borderId="61" xfId="2" applyFont="1" applyBorder="1" applyAlignment="1" applyProtection="1">
      <alignment horizontal="center" vertical="center"/>
    </xf>
    <xf numFmtId="168" fontId="41" fillId="0" borderId="68" xfId="11" applyFont="1" applyFill="1" applyBorder="1" applyAlignment="1" applyProtection="1">
      <alignment horizontal="center" vertical="center"/>
    </xf>
    <xf numFmtId="168" fontId="41" fillId="0" borderId="69" xfId="11" applyFont="1" applyFill="1" applyBorder="1" applyAlignment="1" applyProtection="1">
      <alignment horizontal="center" vertical="center"/>
    </xf>
    <xf numFmtId="0" fontId="41" fillId="0" borderId="51" xfId="2" applyFont="1" applyBorder="1" applyAlignment="1" applyProtection="1">
      <alignment horizontal="center" vertical="center"/>
    </xf>
    <xf numFmtId="168" fontId="41" fillId="0" borderId="62" xfId="11" applyFont="1" applyFill="1" applyBorder="1" applyAlignment="1" applyProtection="1">
      <alignment horizontal="center" vertical="center"/>
    </xf>
    <xf numFmtId="167" fontId="41" fillId="0" borderId="50" xfId="2" applyNumberFormat="1" applyFont="1" applyBorder="1" applyAlignment="1" applyProtection="1">
      <alignment horizontal="left" vertical="center"/>
    </xf>
    <xf numFmtId="0" fontId="3" fillId="17" borderId="51" xfId="2" applyFill="1" applyBorder="1" applyAlignment="1" applyProtection="1">
      <alignment horizontal="center"/>
    </xf>
    <xf numFmtId="167" fontId="50" fillId="0" borderId="50" xfId="2" applyNumberFormat="1" applyFont="1" applyBorder="1" applyAlignment="1" applyProtection="1">
      <alignment horizontal="left" vertical="top"/>
    </xf>
    <xf numFmtId="0" fontId="50" fillId="0" borderId="50" xfId="2" applyFont="1" applyBorder="1" applyAlignment="1" applyProtection="1">
      <alignment horizontal="left" vertical="top"/>
    </xf>
    <xf numFmtId="0" fontId="30" fillId="0" borderId="20" xfId="2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6" fillId="0" borderId="20" xfId="2" applyFont="1" applyBorder="1" applyAlignment="1">
      <alignment horizontal="left" vertical="center"/>
    </xf>
    <xf numFmtId="14" fontId="26" fillId="7" borderId="20" xfId="2" applyNumberFormat="1" applyFont="1" applyFill="1" applyBorder="1" applyAlignment="1" applyProtection="1">
      <alignment horizontal="left" vertical="center"/>
      <protection locked="0"/>
    </xf>
    <xf numFmtId="0" fontId="26" fillId="7" borderId="20" xfId="2" applyFont="1" applyFill="1" applyBorder="1" applyAlignment="1" applyProtection="1">
      <alignment horizontal="left" vertical="center"/>
      <protection locked="0"/>
    </xf>
    <xf numFmtId="165" fontId="26" fillId="15" borderId="30" xfId="1" applyNumberFormat="1" applyFont="1" applyFill="1" applyBorder="1" applyAlignment="1">
      <alignment horizontal="center" vertical="center"/>
    </xf>
    <xf numFmtId="165" fontId="26" fillId="15" borderId="32" xfId="1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30" fillId="0" borderId="20" xfId="2" applyFont="1" applyBorder="1" applyAlignment="1">
      <alignment horizontal="left" vertical="center" wrapText="1"/>
    </xf>
    <xf numFmtId="0" fontId="26" fillId="0" borderId="20" xfId="2" applyFont="1" applyBorder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49" fontId="0" fillId="7" borderId="0" xfId="0" applyNumberFormat="1" applyFont="1" applyFill="1" applyAlignment="1" applyProtection="1">
      <alignment horizontal="left"/>
      <protection locked="0"/>
    </xf>
    <xf numFmtId="0" fontId="26" fillId="7" borderId="30" xfId="2" applyFont="1" applyFill="1" applyBorder="1" applyAlignment="1" applyProtection="1">
      <alignment horizontal="left" vertical="center"/>
      <protection locked="0"/>
    </xf>
    <xf numFmtId="0" fontId="26" fillId="7" borderId="32" xfId="2" applyFont="1" applyFill="1" applyBorder="1" applyAlignment="1" applyProtection="1">
      <alignment horizontal="left" vertical="center"/>
      <protection locked="0"/>
    </xf>
    <xf numFmtId="0" fontId="2" fillId="10" borderId="15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13" fillId="11" borderId="0" xfId="0" applyFont="1" applyFill="1" applyAlignment="1">
      <alignment horizontal="left" vertical="center" wrapText="1"/>
    </xf>
    <xf numFmtId="0" fontId="7" fillId="3" borderId="15" xfId="2" applyFont="1" applyFill="1" applyBorder="1" applyAlignment="1">
      <alignment horizontal="center" wrapText="1"/>
    </xf>
    <xf numFmtId="0" fontId="7" fillId="3" borderId="14" xfId="2" applyFont="1" applyFill="1" applyBorder="1" applyAlignment="1">
      <alignment horizontal="center" wrapText="1"/>
    </xf>
    <xf numFmtId="0" fontId="7" fillId="3" borderId="16" xfId="2" applyFont="1" applyFill="1" applyBorder="1" applyAlignment="1">
      <alignment horizont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71" xfId="2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vertical="center" wrapText="1"/>
    </xf>
    <xf numFmtId="1" fontId="14" fillId="11" borderId="0" xfId="0" applyNumberFormat="1" applyFont="1" applyFill="1" applyAlignment="1" applyProtection="1">
      <alignment horizontal="left"/>
    </xf>
    <xf numFmtId="0" fontId="14" fillId="11" borderId="0" xfId="0" applyFont="1" applyFill="1" applyAlignment="1" applyProtection="1">
      <alignment horizontal="left"/>
    </xf>
    <xf numFmtId="49" fontId="14" fillId="11" borderId="0" xfId="0" applyNumberFormat="1" applyFont="1" applyFill="1" applyAlignment="1" applyProtection="1">
      <alignment horizontal="left"/>
    </xf>
    <xf numFmtId="166" fontId="32" fillId="11" borderId="0" xfId="0" applyNumberFormat="1" applyFont="1" applyFill="1" applyAlignment="1" applyProtection="1">
      <alignment horizontal="center" vertical="center"/>
    </xf>
    <xf numFmtId="0" fontId="23" fillId="0" borderId="0" xfId="6" applyFont="1" applyBorder="1" applyAlignment="1" applyProtection="1">
      <alignment horizontal="left" vertical="center" wrapText="1"/>
    </xf>
    <xf numFmtId="44" fontId="21" fillId="11" borderId="4" xfId="7" applyFont="1" applyFill="1" applyBorder="1" applyAlignment="1" applyProtection="1">
      <alignment horizontal="center"/>
    </xf>
    <xf numFmtId="44" fontId="21" fillId="11" borderId="5" xfId="7" applyFont="1" applyFill="1" applyBorder="1" applyAlignment="1" applyProtection="1">
      <alignment horizontal="center"/>
    </xf>
    <xf numFmtId="0" fontId="24" fillId="0" borderId="0" xfId="6" applyFont="1" applyFill="1" applyAlignment="1" applyProtection="1">
      <alignment horizontal="left" wrapText="1"/>
    </xf>
    <xf numFmtId="0" fontId="12" fillId="4" borderId="15" xfId="0" applyFont="1" applyFill="1" applyBorder="1" applyAlignment="1" applyProtection="1">
      <alignment horizontal="center"/>
    </xf>
    <xf numFmtId="0" fontId="12" fillId="4" borderId="14" xfId="0" applyFont="1" applyFill="1" applyBorder="1" applyAlignment="1" applyProtection="1">
      <alignment horizontal="center"/>
    </xf>
    <xf numFmtId="0" fontId="12" fillId="4" borderId="16" xfId="0" applyFont="1" applyFill="1" applyBorder="1" applyAlignment="1" applyProtection="1">
      <alignment horizontal="center"/>
    </xf>
    <xf numFmtId="0" fontId="7" fillId="6" borderId="15" xfId="2" applyFont="1" applyFill="1" applyBorder="1" applyAlignment="1" applyProtection="1">
      <alignment horizontal="center"/>
    </xf>
    <xf numFmtId="0" fontId="7" fillId="6" borderId="14" xfId="2" applyFont="1" applyFill="1" applyBorder="1" applyAlignment="1" applyProtection="1">
      <alignment horizontal="center"/>
    </xf>
    <xf numFmtId="0" fontId="1" fillId="0" borderId="0" xfId="0" applyFont="1" applyAlignment="1">
      <alignment horizontal="left" wrapText="1"/>
    </xf>
  </cellXfs>
  <cellStyles count="12">
    <cellStyle name="Komma" xfId="1" builtinId="3"/>
    <cellStyle name="Komma 2" xfId="3"/>
    <cellStyle name="Komma 2 2" xfId="4"/>
    <cellStyle name="Komma 3" xfId="8"/>
    <cellStyle name="Link" xfId="10" builtinId="8"/>
    <cellStyle name="Milliers 2" xfId="9"/>
    <cellStyle name="Normal 2" xfId="6"/>
    <cellStyle name="Standard" xfId="0" builtinId="0"/>
    <cellStyle name="Standard 2" xfId="2"/>
    <cellStyle name="Währung" xfId="7" builtinId="4"/>
    <cellStyle name="Währung 2" xfId="5"/>
    <cellStyle name="Währung 3" xfId="11"/>
  </cellStyles>
  <dxfs count="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 patternType="solid">
          <fgColor indexed="64"/>
          <bgColor theme="6" tint="0.59999389629810485"/>
        </patternFill>
      </fill>
      <border diagonalUp="0" diagonalDown="0" outline="0">
        <left/>
        <right style="thin">
          <color theme="4"/>
        </right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35" formatCode="_ * #,##0.00_ ;_ * \-#,##0.00_ ;_ * &quot;-&quot;??_ ;_ @_ 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35" formatCode="_ * #,##0.00_ ;_ * \-#,##0.00_ ;_ * &quot;-&quot;??_ ;_ @_ "/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35" formatCode="_ * #,##0.00_ ;_ * \-#,##0.00_ ;_ * &quot;-&quot;??_ ;_ @_ "/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35" formatCode="_ * #,##0.00_ ;_ * \-#,##0.00_ ;_ * &quot;-&quot;??_ ;_ @_ "/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35" formatCode="_ * #,##0.00_ ;_ * \-#,##0.00_ ;_ * &quot;-&quot;??_ ;_ @_ "/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35" formatCode="_ * #,##0.00_ ;_ * \-#,##0.00_ ;_ * &quot;-&quot;??_ ;_ @_ "/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35" formatCode="_ * #,##0.00_ ;_ * \-#,##0.00_ ;_ * &quot;-&quot;??_ ;_ @_ "/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19" formatCode="dd/mm/yyyy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35" formatCode="_ * #,##0.00_ ;_ * \-#,##0.0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35" formatCode="_ * #,##0.00_ ;_ * \-#,##0.0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35" formatCode="_ * #,##0.00_ ;_ * \-#,##0.00_ ;_ * &quot;-&quot;??_ ;_ @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fill>
        <patternFill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19" formatCode="dd/mm/yyyy"/>
      <fill>
        <patternFill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fill>
        <patternFill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fill>
        <patternFill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Com 55 Roman"/>
        <scheme val="minor"/>
      </font>
      <protection locked="1" hidden="0"/>
    </dxf>
    <dxf>
      <protection locked="1" hidden="0"/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831396</xdr:colOff>
      <xdr:row>1</xdr:row>
      <xdr:rowOff>276225</xdr:rowOff>
    </xdr:from>
    <xdr:to>
      <xdr:col>12</xdr:col>
      <xdr:colOff>945697</xdr:colOff>
      <xdr:row>2</xdr:row>
      <xdr:rowOff>259896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6182" y="466725"/>
          <a:ext cx="2645229" cy="283028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209550</xdr:colOff>
          <xdr:row>0</xdr:row>
          <xdr:rowOff>85725</xdr:rowOff>
        </xdr:from>
        <xdr:to>
          <xdr:col>6</xdr:col>
          <xdr:colOff>885825</xdr:colOff>
          <xdr:row>0</xdr:row>
          <xdr:rowOff>457200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sofaioi15496\xenusers$\igsaacif\Desktop2016\Spitex%20R&#252;ckabwicklung\Abrechnungsformulare\Innerkantonale%20Restkosten%202011_2018%20in%20Minu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hnsitz"/>
      <sheetName val="Sammel_RG"/>
      <sheetName val="internRG_Beleg"/>
      <sheetName val="Meldung Ferienaufenthalt"/>
      <sheetName val="Ferienaufenthalt SO"/>
      <sheetName val="Sammel-RG Ferien SO"/>
      <sheetName val="&quot;Ferien&quot; Aufenthalt im KT SO"/>
      <sheetName val="Parameter"/>
      <sheetName val="Tabelle1"/>
      <sheetName val="Innerkantonale Restkosten 2011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3" name="tbl_WohnsitzSO" displayName="tbl_WohnsitzSO" ref="A13:V502" totalsRowShown="0" headerRowDxfId="80" dataDxfId="79">
  <autoFilter ref="A13:V502"/>
  <tableColumns count="22">
    <tableColumn id="21" name="Nr." dataDxfId="78"/>
    <tableColumn id="1" name="AHV-Nr" dataDxfId="77"/>
    <tableColumn id="2" name="Name" dataDxfId="76"/>
    <tableColumn id="3" name="Vorname" dataDxfId="75"/>
    <tableColumn id="4" name="geb.Dat." dataDxfId="74"/>
    <tableColumn id="5" name="Strasse Nr." dataDxfId="73"/>
    <tableColumn id="6" name="PLZ" dataDxfId="72"/>
    <tableColumn id="7" name="Ort_Wohnsitz" dataDxfId="71"/>
    <tableColumn id="8" name="Anzahl Pflegetage" dataDxfId="70"/>
    <tableColumn id="9" name="KLV A" dataDxfId="69"/>
    <tableColumn id="10" name="KLV B" dataDxfId="68"/>
    <tableColumn id="11" name="KLV C" dataDxfId="67"/>
    <tableColumn id="12" name="Total_x000a_ Pflegezeit" dataDxfId="66">
      <calculatedColumnFormula>SUM(tbl_WohnsitzSO[[#This Row],[KLV A]:[KLV C]])</calculatedColumnFormula>
    </tableColumn>
    <tableColumn id="13" name="KLV A Ansatz" dataDxfId="65" dataCellStyle="Komma">
      <calculatedColumnFormula>IFERROR(IF(IFERROR(MATCH($C$8&amp;$H14,Tabelle2[Codierung],0),0)&gt;0,VLOOKUP(H14,Tabelle1[[Ort]:[RK KLV C üD]],2,),VLOOKUP(H14,Tabelle1[[Ort]:[RK KLV C üD]],5))+13,"")</calculatedColumnFormula>
    </tableColumn>
    <tableColumn id="14" name="KLV B Ansatz" dataDxfId="64" dataCellStyle="Komma">
      <calculatedColumnFormula>IFERROR(IF(IFERROR(MATCH($C$8&amp;$H14,Tabelle2[Codierung],0),0)&gt;0,VLOOKUP(H14,Tabelle1[[Ort]:[RK KLV C üD]],3,),VLOOKUP(H14,Tabelle1[[Ort]:[RK KLV C üD]],6))+13,"")</calculatedColumnFormula>
    </tableColumn>
    <tableColumn id="15" name="KLV C Ansatz" dataDxfId="63" dataCellStyle="Komma">
      <calculatedColumnFormula>IFERROR(IF(IFERROR(MATCH($C$8&amp;$H14,Tabelle2[Codierung],0),0)&gt;0,VLOOKUP(H14,Tabelle1[[Ort]:[RK KLV C üD]],4,),VLOOKUP(H14,Tabelle1[[Ort]:[RK KLV C üD]],7))+13,"")</calculatedColumnFormula>
    </tableColumn>
    <tableColumn id="16" name="KLV A Kosten" dataDxfId="62" dataCellStyle="Komma">
      <calculatedColumnFormula>IFERROR(tbl_WohnsitzSO[[#This Row],[KLV A]]*tbl_WohnsitzSO[[#This Row],[KLV A Ansatz]]/60,"")</calculatedColumnFormula>
    </tableColumn>
    <tableColumn id="17" name="KLV B Kosten" dataDxfId="61" dataCellStyle="Komma">
      <calculatedColumnFormula>IFERROR(tbl_WohnsitzSO[[#This Row],[KLV B]]*tbl_WohnsitzSO[[#This Row],[KLV B Ansatz]]/60,"")</calculatedColumnFormula>
    </tableColumn>
    <tableColumn id="18" name="KLV C Kosten" dataDxfId="60" dataCellStyle="Komma">
      <calculatedColumnFormula>IFERROR(tbl_WohnsitzSO[[#This Row],[KLV C]]*tbl_WohnsitzSO[[#This Row],[KLV C Ansatz]]/60,"")</calculatedColumnFormula>
    </tableColumn>
    <tableColumn id="19" name="Total" dataDxfId="59" dataCellStyle="Komma">
      <calculatedColumnFormula>IFERROR(SUM(tbl_WohnsitzSO[[#This Row],[KLV A Kosten]:[KLV C Kosten]]),"")</calculatedColumnFormula>
    </tableColumn>
    <tableColumn id="20" name="Vorkommen" dataDxfId="58">
      <calculatedColumnFormula>COUNTIF($H$14:$H14,H14)</calculatedColumnFormula>
    </tableColumn>
    <tableColumn id="22" name="Patienten Beteiligung" dataDxfId="57" dataCellStyle="K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bl_Ferienaufenthalt_SO" displayName="tbl_Ferienaufenthalt_SO" ref="A12:X62" totalsRowShown="0" dataDxfId="51" tableBorderDxfId="50">
  <autoFilter ref="A12:X62"/>
  <tableColumns count="24">
    <tableColumn id="1" name="Nr." dataDxfId="49"/>
    <tableColumn id="2" name="AHV-Nr" dataDxfId="48"/>
    <tableColumn id="3" name="Name" dataDxfId="47"/>
    <tableColumn id="4" name="Vorname" dataDxfId="46"/>
    <tableColumn id="5" name="geb.Dat." dataDxfId="45"/>
    <tableColumn id="6" name="Strasse Nr." dataDxfId="44"/>
    <tableColumn id="7" name="PLZ" dataDxfId="43"/>
    <tableColumn id="8" name="Ort_Wohnsitz" dataDxfId="42"/>
    <tableColumn id="9" name="Ort_Pflegeleistung" dataDxfId="41"/>
    <tableColumn id="10" name="FM erfolgt_x000a_ ( ja / nein / Heim )" dataDxfId="40"/>
    <tableColumn id="11" name="Anzahl Pflegetage" dataDxfId="39"/>
    <tableColumn id="12" name="KLV A" dataDxfId="38"/>
    <tableColumn id="13" name="KLV B" dataDxfId="37"/>
    <tableColumn id="14" name="KLV C" dataDxfId="36"/>
    <tableColumn id="15" name="Total_x000a_ Pflegezeit" dataDxfId="35">
      <calculatedColumnFormula>SUM(L13:N13)</calculatedColumnFormula>
    </tableColumn>
    <tableColumn id="16" name="KLV A Ansatz" dataDxfId="34">
      <calculatedColumnFormula>IFERROR(IF(IFERROR(MATCH($C$7&amp;$I13,Tabelle2[Codierung],0),0)&gt;0,VLOOKUP(I13,Tabelle1[[Ort]:[RK KLV C üD]],2,),VLOOKUP(I13,Tabelle1[[Ort]:[RK KLV C üD]],5)),"")</calculatedColumnFormula>
    </tableColumn>
    <tableColumn id="17" name="KLV B Ansatz" dataDxfId="33">
      <calculatedColumnFormula>IFERROR(IF(IFERROR(MATCH($C$7&amp;$I13,Tabelle2[Codierung],0),0)&gt;0,VLOOKUP(I13,Tabelle1[[Ort]:[RK KLV C üD]],3,),VLOOKUP(I13,Tabelle1[[Ort]:[RK KLV C üD]],6)),"")</calculatedColumnFormula>
    </tableColumn>
    <tableColumn id="18" name="KLV C Ansatz" dataDxfId="32">
      <calculatedColumnFormula>IFERROR(IF(IFERROR(MATCH($C$7&amp;$I13,Tabelle2[Codierung],0),0)&gt;0,VLOOKUP(I13,Tabelle1[[Ort]:[RK KLV C üD]],4,),VLOOKUP(I13,Tabelle1[[Ort]:[RK KLV C üD]],7)),"")</calculatedColumnFormula>
    </tableColumn>
    <tableColumn id="19" name="KLV A Kosten" dataDxfId="31">
      <calculatedColumnFormula>IFERROR(tbl_Ferienaufenthalt_SO[[#This Row],[KLV A]]*tbl_Ferienaufenthalt_SO[[#This Row],[KLV A Ansatz]]/60,"")</calculatedColumnFormula>
    </tableColumn>
    <tableColumn id="20" name="KLV B Kosten" dataDxfId="30">
      <calculatedColumnFormula>IFERROR(tbl_Ferienaufenthalt_SO[[#This Row],[KLV B]]*tbl_Ferienaufenthalt_SO[[#This Row],[KLV B Ansatz]]/60,"")</calculatedColumnFormula>
    </tableColumn>
    <tableColumn id="21" name="KLV C Kosten" dataDxfId="29">
      <calculatedColumnFormula>IFERROR(tbl_Ferienaufenthalt_SO[[#This Row],[KLV C]]*tbl_Ferienaufenthalt_SO[[#This Row],[KLV C Ansatz]]/60,"")</calculatedColumnFormula>
    </tableColumn>
    <tableColumn id="22" name="Total" dataDxfId="28">
      <calculatedColumnFormula>IFERROR(SUM(S13:U13),"")</calculatedColumnFormula>
    </tableColumn>
    <tableColumn id="23" name="Vorkommen" dataDxfId="27">
      <calculatedColumnFormula>COUNTIF($H$13:$H13,H13)</calculatedColumnFormula>
    </tableColumn>
    <tableColumn id="24" name="Patienten Beteiligung" dataDxfId="2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" name="Tabelle1" displayName="Tabelle1" ref="A1:I138" totalsRowShown="0" headerRowDxfId="17" dataDxfId="16">
  <autoFilter ref="A1:I138"/>
  <sortState ref="A2:I138">
    <sortCondition ref="B2:B138"/>
  </sortState>
  <tableColumns count="9">
    <tableColumn id="1" name="PLZ" dataDxfId="15"/>
    <tableColumn id="2" name="Ort" dataDxfId="14"/>
    <tableColumn id="3" name="RK KLV A" dataDxfId="13"/>
    <tableColumn id="4" name="RK KLV B" dataDxfId="12"/>
    <tableColumn id="5" name="RK KLV C" dataDxfId="11"/>
    <tableColumn id="6" name="RK KLV A üD" dataDxfId="10">
      <calculatedColumnFormula>IF(C2&lt;=40.57,C2*0.63,25.56)</calculatedColumnFormula>
    </tableColumn>
    <tableColumn id="7" name="RK KLV B üD" dataDxfId="9">
      <calculatedColumnFormula>IF(D2&lt;=36.09,D2*0.63,22.74)</calculatedColumnFormula>
    </tableColumn>
    <tableColumn id="8" name="RK KLV C üD" dataDxfId="8">
      <calculatedColumnFormula>IF(E2&lt;=37.15,E2*0.63,23.4)</calculatedColumnFormula>
    </tableColumn>
    <tableColumn id="9" name="Polit_Gemeide" dataDxfId="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2" name="Tabelle2" displayName="Tabelle2" ref="M1:Q138" totalsRowShown="0" headerRowDxfId="6" dataDxfId="5">
  <autoFilter ref="M1:Q138"/>
  <tableColumns count="5">
    <tableColumn id="1" name="Spitex" dataDxfId="4"/>
    <tableColumn id="4" name="ZSR-Nr." dataDxfId="3"/>
    <tableColumn id="2" name="VertragsOrt" dataDxfId="2"/>
    <tableColumn id="3" name="Codierung" dataDxfId="1">
      <calculatedColumnFormula>N2&amp;O2</calculatedColumnFormula>
    </tableColumn>
    <tableColumn id="5" name="Spalte1" dataDxfId="0">
      <calculatedColumnFormula>VLOOKUP(Tabelle2[[#This Row],[VertragsOrt]],Tabelle1[[Ort]:[RK KLV A]],1,)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flege@so.ch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ic.ch/" TargetMode="External"/><Relationship Id="rId6" Type="http://schemas.openxmlformats.org/officeDocument/2006/relationships/image" Target="../media/image3.emf"/><Relationship Id="rId5" Type="http://schemas.openxmlformats.org/officeDocument/2006/relationships/oleObject" Target="../embeddings/Microsoft_Word_97-2003-Dokument.doc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pflege@so.ch" TargetMode="External"/><Relationship Id="rId6" Type="http://schemas.openxmlformats.org/officeDocument/2006/relationships/comments" Target="../comments2.xml"/><Relationship Id="rId5" Type="http://schemas.openxmlformats.org/officeDocument/2006/relationships/table" Target="../tables/table2.xml"/><Relationship Id="rId4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6" tint="0.39997558519241921"/>
    <pageSetUpPr fitToPage="1"/>
  </sheetPr>
  <dimension ref="A1:Z502"/>
  <sheetViews>
    <sheetView tabSelected="1" view="pageBreakPreview" zoomScaleNormal="100" zoomScaleSheetLayoutView="100" zoomScalePageLayoutView="55" workbookViewId="0">
      <selection activeCell="C5" sqref="C5:D5"/>
    </sheetView>
  </sheetViews>
  <sheetFormatPr baseColWidth="10" defaultRowHeight="12.75"/>
  <cols>
    <col min="1" max="1" width="4.5" style="81" customWidth="1"/>
    <col min="2" max="2" width="15.5" style="81" customWidth="1"/>
    <col min="3" max="3" width="20.5" style="81" customWidth="1"/>
    <col min="4" max="4" width="14.875" style="81" customWidth="1"/>
    <col min="5" max="5" width="11.5" style="81" customWidth="1"/>
    <col min="6" max="6" width="16.125" style="81" customWidth="1"/>
    <col min="7" max="7" width="5.375" style="81" customWidth="1"/>
    <col min="8" max="8" width="13.375" style="81" customWidth="1"/>
    <col min="9" max="12" width="6" style="81" customWidth="1"/>
    <col min="13" max="13" width="7" style="81" customWidth="1"/>
    <col min="14" max="16" width="7.125" style="81" customWidth="1"/>
    <col min="17" max="19" width="9.125" style="81" customWidth="1"/>
    <col min="20" max="20" width="11.125" style="81" customWidth="1"/>
    <col min="21" max="21" width="7.5" style="81" hidden="1" customWidth="1"/>
    <col min="22" max="22" width="7.375" style="81" customWidth="1"/>
    <col min="23" max="16384" width="11" style="81"/>
  </cols>
  <sheetData>
    <row r="1" spans="1:26" ht="20.25" customHeight="1">
      <c r="A1" s="78" t="s">
        <v>264</v>
      </c>
      <c r="B1" s="79"/>
      <c r="C1" s="80"/>
      <c r="D1" s="80"/>
      <c r="E1" s="80"/>
      <c r="F1" s="80"/>
      <c r="H1" s="320" t="s">
        <v>362</v>
      </c>
    </row>
    <row r="3" spans="1:26" ht="20.25">
      <c r="A3" s="204" t="str">
        <f>"Leistungserbringer "&amp;$A$4</f>
        <v xml:space="preserve">Leistungserbringer </v>
      </c>
      <c r="C3" s="83"/>
      <c r="D3" s="83"/>
      <c r="E3" s="83"/>
      <c r="H3" s="321">
        <v>2022</v>
      </c>
      <c r="J3" s="224" t="s">
        <v>142</v>
      </c>
      <c r="X3" s="85"/>
      <c r="Y3" s="85"/>
      <c r="Z3" s="85"/>
    </row>
    <row r="4" spans="1:26" ht="15.75" thickBot="1">
      <c r="A4" s="225" t="str">
        <f>IFERROR(IF(IFERROR(MATCH($C$5,Tabelle2[Spitex],0),0)&gt;0,"mit Grundversorgungsauftrag",""),"")</f>
        <v/>
      </c>
      <c r="D4" s="83"/>
      <c r="E4" s="83"/>
      <c r="J4" s="84"/>
      <c r="X4" s="85"/>
      <c r="Y4" s="85"/>
      <c r="Z4" s="85"/>
    </row>
    <row r="5" spans="1:26" ht="16.5" thickBot="1">
      <c r="A5" s="86" t="s">
        <v>1</v>
      </c>
      <c r="C5" s="354" t="s">
        <v>309</v>
      </c>
      <c r="D5" s="354"/>
      <c r="E5" s="86" t="s">
        <v>4</v>
      </c>
      <c r="F5" s="354" t="s">
        <v>274</v>
      </c>
      <c r="G5" s="354"/>
      <c r="H5" s="354"/>
      <c r="I5" s="86"/>
      <c r="J5" s="83" t="s">
        <v>191</v>
      </c>
      <c r="K5" s="83"/>
      <c r="L5" s="83" t="s">
        <v>141</v>
      </c>
      <c r="M5" s="83"/>
      <c r="N5" s="83"/>
      <c r="O5" s="83"/>
      <c r="P5" s="83"/>
      <c r="Q5" s="323" t="s">
        <v>133</v>
      </c>
      <c r="R5" s="324"/>
      <c r="S5" s="325"/>
    </row>
    <row r="6" spans="1:26" ht="15.75" customHeight="1" thickBot="1">
      <c r="A6" s="86" t="s">
        <v>2</v>
      </c>
      <c r="C6" s="354" t="s">
        <v>349</v>
      </c>
      <c r="D6" s="354"/>
      <c r="E6" s="86" t="s">
        <v>5</v>
      </c>
      <c r="F6" s="354" t="s">
        <v>275</v>
      </c>
      <c r="G6" s="354"/>
      <c r="H6" s="354"/>
      <c r="I6" s="86"/>
      <c r="J6" s="83" t="s">
        <v>192</v>
      </c>
      <c r="K6" s="83"/>
      <c r="L6" s="83" t="s">
        <v>143</v>
      </c>
      <c r="M6" s="83"/>
      <c r="N6" s="83"/>
      <c r="O6" s="83"/>
      <c r="P6" s="83"/>
      <c r="Q6" s="87" t="s">
        <v>147</v>
      </c>
      <c r="R6" s="88" t="s">
        <v>148</v>
      </c>
      <c r="S6" s="89" t="s">
        <v>149</v>
      </c>
    </row>
    <row r="7" spans="1:26" ht="16.5" thickBot="1">
      <c r="A7" s="86" t="s">
        <v>3</v>
      </c>
      <c r="C7" s="354" t="s">
        <v>350</v>
      </c>
      <c r="D7" s="354"/>
      <c r="E7" s="86" t="s">
        <v>6</v>
      </c>
      <c r="F7" s="354" t="s">
        <v>109</v>
      </c>
      <c r="G7" s="354"/>
      <c r="H7" s="354"/>
      <c r="I7" s="86"/>
      <c r="J7" s="83" t="s">
        <v>193</v>
      </c>
      <c r="K7" s="83"/>
      <c r="L7" s="83" t="s">
        <v>136</v>
      </c>
      <c r="M7" s="83"/>
      <c r="N7" s="83"/>
      <c r="O7" s="83"/>
      <c r="P7" s="83"/>
      <c r="Q7" s="90">
        <v>76.900000000000006</v>
      </c>
      <c r="R7" s="91">
        <v>63</v>
      </c>
      <c r="S7" s="92">
        <v>52.6</v>
      </c>
    </row>
    <row r="8" spans="1:26" ht="16.5" thickBot="1">
      <c r="A8" s="86" t="s">
        <v>9</v>
      </c>
      <c r="C8" s="354" t="s">
        <v>314</v>
      </c>
      <c r="D8" s="354"/>
      <c r="E8" s="86" t="s">
        <v>7</v>
      </c>
      <c r="F8" s="354" t="s">
        <v>276</v>
      </c>
      <c r="G8" s="354"/>
      <c r="H8" s="354"/>
      <c r="I8" s="86"/>
      <c r="J8" s="93"/>
      <c r="K8" s="93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spans="1:26" ht="15.75" customHeight="1" thickBot="1">
      <c r="A9" s="86" t="s">
        <v>10</v>
      </c>
      <c r="C9" s="354" t="s">
        <v>348</v>
      </c>
      <c r="D9" s="354"/>
      <c r="E9" s="86" t="s">
        <v>144</v>
      </c>
      <c r="F9" s="355" t="s">
        <v>277</v>
      </c>
      <c r="G9" s="354"/>
      <c r="H9" s="354"/>
      <c r="N9" s="335" t="s">
        <v>132</v>
      </c>
      <c r="O9" s="336"/>
      <c r="P9" s="336"/>
      <c r="Q9" s="336"/>
      <c r="R9" s="336"/>
      <c r="S9" s="336"/>
      <c r="T9" s="336"/>
      <c r="U9" s="336"/>
      <c r="V9" s="337"/>
    </row>
    <row r="10" spans="1:26" ht="15" customHeight="1">
      <c r="E10" s="86" t="s">
        <v>8</v>
      </c>
      <c r="F10" s="354" t="s">
        <v>278</v>
      </c>
      <c r="G10" s="354"/>
      <c r="H10" s="354"/>
      <c r="J10" s="326" t="s">
        <v>351</v>
      </c>
      <c r="K10" s="327"/>
      <c r="L10" s="327"/>
      <c r="M10" s="328"/>
      <c r="N10" s="338" t="s">
        <v>352</v>
      </c>
      <c r="O10" s="339"/>
      <c r="P10" s="340"/>
      <c r="Q10" s="347" t="s">
        <v>204</v>
      </c>
      <c r="R10" s="348"/>
      <c r="S10" s="348"/>
      <c r="T10" s="177"/>
      <c r="U10" s="95"/>
      <c r="V10" s="226"/>
    </row>
    <row r="11" spans="1:26" ht="30" customHeight="1">
      <c r="A11" s="356" t="s">
        <v>345</v>
      </c>
      <c r="B11" s="357"/>
      <c r="C11" s="293" t="s">
        <v>347</v>
      </c>
      <c r="E11" s="86"/>
      <c r="F11" s="291"/>
      <c r="G11" s="291"/>
      <c r="H11" s="291"/>
      <c r="J11" s="329"/>
      <c r="K11" s="330"/>
      <c r="L11" s="330"/>
      <c r="M11" s="331"/>
      <c r="N11" s="341"/>
      <c r="O11" s="342"/>
      <c r="P11" s="343"/>
      <c r="Q11" s="349"/>
      <c r="R11" s="350"/>
      <c r="S11" s="350"/>
      <c r="T11" s="289"/>
      <c r="U11" s="96"/>
      <c r="V11" s="290"/>
    </row>
    <row r="12" spans="1:26" ht="32.25" customHeight="1" thickBot="1">
      <c r="A12" s="353" t="s">
        <v>344</v>
      </c>
      <c r="B12" s="353"/>
      <c r="C12" s="294" t="s">
        <v>346</v>
      </c>
      <c r="D12" s="292"/>
      <c r="E12" s="292"/>
      <c r="J12" s="332"/>
      <c r="K12" s="333"/>
      <c r="L12" s="333"/>
      <c r="M12" s="334"/>
      <c r="N12" s="344"/>
      <c r="O12" s="345"/>
      <c r="P12" s="346"/>
      <c r="Q12" s="351"/>
      <c r="R12" s="352"/>
      <c r="S12" s="352"/>
      <c r="T12" s="227">
        <f>SUM(tbl_WohnsitzSO[Total])</f>
        <v>0</v>
      </c>
      <c r="U12" s="96"/>
      <c r="V12" s="228">
        <f>SUM(tbl_WohnsitzSO[Patienten Beteiligung])</f>
        <v>0</v>
      </c>
    </row>
    <row r="13" spans="1:26" ht="90" customHeight="1" thickBot="1">
      <c r="A13" s="134" t="s">
        <v>175</v>
      </c>
      <c r="B13" s="150" t="s">
        <v>12</v>
      </c>
      <c r="C13" s="151" t="s">
        <v>2</v>
      </c>
      <c r="D13" s="151" t="s">
        <v>3</v>
      </c>
      <c r="E13" s="151" t="s">
        <v>14</v>
      </c>
      <c r="F13" s="151" t="s">
        <v>4</v>
      </c>
      <c r="G13" s="151" t="s">
        <v>5</v>
      </c>
      <c r="H13" s="152" t="s">
        <v>13</v>
      </c>
      <c r="I13" s="138" t="s">
        <v>187</v>
      </c>
      <c r="J13" s="303" t="s">
        <v>191</v>
      </c>
      <c r="K13" s="304" t="s">
        <v>192</v>
      </c>
      <c r="L13" s="305" t="s">
        <v>193</v>
      </c>
      <c r="M13" s="306" t="s">
        <v>186</v>
      </c>
      <c r="N13" s="307" t="s">
        <v>197</v>
      </c>
      <c r="O13" s="308" t="s">
        <v>198</v>
      </c>
      <c r="P13" s="309" t="s">
        <v>199</v>
      </c>
      <c r="Q13" s="310" t="s">
        <v>200</v>
      </c>
      <c r="R13" s="311" t="s">
        <v>201</v>
      </c>
      <c r="S13" s="312" t="s">
        <v>202</v>
      </c>
      <c r="T13" s="313" t="s">
        <v>11</v>
      </c>
      <c r="U13" s="314" t="s">
        <v>173</v>
      </c>
      <c r="V13" s="169" t="s">
        <v>190</v>
      </c>
    </row>
    <row r="14" spans="1:26">
      <c r="A14" s="98">
        <v>1</v>
      </c>
      <c r="B14" s="153"/>
      <c r="C14" s="153"/>
      <c r="D14" s="229"/>
      <c r="E14" s="154"/>
      <c r="F14" s="229"/>
      <c r="G14" s="153"/>
      <c r="H14" s="155"/>
      <c r="I14" s="159"/>
      <c r="J14" s="153"/>
      <c r="K14" s="153"/>
      <c r="L14" s="153"/>
      <c r="M14" s="299">
        <f>SUM(tbl_WohnsitzSO[[#This Row],[KLV A]:[KLV C]])</f>
        <v>0</v>
      </c>
      <c r="N14" s="300" t="str">
        <f>IFERROR(IF(IFERROR(MATCH($C$8&amp;$H14,Tabelle2[Codierung],0),0)&gt;0,VLOOKUP(H14,Tabelle1[[Ort]:[RK KLV C üD]],2,),VLOOKUP(H14,Tabelle1[[Ort]:[RK KLV C üD]],5))+13,"")</f>
        <v/>
      </c>
      <c r="O14" s="300" t="str">
        <f>IFERROR(IF(IFERROR(MATCH($C$8&amp;$H14,Tabelle2[Codierung],0),0)&gt;0,VLOOKUP(H14,Tabelle1[[Ort]:[RK KLV C üD]],3,),VLOOKUP(H14,Tabelle1[[Ort]:[RK KLV C üD]],6))+13,"")</f>
        <v/>
      </c>
      <c r="P14" s="300" t="str">
        <f>IFERROR(IF(IFERROR(MATCH($C$8&amp;$H14,Tabelle2[Codierung],0),0)&gt;0,VLOOKUP(H14,Tabelle1[[Ort]:[RK KLV C üD]],4,),VLOOKUP(H14,Tabelle1[[Ort]:[RK KLV C üD]],7))+13,"")</f>
        <v/>
      </c>
      <c r="Q14" s="301" t="str">
        <f>IFERROR(tbl_WohnsitzSO[[#This Row],[KLV A]]*tbl_WohnsitzSO[[#This Row],[KLV A Ansatz]]/60,"")</f>
        <v/>
      </c>
      <c r="R14" s="302" t="str">
        <f>IFERROR(tbl_WohnsitzSO[[#This Row],[KLV B]]*tbl_WohnsitzSO[[#This Row],[KLV B Ansatz]]/60,"")</f>
        <v/>
      </c>
      <c r="S14" s="302" t="str">
        <f>IFERROR(tbl_WohnsitzSO[[#This Row],[KLV C]]*tbl_WohnsitzSO[[#This Row],[KLV C Ansatz]]/60,"")</f>
        <v/>
      </c>
      <c r="T14" s="302">
        <f>IFERROR(SUM(tbl_WohnsitzSO[[#This Row],[KLV A Kosten]:[KLV C Kosten]]),"")</f>
        <v>0</v>
      </c>
      <c r="U14" s="105">
        <f>COUNTIF($H$14:$H14,H14)</f>
        <v>0</v>
      </c>
      <c r="V14" s="160"/>
    </row>
    <row r="15" spans="1:26">
      <c r="A15" s="101">
        <v>2</v>
      </c>
      <c r="B15" s="156"/>
      <c r="C15" s="156"/>
      <c r="D15" s="230"/>
      <c r="E15" s="158"/>
      <c r="F15" s="230"/>
      <c r="G15" s="156"/>
      <c r="H15" s="155"/>
      <c r="I15" s="156"/>
      <c r="J15" s="156"/>
      <c r="K15" s="156"/>
      <c r="L15" s="156"/>
      <c r="M15" s="102">
        <f>SUM(tbl_WohnsitzSO[[#This Row],[KLV A]:[KLV C]])</f>
        <v>0</v>
      </c>
      <c r="N15" s="99" t="str">
        <f>IFERROR(IF(IFERROR(MATCH($C$8&amp;$H15,Tabelle2[Codierung],0),0)&gt;0,VLOOKUP(H15,Tabelle1[[Ort]:[RK KLV C üD]],2,),VLOOKUP(H15,Tabelle1[[Ort]:[RK KLV C üD]],5))+13,"")</f>
        <v/>
      </c>
      <c r="O15" s="99" t="str">
        <f>IFERROR(IF(IFERROR(MATCH($C$8&amp;$H15,Tabelle2[Codierung],0),0)&gt;0,VLOOKUP(H15,Tabelle1[[Ort]:[RK KLV C üD]],3,),VLOOKUP(H15,Tabelle1[[Ort]:[RK KLV C üD]],6))+13,"")</f>
        <v/>
      </c>
      <c r="P15" s="99" t="str">
        <f>IFERROR(IF(IFERROR(MATCH($C$8&amp;$H15,Tabelle2[Codierung],0),0)&gt;0,VLOOKUP(H15,Tabelle1[[Ort]:[RK KLV C üD]],4,),VLOOKUP(H15,Tabelle1[[Ort]:[RK KLV C üD]],7))+13,"")</f>
        <v/>
      </c>
      <c r="Q15" s="104" t="str">
        <f>IFERROR(tbl_WohnsitzSO[[#This Row],[KLV A]]*tbl_WohnsitzSO[[#This Row],[KLV A Ansatz]]/60,"")</f>
        <v/>
      </c>
      <c r="R15" s="104" t="str">
        <f>IFERROR(tbl_WohnsitzSO[[#This Row],[KLV B]]*tbl_WohnsitzSO[[#This Row],[KLV B Ansatz]]/60,"")</f>
        <v/>
      </c>
      <c r="S15" s="104" t="str">
        <f>IFERROR(tbl_WohnsitzSO[[#This Row],[KLV C]]*tbl_WohnsitzSO[[#This Row],[KLV C Ansatz]]/60,"")</f>
        <v/>
      </c>
      <c r="T15" s="104">
        <f>IFERROR(SUM(tbl_WohnsitzSO[[#This Row],[KLV A Kosten]:[KLV C Kosten]]),"")</f>
        <v>0</v>
      </c>
      <c r="U15" s="102">
        <f>COUNTIF($H$14:$H15,H15)</f>
        <v>0</v>
      </c>
      <c r="V15" s="161"/>
    </row>
    <row r="16" spans="1:26">
      <c r="A16" s="101">
        <v>3</v>
      </c>
      <c r="B16" s="156"/>
      <c r="C16" s="156"/>
      <c r="D16" s="230"/>
      <c r="E16" s="158"/>
      <c r="F16" s="230"/>
      <c r="G16" s="156"/>
      <c r="H16" s="155"/>
      <c r="I16" s="156"/>
      <c r="J16" s="156"/>
      <c r="K16" s="156"/>
      <c r="L16" s="156"/>
      <c r="M16" s="102">
        <f>SUM(tbl_WohnsitzSO[[#This Row],[KLV A]:[KLV C]])</f>
        <v>0</v>
      </c>
      <c r="N16" s="99" t="str">
        <f>IFERROR(IF(IFERROR(MATCH($C$8&amp;$H16,Tabelle2[Codierung],0),0)&gt;0,VLOOKUP(H16,Tabelle1[[Ort]:[RK KLV C üD]],2,),VLOOKUP(H16,Tabelle1[[Ort]:[RK KLV C üD]],5))+13,"")</f>
        <v/>
      </c>
      <c r="O16" s="99" t="str">
        <f>IFERROR(IF(IFERROR(MATCH($C$8&amp;$H16,Tabelle2[Codierung],0),0)&gt;0,VLOOKUP(H16,Tabelle1[[Ort]:[RK KLV C üD]],3,),VLOOKUP(H16,Tabelle1[[Ort]:[RK KLV C üD]],6))+13,"")</f>
        <v/>
      </c>
      <c r="P16" s="99" t="str">
        <f>IFERROR(IF(IFERROR(MATCH($C$8&amp;$H16,Tabelle2[Codierung],0),0)&gt;0,VLOOKUP(H16,Tabelle1[[Ort]:[RK KLV C üD]],4,),VLOOKUP(H16,Tabelle1[[Ort]:[RK KLV C üD]],7))+13,"")</f>
        <v/>
      </c>
      <c r="Q16" s="104" t="str">
        <f>IFERROR(tbl_WohnsitzSO[[#This Row],[KLV A]]*tbl_WohnsitzSO[[#This Row],[KLV A Ansatz]]/60,"")</f>
        <v/>
      </c>
      <c r="R16" s="104" t="str">
        <f>IFERROR(tbl_WohnsitzSO[[#This Row],[KLV B]]*tbl_WohnsitzSO[[#This Row],[KLV B Ansatz]]/60,"")</f>
        <v/>
      </c>
      <c r="S16" s="104" t="str">
        <f>IFERROR(tbl_WohnsitzSO[[#This Row],[KLV C]]*tbl_WohnsitzSO[[#This Row],[KLV C Ansatz]]/60,"")</f>
        <v/>
      </c>
      <c r="T16" s="104">
        <f>IFERROR(SUM(tbl_WohnsitzSO[[#This Row],[KLV A Kosten]:[KLV C Kosten]]),"")</f>
        <v>0</v>
      </c>
      <c r="U16" s="102">
        <f>COUNTIF($H$14:$H16,H16)</f>
        <v>0</v>
      </c>
      <c r="V16" s="161"/>
    </row>
    <row r="17" spans="1:22">
      <c r="A17" s="101">
        <v>4</v>
      </c>
      <c r="B17" s="156"/>
      <c r="C17" s="156"/>
      <c r="D17" s="230"/>
      <c r="E17" s="158"/>
      <c r="F17" s="230"/>
      <c r="G17" s="156"/>
      <c r="H17" s="155"/>
      <c r="I17" s="156"/>
      <c r="J17" s="156"/>
      <c r="K17" s="156"/>
      <c r="L17" s="156"/>
      <c r="M17" s="102">
        <f>SUM(tbl_WohnsitzSO[[#This Row],[KLV A]:[KLV C]])</f>
        <v>0</v>
      </c>
      <c r="N17" s="99" t="str">
        <f>IFERROR(IF(IFERROR(MATCH($C$8&amp;$H17,Tabelle2[Codierung],0),0)&gt;0,VLOOKUP(H17,Tabelle1[[Ort]:[RK KLV C üD]],2,),VLOOKUP(H17,Tabelle1[[Ort]:[RK KLV C üD]],5))+13,"")</f>
        <v/>
      </c>
      <c r="O17" s="99" t="str">
        <f>IFERROR(IF(IFERROR(MATCH($C$8&amp;$H17,Tabelle2[Codierung],0),0)&gt;0,VLOOKUP(H17,Tabelle1[[Ort]:[RK KLV C üD]],3,),VLOOKUP(H17,Tabelle1[[Ort]:[RK KLV C üD]],6))+13,"")</f>
        <v/>
      </c>
      <c r="P17" s="99" t="str">
        <f>IFERROR(IF(IFERROR(MATCH($C$8&amp;$H17,Tabelle2[Codierung],0),0)&gt;0,VLOOKUP(H17,Tabelle1[[Ort]:[RK KLV C üD]],4,),VLOOKUP(H17,Tabelle1[[Ort]:[RK KLV C üD]],7))+13,"")</f>
        <v/>
      </c>
      <c r="Q17" s="104" t="str">
        <f>IFERROR(tbl_WohnsitzSO[[#This Row],[KLV A]]*tbl_WohnsitzSO[[#This Row],[KLV A Ansatz]]/60,"")</f>
        <v/>
      </c>
      <c r="R17" s="104" t="str">
        <f>IFERROR(tbl_WohnsitzSO[[#This Row],[KLV B]]*tbl_WohnsitzSO[[#This Row],[KLV B Ansatz]]/60,"")</f>
        <v/>
      </c>
      <c r="S17" s="104" t="str">
        <f>IFERROR(tbl_WohnsitzSO[[#This Row],[KLV C]]*tbl_WohnsitzSO[[#This Row],[KLV C Ansatz]]/60,"")</f>
        <v/>
      </c>
      <c r="T17" s="104">
        <f>IFERROR(SUM(tbl_WohnsitzSO[[#This Row],[KLV A Kosten]:[KLV C Kosten]]),"")</f>
        <v>0</v>
      </c>
      <c r="U17" s="102">
        <f>COUNTIF($H$14:$H17,H17)</f>
        <v>0</v>
      </c>
      <c r="V17" s="161"/>
    </row>
    <row r="18" spans="1:22">
      <c r="A18" s="101">
        <v>5</v>
      </c>
      <c r="B18" s="156"/>
      <c r="C18" s="156"/>
      <c r="D18" s="230"/>
      <c r="E18" s="158"/>
      <c r="F18" s="230"/>
      <c r="G18" s="156"/>
      <c r="H18" s="155"/>
      <c r="I18" s="156"/>
      <c r="J18" s="156"/>
      <c r="K18" s="156"/>
      <c r="L18" s="156"/>
      <c r="M18" s="102">
        <f>SUM(tbl_WohnsitzSO[[#This Row],[KLV A]:[KLV C]])</f>
        <v>0</v>
      </c>
      <c r="N18" s="99" t="str">
        <f>IFERROR(IF(IFERROR(MATCH($C$8&amp;$H18,Tabelle2[Codierung],0),0)&gt;0,VLOOKUP(H18,Tabelle1[[Ort]:[RK KLV C üD]],2,),VLOOKUP(H18,Tabelle1[[Ort]:[RK KLV C üD]],5))+13,"")</f>
        <v/>
      </c>
      <c r="O18" s="99" t="str">
        <f>IFERROR(IF(IFERROR(MATCH($C$8&amp;$H18,Tabelle2[Codierung],0),0)&gt;0,VLOOKUP(H18,Tabelle1[[Ort]:[RK KLV C üD]],3,),VLOOKUP(H18,Tabelle1[[Ort]:[RK KLV C üD]],6))+13,"")</f>
        <v/>
      </c>
      <c r="P18" s="99" t="str">
        <f>IFERROR(IF(IFERROR(MATCH($C$8&amp;$H18,Tabelle2[Codierung],0),0)&gt;0,VLOOKUP(H18,Tabelle1[[Ort]:[RK KLV C üD]],4,),VLOOKUP(H18,Tabelle1[[Ort]:[RK KLV C üD]],7))+13,"")</f>
        <v/>
      </c>
      <c r="Q18" s="104" t="str">
        <f>IFERROR(tbl_WohnsitzSO[[#This Row],[KLV A]]*tbl_WohnsitzSO[[#This Row],[KLV A Ansatz]]/60,"")</f>
        <v/>
      </c>
      <c r="R18" s="104" t="str">
        <f>IFERROR(tbl_WohnsitzSO[[#This Row],[KLV B]]*tbl_WohnsitzSO[[#This Row],[KLV B Ansatz]]/60,"")</f>
        <v/>
      </c>
      <c r="S18" s="104" t="str">
        <f>IFERROR(tbl_WohnsitzSO[[#This Row],[KLV C]]*tbl_WohnsitzSO[[#This Row],[KLV C Ansatz]]/60,"")</f>
        <v/>
      </c>
      <c r="T18" s="104">
        <f>IFERROR(SUM(tbl_WohnsitzSO[[#This Row],[KLV A Kosten]:[KLV C Kosten]]),"")</f>
        <v>0</v>
      </c>
      <c r="U18" s="102">
        <f>COUNTIF($H$14:$H18,H18)</f>
        <v>0</v>
      </c>
      <c r="V18" s="161"/>
    </row>
    <row r="19" spans="1:22">
      <c r="A19" s="101">
        <v>6</v>
      </c>
      <c r="B19" s="156"/>
      <c r="C19" s="156"/>
      <c r="D19" s="230"/>
      <c r="E19" s="158"/>
      <c r="F19" s="230"/>
      <c r="G19" s="156"/>
      <c r="H19" s="155"/>
      <c r="I19" s="156"/>
      <c r="J19" s="156"/>
      <c r="K19" s="156"/>
      <c r="L19" s="156"/>
      <c r="M19" s="102">
        <f>SUM(tbl_WohnsitzSO[[#This Row],[KLV A]:[KLV C]])</f>
        <v>0</v>
      </c>
      <c r="N19" s="99" t="str">
        <f>IFERROR(IF(IFERROR(MATCH($C$8&amp;$H19,Tabelle2[Codierung],0),0)&gt;0,VLOOKUP(H19,Tabelle1[[Ort]:[RK KLV C üD]],2,),VLOOKUP(H19,Tabelle1[[Ort]:[RK KLV C üD]],5))+13,"")</f>
        <v/>
      </c>
      <c r="O19" s="99" t="str">
        <f>IFERROR(IF(IFERROR(MATCH($C$8&amp;$H19,Tabelle2[Codierung],0),0)&gt;0,VLOOKUP(H19,Tabelle1[[Ort]:[RK KLV C üD]],3,),VLOOKUP(H19,Tabelle1[[Ort]:[RK KLV C üD]],6))+13,"")</f>
        <v/>
      </c>
      <c r="P19" s="99" t="str">
        <f>IFERROR(IF(IFERROR(MATCH($C$8&amp;$H19,Tabelle2[Codierung],0),0)&gt;0,VLOOKUP(H19,Tabelle1[[Ort]:[RK KLV C üD]],4,),VLOOKUP(H19,Tabelle1[[Ort]:[RK KLV C üD]],7))+13,"")</f>
        <v/>
      </c>
      <c r="Q19" s="104" t="str">
        <f>IFERROR(tbl_WohnsitzSO[[#This Row],[KLV A]]*tbl_WohnsitzSO[[#This Row],[KLV A Ansatz]]/60,"")</f>
        <v/>
      </c>
      <c r="R19" s="104" t="str">
        <f>IFERROR(tbl_WohnsitzSO[[#This Row],[KLV B]]*tbl_WohnsitzSO[[#This Row],[KLV B Ansatz]]/60,"")</f>
        <v/>
      </c>
      <c r="S19" s="104" t="str">
        <f>IFERROR(tbl_WohnsitzSO[[#This Row],[KLV C]]*tbl_WohnsitzSO[[#This Row],[KLV C Ansatz]]/60,"")</f>
        <v/>
      </c>
      <c r="T19" s="104">
        <f>IFERROR(SUM(tbl_WohnsitzSO[[#This Row],[KLV A Kosten]:[KLV C Kosten]]),"")</f>
        <v>0</v>
      </c>
      <c r="U19" s="102">
        <f>COUNTIF($H$14:$H19,H19)</f>
        <v>0</v>
      </c>
      <c r="V19" s="161"/>
    </row>
    <row r="20" spans="1:22">
      <c r="A20" s="101">
        <v>7</v>
      </c>
      <c r="B20" s="156"/>
      <c r="C20" s="156"/>
      <c r="D20" s="230"/>
      <c r="E20" s="158"/>
      <c r="F20" s="230"/>
      <c r="G20" s="156"/>
      <c r="H20" s="155"/>
      <c r="I20" s="156"/>
      <c r="J20" s="156"/>
      <c r="K20" s="156"/>
      <c r="L20" s="156"/>
      <c r="M20" s="102">
        <f>SUM(tbl_WohnsitzSO[[#This Row],[KLV A]:[KLV C]])</f>
        <v>0</v>
      </c>
      <c r="N20" s="99" t="str">
        <f>IFERROR(IF(IFERROR(MATCH($C$8&amp;$H20,Tabelle2[Codierung],0),0)&gt;0,VLOOKUP(H20,Tabelle1[[Ort]:[RK KLV C üD]],2,),VLOOKUP(H20,Tabelle1[[Ort]:[RK KLV C üD]],5))+13,"")</f>
        <v/>
      </c>
      <c r="O20" s="99" t="str">
        <f>IFERROR(IF(IFERROR(MATCH($C$8&amp;$H20,Tabelle2[Codierung],0),0)&gt;0,VLOOKUP(H20,Tabelle1[[Ort]:[RK KLV C üD]],3,),VLOOKUP(H20,Tabelle1[[Ort]:[RK KLV C üD]],6))+13,"")</f>
        <v/>
      </c>
      <c r="P20" s="99" t="str">
        <f>IFERROR(IF(IFERROR(MATCH($C$8&amp;$H20,Tabelle2[Codierung],0),0)&gt;0,VLOOKUP(H20,Tabelle1[[Ort]:[RK KLV C üD]],4,),VLOOKUP(H20,Tabelle1[[Ort]:[RK KLV C üD]],7))+13,"")</f>
        <v/>
      </c>
      <c r="Q20" s="104" t="str">
        <f>IFERROR(tbl_WohnsitzSO[[#This Row],[KLV A]]*tbl_WohnsitzSO[[#This Row],[KLV A Ansatz]]/60,"")</f>
        <v/>
      </c>
      <c r="R20" s="104" t="str">
        <f>IFERROR(tbl_WohnsitzSO[[#This Row],[KLV B]]*tbl_WohnsitzSO[[#This Row],[KLV B Ansatz]]/60,"")</f>
        <v/>
      </c>
      <c r="S20" s="104" t="str">
        <f>IFERROR(tbl_WohnsitzSO[[#This Row],[KLV C]]*tbl_WohnsitzSO[[#This Row],[KLV C Ansatz]]/60,"")</f>
        <v/>
      </c>
      <c r="T20" s="104">
        <f>IFERROR(SUM(tbl_WohnsitzSO[[#This Row],[KLV A Kosten]:[KLV C Kosten]]),"")</f>
        <v>0</v>
      </c>
      <c r="U20" s="102">
        <f>COUNTIF($H$14:$H20,H20)</f>
        <v>0</v>
      </c>
      <c r="V20" s="161"/>
    </row>
    <row r="21" spans="1:22">
      <c r="A21" s="101">
        <v>8</v>
      </c>
      <c r="B21" s="156"/>
      <c r="C21" s="156"/>
      <c r="D21" s="230"/>
      <c r="E21" s="158"/>
      <c r="F21" s="230"/>
      <c r="G21" s="156"/>
      <c r="H21" s="155"/>
      <c r="I21" s="156"/>
      <c r="J21" s="156"/>
      <c r="K21" s="156"/>
      <c r="L21" s="156"/>
      <c r="M21" s="102">
        <f>SUM(tbl_WohnsitzSO[[#This Row],[KLV A]:[KLV C]])</f>
        <v>0</v>
      </c>
      <c r="N21" s="99" t="str">
        <f>IFERROR(IF(IFERROR(MATCH($C$8&amp;$H21,Tabelle2[Codierung],0),0)&gt;0,VLOOKUP(H21,Tabelle1[[Ort]:[RK KLV C üD]],2,),VLOOKUP(H21,Tabelle1[[Ort]:[RK KLV C üD]],5))+13,"")</f>
        <v/>
      </c>
      <c r="O21" s="99" t="str">
        <f>IFERROR(IF(IFERROR(MATCH($C$8&amp;$H21,Tabelle2[Codierung],0),0)&gt;0,VLOOKUP(H21,Tabelle1[[Ort]:[RK KLV C üD]],3,),VLOOKUP(H21,Tabelle1[[Ort]:[RK KLV C üD]],6))+13,"")</f>
        <v/>
      </c>
      <c r="P21" s="99" t="str">
        <f>IFERROR(IF(IFERROR(MATCH($C$8&amp;$H21,Tabelle2[Codierung],0),0)&gt;0,VLOOKUP(H21,Tabelle1[[Ort]:[RK KLV C üD]],4,),VLOOKUP(H21,Tabelle1[[Ort]:[RK KLV C üD]],7))+13,"")</f>
        <v/>
      </c>
      <c r="Q21" s="104" t="str">
        <f>IFERROR(tbl_WohnsitzSO[[#This Row],[KLV A]]*tbl_WohnsitzSO[[#This Row],[KLV A Ansatz]]/60,"")</f>
        <v/>
      </c>
      <c r="R21" s="104" t="str">
        <f>IFERROR(tbl_WohnsitzSO[[#This Row],[KLV B]]*tbl_WohnsitzSO[[#This Row],[KLV B Ansatz]]/60,"")</f>
        <v/>
      </c>
      <c r="S21" s="104" t="str">
        <f>IFERROR(tbl_WohnsitzSO[[#This Row],[KLV C]]*tbl_WohnsitzSO[[#This Row],[KLV C Ansatz]]/60,"")</f>
        <v/>
      </c>
      <c r="T21" s="104">
        <f>IFERROR(SUM(tbl_WohnsitzSO[[#This Row],[KLV A Kosten]:[KLV C Kosten]]),"")</f>
        <v>0</v>
      </c>
      <c r="U21" s="102">
        <f>COUNTIF($H$14:$H21,H21)</f>
        <v>0</v>
      </c>
      <c r="V21" s="161"/>
    </row>
    <row r="22" spans="1:22">
      <c r="A22" s="101">
        <v>9</v>
      </c>
      <c r="B22" s="156"/>
      <c r="C22" s="156"/>
      <c r="D22" s="230"/>
      <c r="E22" s="158"/>
      <c r="F22" s="230"/>
      <c r="G22" s="156"/>
      <c r="H22" s="155"/>
      <c r="I22" s="156"/>
      <c r="J22" s="156"/>
      <c r="K22" s="156"/>
      <c r="L22" s="156"/>
      <c r="M22" s="102">
        <f>SUM(tbl_WohnsitzSO[[#This Row],[KLV A]:[KLV C]])</f>
        <v>0</v>
      </c>
      <c r="N22" s="99" t="str">
        <f>IFERROR(IF(IFERROR(MATCH($C$8&amp;$H22,Tabelle2[Codierung],0),0)&gt;0,VLOOKUP(H22,Tabelle1[[Ort]:[RK KLV C üD]],2,),VLOOKUP(H22,Tabelle1[[Ort]:[RK KLV C üD]],5))+13,"")</f>
        <v/>
      </c>
      <c r="O22" s="99" t="str">
        <f>IFERROR(IF(IFERROR(MATCH($C$8&amp;$H22,Tabelle2[Codierung],0),0)&gt;0,VLOOKUP(H22,Tabelle1[[Ort]:[RK KLV C üD]],3,),VLOOKUP(H22,Tabelle1[[Ort]:[RK KLV C üD]],6))+13,"")</f>
        <v/>
      </c>
      <c r="P22" s="99" t="str">
        <f>IFERROR(IF(IFERROR(MATCH($C$8&amp;$H22,Tabelle2[Codierung],0),0)&gt;0,VLOOKUP(H22,Tabelle1[[Ort]:[RK KLV C üD]],4,),VLOOKUP(H22,Tabelle1[[Ort]:[RK KLV C üD]],7))+13,"")</f>
        <v/>
      </c>
      <c r="Q22" s="104" t="str">
        <f>IFERROR(tbl_WohnsitzSO[[#This Row],[KLV A]]*tbl_WohnsitzSO[[#This Row],[KLV A Ansatz]]/60,"")</f>
        <v/>
      </c>
      <c r="R22" s="104" t="str">
        <f>IFERROR(tbl_WohnsitzSO[[#This Row],[KLV B]]*tbl_WohnsitzSO[[#This Row],[KLV B Ansatz]]/60,"")</f>
        <v/>
      </c>
      <c r="S22" s="104" t="str">
        <f>IFERROR(tbl_WohnsitzSO[[#This Row],[KLV C]]*tbl_WohnsitzSO[[#This Row],[KLV C Ansatz]]/60,"")</f>
        <v/>
      </c>
      <c r="T22" s="104">
        <f>IFERROR(SUM(tbl_WohnsitzSO[[#This Row],[KLV A Kosten]:[KLV C Kosten]]),"")</f>
        <v>0</v>
      </c>
      <c r="U22" s="102">
        <f>COUNTIF($H$14:$H22,H22)</f>
        <v>0</v>
      </c>
      <c r="V22" s="161"/>
    </row>
    <row r="23" spans="1:22">
      <c r="A23" s="101">
        <v>10</v>
      </c>
      <c r="B23" s="156"/>
      <c r="C23" s="156"/>
      <c r="D23" s="230"/>
      <c r="E23" s="158"/>
      <c r="F23" s="230"/>
      <c r="G23" s="156"/>
      <c r="H23" s="155"/>
      <c r="I23" s="156"/>
      <c r="J23" s="156"/>
      <c r="K23" s="156"/>
      <c r="L23" s="156"/>
      <c r="M23" s="102">
        <f>SUM(tbl_WohnsitzSO[[#This Row],[KLV A]:[KLV C]])</f>
        <v>0</v>
      </c>
      <c r="N23" s="99" t="str">
        <f>IFERROR(IF(IFERROR(MATCH($C$8&amp;$H23,Tabelle2[Codierung],0),0)&gt;0,VLOOKUP(H23,Tabelle1[[Ort]:[RK KLV C üD]],2,),VLOOKUP(H23,Tabelle1[[Ort]:[RK KLV C üD]],5))+13,"")</f>
        <v/>
      </c>
      <c r="O23" s="99" t="str">
        <f>IFERROR(IF(IFERROR(MATCH($C$8&amp;$H23,Tabelle2[Codierung],0),0)&gt;0,VLOOKUP(H23,Tabelle1[[Ort]:[RK KLV C üD]],3,),VLOOKUP(H23,Tabelle1[[Ort]:[RK KLV C üD]],6))+13,"")</f>
        <v/>
      </c>
      <c r="P23" s="99" t="str">
        <f>IFERROR(IF(IFERROR(MATCH($C$8&amp;$H23,Tabelle2[Codierung],0),0)&gt;0,VLOOKUP(H23,Tabelle1[[Ort]:[RK KLV C üD]],4,),VLOOKUP(H23,Tabelle1[[Ort]:[RK KLV C üD]],7))+13,"")</f>
        <v/>
      </c>
      <c r="Q23" s="104" t="str">
        <f>IFERROR(tbl_WohnsitzSO[[#This Row],[KLV A]]*tbl_WohnsitzSO[[#This Row],[KLV A Ansatz]]/60,"")</f>
        <v/>
      </c>
      <c r="R23" s="104" t="str">
        <f>IFERROR(tbl_WohnsitzSO[[#This Row],[KLV B]]*tbl_WohnsitzSO[[#This Row],[KLV B Ansatz]]/60,"")</f>
        <v/>
      </c>
      <c r="S23" s="104" t="str">
        <f>IFERROR(tbl_WohnsitzSO[[#This Row],[KLV C]]*tbl_WohnsitzSO[[#This Row],[KLV C Ansatz]]/60,"")</f>
        <v/>
      </c>
      <c r="T23" s="104">
        <f>IFERROR(SUM(tbl_WohnsitzSO[[#This Row],[KLV A Kosten]:[KLV C Kosten]]),"")</f>
        <v>0</v>
      </c>
      <c r="U23" s="102">
        <f>COUNTIF($H$14:$H23,H23)</f>
        <v>0</v>
      </c>
      <c r="V23" s="161"/>
    </row>
    <row r="24" spans="1:22">
      <c r="A24" s="101">
        <v>11</v>
      </c>
      <c r="B24" s="156"/>
      <c r="C24" s="156"/>
      <c r="D24" s="230"/>
      <c r="E24" s="158"/>
      <c r="F24" s="230"/>
      <c r="G24" s="156"/>
      <c r="H24" s="155"/>
      <c r="I24" s="156"/>
      <c r="J24" s="156"/>
      <c r="K24" s="156"/>
      <c r="L24" s="156"/>
      <c r="M24" s="102">
        <f>SUM(tbl_WohnsitzSO[[#This Row],[KLV A]:[KLV C]])</f>
        <v>0</v>
      </c>
      <c r="N24" s="99" t="str">
        <f>IFERROR(IF(IFERROR(MATCH($C$8&amp;$H24,Tabelle2[Codierung],0),0)&gt;0,VLOOKUP(H24,Tabelle1[[Ort]:[RK KLV C üD]],2,),VLOOKUP(H24,Tabelle1[[Ort]:[RK KLV C üD]],5))+13,"")</f>
        <v/>
      </c>
      <c r="O24" s="99" t="str">
        <f>IFERROR(IF(IFERROR(MATCH($C$8&amp;$H24,Tabelle2[Codierung],0),0)&gt;0,VLOOKUP(H24,Tabelle1[[Ort]:[RK KLV C üD]],3,),VLOOKUP(H24,Tabelle1[[Ort]:[RK KLV C üD]],6))+13,"")</f>
        <v/>
      </c>
      <c r="P24" s="99" t="str">
        <f>IFERROR(IF(IFERROR(MATCH($C$8&amp;$H24,Tabelle2[Codierung],0),0)&gt;0,VLOOKUP(H24,Tabelle1[[Ort]:[RK KLV C üD]],4,),VLOOKUP(H24,Tabelle1[[Ort]:[RK KLV C üD]],7))+13,"")</f>
        <v/>
      </c>
      <c r="Q24" s="104" t="str">
        <f>IFERROR(tbl_WohnsitzSO[[#This Row],[KLV A]]*tbl_WohnsitzSO[[#This Row],[KLV A Ansatz]]/60,"")</f>
        <v/>
      </c>
      <c r="R24" s="104" t="str">
        <f>IFERROR(tbl_WohnsitzSO[[#This Row],[KLV B]]*tbl_WohnsitzSO[[#This Row],[KLV B Ansatz]]/60,"")</f>
        <v/>
      </c>
      <c r="S24" s="104" t="str">
        <f>IFERROR(tbl_WohnsitzSO[[#This Row],[KLV C]]*tbl_WohnsitzSO[[#This Row],[KLV C Ansatz]]/60,"")</f>
        <v/>
      </c>
      <c r="T24" s="104">
        <f>IFERROR(SUM(tbl_WohnsitzSO[[#This Row],[KLV A Kosten]:[KLV C Kosten]]),"")</f>
        <v>0</v>
      </c>
      <c r="U24" s="102">
        <f>COUNTIF($H$14:$H24,H24)</f>
        <v>0</v>
      </c>
      <c r="V24" s="161"/>
    </row>
    <row r="25" spans="1:22">
      <c r="A25" s="101">
        <v>12</v>
      </c>
      <c r="B25" s="156"/>
      <c r="C25" s="156"/>
      <c r="D25" s="230"/>
      <c r="E25" s="158"/>
      <c r="F25" s="230"/>
      <c r="G25" s="156"/>
      <c r="H25" s="155"/>
      <c r="I25" s="156"/>
      <c r="J25" s="156"/>
      <c r="K25" s="156"/>
      <c r="L25" s="156"/>
      <c r="M25" s="102">
        <f>SUM(tbl_WohnsitzSO[[#This Row],[KLV A]:[KLV C]])</f>
        <v>0</v>
      </c>
      <c r="N25" s="99" t="str">
        <f>IFERROR(IF(IFERROR(MATCH($C$8&amp;$H25,Tabelle2[Codierung],0),0)&gt;0,VLOOKUP(H25,Tabelle1[[Ort]:[RK KLV C üD]],2,),VLOOKUP(H25,Tabelle1[[Ort]:[RK KLV C üD]],5))+13,"")</f>
        <v/>
      </c>
      <c r="O25" s="99" t="str">
        <f>IFERROR(IF(IFERROR(MATCH($C$8&amp;$H25,Tabelle2[Codierung],0),0)&gt;0,VLOOKUP(H25,Tabelle1[[Ort]:[RK KLV C üD]],3,),VLOOKUP(H25,Tabelle1[[Ort]:[RK KLV C üD]],6))+13,"")</f>
        <v/>
      </c>
      <c r="P25" s="99" t="str">
        <f>IFERROR(IF(IFERROR(MATCH($C$8&amp;$H25,Tabelle2[Codierung],0),0)&gt;0,VLOOKUP(H25,Tabelle1[[Ort]:[RK KLV C üD]],4,),VLOOKUP(H25,Tabelle1[[Ort]:[RK KLV C üD]],7))+13,"")</f>
        <v/>
      </c>
      <c r="Q25" s="104" t="str">
        <f>IFERROR(tbl_WohnsitzSO[[#This Row],[KLV A]]*tbl_WohnsitzSO[[#This Row],[KLV A Ansatz]]/60,"")</f>
        <v/>
      </c>
      <c r="R25" s="104" t="str">
        <f>IFERROR(tbl_WohnsitzSO[[#This Row],[KLV B]]*tbl_WohnsitzSO[[#This Row],[KLV B Ansatz]]/60,"")</f>
        <v/>
      </c>
      <c r="S25" s="104" t="str">
        <f>IFERROR(tbl_WohnsitzSO[[#This Row],[KLV C]]*tbl_WohnsitzSO[[#This Row],[KLV C Ansatz]]/60,"")</f>
        <v/>
      </c>
      <c r="T25" s="104">
        <f>IFERROR(SUM(tbl_WohnsitzSO[[#This Row],[KLV A Kosten]:[KLV C Kosten]]),"")</f>
        <v>0</v>
      </c>
      <c r="U25" s="102">
        <f>COUNTIF($H$14:$H25,H25)</f>
        <v>0</v>
      </c>
      <c r="V25" s="161"/>
    </row>
    <row r="26" spans="1:22">
      <c r="A26" s="101">
        <v>13</v>
      </c>
      <c r="B26" s="156"/>
      <c r="C26" s="156"/>
      <c r="D26" s="230"/>
      <c r="E26" s="158"/>
      <c r="F26" s="230"/>
      <c r="G26" s="156"/>
      <c r="H26" s="155"/>
      <c r="I26" s="156"/>
      <c r="J26" s="156"/>
      <c r="K26" s="156"/>
      <c r="L26" s="156"/>
      <c r="M26" s="102">
        <f>SUM(tbl_WohnsitzSO[[#This Row],[KLV A]:[KLV C]])</f>
        <v>0</v>
      </c>
      <c r="N26" s="99" t="str">
        <f>IFERROR(IF(IFERROR(MATCH($C$8&amp;$H26,Tabelle2[Codierung],0),0)&gt;0,VLOOKUP(H26,Tabelle1[[Ort]:[RK KLV C üD]],2,),VLOOKUP(H26,Tabelle1[[Ort]:[RK KLV C üD]],5))+13,"")</f>
        <v/>
      </c>
      <c r="O26" s="99" t="str">
        <f>IFERROR(IF(IFERROR(MATCH($C$8&amp;$H26,Tabelle2[Codierung],0),0)&gt;0,VLOOKUP(H26,Tabelle1[[Ort]:[RK KLV C üD]],3,),VLOOKUP(H26,Tabelle1[[Ort]:[RK KLV C üD]],6))+13,"")</f>
        <v/>
      </c>
      <c r="P26" s="99" t="str">
        <f>IFERROR(IF(IFERROR(MATCH($C$8&amp;$H26,Tabelle2[Codierung],0),0)&gt;0,VLOOKUP(H26,Tabelle1[[Ort]:[RK KLV C üD]],4,),VLOOKUP(H26,Tabelle1[[Ort]:[RK KLV C üD]],7))+13,"")</f>
        <v/>
      </c>
      <c r="Q26" s="104" t="str">
        <f>IFERROR(tbl_WohnsitzSO[[#This Row],[KLV A]]*tbl_WohnsitzSO[[#This Row],[KLV A Ansatz]]/60,"")</f>
        <v/>
      </c>
      <c r="R26" s="104" t="str">
        <f>IFERROR(tbl_WohnsitzSO[[#This Row],[KLV B]]*tbl_WohnsitzSO[[#This Row],[KLV B Ansatz]]/60,"")</f>
        <v/>
      </c>
      <c r="S26" s="104" t="str">
        <f>IFERROR(tbl_WohnsitzSO[[#This Row],[KLV C]]*tbl_WohnsitzSO[[#This Row],[KLV C Ansatz]]/60,"")</f>
        <v/>
      </c>
      <c r="T26" s="104">
        <f>IFERROR(SUM(tbl_WohnsitzSO[[#This Row],[KLV A Kosten]:[KLV C Kosten]]),"")</f>
        <v>0</v>
      </c>
      <c r="U26" s="102">
        <f>COUNTIF($H$14:$H26,H26)</f>
        <v>0</v>
      </c>
      <c r="V26" s="161"/>
    </row>
    <row r="27" spans="1:22">
      <c r="A27" s="101">
        <v>14</v>
      </c>
      <c r="B27" s="156"/>
      <c r="C27" s="156"/>
      <c r="D27" s="230"/>
      <c r="E27" s="158"/>
      <c r="F27" s="230"/>
      <c r="G27" s="156"/>
      <c r="H27" s="155"/>
      <c r="I27" s="156"/>
      <c r="J27" s="156"/>
      <c r="K27" s="156"/>
      <c r="L27" s="156"/>
      <c r="M27" s="102">
        <f>SUM(tbl_WohnsitzSO[[#This Row],[KLV A]:[KLV C]])</f>
        <v>0</v>
      </c>
      <c r="N27" s="99" t="str">
        <f>IFERROR(IF(IFERROR(MATCH($C$8&amp;$H27,Tabelle2[Codierung],0),0)&gt;0,VLOOKUP(H27,Tabelle1[[Ort]:[RK KLV C üD]],2,),VLOOKUP(H27,Tabelle1[[Ort]:[RK KLV C üD]],5))+13,"")</f>
        <v/>
      </c>
      <c r="O27" s="99" t="str">
        <f>IFERROR(IF(IFERROR(MATCH($C$8&amp;$H27,Tabelle2[Codierung],0),0)&gt;0,VLOOKUP(H27,Tabelle1[[Ort]:[RK KLV C üD]],3,),VLOOKUP(H27,Tabelle1[[Ort]:[RK KLV C üD]],6))+13,"")</f>
        <v/>
      </c>
      <c r="P27" s="99" t="str">
        <f>IFERROR(IF(IFERROR(MATCH($C$8&amp;$H27,Tabelle2[Codierung],0),0)&gt;0,VLOOKUP(H27,Tabelle1[[Ort]:[RK KLV C üD]],4,),VLOOKUP(H27,Tabelle1[[Ort]:[RK KLV C üD]],7))+13,"")</f>
        <v/>
      </c>
      <c r="Q27" s="104" t="str">
        <f>IFERROR(tbl_WohnsitzSO[[#This Row],[KLV A]]*tbl_WohnsitzSO[[#This Row],[KLV A Ansatz]]/60,"")</f>
        <v/>
      </c>
      <c r="R27" s="104" t="str">
        <f>IFERROR(tbl_WohnsitzSO[[#This Row],[KLV B]]*tbl_WohnsitzSO[[#This Row],[KLV B Ansatz]]/60,"")</f>
        <v/>
      </c>
      <c r="S27" s="104" t="str">
        <f>IFERROR(tbl_WohnsitzSO[[#This Row],[KLV C]]*tbl_WohnsitzSO[[#This Row],[KLV C Ansatz]]/60,"")</f>
        <v/>
      </c>
      <c r="T27" s="104">
        <f>IFERROR(SUM(tbl_WohnsitzSO[[#This Row],[KLV A Kosten]:[KLV C Kosten]]),"")</f>
        <v>0</v>
      </c>
      <c r="U27" s="102">
        <f>COUNTIF($H$14:$H27,H27)</f>
        <v>0</v>
      </c>
      <c r="V27" s="161"/>
    </row>
    <row r="28" spans="1:22">
      <c r="A28" s="101">
        <v>15</v>
      </c>
      <c r="B28" s="156"/>
      <c r="C28" s="156"/>
      <c r="D28" s="230"/>
      <c r="E28" s="158"/>
      <c r="F28" s="230"/>
      <c r="G28" s="156"/>
      <c r="H28" s="155"/>
      <c r="I28" s="156"/>
      <c r="J28" s="156"/>
      <c r="K28" s="156"/>
      <c r="L28" s="156"/>
      <c r="M28" s="102">
        <f>SUM(tbl_WohnsitzSO[[#This Row],[KLV A]:[KLV C]])</f>
        <v>0</v>
      </c>
      <c r="N28" s="99" t="str">
        <f>IFERROR(IF(IFERROR(MATCH($C$8&amp;$H28,Tabelle2[Codierung],0),0)&gt;0,VLOOKUP(H28,Tabelle1[[Ort]:[RK KLV C üD]],2,),VLOOKUP(H28,Tabelle1[[Ort]:[RK KLV C üD]],5))+13,"")</f>
        <v/>
      </c>
      <c r="O28" s="99" t="str">
        <f>IFERROR(IF(IFERROR(MATCH($C$8&amp;$H28,Tabelle2[Codierung],0),0)&gt;0,VLOOKUP(H28,Tabelle1[[Ort]:[RK KLV C üD]],3,),VLOOKUP(H28,Tabelle1[[Ort]:[RK KLV C üD]],6))+13,"")</f>
        <v/>
      </c>
      <c r="P28" s="99" t="str">
        <f>IFERROR(IF(IFERROR(MATCH($C$8&amp;$H28,Tabelle2[Codierung],0),0)&gt;0,VLOOKUP(H28,Tabelle1[[Ort]:[RK KLV C üD]],4,),VLOOKUP(H28,Tabelle1[[Ort]:[RK KLV C üD]],7))+13,"")</f>
        <v/>
      </c>
      <c r="Q28" s="104" t="str">
        <f>IFERROR(tbl_WohnsitzSO[[#This Row],[KLV A]]*tbl_WohnsitzSO[[#This Row],[KLV A Ansatz]]/60,"")</f>
        <v/>
      </c>
      <c r="R28" s="104" t="str">
        <f>IFERROR(tbl_WohnsitzSO[[#This Row],[KLV B]]*tbl_WohnsitzSO[[#This Row],[KLV B Ansatz]]/60,"")</f>
        <v/>
      </c>
      <c r="S28" s="104" t="str">
        <f>IFERROR(tbl_WohnsitzSO[[#This Row],[KLV C]]*tbl_WohnsitzSO[[#This Row],[KLV C Ansatz]]/60,"")</f>
        <v/>
      </c>
      <c r="T28" s="104">
        <f>IFERROR(SUM(tbl_WohnsitzSO[[#This Row],[KLV A Kosten]:[KLV C Kosten]]),"")</f>
        <v>0</v>
      </c>
      <c r="U28" s="102">
        <f>COUNTIF($H$14:$H28,H28)</f>
        <v>0</v>
      </c>
      <c r="V28" s="161"/>
    </row>
    <row r="29" spans="1:22">
      <c r="A29" s="101">
        <v>16</v>
      </c>
      <c r="B29" s="156"/>
      <c r="C29" s="156"/>
      <c r="D29" s="230"/>
      <c r="E29" s="158"/>
      <c r="F29" s="230"/>
      <c r="G29" s="156"/>
      <c r="H29" s="155"/>
      <c r="I29" s="156"/>
      <c r="J29" s="156"/>
      <c r="K29" s="156"/>
      <c r="L29" s="156"/>
      <c r="M29" s="102">
        <f>SUM(tbl_WohnsitzSO[[#This Row],[KLV A]:[KLV C]])</f>
        <v>0</v>
      </c>
      <c r="N29" s="99" t="str">
        <f>IFERROR(IF(IFERROR(MATCH($C$8&amp;$H29,Tabelle2[Codierung],0),0)&gt;0,VLOOKUP(H29,Tabelle1[[Ort]:[RK KLV C üD]],2,),VLOOKUP(H29,Tabelle1[[Ort]:[RK KLV C üD]],5))+13,"")</f>
        <v/>
      </c>
      <c r="O29" s="99" t="str">
        <f>IFERROR(IF(IFERROR(MATCH($C$8&amp;$H29,Tabelle2[Codierung],0),0)&gt;0,VLOOKUP(H29,Tabelle1[[Ort]:[RK KLV C üD]],3,),VLOOKUP(H29,Tabelle1[[Ort]:[RK KLV C üD]],6))+13,"")</f>
        <v/>
      </c>
      <c r="P29" s="99" t="str">
        <f>IFERROR(IF(IFERROR(MATCH($C$8&amp;$H29,Tabelle2[Codierung],0),0)&gt;0,VLOOKUP(H29,Tabelle1[[Ort]:[RK KLV C üD]],4,),VLOOKUP(H29,Tabelle1[[Ort]:[RK KLV C üD]],7))+13,"")</f>
        <v/>
      </c>
      <c r="Q29" s="104" t="str">
        <f>IFERROR(tbl_WohnsitzSO[[#This Row],[KLV A]]*tbl_WohnsitzSO[[#This Row],[KLV A Ansatz]]/60,"")</f>
        <v/>
      </c>
      <c r="R29" s="104" t="str">
        <f>IFERROR(tbl_WohnsitzSO[[#This Row],[KLV B]]*tbl_WohnsitzSO[[#This Row],[KLV B Ansatz]]/60,"")</f>
        <v/>
      </c>
      <c r="S29" s="104" t="str">
        <f>IFERROR(tbl_WohnsitzSO[[#This Row],[KLV C]]*tbl_WohnsitzSO[[#This Row],[KLV C Ansatz]]/60,"")</f>
        <v/>
      </c>
      <c r="T29" s="104">
        <f>IFERROR(SUM(tbl_WohnsitzSO[[#This Row],[KLV A Kosten]:[KLV C Kosten]]),"")</f>
        <v>0</v>
      </c>
      <c r="U29" s="102">
        <f>COUNTIF($H$14:$H29,H29)</f>
        <v>0</v>
      </c>
      <c r="V29" s="161"/>
    </row>
    <row r="30" spans="1:22">
      <c r="A30" s="101">
        <v>17</v>
      </c>
      <c r="B30" s="156"/>
      <c r="C30" s="156"/>
      <c r="D30" s="230"/>
      <c r="E30" s="158"/>
      <c r="F30" s="230"/>
      <c r="G30" s="156"/>
      <c r="H30" s="155"/>
      <c r="I30" s="156"/>
      <c r="J30" s="156"/>
      <c r="K30" s="156"/>
      <c r="L30" s="156"/>
      <c r="M30" s="102">
        <f>SUM(tbl_WohnsitzSO[[#This Row],[KLV A]:[KLV C]])</f>
        <v>0</v>
      </c>
      <c r="N30" s="99" t="str">
        <f>IFERROR(IF(IFERROR(MATCH($C$8&amp;$H30,Tabelle2[Codierung],0),0)&gt;0,VLOOKUP(H30,Tabelle1[[Ort]:[RK KLV C üD]],2,),VLOOKUP(H30,Tabelle1[[Ort]:[RK KLV C üD]],5))+13,"")</f>
        <v/>
      </c>
      <c r="O30" s="99" t="str">
        <f>IFERROR(IF(IFERROR(MATCH($C$8&amp;$H30,Tabelle2[Codierung],0),0)&gt;0,VLOOKUP(H30,Tabelle1[[Ort]:[RK KLV C üD]],3,),VLOOKUP(H30,Tabelle1[[Ort]:[RK KLV C üD]],6))+13,"")</f>
        <v/>
      </c>
      <c r="P30" s="99" t="str">
        <f>IFERROR(IF(IFERROR(MATCH($C$8&amp;$H30,Tabelle2[Codierung],0),0)&gt;0,VLOOKUP(H30,Tabelle1[[Ort]:[RK KLV C üD]],4,),VLOOKUP(H30,Tabelle1[[Ort]:[RK KLV C üD]],7))+13,"")</f>
        <v/>
      </c>
      <c r="Q30" s="104" t="str">
        <f>IFERROR(tbl_WohnsitzSO[[#This Row],[KLV A]]*tbl_WohnsitzSO[[#This Row],[KLV A Ansatz]]/60,"")</f>
        <v/>
      </c>
      <c r="R30" s="104" t="str">
        <f>IFERROR(tbl_WohnsitzSO[[#This Row],[KLV B]]*tbl_WohnsitzSO[[#This Row],[KLV B Ansatz]]/60,"")</f>
        <v/>
      </c>
      <c r="S30" s="104" t="str">
        <f>IFERROR(tbl_WohnsitzSO[[#This Row],[KLV C]]*tbl_WohnsitzSO[[#This Row],[KLV C Ansatz]]/60,"")</f>
        <v/>
      </c>
      <c r="T30" s="104">
        <f>IFERROR(SUM(tbl_WohnsitzSO[[#This Row],[KLV A Kosten]:[KLV C Kosten]]),"")</f>
        <v>0</v>
      </c>
      <c r="U30" s="102">
        <f>COUNTIF($H$14:$H30,H30)</f>
        <v>0</v>
      </c>
      <c r="V30" s="161"/>
    </row>
    <row r="31" spans="1:22">
      <c r="A31" s="101">
        <v>18</v>
      </c>
      <c r="B31" s="156"/>
      <c r="C31" s="156"/>
      <c r="D31" s="230"/>
      <c r="E31" s="158"/>
      <c r="F31" s="230"/>
      <c r="G31" s="156"/>
      <c r="H31" s="155"/>
      <c r="I31" s="156"/>
      <c r="J31" s="156"/>
      <c r="K31" s="156"/>
      <c r="L31" s="156"/>
      <c r="M31" s="102">
        <f>SUM(tbl_WohnsitzSO[[#This Row],[KLV A]:[KLV C]])</f>
        <v>0</v>
      </c>
      <c r="N31" s="99" t="str">
        <f>IFERROR(IF(IFERROR(MATCH($C$8&amp;$H31,Tabelle2[Codierung],0),0)&gt;0,VLOOKUP(H31,Tabelle1[[Ort]:[RK KLV C üD]],2,),VLOOKUP(H31,Tabelle1[[Ort]:[RK KLV C üD]],5))+13,"")</f>
        <v/>
      </c>
      <c r="O31" s="99" t="str">
        <f>IFERROR(IF(IFERROR(MATCH($C$8&amp;$H31,Tabelle2[Codierung],0),0)&gt;0,VLOOKUP(H31,Tabelle1[[Ort]:[RK KLV C üD]],3,),VLOOKUP(H31,Tabelle1[[Ort]:[RK KLV C üD]],6))+13,"")</f>
        <v/>
      </c>
      <c r="P31" s="99" t="str">
        <f>IFERROR(IF(IFERROR(MATCH($C$8&amp;$H31,Tabelle2[Codierung],0),0)&gt;0,VLOOKUP(H31,Tabelle1[[Ort]:[RK KLV C üD]],4,),VLOOKUP(H31,Tabelle1[[Ort]:[RK KLV C üD]],7))+13,"")</f>
        <v/>
      </c>
      <c r="Q31" s="104" t="str">
        <f>IFERROR(tbl_WohnsitzSO[[#This Row],[KLV A]]*tbl_WohnsitzSO[[#This Row],[KLV A Ansatz]]/60,"")</f>
        <v/>
      </c>
      <c r="R31" s="104" t="str">
        <f>IFERROR(tbl_WohnsitzSO[[#This Row],[KLV B]]*tbl_WohnsitzSO[[#This Row],[KLV B Ansatz]]/60,"")</f>
        <v/>
      </c>
      <c r="S31" s="104" t="str">
        <f>IFERROR(tbl_WohnsitzSO[[#This Row],[KLV C]]*tbl_WohnsitzSO[[#This Row],[KLV C Ansatz]]/60,"")</f>
        <v/>
      </c>
      <c r="T31" s="104">
        <f>IFERROR(SUM(tbl_WohnsitzSO[[#This Row],[KLV A Kosten]:[KLV C Kosten]]),"")</f>
        <v>0</v>
      </c>
      <c r="U31" s="102">
        <f>COUNTIF($H$14:$H31,H31)</f>
        <v>0</v>
      </c>
      <c r="V31" s="161"/>
    </row>
    <row r="32" spans="1:22">
      <c r="A32" s="101">
        <v>19</v>
      </c>
      <c r="B32" s="156"/>
      <c r="C32" s="156"/>
      <c r="D32" s="230"/>
      <c r="E32" s="158"/>
      <c r="F32" s="230"/>
      <c r="G32" s="156"/>
      <c r="H32" s="155"/>
      <c r="I32" s="156"/>
      <c r="J32" s="156"/>
      <c r="K32" s="156"/>
      <c r="L32" s="156"/>
      <c r="M32" s="102">
        <f>SUM(tbl_WohnsitzSO[[#This Row],[KLV A]:[KLV C]])</f>
        <v>0</v>
      </c>
      <c r="N32" s="99" t="str">
        <f>IFERROR(IF(IFERROR(MATCH($C$8&amp;$H32,Tabelle2[Codierung],0),0)&gt;0,VLOOKUP(H32,Tabelle1[[Ort]:[RK KLV C üD]],2,),VLOOKUP(H32,Tabelle1[[Ort]:[RK KLV C üD]],5))+13,"")</f>
        <v/>
      </c>
      <c r="O32" s="99" t="str">
        <f>IFERROR(IF(IFERROR(MATCH($C$8&amp;$H32,Tabelle2[Codierung],0),0)&gt;0,VLOOKUP(H32,Tabelle1[[Ort]:[RK KLV C üD]],3,),VLOOKUP(H32,Tabelle1[[Ort]:[RK KLV C üD]],6))+13,"")</f>
        <v/>
      </c>
      <c r="P32" s="99" t="str">
        <f>IFERROR(IF(IFERROR(MATCH($C$8&amp;$H32,Tabelle2[Codierung],0),0)&gt;0,VLOOKUP(H32,Tabelle1[[Ort]:[RK KLV C üD]],4,),VLOOKUP(H32,Tabelle1[[Ort]:[RK KLV C üD]],7))+13,"")</f>
        <v/>
      </c>
      <c r="Q32" s="104" t="str">
        <f>IFERROR(tbl_WohnsitzSO[[#This Row],[KLV A]]*tbl_WohnsitzSO[[#This Row],[KLV A Ansatz]]/60,"")</f>
        <v/>
      </c>
      <c r="R32" s="104" t="str">
        <f>IFERROR(tbl_WohnsitzSO[[#This Row],[KLV B]]*tbl_WohnsitzSO[[#This Row],[KLV B Ansatz]]/60,"")</f>
        <v/>
      </c>
      <c r="S32" s="104" t="str">
        <f>IFERROR(tbl_WohnsitzSO[[#This Row],[KLV C]]*tbl_WohnsitzSO[[#This Row],[KLV C Ansatz]]/60,"")</f>
        <v/>
      </c>
      <c r="T32" s="104">
        <f>IFERROR(SUM(tbl_WohnsitzSO[[#This Row],[KLV A Kosten]:[KLV C Kosten]]),"")</f>
        <v>0</v>
      </c>
      <c r="U32" s="102">
        <f>COUNTIF($H$14:$H32,H32)</f>
        <v>0</v>
      </c>
      <c r="V32" s="161"/>
    </row>
    <row r="33" spans="1:22">
      <c r="A33" s="101">
        <v>20</v>
      </c>
      <c r="B33" s="156"/>
      <c r="C33" s="156"/>
      <c r="D33" s="230"/>
      <c r="E33" s="158"/>
      <c r="F33" s="230"/>
      <c r="G33" s="156"/>
      <c r="H33" s="155"/>
      <c r="I33" s="156"/>
      <c r="J33" s="156"/>
      <c r="K33" s="156"/>
      <c r="L33" s="156"/>
      <c r="M33" s="102">
        <f>SUM(tbl_WohnsitzSO[[#This Row],[KLV A]:[KLV C]])</f>
        <v>0</v>
      </c>
      <c r="N33" s="99" t="str">
        <f>IFERROR(IF(IFERROR(MATCH($C$8&amp;$H33,Tabelle2[Codierung],0),0)&gt;0,VLOOKUP(H33,Tabelle1[[Ort]:[RK KLV C üD]],2,),VLOOKUP(H33,Tabelle1[[Ort]:[RK KLV C üD]],5))+13,"")</f>
        <v/>
      </c>
      <c r="O33" s="99" t="str">
        <f>IFERROR(IF(IFERROR(MATCH($C$8&amp;$H33,Tabelle2[Codierung],0),0)&gt;0,VLOOKUP(H33,Tabelle1[[Ort]:[RK KLV C üD]],3,),VLOOKUP(H33,Tabelle1[[Ort]:[RK KLV C üD]],6))+13,"")</f>
        <v/>
      </c>
      <c r="P33" s="99" t="str">
        <f>IFERROR(IF(IFERROR(MATCH($C$8&amp;$H33,Tabelle2[Codierung],0),0)&gt;0,VLOOKUP(H33,Tabelle1[[Ort]:[RK KLV C üD]],4,),VLOOKUP(H33,Tabelle1[[Ort]:[RK KLV C üD]],7))+13,"")</f>
        <v/>
      </c>
      <c r="Q33" s="104" t="str">
        <f>IFERROR(tbl_WohnsitzSO[[#This Row],[KLV A]]*tbl_WohnsitzSO[[#This Row],[KLV A Ansatz]]/60,"")</f>
        <v/>
      </c>
      <c r="R33" s="104" t="str">
        <f>IFERROR(tbl_WohnsitzSO[[#This Row],[KLV B]]*tbl_WohnsitzSO[[#This Row],[KLV B Ansatz]]/60,"")</f>
        <v/>
      </c>
      <c r="S33" s="104" t="str">
        <f>IFERROR(tbl_WohnsitzSO[[#This Row],[KLV C]]*tbl_WohnsitzSO[[#This Row],[KLV C Ansatz]]/60,"")</f>
        <v/>
      </c>
      <c r="T33" s="104">
        <f>IFERROR(SUM(tbl_WohnsitzSO[[#This Row],[KLV A Kosten]:[KLV C Kosten]]),"")</f>
        <v>0</v>
      </c>
      <c r="U33" s="102">
        <f>COUNTIF($H$14:$H33,H33)</f>
        <v>0</v>
      </c>
      <c r="V33" s="161"/>
    </row>
    <row r="34" spans="1:22">
      <c r="A34" s="101">
        <v>21</v>
      </c>
      <c r="B34" s="156"/>
      <c r="C34" s="156"/>
      <c r="D34" s="230"/>
      <c r="E34" s="158"/>
      <c r="F34" s="230"/>
      <c r="G34" s="156"/>
      <c r="H34" s="155"/>
      <c r="I34" s="156"/>
      <c r="J34" s="156"/>
      <c r="K34" s="156"/>
      <c r="L34" s="156"/>
      <c r="M34" s="102">
        <f>SUM(tbl_WohnsitzSO[[#This Row],[KLV A]:[KLV C]])</f>
        <v>0</v>
      </c>
      <c r="N34" s="99" t="str">
        <f>IFERROR(IF(IFERROR(MATCH($C$8&amp;$H34,Tabelle2[Codierung],0),0)&gt;0,VLOOKUP(H34,Tabelle1[[Ort]:[RK KLV C üD]],2,),VLOOKUP(H34,Tabelle1[[Ort]:[RK KLV C üD]],5))+13,"")</f>
        <v/>
      </c>
      <c r="O34" s="99" t="str">
        <f>IFERROR(IF(IFERROR(MATCH($C$8&amp;$H34,Tabelle2[Codierung],0),0)&gt;0,VLOOKUP(H34,Tabelle1[[Ort]:[RK KLV C üD]],3,),VLOOKUP(H34,Tabelle1[[Ort]:[RK KLV C üD]],6))+13,"")</f>
        <v/>
      </c>
      <c r="P34" s="99" t="str">
        <f>IFERROR(IF(IFERROR(MATCH($C$8&amp;$H34,Tabelle2[Codierung],0),0)&gt;0,VLOOKUP(H34,Tabelle1[[Ort]:[RK KLV C üD]],4,),VLOOKUP(H34,Tabelle1[[Ort]:[RK KLV C üD]],7))+13,"")</f>
        <v/>
      </c>
      <c r="Q34" s="104" t="str">
        <f>IFERROR(tbl_WohnsitzSO[[#This Row],[KLV A]]*tbl_WohnsitzSO[[#This Row],[KLV A Ansatz]]/60,"")</f>
        <v/>
      </c>
      <c r="R34" s="104" t="str">
        <f>IFERROR(tbl_WohnsitzSO[[#This Row],[KLV B]]*tbl_WohnsitzSO[[#This Row],[KLV B Ansatz]]/60,"")</f>
        <v/>
      </c>
      <c r="S34" s="104" t="str">
        <f>IFERROR(tbl_WohnsitzSO[[#This Row],[KLV C]]*tbl_WohnsitzSO[[#This Row],[KLV C Ansatz]]/60,"")</f>
        <v/>
      </c>
      <c r="T34" s="104">
        <f>IFERROR(SUM(tbl_WohnsitzSO[[#This Row],[KLV A Kosten]:[KLV C Kosten]]),"")</f>
        <v>0</v>
      </c>
      <c r="U34" s="102">
        <f>COUNTIF($H$14:$H34,H34)</f>
        <v>0</v>
      </c>
      <c r="V34" s="161"/>
    </row>
    <row r="35" spans="1:22">
      <c r="A35" s="101">
        <v>22</v>
      </c>
      <c r="B35" s="156"/>
      <c r="C35" s="156"/>
      <c r="D35" s="230"/>
      <c r="E35" s="158"/>
      <c r="F35" s="230"/>
      <c r="G35" s="156"/>
      <c r="H35" s="155"/>
      <c r="I35" s="156"/>
      <c r="J35" s="156"/>
      <c r="K35" s="156"/>
      <c r="L35" s="156"/>
      <c r="M35" s="102">
        <f>SUM(tbl_WohnsitzSO[[#This Row],[KLV A]:[KLV C]])</f>
        <v>0</v>
      </c>
      <c r="N35" s="99" t="str">
        <f>IFERROR(IF(IFERROR(MATCH($C$8&amp;$H35,Tabelle2[Codierung],0),0)&gt;0,VLOOKUP(H35,Tabelle1[[Ort]:[RK KLV C üD]],2,),VLOOKUP(H35,Tabelle1[[Ort]:[RK KLV C üD]],5))+13,"")</f>
        <v/>
      </c>
      <c r="O35" s="99" t="str">
        <f>IFERROR(IF(IFERROR(MATCH($C$8&amp;$H35,Tabelle2[Codierung],0),0)&gt;0,VLOOKUP(H35,Tabelle1[[Ort]:[RK KLV C üD]],3,),VLOOKUP(H35,Tabelle1[[Ort]:[RK KLV C üD]],6))+13,"")</f>
        <v/>
      </c>
      <c r="P35" s="99" t="str">
        <f>IFERROR(IF(IFERROR(MATCH($C$8&amp;$H35,Tabelle2[Codierung],0),0)&gt;0,VLOOKUP(H35,Tabelle1[[Ort]:[RK KLV C üD]],4,),VLOOKUP(H35,Tabelle1[[Ort]:[RK KLV C üD]],7))+13,"")</f>
        <v/>
      </c>
      <c r="Q35" s="104" t="str">
        <f>IFERROR(tbl_WohnsitzSO[[#This Row],[KLV A]]*tbl_WohnsitzSO[[#This Row],[KLV A Ansatz]]/60,"")</f>
        <v/>
      </c>
      <c r="R35" s="104" t="str">
        <f>IFERROR(tbl_WohnsitzSO[[#This Row],[KLV B]]*tbl_WohnsitzSO[[#This Row],[KLV B Ansatz]]/60,"")</f>
        <v/>
      </c>
      <c r="S35" s="104" t="str">
        <f>IFERROR(tbl_WohnsitzSO[[#This Row],[KLV C]]*tbl_WohnsitzSO[[#This Row],[KLV C Ansatz]]/60,"")</f>
        <v/>
      </c>
      <c r="T35" s="104">
        <f>IFERROR(SUM(tbl_WohnsitzSO[[#This Row],[KLV A Kosten]:[KLV C Kosten]]),"")</f>
        <v>0</v>
      </c>
      <c r="U35" s="102">
        <f>COUNTIF($H$14:$H35,H35)</f>
        <v>0</v>
      </c>
      <c r="V35" s="161"/>
    </row>
    <row r="36" spans="1:22">
      <c r="A36" s="101">
        <v>23</v>
      </c>
      <c r="B36" s="156"/>
      <c r="C36" s="156"/>
      <c r="D36" s="230"/>
      <c r="E36" s="158"/>
      <c r="F36" s="230"/>
      <c r="G36" s="156"/>
      <c r="H36" s="155"/>
      <c r="I36" s="156"/>
      <c r="J36" s="156"/>
      <c r="K36" s="156"/>
      <c r="L36" s="156"/>
      <c r="M36" s="102">
        <f>SUM(tbl_WohnsitzSO[[#This Row],[KLV A]:[KLV C]])</f>
        <v>0</v>
      </c>
      <c r="N36" s="99" t="str">
        <f>IFERROR(IF(IFERROR(MATCH($C$8&amp;$H36,Tabelle2[Codierung],0),0)&gt;0,VLOOKUP(H36,Tabelle1[[Ort]:[RK KLV C üD]],2,),VLOOKUP(H36,Tabelle1[[Ort]:[RK KLV C üD]],5))+13,"")</f>
        <v/>
      </c>
      <c r="O36" s="99" t="str">
        <f>IFERROR(IF(IFERROR(MATCH($C$8&amp;$H36,Tabelle2[Codierung],0),0)&gt;0,VLOOKUP(H36,Tabelle1[[Ort]:[RK KLV C üD]],3,),VLOOKUP(H36,Tabelle1[[Ort]:[RK KLV C üD]],6))+13,"")</f>
        <v/>
      </c>
      <c r="P36" s="99" t="str">
        <f>IFERROR(IF(IFERROR(MATCH($C$8&amp;$H36,Tabelle2[Codierung],0),0)&gt;0,VLOOKUP(H36,Tabelle1[[Ort]:[RK KLV C üD]],4,),VLOOKUP(H36,Tabelle1[[Ort]:[RK KLV C üD]],7))+13,"")</f>
        <v/>
      </c>
      <c r="Q36" s="104" t="str">
        <f>IFERROR(tbl_WohnsitzSO[[#This Row],[KLV A]]*tbl_WohnsitzSO[[#This Row],[KLV A Ansatz]]/60,"")</f>
        <v/>
      </c>
      <c r="R36" s="104" t="str">
        <f>IFERROR(tbl_WohnsitzSO[[#This Row],[KLV B]]*tbl_WohnsitzSO[[#This Row],[KLV B Ansatz]]/60,"")</f>
        <v/>
      </c>
      <c r="S36" s="104" t="str">
        <f>IFERROR(tbl_WohnsitzSO[[#This Row],[KLV C]]*tbl_WohnsitzSO[[#This Row],[KLV C Ansatz]]/60,"")</f>
        <v/>
      </c>
      <c r="T36" s="104">
        <f>IFERROR(SUM(tbl_WohnsitzSO[[#This Row],[KLV A Kosten]:[KLV C Kosten]]),"")</f>
        <v>0</v>
      </c>
      <c r="U36" s="102">
        <f>COUNTIF($H$14:$H36,H36)</f>
        <v>0</v>
      </c>
      <c r="V36" s="161"/>
    </row>
    <row r="37" spans="1:22">
      <c r="A37" s="101">
        <v>24</v>
      </c>
      <c r="B37" s="156"/>
      <c r="C37" s="156"/>
      <c r="D37" s="230"/>
      <c r="E37" s="158"/>
      <c r="F37" s="230"/>
      <c r="G37" s="156"/>
      <c r="H37" s="155"/>
      <c r="I37" s="156"/>
      <c r="J37" s="156"/>
      <c r="K37" s="156"/>
      <c r="L37" s="156"/>
      <c r="M37" s="102">
        <f>SUM(tbl_WohnsitzSO[[#This Row],[KLV A]:[KLV C]])</f>
        <v>0</v>
      </c>
      <c r="N37" s="99" t="str">
        <f>IFERROR(IF(IFERROR(MATCH($C$8&amp;$H37,Tabelle2[Codierung],0),0)&gt;0,VLOOKUP(H37,Tabelle1[[Ort]:[RK KLV C üD]],2,),VLOOKUP(H37,Tabelle1[[Ort]:[RK KLV C üD]],5))+13,"")</f>
        <v/>
      </c>
      <c r="O37" s="99" t="str">
        <f>IFERROR(IF(IFERROR(MATCH($C$8&amp;$H37,Tabelle2[Codierung],0),0)&gt;0,VLOOKUP(H37,Tabelle1[[Ort]:[RK KLV C üD]],3,),VLOOKUP(H37,Tabelle1[[Ort]:[RK KLV C üD]],6))+13,"")</f>
        <v/>
      </c>
      <c r="P37" s="99" t="str">
        <f>IFERROR(IF(IFERROR(MATCH($C$8&amp;$H37,Tabelle2[Codierung],0),0)&gt;0,VLOOKUP(H37,Tabelle1[[Ort]:[RK KLV C üD]],4,),VLOOKUP(H37,Tabelle1[[Ort]:[RK KLV C üD]],7))+13,"")</f>
        <v/>
      </c>
      <c r="Q37" s="104" t="str">
        <f>IFERROR(tbl_WohnsitzSO[[#This Row],[KLV A]]*tbl_WohnsitzSO[[#This Row],[KLV A Ansatz]]/60,"")</f>
        <v/>
      </c>
      <c r="R37" s="104" t="str">
        <f>IFERROR(tbl_WohnsitzSO[[#This Row],[KLV B]]*tbl_WohnsitzSO[[#This Row],[KLV B Ansatz]]/60,"")</f>
        <v/>
      </c>
      <c r="S37" s="104" t="str">
        <f>IFERROR(tbl_WohnsitzSO[[#This Row],[KLV C]]*tbl_WohnsitzSO[[#This Row],[KLV C Ansatz]]/60,"")</f>
        <v/>
      </c>
      <c r="T37" s="104">
        <f>IFERROR(SUM(tbl_WohnsitzSO[[#This Row],[KLV A Kosten]:[KLV C Kosten]]),"")</f>
        <v>0</v>
      </c>
      <c r="U37" s="102">
        <f>COUNTIF($H$14:$H37,H37)</f>
        <v>0</v>
      </c>
      <c r="V37" s="161"/>
    </row>
    <row r="38" spans="1:22">
      <c r="A38" s="101">
        <v>25</v>
      </c>
      <c r="B38" s="156"/>
      <c r="C38" s="156"/>
      <c r="D38" s="230"/>
      <c r="E38" s="158"/>
      <c r="F38" s="230"/>
      <c r="G38" s="156"/>
      <c r="H38" s="155"/>
      <c r="I38" s="156"/>
      <c r="J38" s="156"/>
      <c r="K38" s="156"/>
      <c r="L38" s="156"/>
      <c r="M38" s="102">
        <f>SUM(tbl_WohnsitzSO[[#This Row],[KLV A]:[KLV C]])</f>
        <v>0</v>
      </c>
      <c r="N38" s="99" t="str">
        <f>IFERROR(IF(IFERROR(MATCH($C$8&amp;$H38,Tabelle2[Codierung],0),0)&gt;0,VLOOKUP(H38,Tabelle1[[Ort]:[RK KLV C üD]],2,),VLOOKUP(H38,Tabelle1[[Ort]:[RK KLV C üD]],5))+13,"")</f>
        <v/>
      </c>
      <c r="O38" s="99" t="str">
        <f>IFERROR(IF(IFERROR(MATCH($C$8&amp;$H38,Tabelle2[Codierung],0),0)&gt;0,VLOOKUP(H38,Tabelle1[[Ort]:[RK KLV C üD]],3,),VLOOKUP(H38,Tabelle1[[Ort]:[RK KLV C üD]],6))+13,"")</f>
        <v/>
      </c>
      <c r="P38" s="99" t="str">
        <f>IFERROR(IF(IFERROR(MATCH($C$8&amp;$H38,Tabelle2[Codierung],0),0)&gt;0,VLOOKUP(H38,Tabelle1[[Ort]:[RK KLV C üD]],4,),VLOOKUP(H38,Tabelle1[[Ort]:[RK KLV C üD]],7))+13,"")</f>
        <v/>
      </c>
      <c r="Q38" s="104" t="str">
        <f>IFERROR(tbl_WohnsitzSO[[#This Row],[KLV A]]*tbl_WohnsitzSO[[#This Row],[KLV A Ansatz]]/60,"")</f>
        <v/>
      </c>
      <c r="R38" s="104" t="str">
        <f>IFERROR(tbl_WohnsitzSO[[#This Row],[KLV B]]*tbl_WohnsitzSO[[#This Row],[KLV B Ansatz]]/60,"")</f>
        <v/>
      </c>
      <c r="S38" s="104" t="str">
        <f>IFERROR(tbl_WohnsitzSO[[#This Row],[KLV C]]*tbl_WohnsitzSO[[#This Row],[KLV C Ansatz]]/60,"")</f>
        <v/>
      </c>
      <c r="T38" s="104">
        <f>IFERROR(SUM(tbl_WohnsitzSO[[#This Row],[KLV A Kosten]:[KLV C Kosten]]),"")</f>
        <v>0</v>
      </c>
      <c r="U38" s="102">
        <f>COUNTIF($H$14:$H38,H38)</f>
        <v>0</v>
      </c>
      <c r="V38" s="161"/>
    </row>
    <row r="39" spans="1:22">
      <c r="A39" s="101">
        <v>26</v>
      </c>
      <c r="B39" s="156"/>
      <c r="C39" s="156"/>
      <c r="D39" s="230"/>
      <c r="E39" s="158"/>
      <c r="F39" s="230"/>
      <c r="G39" s="156"/>
      <c r="H39" s="155"/>
      <c r="I39" s="156"/>
      <c r="J39" s="156"/>
      <c r="K39" s="156"/>
      <c r="L39" s="156"/>
      <c r="M39" s="102">
        <f>SUM(tbl_WohnsitzSO[[#This Row],[KLV A]:[KLV C]])</f>
        <v>0</v>
      </c>
      <c r="N39" s="99" t="str">
        <f>IFERROR(IF(IFERROR(MATCH($C$8&amp;$H39,Tabelle2[Codierung],0),0)&gt;0,VLOOKUP(H39,Tabelle1[[Ort]:[RK KLV C üD]],2,),VLOOKUP(H39,Tabelle1[[Ort]:[RK KLV C üD]],5))+13,"")</f>
        <v/>
      </c>
      <c r="O39" s="99" t="str">
        <f>IFERROR(IF(IFERROR(MATCH($C$8&amp;$H39,Tabelle2[Codierung],0),0)&gt;0,VLOOKUP(H39,Tabelle1[[Ort]:[RK KLV C üD]],3,),VLOOKUP(H39,Tabelle1[[Ort]:[RK KLV C üD]],6))+13,"")</f>
        <v/>
      </c>
      <c r="P39" s="99" t="str">
        <f>IFERROR(IF(IFERROR(MATCH($C$8&amp;$H39,Tabelle2[Codierung],0),0)&gt;0,VLOOKUP(H39,Tabelle1[[Ort]:[RK KLV C üD]],4,),VLOOKUP(H39,Tabelle1[[Ort]:[RK KLV C üD]],7))+13,"")</f>
        <v/>
      </c>
      <c r="Q39" s="104" t="str">
        <f>IFERROR(tbl_WohnsitzSO[[#This Row],[KLV A]]*tbl_WohnsitzSO[[#This Row],[KLV A Ansatz]]/60,"")</f>
        <v/>
      </c>
      <c r="R39" s="104" t="str">
        <f>IFERROR(tbl_WohnsitzSO[[#This Row],[KLV B]]*tbl_WohnsitzSO[[#This Row],[KLV B Ansatz]]/60,"")</f>
        <v/>
      </c>
      <c r="S39" s="104" t="str">
        <f>IFERROR(tbl_WohnsitzSO[[#This Row],[KLV C]]*tbl_WohnsitzSO[[#This Row],[KLV C Ansatz]]/60,"")</f>
        <v/>
      </c>
      <c r="T39" s="104">
        <f>IFERROR(SUM(tbl_WohnsitzSO[[#This Row],[KLV A Kosten]:[KLV C Kosten]]),"")</f>
        <v>0</v>
      </c>
      <c r="U39" s="102">
        <f>COUNTIF($H$14:$H39,H39)</f>
        <v>0</v>
      </c>
      <c r="V39" s="161"/>
    </row>
    <row r="40" spans="1:22">
      <c r="A40" s="101">
        <v>27</v>
      </c>
      <c r="B40" s="156"/>
      <c r="C40" s="156"/>
      <c r="D40" s="230"/>
      <c r="E40" s="158"/>
      <c r="F40" s="230"/>
      <c r="G40" s="156"/>
      <c r="H40" s="155"/>
      <c r="I40" s="156"/>
      <c r="J40" s="156"/>
      <c r="K40" s="156"/>
      <c r="L40" s="156"/>
      <c r="M40" s="102">
        <f>SUM(tbl_WohnsitzSO[[#This Row],[KLV A]:[KLV C]])</f>
        <v>0</v>
      </c>
      <c r="N40" s="99" t="str">
        <f>IFERROR(IF(IFERROR(MATCH($C$8&amp;$H40,Tabelle2[Codierung],0),0)&gt;0,VLOOKUP(H40,Tabelle1[[Ort]:[RK KLV C üD]],2,),VLOOKUP(H40,Tabelle1[[Ort]:[RK KLV C üD]],5))+13,"")</f>
        <v/>
      </c>
      <c r="O40" s="99" t="str">
        <f>IFERROR(IF(IFERROR(MATCH($C$8&amp;$H40,Tabelle2[Codierung],0),0)&gt;0,VLOOKUP(H40,Tabelle1[[Ort]:[RK KLV C üD]],3,),VLOOKUP(H40,Tabelle1[[Ort]:[RK KLV C üD]],6))+13,"")</f>
        <v/>
      </c>
      <c r="P40" s="99" t="str">
        <f>IFERROR(IF(IFERROR(MATCH($C$8&amp;$H40,Tabelle2[Codierung],0),0)&gt;0,VLOOKUP(H40,Tabelle1[[Ort]:[RK KLV C üD]],4,),VLOOKUP(H40,Tabelle1[[Ort]:[RK KLV C üD]],7))+13,"")</f>
        <v/>
      </c>
      <c r="Q40" s="104" t="str">
        <f>IFERROR(tbl_WohnsitzSO[[#This Row],[KLV A]]*tbl_WohnsitzSO[[#This Row],[KLV A Ansatz]]/60,"")</f>
        <v/>
      </c>
      <c r="R40" s="104" t="str">
        <f>IFERROR(tbl_WohnsitzSO[[#This Row],[KLV B]]*tbl_WohnsitzSO[[#This Row],[KLV B Ansatz]]/60,"")</f>
        <v/>
      </c>
      <c r="S40" s="104" t="str">
        <f>IFERROR(tbl_WohnsitzSO[[#This Row],[KLV C]]*tbl_WohnsitzSO[[#This Row],[KLV C Ansatz]]/60,"")</f>
        <v/>
      </c>
      <c r="T40" s="104">
        <f>IFERROR(SUM(tbl_WohnsitzSO[[#This Row],[KLV A Kosten]:[KLV C Kosten]]),"")</f>
        <v>0</v>
      </c>
      <c r="U40" s="102">
        <f>COUNTIF($H$14:$H40,H40)</f>
        <v>0</v>
      </c>
      <c r="V40" s="161"/>
    </row>
    <row r="41" spans="1:22">
      <c r="A41" s="101">
        <v>28</v>
      </c>
      <c r="B41" s="156"/>
      <c r="C41" s="156"/>
      <c r="D41" s="230"/>
      <c r="E41" s="158"/>
      <c r="F41" s="230"/>
      <c r="G41" s="156"/>
      <c r="H41" s="155"/>
      <c r="I41" s="156"/>
      <c r="J41" s="156"/>
      <c r="K41" s="156"/>
      <c r="L41" s="156"/>
      <c r="M41" s="102">
        <f>SUM(tbl_WohnsitzSO[[#This Row],[KLV A]:[KLV C]])</f>
        <v>0</v>
      </c>
      <c r="N41" s="99" t="str">
        <f>IFERROR(IF(IFERROR(MATCH($C$8&amp;$H41,Tabelle2[Codierung],0),0)&gt;0,VLOOKUP(H41,Tabelle1[[Ort]:[RK KLV C üD]],2,),VLOOKUP(H41,Tabelle1[[Ort]:[RK KLV C üD]],5))+13,"")</f>
        <v/>
      </c>
      <c r="O41" s="99" t="str">
        <f>IFERROR(IF(IFERROR(MATCH($C$8&amp;$H41,Tabelle2[Codierung],0),0)&gt;0,VLOOKUP(H41,Tabelle1[[Ort]:[RK KLV C üD]],3,),VLOOKUP(H41,Tabelle1[[Ort]:[RK KLV C üD]],6))+13,"")</f>
        <v/>
      </c>
      <c r="P41" s="99" t="str">
        <f>IFERROR(IF(IFERROR(MATCH($C$8&amp;$H41,Tabelle2[Codierung],0),0)&gt;0,VLOOKUP(H41,Tabelle1[[Ort]:[RK KLV C üD]],4,),VLOOKUP(H41,Tabelle1[[Ort]:[RK KLV C üD]],7))+13,"")</f>
        <v/>
      </c>
      <c r="Q41" s="104" t="str">
        <f>IFERROR(tbl_WohnsitzSO[[#This Row],[KLV A]]*tbl_WohnsitzSO[[#This Row],[KLV A Ansatz]]/60,"")</f>
        <v/>
      </c>
      <c r="R41" s="104" t="str">
        <f>IFERROR(tbl_WohnsitzSO[[#This Row],[KLV B]]*tbl_WohnsitzSO[[#This Row],[KLV B Ansatz]]/60,"")</f>
        <v/>
      </c>
      <c r="S41" s="104" t="str">
        <f>IFERROR(tbl_WohnsitzSO[[#This Row],[KLV C]]*tbl_WohnsitzSO[[#This Row],[KLV C Ansatz]]/60,"")</f>
        <v/>
      </c>
      <c r="T41" s="104">
        <f>IFERROR(SUM(tbl_WohnsitzSO[[#This Row],[KLV A Kosten]:[KLV C Kosten]]),"")</f>
        <v>0</v>
      </c>
      <c r="U41" s="102">
        <f>COUNTIF($H$14:$H41,H41)</f>
        <v>0</v>
      </c>
      <c r="V41" s="161"/>
    </row>
    <row r="42" spans="1:22">
      <c r="A42" s="101">
        <v>29</v>
      </c>
      <c r="B42" s="156"/>
      <c r="C42" s="156"/>
      <c r="D42" s="230"/>
      <c r="E42" s="158"/>
      <c r="F42" s="230"/>
      <c r="G42" s="156"/>
      <c r="H42" s="155"/>
      <c r="I42" s="156"/>
      <c r="J42" s="156"/>
      <c r="K42" s="156"/>
      <c r="L42" s="156"/>
      <c r="M42" s="102">
        <f>SUM(tbl_WohnsitzSO[[#This Row],[KLV A]:[KLV C]])</f>
        <v>0</v>
      </c>
      <c r="N42" s="99" t="str">
        <f>IFERROR(IF(IFERROR(MATCH($C$8&amp;$H42,Tabelle2[Codierung],0),0)&gt;0,VLOOKUP(H42,Tabelle1[[Ort]:[RK KLV C üD]],2,),VLOOKUP(H42,Tabelle1[[Ort]:[RK KLV C üD]],5))+13,"")</f>
        <v/>
      </c>
      <c r="O42" s="99" t="str">
        <f>IFERROR(IF(IFERROR(MATCH($C$8&amp;$H42,Tabelle2[Codierung],0),0)&gt;0,VLOOKUP(H42,Tabelle1[[Ort]:[RK KLV C üD]],3,),VLOOKUP(H42,Tabelle1[[Ort]:[RK KLV C üD]],6))+13,"")</f>
        <v/>
      </c>
      <c r="P42" s="99" t="str">
        <f>IFERROR(IF(IFERROR(MATCH($C$8&amp;$H42,Tabelle2[Codierung],0),0)&gt;0,VLOOKUP(H42,Tabelle1[[Ort]:[RK KLV C üD]],4,),VLOOKUP(H42,Tabelle1[[Ort]:[RK KLV C üD]],7))+13,"")</f>
        <v/>
      </c>
      <c r="Q42" s="104" t="str">
        <f>IFERROR(tbl_WohnsitzSO[[#This Row],[KLV A]]*tbl_WohnsitzSO[[#This Row],[KLV A Ansatz]]/60,"")</f>
        <v/>
      </c>
      <c r="R42" s="104" t="str">
        <f>IFERROR(tbl_WohnsitzSO[[#This Row],[KLV B]]*tbl_WohnsitzSO[[#This Row],[KLV B Ansatz]]/60,"")</f>
        <v/>
      </c>
      <c r="S42" s="104" t="str">
        <f>IFERROR(tbl_WohnsitzSO[[#This Row],[KLV C]]*tbl_WohnsitzSO[[#This Row],[KLV C Ansatz]]/60,"")</f>
        <v/>
      </c>
      <c r="T42" s="104">
        <f>IFERROR(SUM(tbl_WohnsitzSO[[#This Row],[KLV A Kosten]:[KLV C Kosten]]),"")</f>
        <v>0</v>
      </c>
      <c r="U42" s="102">
        <f>COUNTIF($H$14:$H42,H42)</f>
        <v>0</v>
      </c>
      <c r="V42" s="161"/>
    </row>
    <row r="43" spans="1:22">
      <c r="A43" s="101">
        <v>30</v>
      </c>
      <c r="B43" s="156"/>
      <c r="C43" s="156"/>
      <c r="D43" s="230"/>
      <c r="E43" s="158"/>
      <c r="F43" s="230"/>
      <c r="G43" s="156"/>
      <c r="H43" s="155"/>
      <c r="I43" s="156"/>
      <c r="J43" s="156"/>
      <c r="K43" s="156"/>
      <c r="L43" s="156"/>
      <c r="M43" s="102">
        <f>SUM(tbl_WohnsitzSO[[#This Row],[KLV A]:[KLV C]])</f>
        <v>0</v>
      </c>
      <c r="N43" s="99" t="str">
        <f>IFERROR(IF(IFERROR(MATCH($C$8&amp;$H43,Tabelle2[Codierung],0),0)&gt;0,VLOOKUP(H43,Tabelle1[[Ort]:[RK KLV C üD]],2,),VLOOKUP(H43,Tabelle1[[Ort]:[RK KLV C üD]],5))+13,"")</f>
        <v/>
      </c>
      <c r="O43" s="99" t="str">
        <f>IFERROR(IF(IFERROR(MATCH($C$8&amp;$H43,Tabelle2[Codierung],0),0)&gt;0,VLOOKUP(H43,Tabelle1[[Ort]:[RK KLV C üD]],3,),VLOOKUP(H43,Tabelle1[[Ort]:[RK KLV C üD]],6))+13,"")</f>
        <v/>
      </c>
      <c r="P43" s="99" t="str">
        <f>IFERROR(IF(IFERROR(MATCH($C$8&amp;$H43,Tabelle2[Codierung],0),0)&gt;0,VLOOKUP(H43,Tabelle1[[Ort]:[RK KLV C üD]],4,),VLOOKUP(H43,Tabelle1[[Ort]:[RK KLV C üD]],7))+13,"")</f>
        <v/>
      </c>
      <c r="Q43" s="104" t="str">
        <f>IFERROR(tbl_WohnsitzSO[[#This Row],[KLV A]]*tbl_WohnsitzSO[[#This Row],[KLV A Ansatz]]/60,"")</f>
        <v/>
      </c>
      <c r="R43" s="104" t="str">
        <f>IFERROR(tbl_WohnsitzSO[[#This Row],[KLV B]]*tbl_WohnsitzSO[[#This Row],[KLV B Ansatz]]/60,"")</f>
        <v/>
      </c>
      <c r="S43" s="104" t="str">
        <f>IFERROR(tbl_WohnsitzSO[[#This Row],[KLV C]]*tbl_WohnsitzSO[[#This Row],[KLV C Ansatz]]/60,"")</f>
        <v/>
      </c>
      <c r="T43" s="104">
        <f>IFERROR(SUM(tbl_WohnsitzSO[[#This Row],[KLV A Kosten]:[KLV C Kosten]]),"")</f>
        <v>0</v>
      </c>
      <c r="U43" s="102">
        <f>COUNTIF($H$14:$H43,H43)</f>
        <v>0</v>
      </c>
      <c r="V43" s="161"/>
    </row>
    <row r="44" spans="1:22">
      <c r="A44" s="101">
        <v>31</v>
      </c>
      <c r="B44" s="156"/>
      <c r="C44" s="156"/>
      <c r="D44" s="230"/>
      <c r="E44" s="158"/>
      <c r="F44" s="230"/>
      <c r="G44" s="156"/>
      <c r="H44" s="155"/>
      <c r="I44" s="156"/>
      <c r="J44" s="156"/>
      <c r="K44" s="156"/>
      <c r="L44" s="156"/>
      <c r="M44" s="102">
        <f>SUM(tbl_WohnsitzSO[[#This Row],[KLV A]:[KLV C]])</f>
        <v>0</v>
      </c>
      <c r="N44" s="99" t="str">
        <f>IFERROR(IF(IFERROR(MATCH($C$8&amp;$H44,Tabelle2[Codierung],0),0)&gt;0,VLOOKUP(H44,Tabelle1[[Ort]:[RK KLV C üD]],2,),VLOOKUP(H44,Tabelle1[[Ort]:[RK KLV C üD]],5))+13,"")</f>
        <v/>
      </c>
      <c r="O44" s="99" t="str">
        <f>IFERROR(IF(IFERROR(MATCH($C$8&amp;$H44,Tabelle2[Codierung],0),0)&gt;0,VLOOKUP(H44,Tabelle1[[Ort]:[RK KLV C üD]],3,),VLOOKUP(H44,Tabelle1[[Ort]:[RK KLV C üD]],6))+13,"")</f>
        <v/>
      </c>
      <c r="P44" s="99" t="str">
        <f>IFERROR(IF(IFERROR(MATCH($C$8&amp;$H44,Tabelle2[Codierung],0),0)&gt;0,VLOOKUP(H44,Tabelle1[[Ort]:[RK KLV C üD]],4,),VLOOKUP(H44,Tabelle1[[Ort]:[RK KLV C üD]],7))+13,"")</f>
        <v/>
      </c>
      <c r="Q44" s="104" t="str">
        <f>IFERROR(tbl_WohnsitzSO[[#This Row],[KLV A]]*tbl_WohnsitzSO[[#This Row],[KLV A Ansatz]]/60,"")</f>
        <v/>
      </c>
      <c r="R44" s="104" t="str">
        <f>IFERROR(tbl_WohnsitzSO[[#This Row],[KLV B]]*tbl_WohnsitzSO[[#This Row],[KLV B Ansatz]]/60,"")</f>
        <v/>
      </c>
      <c r="S44" s="104" t="str">
        <f>IFERROR(tbl_WohnsitzSO[[#This Row],[KLV C]]*tbl_WohnsitzSO[[#This Row],[KLV C Ansatz]]/60,"")</f>
        <v/>
      </c>
      <c r="T44" s="104">
        <f>IFERROR(SUM(tbl_WohnsitzSO[[#This Row],[KLV A Kosten]:[KLV C Kosten]]),"")</f>
        <v>0</v>
      </c>
      <c r="U44" s="102">
        <f>COUNTIF($H$14:$H44,H44)</f>
        <v>0</v>
      </c>
      <c r="V44" s="161"/>
    </row>
    <row r="45" spans="1:22">
      <c r="A45" s="101">
        <v>32</v>
      </c>
      <c r="B45" s="156"/>
      <c r="C45" s="156"/>
      <c r="D45" s="230"/>
      <c r="E45" s="158"/>
      <c r="F45" s="230"/>
      <c r="G45" s="156"/>
      <c r="H45" s="155"/>
      <c r="I45" s="156"/>
      <c r="J45" s="156"/>
      <c r="K45" s="156"/>
      <c r="L45" s="156"/>
      <c r="M45" s="102">
        <f>SUM(tbl_WohnsitzSO[[#This Row],[KLV A]:[KLV C]])</f>
        <v>0</v>
      </c>
      <c r="N45" s="99" t="str">
        <f>IFERROR(IF(IFERROR(MATCH($C$8&amp;$H45,Tabelle2[Codierung],0),0)&gt;0,VLOOKUP(H45,Tabelle1[[Ort]:[RK KLV C üD]],2,),VLOOKUP(H45,Tabelle1[[Ort]:[RK KLV C üD]],5))+13,"")</f>
        <v/>
      </c>
      <c r="O45" s="99" t="str">
        <f>IFERROR(IF(IFERROR(MATCH($C$8&amp;$H45,Tabelle2[Codierung],0),0)&gt;0,VLOOKUP(H45,Tabelle1[[Ort]:[RK KLV C üD]],3,),VLOOKUP(H45,Tabelle1[[Ort]:[RK KLV C üD]],6))+13,"")</f>
        <v/>
      </c>
      <c r="P45" s="99" t="str">
        <f>IFERROR(IF(IFERROR(MATCH($C$8&amp;$H45,Tabelle2[Codierung],0),0)&gt;0,VLOOKUP(H45,Tabelle1[[Ort]:[RK KLV C üD]],4,),VLOOKUP(H45,Tabelle1[[Ort]:[RK KLV C üD]],7))+13,"")</f>
        <v/>
      </c>
      <c r="Q45" s="104" t="str">
        <f>IFERROR(tbl_WohnsitzSO[[#This Row],[KLV A]]*tbl_WohnsitzSO[[#This Row],[KLV A Ansatz]]/60,"")</f>
        <v/>
      </c>
      <c r="R45" s="104" t="str">
        <f>IFERROR(tbl_WohnsitzSO[[#This Row],[KLV B]]*tbl_WohnsitzSO[[#This Row],[KLV B Ansatz]]/60,"")</f>
        <v/>
      </c>
      <c r="S45" s="104" t="str">
        <f>IFERROR(tbl_WohnsitzSO[[#This Row],[KLV C]]*tbl_WohnsitzSO[[#This Row],[KLV C Ansatz]]/60,"")</f>
        <v/>
      </c>
      <c r="T45" s="104">
        <f>IFERROR(SUM(tbl_WohnsitzSO[[#This Row],[KLV A Kosten]:[KLV C Kosten]]),"")</f>
        <v>0</v>
      </c>
      <c r="U45" s="102">
        <f>COUNTIF($H$14:$H45,H45)</f>
        <v>0</v>
      </c>
      <c r="V45" s="161"/>
    </row>
    <row r="46" spans="1:22">
      <c r="A46" s="101">
        <v>33</v>
      </c>
      <c r="B46" s="156"/>
      <c r="C46" s="156"/>
      <c r="D46" s="230"/>
      <c r="E46" s="158"/>
      <c r="F46" s="230"/>
      <c r="G46" s="156"/>
      <c r="H46" s="155"/>
      <c r="I46" s="156"/>
      <c r="J46" s="156"/>
      <c r="K46" s="156"/>
      <c r="L46" s="156"/>
      <c r="M46" s="102">
        <f>SUM(tbl_WohnsitzSO[[#This Row],[KLV A]:[KLV C]])</f>
        <v>0</v>
      </c>
      <c r="N46" s="99" t="str">
        <f>IFERROR(IF(IFERROR(MATCH($C$8&amp;$H46,Tabelle2[Codierung],0),0)&gt;0,VLOOKUP(H46,Tabelle1[[Ort]:[RK KLV C üD]],2,),VLOOKUP(H46,Tabelle1[[Ort]:[RK KLV C üD]],5))+13,"")</f>
        <v/>
      </c>
      <c r="O46" s="99" t="str">
        <f>IFERROR(IF(IFERROR(MATCH($C$8&amp;$H46,Tabelle2[Codierung],0),0)&gt;0,VLOOKUP(H46,Tabelle1[[Ort]:[RK KLV C üD]],3,),VLOOKUP(H46,Tabelle1[[Ort]:[RK KLV C üD]],6))+13,"")</f>
        <v/>
      </c>
      <c r="P46" s="99" t="str">
        <f>IFERROR(IF(IFERROR(MATCH($C$8&amp;$H46,Tabelle2[Codierung],0),0)&gt;0,VLOOKUP(H46,Tabelle1[[Ort]:[RK KLV C üD]],4,),VLOOKUP(H46,Tabelle1[[Ort]:[RK KLV C üD]],7))+13,"")</f>
        <v/>
      </c>
      <c r="Q46" s="104" t="str">
        <f>IFERROR(tbl_WohnsitzSO[[#This Row],[KLV A]]*tbl_WohnsitzSO[[#This Row],[KLV A Ansatz]]/60,"")</f>
        <v/>
      </c>
      <c r="R46" s="104" t="str">
        <f>IFERROR(tbl_WohnsitzSO[[#This Row],[KLV B]]*tbl_WohnsitzSO[[#This Row],[KLV B Ansatz]]/60,"")</f>
        <v/>
      </c>
      <c r="S46" s="104" t="str">
        <f>IFERROR(tbl_WohnsitzSO[[#This Row],[KLV C]]*tbl_WohnsitzSO[[#This Row],[KLV C Ansatz]]/60,"")</f>
        <v/>
      </c>
      <c r="T46" s="104">
        <f>IFERROR(SUM(tbl_WohnsitzSO[[#This Row],[KLV A Kosten]:[KLV C Kosten]]),"")</f>
        <v>0</v>
      </c>
      <c r="U46" s="102">
        <f>COUNTIF($H$14:$H46,H46)</f>
        <v>0</v>
      </c>
      <c r="V46" s="161"/>
    </row>
    <row r="47" spans="1:22">
      <c r="A47" s="101">
        <v>34</v>
      </c>
      <c r="B47" s="156"/>
      <c r="C47" s="156"/>
      <c r="D47" s="230"/>
      <c r="E47" s="158"/>
      <c r="F47" s="230"/>
      <c r="G47" s="156"/>
      <c r="H47" s="155"/>
      <c r="I47" s="156"/>
      <c r="J47" s="156"/>
      <c r="K47" s="156"/>
      <c r="L47" s="156"/>
      <c r="M47" s="102">
        <f>SUM(tbl_WohnsitzSO[[#This Row],[KLV A]:[KLV C]])</f>
        <v>0</v>
      </c>
      <c r="N47" s="99" t="str">
        <f>IFERROR(IF(IFERROR(MATCH($C$8&amp;$H47,Tabelle2[Codierung],0),0)&gt;0,VLOOKUP(H47,Tabelle1[[Ort]:[RK KLV C üD]],2,),VLOOKUP(H47,Tabelle1[[Ort]:[RK KLV C üD]],5))+13,"")</f>
        <v/>
      </c>
      <c r="O47" s="99" t="str">
        <f>IFERROR(IF(IFERROR(MATCH($C$8&amp;$H47,Tabelle2[Codierung],0),0)&gt;0,VLOOKUP(H47,Tabelle1[[Ort]:[RK KLV C üD]],3,),VLOOKUP(H47,Tabelle1[[Ort]:[RK KLV C üD]],6))+13,"")</f>
        <v/>
      </c>
      <c r="P47" s="99" t="str">
        <f>IFERROR(IF(IFERROR(MATCH($C$8&amp;$H47,Tabelle2[Codierung],0),0)&gt;0,VLOOKUP(H47,Tabelle1[[Ort]:[RK KLV C üD]],4,),VLOOKUP(H47,Tabelle1[[Ort]:[RK KLV C üD]],7))+13,"")</f>
        <v/>
      </c>
      <c r="Q47" s="104" t="str">
        <f>IFERROR(tbl_WohnsitzSO[[#This Row],[KLV A]]*tbl_WohnsitzSO[[#This Row],[KLV A Ansatz]]/60,"")</f>
        <v/>
      </c>
      <c r="R47" s="104" t="str">
        <f>IFERROR(tbl_WohnsitzSO[[#This Row],[KLV B]]*tbl_WohnsitzSO[[#This Row],[KLV B Ansatz]]/60,"")</f>
        <v/>
      </c>
      <c r="S47" s="104" t="str">
        <f>IFERROR(tbl_WohnsitzSO[[#This Row],[KLV C]]*tbl_WohnsitzSO[[#This Row],[KLV C Ansatz]]/60,"")</f>
        <v/>
      </c>
      <c r="T47" s="104">
        <f>IFERROR(SUM(tbl_WohnsitzSO[[#This Row],[KLV A Kosten]:[KLV C Kosten]]),"")</f>
        <v>0</v>
      </c>
      <c r="U47" s="102">
        <f>COUNTIF($H$14:$H47,H47)</f>
        <v>0</v>
      </c>
      <c r="V47" s="161"/>
    </row>
    <row r="48" spans="1:22">
      <c r="A48" s="101">
        <v>35</v>
      </c>
      <c r="B48" s="156"/>
      <c r="C48" s="156"/>
      <c r="D48" s="230"/>
      <c r="E48" s="158"/>
      <c r="F48" s="230"/>
      <c r="G48" s="156"/>
      <c r="H48" s="155"/>
      <c r="I48" s="156"/>
      <c r="J48" s="156"/>
      <c r="K48" s="156"/>
      <c r="L48" s="156"/>
      <c r="M48" s="102">
        <f>SUM(tbl_WohnsitzSO[[#This Row],[KLV A]:[KLV C]])</f>
        <v>0</v>
      </c>
      <c r="N48" s="99" t="str">
        <f>IFERROR(IF(IFERROR(MATCH($C$8&amp;$H48,Tabelle2[Codierung],0),0)&gt;0,VLOOKUP(H48,Tabelle1[[Ort]:[RK KLV C üD]],2,),VLOOKUP(H48,Tabelle1[[Ort]:[RK KLV C üD]],5))+13,"")</f>
        <v/>
      </c>
      <c r="O48" s="99" t="str">
        <f>IFERROR(IF(IFERROR(MATCH($C$8&amp;$H48,Tabelle2[Codierung],0),0)&gt;0,VLOOKUP(H48,Tabelle1[[Ort]:[RK KLV C üD]],3,),VLOOKUP(H48,Tabelle1[[Ort]:[RK KLV C üD]],6))+13,"")</f>
        <v/>
      </c>
      <c r="P48" s="99" t="str">
        <f>IFERROR(IF(IFERROR(MATCH($C$8&amp;$H48,Tabelle2[Codierung],0),0)&gt;0,VLOOKUP(H48,Tabelle1[[Ort]:[RK KLV C üD]],4,),VLOOKUP(H48,Tabelle1[[Ort]:[RK KLV C üD]],7))+13,"")</f>
        <v/>
      </c>
      <c r="Q48" s="104" t="str">
        <f>IFERROR(tbl_WohnsitzSO[[#This Row],[KLV A]]*tbl_WohnsitzSO[[#This Row],[KLV A Ansatz]]/60,"")</f>
        <v/>
      </c>
      <c r="R48" s="104" t="str">
        <f>IFERROR(tbl_WohnsitzSO[[#This Row],[KLV B]]*tbl_WohnsitzSO[[#This Row],[KLV B Ansatz]]/60,"")</f>
        <v/>
      </c>
      <c r="S48" s="104" t="str">
        <f>IFERROR(tbl_WohnsitzSO[[#This Row],[KLV C]]*tbl_WohnsitzSO[[#This Row],[KLV C Ansatz]]/60,"")</f>
        <v/>
      </c>
      <c r="T48" s="104">
        <f>IFERROR(SUM(tbl_WohnsitzSO[[#This Row],[KLV A Kosten]:[KLV C Kosten]]),"")</f>
        <v>0</v>
      </c>
      <c r="U48" s="102">
        <f>COUNTIF($H$14:$H48,H48)</f>
        <v>0</v>
      </c>
      <c r="V48" s="161"/>
    </row>
    <row r="49" spans="1:22">
      <c r="A49" s="101">
        <v>36</v>
      </c>
      <c r="B49" s="156"/>
      <c r="C49" s="156"/>
      <c r="D49" s="230"/>
      <c r="E49" s="158"/>
      <c r="F49" s="230"/>
      <c r="G49" s="156"/>
      <c r="H49" s="155"/>
      <c r="I49" s="156"/>
      <c r="J49" s="156"/>
      <c r="K49" s="156"/>
      <c r="L49" s="156"/>
      <c r="M49" s="102">
        <f>SUM(tbl_WohnsitzSO[[#This Row],[KLV A]:[KLV C]])</f>
        <v>0</v>
      </c>
      <c r="N49" s="99" t="str">
        <f>IFERROR(IF(IFERROR(MATCH($C$8&amp;$H49,Tabelle2[Codierung],0),0)&gt;0,VLOOKUP(H49,Tabelle1[[Ort]:[RK KLV C üD]],2,),VLOOKUP(H49,Tabelle1[[Ort]:[RK KLV C üD]],5))+13,"")</f>
        <v/>
      </c>
      <c r="O49" s="99" t="str">
        <f>IFERROR(IF(IFERROR(MATCH($C$8&amp;$H49,Tabelle2[Codierung],0),0)&gt;0,VLOOKUP(H49,Tabelle1[[Ort]:[RK KLV C üD]],3,),VLOOKUP(H49,Tabelle1[[Ort]:[RK KLV C üD]],6))+13,"")</f>
        <v/>
      </c>
      <c r="P49" s="99" t="str">
        <f>IFERROR(IF(IFERROR(MATCH($C$8&amp;$H49,Tabelle2[Codierung],0),0)&gt;0,VLOOKUP(H49,Tabelle1[[Ort]:[RK KLV C üD]],4,),VLOOKUP(H49,Tabelle1[[Ort]:[RK KLV C üD]],7))+13,"")</f>
        <v/>
      </c>
      <c r="Q49" s="104" t="str">
        <f>IFERROR(tbl_WohnsitzSO[[#This Row],[KLV A]]*tbl_WohnsitzSO[[#This Row],[KLV A Ansatz]]/60,"")</f>
        <v/>
      </c>
      <c r="R49" s="104" t="str">
        <f>IFERROR(tbl_WohnsitzSO[[#This Row],[KLV B]]*tbl_WohnsitzSO[[#This Row],[KLV B Ansatz]]/60,"")</f>
        <v/>
      </c>
      <c r="S49" s="104" t="str">
        <f>IFERROR(tbl_WohnsitzSO[[#This Row],[KLV C]]*tbl_WohnsitzSO[[#This Row],[KLV C Ansatz]]/60,"")</f>
        <v/>
      </c>
      <c r="T49" s="104">
        <f>IFERROR(SUM(tbl_WohnsitzSO[[#This Row],[KLV A Kosten]:[KLV C Kosten]]),"")</f>
        <v>0</v>
      </c>
      <c r="U49" s="102">
        <f>COUNTIF($H$14:$H49,H49)</f>
        <v>0</v>
      </c>
      <c r="V49" s="161"/>
    </row>
    <row r="50" spans="1:22">
      <c r="A50" s="101">
        <v>37</v>
      </c>
      <c r="B50" s="156"/>
      <c r="C50" s="156"/>
      <c r="D50" s="230"/>
      <c r="E50" s="158"/>
      <c r="F50" s="230"/>
      <c r="G50" s="156"/>
      <c r="H50" s="155"/>
      <c r="I50" s="156"/>
      <c r="J50" s="156"/>
      <c r="K50" s="156"/>
      <c r="L50" s="156"/>
      <c r="M50" s="102">
        <f>SUM(tbl_WohnsitzSO[[#This Row],[KLV A]:[KLV C]])</f>
        <v>0</v>
      </c>
      <c r="N50" s="99" t="str">
        <f>IFERROR(IF(IFERROR(MATCH($C$8&amp;$H50,Tabelle2[Codierung],0),0)&gt;0,VLOOKUP(H50,Tabelle1[[Ort]:[RK KLV C üD]],2,),VLOOKUP(H50,Tabelle1[[Ort]:[RK KLV C üD]],5))+13,"")</f>
        <v/>
      </c>
      <c r="O50" s="99" t="str">
        <f>IFERROR(IF(IFERROR(MATCH($C$8&amp;$H50,Tabelle2[Codierung],0),0)&gt;0,VLOOKUP(H50,Tabelle1[[Ort]:[RK KLV C üD]],3,),VLOOKUP(H50,Tabelle1[[Ort]:[RK KLV C üD]],6))+13,"")</f>
        <v/>
      </c>
      <c r="P50" s="99" t="str">
        <f>IFERROR(IF(IFERROR(MATCH($C$8&amp;$H50,Tabelle2[Codierung],0),0)&gt;0,VLOOKUP(H50,Tabelle1[[Ort]:[RK KLV C üD]],4,),VLOOKUP(H50,Tabelle1[[Ort]:[RK KLV C üD]],7))+13,"")</f>
        <v/>
      </c>
      <c r="Q50" s="104" t="str">
        <f>IFERROR(tbl_WohnsitzSO[[#This Row],[KLV A]]*tbl_WohnsitzSO[[#This Row],[KLV A Ansatz]]/60,"")</f>
        <v/>
      </c>
      <c r="R50" s="104" t="str">
        <f>IFERROR(tbl_WohnsitzSO[[#This Row],[KLV B]]*tbl_WohnsitzSO[[#This Row],[KLV B Ansatz]]/60,"")</f>
        <v/>
      </c>
      <c r="S50" s="104" t="str">
        <f>IFERROR(tbl_WohnsitzSO[[#This Row],[KLV C]]*tbl_WohnsitzSO[[#This Row],[KLV C Ansatz]]/60,"")</f>
        <v/>
      </c>
      <c r="T50" s="104">
        <f>IFERROR(SUM(tbl_WohnsitzSO[[#This Row],[KLV A Kosten]:[KLV C Kosten]]),"")</f>
        <v>0</v>
      </c>
      <c r="U50" s="102">
        <f>COUNTIF($H$14:$H50,H50)</f>
        <v>0</v>
      </c>
      <c r="V50" s="161"/>
    </row>
    <row r="51" spans="1:22">
      <c r="A51" s="101">
        <v>38</v>
      </c>
      <c r="B51" s="156"/>
      <c r="C51" s="156"/>
      <c r="D51" s="230"/>
      <c r="E51" s="158"/>
      <c r="F51" s="230"/>
      <c r="G51" s="156"/>
      <c r="H51" s="155"/>
      <c r="I51" s="156"/>
      <c r="J51" s="156"/>
      <c r="K51" s="156"/>
      <c r="L51" s="156"/>
      <c r="M51" s="102">
        <f>SUM(tbl_WohnsitzSO[[#This Row],[KLV A]:[KLV C]])</f>
        <v>0</v>
      </c>
      <c r="N51" s="99" t="str">
        <f>IFERROR(IF(IFERROR(MATCH($C$8&amp;$H51,Tabelle2[Codierung],0),0)&gt;0,VLOOKUP(H51,Tabelle1[[Ort]:[RK KLV C üD]],2,),VLOOKUP(H51,Tabelle1[[Ort]:[RK KLV C üD]],5))+13,"")</f>
        <v/>
      </c>
      <c r="O51" s="99" t="str">
        <f>IFERROR(IF(IFERROR(MATCH($C$8&amp;$H51,Tabelle2[Codierung],0),0)&gt;0,VLOOKUP(H51,Tabelle1[[Ort]:[RK KLV C üD]],3,),VLOOKUP(H51,Tabelle1[[Ort]:[RK KLV C üD]],6))+13,"")</f>
        <v/>
      </c>
      <c r="P51" s="99" t="str">
        <f>IFERROR(IF(IFERROR(MATCH($C$8&amp;$H51,Tabelle2[Codierung],0),0)&gt;0,VLOOKUP(H51,Tabelle1[[Ort]:[RK KLV C üD]],4,),VLOOKUP(H51,Tabelle1[[Ort]:[RK KLV C üD]],7))+13,"")</f>
        <v/>
      </c>
      <c r="Q51" s="104" t="str">
        <f>IFERROR(tbl_WohnsitzSO[[#This Row],[KLV A]]*tbl_WohnsitzSO[[#This Row],[KLV A Ansatz]]/60,"")</f>
        <v/>
      </c>
      <c r="R51" s="104" t="str">
        <f>IFERROR(tbl_WohnsitzSO[[#This Row],[KLV B]]*tbl_WohnsitzSO[[#This Row],[KLV B Ansatz]]/60,"")</f>
        <v/>
      </c>
      <c r="S51" s="104" t="str">
        <f>IFERROR(tbl_WohnsitzSO[[#This Row],[KLV C]]*tbl_WohnsitzSO[[#This Row],[KLV C Ansatz]]/60,"")</f>
        <v/>
      </c>
      <c r="T51" s="104">
        <f>IFERROR(SUM(tbl_WohnsitzSO[[#This Row],[KLV A Kosten]:[KLV C Kosten]]),"")</f>
        <v>0</v>
      </c>
      <c r="U51" s="102">
        <f>COUNTIF($H$14:$H51,H51)</f>
        <v>0</v>
      </c>
      <c r="V51" s="161"/>
    </row>
    <row r="52" spans="1:22">
      <c r="A52" s="101">
        <v>39</v>
      </c>
      <c r="B52" s="156"/>
      <c r="C52" s="156"/>
      <c r="D52" s="230"/>
      <c r="E52" s="158"/>
      <c r="F52" s="230"/>
      <c r="G52" s="156"/>
      <c r="H52" s="155"/>
      <c r="I52" s="156"/>
      <c r="J52" s="156"/>
      <c r="K52" s="156"/>
      <c r="L52" s="156"/>
      <c r="M52" s="102">
        <f>SUM(tbl_WohnsitzSO[[#This Row],[KLV A]:[KLV C]])</f>
        <v>0</v>
      </c>
      <c r="N52" s="99" t="str">
        <f>IFERROR(IF(IFERROR(MATCH($C$8&amp;$H52,Tabelle2[Codierung],0),0)&gt;0,VLOOKUP(H52,Tabelle1[[Ort]:[RK KLV C üD]],2,),VLOOKUP(H52,Tabelle1[[Ort]:[RK KLV C üD]],5))+13,"")</f>
        <v/>
      </c>
      <c r="O52" s="99" t="str">
        <f>IFERROR(IF(IFERROR(MATCH($C$8&amp;$H52,Tabelle2[Codierung],0),0)&gt;0,VLOOKUP(H52,Tabelle1[[Ort]:[RK KLV C üD]],3,),VLOOKUP(H52,Tabelle1[[Ort]:[RK KLV C üD]],6))+13,"")</f>
        <v/>
      </c>
      <c r="P52" s="99" t="str">
        <f>IFERROR(IF(IFERROR(MATCH($C$8&amp;$H52,Tabelle2[Codierung],0),0)&gt;0,VLOOKUP(H52,Tabelle1[[Ort]:[RK KLV C üD]],4,),VLOOKUP(H52,Tabelle1[[Ort]:[RK KLV C üD]],7))+13,"")</f>
        <v/>
      </c>
      <c r="Q52" s="104" t="str">
        <f>IFERROR(tbl_WohnsitzSO[[#This Row],[KLV A]]*tbl_WohnsitzSO[[#This Row],[KLV A Ansatz]]/60,"")</f>
        <v/>
      </c>
      <c r="R52" s="104" t="str">
        <f>IFERROR(tbl_WohnsitzSO[[#This Row],[KLV B]]*tbl_WohnsitzSO[[#This Row],[KLV B Ansatz]]/60,"")</f>
        <v/>
      </c>
      <c r="S52" s="104" t="str">
        <f>IFERROR(tbl_WohnsitzSO[[#This Row],[KLV C]]*tbl_WohnsitzSO[[#This Row],[KLV C Ansatz]]/60,"")</f>
        <v/>
      </c>
      <c r="T52" s="104">
        <f>IFERROR(SUM(tbl_WohnsitzSO[[#This Row],[KLV A Kosten]:[KLV C Kosten]]),"")</f>
        <v>0</v>
      </c>
      <c r="U52" s="102">
        <f>COUNTIF($H$14:$H52,H52)</f>
        <v>0</v>
      </c>
      <c r="V52" s="161"/>
    </row>
    <row r="53" spans="1:22">
      <c r="A53" s="101">
        <v>40</v>
      </c>
      <c r="B53" s="156"/>
      <c r="C53" s="156"/>
      <c r="D53" s="230"/>
      <c r="E53" s="158"/>
      <c r="F53" s="230"/>
      <c r="G53" s="156"/>
      <c r="H53" s="155"/>
      <c r="I53" s="156"/>
      <c r="J53" s="156"/>
      <c r="K53" s="156"/>
      <c r="L53" s="156"/>
      <c r="M53" s="102">
        <f>SUM(tbl_WohnsitzSO[[#This Row],[KLV A]:[KLV C]])</f>
        <v>0</v>
      </c>
      <c r="N53" s="99" t="str">
        <f>IFERROR(IF(IFERROR(MATCH($C$8&amp;$H53,Tabelle2[Codierung],0),0)&gt;0,VLOOKUP(H53,Tabelle1[[Ort]:[RK KLV C üD]],2,),VLOOKUP(H53,Tabelle1[[Ort]:[RK KLV C üD]],5))+13,"")</f>
        <v/>
      </c>
      <c r="O53" s="99" t="str">
        <f>IFERROR(IF(IFERROR(MATCH($C$8&amp;$H53,Tabelle2[Codierung],0),0)&gt;0,VLOOKUP(H53,Tabelle1[[Ort]:[RK KLV C üD]],3,),VLOOKUP(H53,Tabelle1[[Ort]:[RK KLV C üD]],6))+13,"")</f>
        <v/>
      </c>
      <c r="P53" s="99" t="str">
        <f>IFERROR(IF(IFERROR(MATCH($C$8&amp;$H53,Tabelle2[Codierung],0),0)&gt;0,VLOOKUP(H53,Tabelle1[[Ort]:[RK KLV C üD]],4,),VLOOKUP(H53,Tabelle1[[Ort]:[RK KLV C üD]],7))+13,"")</f>
        <v/>
      </c>
      <c r="Q53" s="104" t="str">
        <f>IFERROR(tbl_WohnsitzSO[[#This Row],[KLV A]]*tbl_WohnsitzSO[[#This Row],[KLV A Ansatz]]/60,"")</f>
        <v/>
      </c>
      <c r="R53" s="104" t="str">
        <f>IFERROR(tbl_WohnsitzSO[[#This Row],[KLV B]]*tbl_WohnsitzSO[[#This Row],[KLV B Ansatz]]/60,"")</f>
        <v/>
      </c>
      <c r="S53" s="104" t="str">
        <f>IFERROR(tbl_WohnsitzSO[[#This Row],[KLV C]]*tbl_WohnsitzSO[[#This Row],[KLV C Ansatz]]/60,"")</f>
        <v/>
      </c>
      <c r="T53" s="104">
        <f>IFERROR(SUM(tbl_WohnsitzSO[[#This Row],[KLV A Kosten]:[KLV C Kosten]]),"")</f>
        <v>0</v>
      </c>
      <c r="U53" s="102">
        <f>COUNTIF($H$14:$H53,H53)</f>
        <v>0</v>
      </c>
      <c r="V53" s="161"/>
    </row>
    <row r="54" spans="1:22">
      <c r="A54" s="101">
        <v>41</v>
      </c>
      <c r="B54" s="156"/>
      <c r="C54" s="156"/>
      <c r="D54" s="230"/>
      <c r="E54" s="158"/>
      <c r="F54" s="230"/>
      <c r="G54" s="156"/>
      <c r="H54" s="155"/>
      <c r="I54" s="156"/>
      <c r="J54" s="156"/>
      <c r="K54" s="156"/>
      <c r="L54" s="156"/>
      <c r="M54" s="102">
        <f>SUM(tbl_WohnsitzSO[[#This Row],[KLV A]:[KLV C]])</f>
        <v>0</v>
      </c>
      <c r="N54" s="99" t="str">
        <f>IFERROR(IF(IFERROR(MATCH($C$8&amp;$H54,Tabelle2[Codierung],0),0)&gt;0,VLOOKUP(H54,Tabelle1[[Ort]:[RK KLV C üD]],2,),VLOOKUP(H54,Tabelle1[[Ort]:[RK KLV C üD]],5))+13,"")</f>
        <v/>
      </c>
      <c r="O54" s="99" t="str">
        <f>IFERROR(IF(IFERROR(MATCH($C$8&amp;$H54,Tabelle2[Codierung],0),0)&gt;0,VLOOKUP(H54,Tabelle1[[Ort]:[RK KLV C üD]],3,),VLOOKUP(H54,Tabelle1[[Ort]:[RK KLV C üD]],6))+13,"")</f>
        <v/>
      </c>
      <c r="P54" s="99" t="str">
        <f>IFERROR(IF(IFERROR(MATCH($C$8&amp;$H54,Tabelle2[Codierung],0),0)&gt;0,VLOOKUP(H54,Tabelle1[[Ort]:[RK KLV C üD]],4,),VLOOKUP(H54,Tabelle1[[Ort]:[RK KLV C üD]],7))+13,"")</f>
        <v/>
      </c>
      <c r="Q54" s="104" t="str">
        <f>IFERROR(tbl_WohnsitzSO[[#This Row],[KLV A]]*tbl_WohnsitzSO[[#This Row],[KLV A Ansatz]]/60,"")</f>
        <v/>
      </c>
      <c r="R54" s="104" t="str">
        <f>IFERROR(tbl_WohnsitzSO[[#This Row],[KLV B]]*tbl_WohnsitzSO[[#This Row],[KLV B Ansatz]]/60,"")</f>
        <v/>
      </c>
      <c r="S54" s="104" t="str">
        <f>IFERROR(tbl_WohnsitzSO[[#This Row],[KLV C]]*tbl_WohnsitzSO[[#This Row],[KLV C Ansatz]]/60,"")</f>
        <v/>
      </c>
      <c r="T54" s="104">
        <f>IFERROR(SUM(tbl_WohnsitzSO[[#This Row],[KLV A Kosten]:[KLV C Kosten]]),"")</f>
        <v>0</v>
      </c>
      <c r="U54" s="102">
        <f>COUNTIF($H$14:$H54,H54)</f>
        <v>0</v>
      </c>
      <c r="V54" s="161"/>
    </row>
    <row r="55" spans="1:22">
      <c r="A55" s="101">
        <v>42</v>
      </c>
      <c r="B55" s="156"/>
      <c r="C55" s="156"/>
      <c r="D55" s="230"/>
      <c r="E55" s="158"/>
      <c r="F55" s="230"/>
      <c r="G55" s="156"/>
      <c r="H55" s="155"/>
      <c r="I55" s="156"/>
      <c r="J55" s="156"/>
      <c r="K55" s="156"/>
      <c r="L55" s="156"/>
      <c r="M55" s="102">
        <f>SUM(tbl_WohnsitzSO[[#This Row],[KLV A]:[KLV C]])</f>
        <v>0</v>
      </c>
      <c r="N55" s="99" t="str">
        <f>IFERROR(IF(IFERROR(MATCH($C$8&amp;$H55,Tabelle2[Codierung],0),0)&gt;0,VLOOKUP(H55,Tabelle1[[Ort]:[RK KLV C üD]],2,),VLOOKUP(H55,Tabelle1[[Ort]:[RK KLV C üD]],5))+13,"")</f>
        <v/>
      </c>
      <c r="O55" s="99" t="str">
        <f>IFERROR(IF(IFERROR(MATCH($C$8&amp;$H55,Tabelle2[Codierung],0),0)&gt;0,VLOOKUP(H55,Tabelle1[[Ort]:[RK KLV C üD]],3,),VLOOKUP(H55,Tabelle1[[Ort]:[RK KLV C üD]],6))+13,"")</f>
        <v/>
      </c>
      <c r="P55" s="99" t="str">
        <f>IFERROR(IF(IFERROR(MATCH($C$8&amp;$H55,Tabelle2[Codierung],0),0)&gt;0,VLOOKUP(H55,Tabelle1[[Ort]:[RK KLV C üD]],4,),VLOOKUP(H55,Tabelle1[[Ort]:[RK KLV C üD]],7))+13,"")</f>
        <v/>
      </c>
      <c r="Q55" s="104" t="str">
        <f>IFERROR(tbl_WohnsitzSO[[#This Row],[KLV A]]*tbl_WohnsitzSO[[#This Row],[KLV A Ansatz]]/60,"")</f>
        <v/>
      </c>
      <c r="R55" s="104" t="str">
        <f>IFERROR(tbl_WohnsitzSO[[#This Row],[KLV B]]*tbl_WohnsitzSO[[#This Row],[KLV B Ansatz]]/60,"")</f>
        <v/>
      </c>
      <c r="S55" s="104" t="str">
        <f>IFERROR(tbl_WohnsitzSO[[#This Row],[KLV C]]*tbl_WohnsitzSO[[#This Row],[KLV C Ansatz]]/60,"")</f>
        <v/>
      </c>
      <c r="T55" s="104">
        <f>IFERROR(SUM(tbl_WohnsitzSO[[#This Row],[KLV A Kosten]:[KLV C Kosten]]),"")</f>
        <v>0</v>
      </c>
      <c r="U55" s="102">
        <f>COUNTIF($H$14:$H55,H55)</f>
        <v>0</v>
      </c>
      <c r="V55" s="161"/>
    </row>
    <row r="56" spans="1:22">
      <c r="A56" s="101">
        <v>43</v>
      </c>
      <c r="B56" s="156"/>
      <c r="C56" s="156"/>
      <c r="D56" s="230"/>
      <c r="E56" s="158"/>
      <c r="F56" s="230"/>
      <c r="G56" s="156"/>
      <c r="H56" s="155"/>
      <c r="I56" s="156"/>
      <c r="J56" s="156"/>
      <c r="K56" s="156"/>
      <c r="L56" s="156"/>
      <c r="M56" s="102">
        <f>SUM(tbl_WohnsitzSO[[#This Row],[KLV A]:[KLV C]])</f>
        <v>0</v>
      </c>
      <c r="N56" s="99" t="str">
        <f>IFERROR(IF(IFERROR(MATCH($C$8&amp;$H56,Tabelle2[Codierung],0),0)&gt;0,VLOOKUP(H56,Tabelle1[[Ort]:[RK KLV C üD]],2,),VLOOKUP(H56,Tabelle1[[Ort]:[RK KLV C üD]],5))+13,"")</f>
        <v/>
      </c>
      <c r="O56" s="99" t="str">
        <f>IFERROR(IF(IFERROR(MATCH($C$8&amp;$H56,Tabelle2[Codierung],0),0)&gt;0,VLOOKUP(H56,Tabelle1[[Ort]:[RK KLV C üD]],3,),VLOOKUP(H56,Tabelle1[[Ort]:[RK KLV C üD]],6))+13,"")</f>
        <v/>
      </c>
      <c r="P56" s="99" t="str">
        <f>IFERROR(IF(IFERROR(MATCH($C$8&amp;$H56,Tabelle2[Codierung],0),0)&gt;0,VLOOKUP(H56,Tabelle1[[Ort]:[RK KLV C üD]],4,),VLOOKUP(H56,Tabelle1[[Ort]:[RK KLV C üD]],7))+13,"")</f>
        <v/>
      </c>
      <c r="Q56" s="104" t="str">
        <f>IFERROR(tbl_WohnsitzSO[[#This Row],[KLV A]]*tbl_WohnsitzSO[[#This Row],[KLV A Ansatz]]/60,"")</f>
        <v/>
      </c>
      <c r="R56" s="104" t="str">
        <f>IFERROR(tbl_WohnsitzSO[[#This Row],[KLV B]]*tbl_WohnsitzSO[[#This Row],[KLV B Ansatz]]/60,"")</f>
        <v/>
      </c>
      <c r="S56" s="104" t="str">
        <f>IFERROR(tbl_WohnsitzSO[[#This Row],[KLV C]]*tbl_WohnsitzSO[[#This Row],[KLV C Ansatz]]/60,"")</f>
        <v/>
      </c>
      <c r="T56" s="104">
        <f>IFERROR(SUM(tbl_WohnsitzSO[[#This Row],[KLV A Kosten]:[KLV C Kosten]]),"")</f>
        <v>0</v>
      </c>
      <c r="U56" s="102">
        <f>COUNTIF($H$14:$H56,H56)</f>
        <v>0</v>
      </c>
      <c r="V56" s="161"/>
    </row>
    <row r="57" spans="1:22">
      <c r="A57" s="101">
        <v>44</v>
      </c>
      <c r="B57" s="156"/>
      <c r="C57" s="156"/>
      <c r="D57" s="230"/>
      <c r="E57" s="158"/>
      <c r="F57" s="230"/>
      <c r="G57" s="156"/>
      <c r="H57" s="155"/>
      <c r="I57" s="156"/>
      <c r="J57" s="156"/>
      <c r="K57" s="156"/>
      <c r="L57" s="156"/>
      <c r="M57" s="102">
        <f>SUM(tbl_WohnsitzSO[[#This Row],[KLV A]:[KLV C]])</f>
        <v>0</v>
      </c>
      <c r="N57" s="99" t="str">
        <f>IFERROR(IF(IFERROR(MATCH($C$8&amp;$H57,Tabelle2[Codierung],0),0)&gt;0,VLOOKUP(H57,Tabelle1[[Ort]:[RK KLV C üD]],2,),VLOOKUP(H57,Tabelle1[[Ort]:[RK KLV C üD]],5))+13,"")</f>
        <v/>
      </c>
      <c r="O57" s="99" t="str">
        <f>IFERROR(IF(IFERROR(MATCH($C$8&amp;$H57,Tabelle2[Codierung],0),0)&gt;0,VLOOKUP(H57,Tabelle1[[Ort]:[RK KLV C üD]],3,),VLOOKUP(H57,Tabelle1[[Ort]:[RK KLV C üD]],6))+13,"")</f>
        <v/>
      </c>
      <c r="P57" s="99" t="str">
        <f>IFERROR(IF(IFERROR(MATCH($C$8&amp;$H57,Tabelle2[Codierung],0),0)&gt;0,VLOOKUP(H57,Tabelle1[[Ort]:[RK KLV C üD]],4,),VLOOKUP(H57,Tabelle1[[Ort]:[RK KLV C üD]],7))+13,"")</f>
        <v/>
      </c>
      <c r="Q57" s="104" t="str">
        <f>IFERROR(tbl_WohnsitzSO[[#This Row],[KLV A]]*tbl_WohnsitzSO[[#This Row],[KLV A Ansatz]]/60,"")</f>
        <v/>
      </c>
      <c r="R57" s="104" t="str">
        <f>IFERROR(tbl_WohnsitzSO[[#This Row],[KLV B]]*tbl_WohnsitzSO[[#This Row],[KLV B Ansatz]]/60,"")</f>
        <v/>
      </c>
      <c r="S57" s="104" t="str">
        <f>IFERROR(tbl_WohnsitzSO[[#This Row],[KLV C]]*tbl_WohnsitzSO[[#This Row],[KLV C Ansatz]]/60,"")</f>
        <v/>
      </c>
      <c r="T57" s="104">
        <f>IFERROR(SUM(tbl_WohnsitzSO[[#This Row],[KLV A Kosten]:[KLV C Kosten]]),"")</f>
        <v>0</v>
      </c>
      <c r="U57" s="102">
        <f>COUNTIF($H$14:$H57,H57)</f>
        <v>0</v>
      </c>
      <c r="V57" s="161"/>
    </row>
    <row r="58" spans="1:22">
      <c r="A58" s="101">
        <v>45</v>
      </c>
      <c r="B58" s="156"/>
      <c r="C58" s="156"/>
      <c r="D58" s="230"/>
      <c r="E58" s="158"/>
      <c r="F58" s="230"/>
      <c r="G58" s="156"/>
      <c r="H58" s="155"/>
      <c r="I58" s="156"/>
      <c r="J58" s="156"/>
      <c r="K58" s="156"/>
      <c r="L58" s="156"/>
      <c r="M58" s="102">
        <f>SUM(tbl_WohnsitzSO[[#This Row],[KLV A]:[KLV C]])</f>
        <v>0</v>
      </c>
      <c r="N58" s="99" t="str">
        <f>IFERROR(IF(IFERROR(MATCH($C$8&amp;$H58,Tabelle2[Codierung],0),0)&gt;0,VLOOKUP(H58,Tabelle1[[Ort]:[RK KLV C üD]],2,),VLOOKUP(H58,Tabelle1[[Ort]:[RK KLV C üD]],5))+13,"")</f>
        <v/>
      </c>
      <c r="O58" s="99" t="str">
        <f>IFERROR(IF(IFERROR(MATCH($C$8&amp;$H58,Tabelle2[Codierung],0),0)&gt;0,VLOOKUP(H58,Tabelle1[[Ort]:[RK KLV C üD]],3,),VLOOKUP(H58,Tabelle1[[Ort]:[RK KLV C üD]],6))+13,"")</f>
        <v/>
      </c>
      <c r="P58" s="99" t="str">
        <f>IFERROR(IF(IFERROR(MATCH($C$8&amp;$H58,Tabelle2[Codierung],0),0)&gt;0,VLOOKUP(H58,Tabelle1[[Ort]:[RK KLV C üD]],4,),VLOOKUP(H58,Tabelle1[[Ort]:[RK KLV C üD]],7))+13,"")</f>
        <v/>
      </c>
      <c r="Q58" s="104" t="str">
        <f>IFERROR(tbl_WohnsitzSO[[#This Row],[KLV A]]*tbl_WohnsitzSO[[#This Row],[KLV A Ansatz]]/60,"")</f>
        <v/>
      </c>
      <c r="R58" s="104" t="str">
        <f>IFERROR(tbl_WohnsitzSO[[#This Row],[KLV B]]*tbl_WohnsitzSO[[#This Row],[KLV B Ansatz]]/60,"")</f>
        <v/>
      </c>
      <c r="S58" s="104" t="str">
        <f>IFERROR(tbl_WohnsitzSO[[#This Row],[KLV C]]*tbl_WohnsitzSO[[#This Row],[KLV C Ansatz]]/60,"")</f>
        <v/>
      </c>
      <c r="T58" s="104">
        <f>IFERROR(SUM(tbl_WohnsitzSO[[#This Row],[KLV A Kosten]:[KLV C Kosten]]),"")</f>
        <v>0</v>
      </c>
      <c r="U58" s="102">
        <f>COUNTIF($H$14:$H58,H58)</f>
        <v>0</v>
      </c>
      <c r="V58" s="161"/>
    </row>
    <row r="59" spans="1:22">
      <c r="A59" s="101">
        <v>46</v>
      </c>
      <c r="B59" s="156"/>
      <c r="C59" s="156"/>
      <c r="D59" s="230"/>
      <c r="E59" s="158"/>
      <c r="F59" s="230"/>
      <c r="G59" s="156"/>
      <c r="H59" s="155"/>
      <c r="I59" s="156"/>
      <c r="J59" s="156"/>
      <c r="K59" s="156"/>
      <c r="L59" s="156"/>
      <c r="M59" s="102">
        <f>SUM(tbl_WohnsitzSO[[#This Row],[KLV A]:[KLV C]])</f>
        <v>0</v>
      </c>
      <c r="N59" s="99" t="str">
        <f>IFERROR(IF(IFERROR(MATCH($C$8&amp;$H59,Tabelle2[Codierung],0),0)&gt;0,VLOOKUP(H59,Tabelle1[[Ort]:[RK KLV C üD]],2,),VLOOKUP(H59,Tabelle1[[Ort]:[RK KLV C üD]],5))+13,"")</f>
        <v/>
      </c>
      <c r="O59" s="99" t="str">
        <f>IFERROR(IF(IFERROR(MATCH($C$8&amp;$H59,Tabelle2[Codierung],0),0)&gt;0,VLOOKUP(H59,Tabelle1[[Ort]:[RK KLV C üD]],3,),VLOOKUP(H59,Tabelle1[[Ort]:[RK KLV C üD]],6))+13,"")</f>
        <v/>
      </c>
      <c r="P59" s="99" t="str">
        <f>IFERROR(IF(IFERROR(MATCH($C$8&amp;$H59,Tabelle2[Codierung],0),0)&gt;0,VLOOKUP(H59,Tabelle1[[Ort]:[RK KLV C üD]],4,),VLOOKUP(H59,Tabelle1[[Ort]:[RK KLV C üD]],7))+13,"")</f>
        <v/>
      </c>
      <c r="Q59" s="104" t="str">
        <f>IFERROR(tbl_WohnsitzSO[[#This Row],[KLV A]]*tbl_WohnsitzSO[[#This Row],[KLV A Ansatz]]/60,"")</f>
        <v/>
      </c>
      <c r="R59" s="104" t="str">
        <f>IFERROR(tbl_WohnsitzSO[[#This Row],[KLV B]]*tbl_WohnsitzSO[[#This Row],[KLV B Ansatz]]/60,"")</f>
        <v/>
      </c>
      <c r="S59" s="104" t="str">
        <f>IFERROR(tbl_WohnsitzSO[[#This Row],[KLV C]]*tbl_WohnsitzSO[[#This Row],[KLV C Ansatz]]/60,"")</f>
        <v/>
      </c>
      <c r="T59" s="104">
        <f>IFERROR(SUM(tbl_WohnsitzSO[[#This Row],[KLV A Kosten]:[KLV C Kosten]]),"")</f>
        <v>0</v>
      </c>
      <c r="U59" s="102">
        <f>COUNTIF($H$14:$H59,H59)</f>
        <v>0</v>
      </c>
      <c r="V59" s="161"/>
    </row>
    <row r="60" spans="1:22">
      <c r="A60" s="101">
        <v>47</v>
      </c>
      <c r="B60" s="156"/>
      <c r="C60" s="156"/>
      <c r="D60" s="230"/>
      <c r="E60" s="158"/>
      <c r="F60" s="230"/>
      <c r="G60" s="156"/>
      <c r="H60" s="155"/>
      <c r="I60" s="156"/>
      <c r="J60" s="156"/>
      <c r="K60" s="156"/>
      <c r="L60" s="156"/>
      <c r="M60" s="102">
        <f>SUM(tbl_WohnsitzSO[[#This Row],[KLV A]:[KLV C]])</f>
        <v>0</v>
      </c>
      <c r="N60" s="99" t="str">
        <f>IFERROR(IF(IFERROR(MATCH($C$8&amp;$H60,Tabelle2[Codierung],0),0)&gt;0,VLOOKUP(H60,Tabelle1[[Ort]:[RK KLV C üD]],2,),VLOOKUP(H60,Tabelle1[[Ort]:[RK KLV C üD]],5))+13,"")</f>
        <v/>
      </c>
      <c r="O60" s="99" t="str">
        <f>IFERROR(IF(IFERROR(MATCH($C$8&amp;$H60,Tabelle2[Codierung],0),0)&gt;0,VLOOKUP(H60,Tabelle1[[Ort]:[RK KLV C üD]],3,),VLOOKUP(H60,Tabelle1[[Ort]:[RK KLV C üD]],6))+13,"")</f>
        <v/>
      </c>
      <c r="P60" s="99" t="str">
        <f>IFERROR(IF(IFERROR(MATCH($C$8&amp;$H60,Tabelle2[Codierung],0),0)&gt;0,VLOOKUP(H60,Tabelle1[[Ort]:[RK KLV C üD]],4,),VLOOKUP(H60,Tabelle1[[Ort]:[RK KLV C üD]],7))+13,"")</f>
        <v/>
      </c>
      <c r="Q60" s="104" t="str">
        <f>IFERROR(tbl_WohnsitzSO[[#This Row],[KLV A]]*tbl_WohnsitzSO[[#This Row],[KLV A Ansatz]]/60,"")</f>
        <v/>
      </c>
      <c r="R60" s="104" t="str">
        <f>IFERROR(tbl_WohnsitzSO[[#This Row],[KLV B]]*tbl_WohnsitzSO[[#This Row],[KLV B Ansatz]]/60,"")</f>
        <v/>
      </c>
      <c r="S60" s="104" t="str">
        <f>IFERROR(tbl_WohnsitzSO[[#This Row],[KLV C]]*tbl_WohnsitzSO[[#This Row],[KLV C Ansatz]]/60,"")</f>
        <v/>
      </c>
      <c r="T60" s="104">
        <f>IFERROR(SUM(tbl_WohnsitzSO[[#This Row],[KLV A Kosten]:[KLV C Kosten]]),"")</f>
        <v>0</v>
      </c>
      <c r="U60" s="102">
        <f>COUNTIF($H$14:$H60,H60)</f>
        <v>0</v>
      </c>
      <c r="V60" s="161"/>
    </row>
    <row r="61" spans="1:22">
      <c r="A61" s="101">
        <v>48</v>
      </c>
      <c r="B61" s="156"/>
      <c r="C61" s="156"/>
      <c r="D61" s="230"/>
      <c r="E61" s="158"/>
      <c r="F61" s="230"/>
      <c r="G61" s="156"/>
      <c r="H61" s="155"/>
      <c r="I61" s="156"/>
      <c r="J61" s="156"/>
      <c r="K61" s="156"/>
      <c r="L61" s="156"/>
      <c r="M61" s="102">
        <f>SUM(tbl_WohnsitzSO[[#This Row],[KLV A]:[KLV C]])</f>
        <v>0</v>
      </c>
      <c r="N61" s="99" t="str">
        <f>IFERROR(IF(IFERROR(MATCH($C$8&amp;$H61,Tabelle2[Codierung],0),0)&gt;0,VLOOKUP(H61,Tabelle1[[Ort]:[RK KLV C üD]],2,),VLOOKUP(H61,Tabelle1[[Ort]:[RK KLV C üD]],5))+13,"")</f>
        <v/>
      </c>
      <c r="O61" s="99" t="str">
        <f>IFERROR(IF(IFERROR(MATCH($C$8&amp;$H61,Tabelle2[Codierung],0),0)&gt;0,VLOOKUP(H61,Tabelle1[[Ort]:[RK KLV C üD]],3,),VLOOKUP(H61,Tabelle1[[Ort]:[RK KLV C üD]],6))+13,"")</f>
        <v/>
      </c>
      <c r="P61" s="99" t="str">
        <f>IFERROR(IF(IFERROR(MATCH($C$8&amp;$H61,Tabelle2[Codierung],0),0)&gt;0,VLOOKUP(H61,Tabelle1[[Ort]:[RK KLV C üD]],4,),VLOOKUP(H61,Tabelle1[[Ort]:[RK KLV C üD]],7))+13,"")</f>
        <v/>
      </c>
      <c r="Q61" s="104" t="str">
        <f>IFERROR(tbl_WohnsitzSO[[#This Row],[KLV A]]*tbl_WohnsitzSO[[#This Row],[KLV A Ansatz]]/60,"")</f>
        <v/>
      </c>
      <c r="R61" s="104" t="str">
        <f>IFERROR(tbl_WohnsitzSO[[#This Row],[KLV B]]*tbl_WohnsitzSO[[#This Row],[KLV B Ansatz]]/60,"")</f>
        <v/>
      </c>
      <c r="S61" s="104" t="str">
        <f>IFERROR(tbl_WohnsitzSO[[#This Row],[KLV C]]*tbl_WohnsitzSO[[#This Row],[KLV C Ansatz]]/60,"")</f>
        <v/>
      </c>
      <c r="T61" s="104">
        <f>IFERROR(SUM(tbl_WohnsitzSO[[#This Row],[KLV A Kosten]:[KLV C Kosten]]),"")</f>
        <v>0</v>
      </c>
      <c r="U61" s="102">
        <f>COUNTIF($H$14:$H61,H61)</f>
        <v>0</v>
      </c>
      <c r="V61" s="161"/>
    </row>
    <row r="62" spans="1:22">
      <c r="A62" s="101">
        <v>49</v>
      </c>
      <c r="B62" s="156"/>
      <c r="C62" s="156"/>
      <c r="D62" s="230"/>
      <c r="E62" s="158"/>
      <c r="F62" s="230"/>
      <c r="G62" s="156"/>
      <c r="H62" s="155"/>
      <c r="I62" s="156"/>
      <c r="J62" s="156"/>
      <c r="K62" s="156"/>
      <c r="L62" s="156"/>
      <c r="M62" s="102">
        <f>SUM(tbl_WohnsitzSO[[#This Row],[KLV A]:[KLV C]])</f>
        <v>0</v>
      </c>
      <c r="N62" s="99" t="str">
        <f>IFERROR(IF(IFERROR(MATCH($C$8&amp;$H62,Tabelle2[Codierung],0),0)&gt;0,VLOOKUP(H62,Tabelle1[[Ort]:[RK KLV C üD]],2,),VLOOKUP(H62,Tabelle1[[Ort]:[RK KLV C üD]],5))+13,"")</f>
        <v/>
      </c>
      <c r="O62" s="99" t="str">
        <f>IFERROR(IF(IFERROR(MATCH($C$8&amp;$H62,Tabelle2[Codierung],0),0)&gt;0,VLOOKUP(H62,Tabelle1[[Ort]:[RK KLV C üD]],3,),VLOOKUP(H62,Tabelle1[[Ort]:[RK KLV C üD]],6))+13,"")</f>
        <v/>
      </c>
      <c r="P62" s="99" t="str">
        <f>IFERROR(IF(IFERROR(MATCH($C$8&amp;$H62,Tabelle2[Codierung],0),0)&gt;0,VLOOKUP(H62,Tabelle1[[Ort]:[RK KLV C üD]],4,),VLOOKUP(H62,Tabelle1[[Ort]:[RK KLV C üD]],7))+13,"")</f>
        <v/>
      </c>
      <c r="Q62" s="104" t="str">
        <f>IFERROR(tbl_WohnsitzSO[[#This Row],[KLV A]]*tbl_WohnsitzSO[[#This Row],[KLV A Ansatz]]/60,"")</f>
        <v/>
      </c>
      <c r="R62" s="104" t="str">
        <f>IFERROR(tbl_WohnsitzSO[[#This Row],[KLV B]]*tbl_WohnsitzSO[[#This Row],[KLV B Ansatz]]/60,"")</f>
        <v/>
      </c>
      <c r="S62" s="104" t="str">
        <f>IFERROR(tbl_WohnsitzSO[[#This Row],[KLV C]]*tbl_WohnsitzSO[[#This Row],[KLV C Ansatz]]/60,"")</f>
        <v/>
      </c>
      <c r="T62" s="104">
        <f>IFERROR(SUM(tbl_WohnsitzSO[[#This Row],[KLV A Kosten]:[KLV C Kosten]]),"")</f>
        <v>0</v>
      </c>
      <c r="U62" s="102">
        <f>COUNTIF($H$14:$H62,H62)</f>
        <v>0</v>
      </c>
      <c r="V62" s="161"/>
    </row>
    <row r="63" spans="1:22">
      <c r="A63" s="101">
        <v>50</v>
      </c>
      <c r="B63" s="156"/>
      <c r="C63" s="156"/>
      <c r="D63" s="230"/>
      <c r="E63" s="158"/>
      <c r="F63" s="230"/>
      <c r="G63" s="156"/>
      <c r="H63" s="155"/>
      <c r="I63" s="156"/>
      <c r="J63" s="156"/>
      <c r="K63" s="156"/>
      <c r="L63" s="156"/>
      <c r="M63" s="102">
        <f>SUM(tbl_WohnsitzSO[[#This Row],[KLV A]:[KLV C]])</f>
        <v>0</v>
      </c>
      <c r="N63" s="99" t="str">
        <f>IFERROR(IF(IFERROR(MATCH($C$8&amp;$H63,Tabelle2[Codierung],0),0)&gt;0,VLOOKUP(H63,Tabelle1[[Ort]:[RK KLV C üD]],2,),VLOOKUP(H63,Tabelle1[[Ort]:[RK KLV C üD]],5))+13,"")</f>
        <v/>
      </c>
      <c r="O63" s="99" t="str">
        <f>IFERROR(IF(IFERROR(MATCH($C$8&amp;$H63,Tabelle2[Codierung],0),0)&gt;0,VLOOKUP(H63,Tabelle1[[Ort]:[RK KLV C üD]],3,),VLOOKUP(H63,Tabelle1[[Ort]:[RK KLV C üD]],6))+13,"")</f>
        <v/>
      </c>
      <c r="P63" s="99" t="str">
        <f>IFERROR(IF(IFERROR(MATCH($C$8&amp;$H63,Tabelle2[Codierung],0),0)&gt;0,VLOOKUP(H63,Tabelle1[[Ort]:[RK KLV C üD]],4,),VLOOKUP(H63,Tabelle1[[Ort]:[RK KLV C üD]],7))+13,"")</f>
        <v/>
      </c>
      <c r="Q63" s="104" t="str">
        <f>IFERROR(tbl_WohnsitzSO[[#This Row],[KLV A]]*tbl_WohnsitzSO[[#This Row],[KLV A Ansatz]]/60,"")</f>
        <v/>
      </c>
      <c r="R63" s="104" t="str">
        <f>IFERROR(tbl_WohnsitzSO[[#This Row],[KLV B]]*tbl_WohnsitzSO[[#This Row],[KLV B Ansatz]]/60,"")</f>
        <v/>
      </c>
      <c r="S63" s="104" t="str">
        <f>IFERROR(tbl_WohnsitzSO[[#This Row],[KLV C]]*tbl_WohnsitzSO[[#This Row],[KLV C Ansatz]]/60,"")</f>
        <v/>
      </c>
      <c r="T63" s="104">
        <f>IFERROR(SUM(tbl_WohnsitzSO[[#This Row],[KLV A Kosten]:[KLV C Kosten]]),"")</f>
        <v>0</v>
      </c>
      <c r="U63" s="102">
        <f>COUNTIF($H$14:$H63,H63)</f>
        <v>0</v>
      </c>
      <c r="V63" s="161"/>
    </row>
    <row r="64" spans="1:22">
      <c r="A64" s="101">
        <v>51</v>
      </c>
      <c r="B64" s="156"/>
      <c r="C64" s="156"/>
      <c r="D64" s="230"/>
      <c r="E64" s="158"/>
      <c r="F64" s="230"/>
      <c r="G64" s="156"/>
      <c r="H64" s="155"/>
      <c r="I64" s="156"/>
      <c r="J64" s="156"/>
      <c r="K64" s="156"/>
      <c r="L64" s="156"/>
      <c r="M64" s="102">
        <f>SUM(tbl_WohnsitzSO[[#This Row],[KLV A]:[KLV C]])</f>
        <v>0</v>
      </c>
      <c r="N64" s="99" t="str">
        <f>IFERROR(IF(IFERROR(MATCH($C$8&amp;$H64,Tabelle2[Codierung],0),0)&gt;0,VLOOKUP(H64,Tabelle1[[Ort]:[RK KLV C üD]],2,),VLOOKUP(H64,Tabelle1[[Ort]:[RK KLV C üD]],5))+13,"")</f>
        <v/>
      </c>
      <c r="O64" s="99" t="str">
        <f>IFERROR(IF(IFERROR(MATCH($C$8&amp;$H64,Tabelle2[Codierung],0),0)&gt;0,VLOOKUP(H64,Tabelle1[[Ort]:[RK KLV C üD]],3,),VLOOKUP(H64,Tabelle1[[Ort]:[RK KLV C üD]],6))+13,"")</f>
        <v/>
      </c>
      <c r="P64" s="99" t="str">
        <f>IFERROR(IF(IFERROR(MATCH($C$8&amp;$H64,Tabelle2[Codierung],0),0)&gt;0,VLOOKUP(H64,Tabelle1[[Ort]:[RK KLV C üD]],4,),VLOOKUP(H64,Tabelle1[[Ort]:[RK KLV C üD]],7))+13,"")</f>
        <v/>
      </c>
      <c r="Q64" s="104" t="str">
        <f>IFERROR(tbl_WohnsitzSO[[#This Row],[KLV A]]*tbl_WohnsitzSO[[#This Row],[KLV A Ansatz]]/60,"")</f>
        <v/>
      </c>
      <c r="R64" s="104" t="str">
        <f>IFERROR(tbl_WohnsitzSO[[#This Row],[KLV B]]*tbl_WohnsitzSO[[#This Row],[KLV B Ansatz]]/60,"")</f>
        <v/>
      </c>
      <c r="S64" s="104" t="str">
        <f>IFERROR(tbl_WohnsitzSO[[#This Row],[KLV C]]*tbl_WohnsitzSO[[#This Row],[KLV C Ansatz]]/60,"")</f>
        <v/>
      </c>
      <c r="T64" s="104">
        <f>IFERROR(SUM(tbl_WohnsitzSO[[#This Row],[KLV A Kosten]:[KLV C Kosten]]),"")</f>
        <v>0</v>
      </c>
      <c r="U64" s="102">
        <f>COUNTIF($H$14:$H64,H64)</f>
        <v>0</v>
      </c>
      <c r="V64" s="161"/>
    </row>
    <row r="65" spans="1:22">
      <c r="A65" s="101">
        <v>52</v>
      </c>
      <c r="B65" s="156"/>
      <c r="C65" s="156"/>
      <c r="D65" s="230"/>
      <c r="E65" s="158"/>
      <c r="F65" s="230"/>
      <c r="G65" s="156"/>
      <c r="H65" s="155"/>
      <c r="I65" s="156"/>
      <c r="J65" s="156"/>
      <c r="K65" s="156"/>
      <c r="L65" s="156"/>
      <c r="M65" s="102">
        <f>SUM(tbl_WohnsitzSO[[#This Row],[KLV A]:[KLV C]])</f>
        <v>0</v>
      </c>
      <c r="N65" s="99" t="str">
        <f>IFERROR(IF(IFERROR(MATCH($C$8&amp;$H65,Tabelle2[Codierung],0),0)&gt;0,VLOOKUP(H65,Tabelle1[[Ort]:[RK KLV C üD]],2,),VLOOKUP(H65,Tabelle1[[Ort]:[RK KLV C üD]],5))+13,"")</f>
        <v/>
      </c>
      <c r="O65" s="99" t="str">
        <f>IFERROR(IF(IFERROR(MATCH($C$8&amp;$H65,Tabelle2[Codierung],0),0)&gt;0,VLOOKUP(H65,Tabelle1[[Ort]:[RK KLV C üD]],3,),VLOOKUP(H65,Tabelle1[[Ort]:[RK KLV C üD]],6))+13,"")</f>
        <v/>
      </c>
      <c r="P65" s="99" t="str">
        <f>IFERROR(IF(IFERROR(MATCH($C$8&amp;$H65,Tabelle2[Codierung],0),0)&gt;0,VLOOKUP(H65,Tabelle1[[Ort]:[RK KLV C üD]],4,),VLOOKUP(H65,Tabelle1[[Ort]:[RK KLV C üD]],7))+13,"")</f>
        <v/>
      </c>
      <c r="Q65" s="104" t="str">
        <f>IFERROR(tbl_WohnsitzSO[[#This Row],[KLV A]]*tbl_WohnsitzSO[[#This Row],[KLV A Ansatz]]/60,"")</f>
        <v/>
      </c>
      <c r="R65" s="104" t="str">
        <f>IFERROR(tbl_WohnsitzSO[[#This Row],[KLV B]]*tbl_WohnsitzSO[[#This Row],[KLV B Ansatz]]/60,"")</f>
        <v/>
      </c>
      <c r="S65" s="104" t="str">
        <f>IFERROR(tbl_WohnsitzSO[[#This Row],[KLV C]]*tbl_WohnsitzSO[[#This Row],[KLV C Ansatz]]/60,"")</f>
        <v/>
      </c>
      <c r="T65" s="104">
        <f>IFERROR(SUM(tbl_WohnsitzSO[[#This Row],[KLV A Kosten]:[KLV C Kosten]]),"")</f>
        <v>0</v>
      </c>
      <c r="U65" s="102">
        <f>COUNTIF($H$14:$H65,H65)</f>
        <v>0</v>
      </c>
      <c r="V65" s="161"/>
    </row>
    <row r="66" spans="1:22">
      <c r="A66" s="101">
        <v>53</v>
      </c>
      <c r="B66" s="156"/>
      <c r="C66" s="156"/>
      <c r="D66" s="230"/>
      <c r="E66" s="158"/>
      <c r="F66" s="230"/>
      <c r="G66" s="156"/>
      <c r="H66" s="155"/>
      <c r="I66" s="156"/>
      <c r="J66" s="156"/>
      <c r="K66" s="156"/>
      <c r="L66" s="156"/>
      <c r="M66" s="102">
        <f>SUM(tbl_WohnsitzSO[[#This Row],[KLV A]:[KLV C]])</f>
        <v>0</v>
      </c>
      <c r="N66" s="99" t="str">
        <f>IFERROR(IF(IFERROR(MATCH($C$8&amp;$H66,Tabelle2[Codierung],0),0)&gt;0,VLOOKUP(H66,Tabelle1[[Ort]:[RK KLV C üD]],2,),VLOOKUP(H66,Tabelle1[[Ort]:[RK KLV C üD]],5))+13,"")</f>
        <v/>
      </c>
      <c r="O66" s="99" t="str">
        <f>IFERROR(IF(IFERROR(MATCH($C$8&amp;$H66,Tabelle2[Codierung],0),0)&gt;0,VLOOKUP(H66,Tabelle1[[Ort]:[RK KLV C üD]],3,),VLOOKUP(H66,Tabelle1[[Ort]:[RK KLV C üD]],6))+13,"")</f>
        <v/>
      </c>
      <c r="P66" s="99" t="str">
        <f>IFERROR(IF(IFERROR(MATCH($C$8&amp;$H66,Tabelle2[Codierung],0),0)&gt;0,VLOOKUP(H66,Tabelle1[[Ort]:[RK KLV C üD]],4,),VLOOKUP(H66,Tabelle1[[Ort]:[RK KLV C üD]],7))+13,"")</f>
        <v/>
      </c>
      <c r="Q66" s="104" t="str">
        <f>IFERROR(tbl_WohnsitzSO[[#This Row],[KLV A]]*tbl_WohnsitzSO[[#This Row],[KLV A Ansatz]]/60,"")</f>
        <v/>
      </c>
      <c r="R66" s="104" t="str">
        <f>IFERROR(tbl_WohnsitzSO[[#This Row],[KLV B]]*tbl_WohnsitzSO[[#This Row],[KLV B Ansatz]]/60,"")</f>
        <v/>
      </c>
      <c r="S66" s="104" t="str">
        <f>IFERROR(tbl_WohnsitzSO[[#This Row],[KLV C]]*tbl_WohnsitzSO[[#This Row],[KLV C Ansatz]]/60,"")</f>
        <v/>
      </c>
      <c r="T66" s="104">
        <f>IFERROR(SUM(tbl_WohnsitzSO[[#This Row],[KLV A Kosten]:[KLV C Kosten]]),"")</f>
        <v>0</v>
      </c>
      <c r="U66" s="102">
        <f>COUNTIF($H$14:$H66,H66)</f>
        <v>0</v>
      </c>
      <c r="V66" s="161"/>
    </row>
    <row r="67" spans="1:22">
      <c r="A67" s="101">
        <v>54</v>
      </c>
      <c r="B67" s="156"/>
      <c r="C67" s="156"/>
      <c r="D67" s="230"/>
      <c r="E67" s="158"/>
      <c r="F67" s="230"/>
      <c r="G67" s="156"/>
      <c r="H67" s="155"/>
      <c r="I67" s="156"/>
      <c r="J67" s="156"/>
      <c r="K67" s="156"/>
      <c r="L67" s="156"/>
      <c r="M67" s="102">
        <f>SUM(tbl_WohnsitzSO[[#This Row],[KLV A]:[KLV C]])</f>
        <v>0</v>
      </c>
      <c r="N67" s="99" t="str">
        <f>IFERROR(IF(IFERROR(MATCH($C$8&amp;$H67,Tabelle2[Codierung],0),0)&gt;0,VLOOKUP(H67,Tabelle1[[Ort]:[RK KLV C üD]],2,),VLOOKUP(H67,Tabelle1[[Ort]:[RK KLV C üD]],5))+13,"")</f>
        <v/>
      </c>
      <c r="O67" s="99" t="str">
        <f>IFERROR(IF(IFERROR(MATCH($C$8&amp;$H67,Tabelle2[Codierung],0),0)&gt;0,VLOOKUP(H67,Tabelle1[[Ort]:[RK KLV C üD]],3,),VLOOKUP(H67,Tabelle1[[Ort]:[RK KLV C üD]],6))+13,"")</f>
        <v/>
      </c>
      <c r="P67" s="99" t="str">
        <f>IFERROR(IF(IFERROR(MATCH($C$8&amp;$H67,Tabelle2[Codierung],0),0)&gt;0,VLOOKUP(H67,Tabelle1[[Ort]:[RK KLV C üD]],4,),VLOOKUP(H67,Tabelle1[[Ort]:[RK KLV C üD]],7))+13,"")</f>
        <v/>
      </c>
      <c r="Q67" s="104" t="str">
        <f>IFERROR(tbl_WohnsitzSO[[#This Row],[KLV A]]*tbl_WohnsitzSO[[#This Row],[KLV A Ansatz]]/60,"")</f>
        <v/>
      </c>
      <c r="R67" s="104" t="str">
        <f>IFERROR(tbl_WohnsitzSO[[#This Row],[KLV B]]*tbl_WohnsitzSO[[#This Row],[KLV B Ansatz]]/60,"")</f>
        <v/>
      </c>
      <c r="S67" s="104" t="str">
        <f>IFERROR(tbl_WohnsitzSO[[#This Row],[KLV C]]*tbl_WohnsitzSO[[#This Row],[KLV C Ansatz]]/60,"")</f>
        <v/>
      </c>
      <c r="T67" s="104">
        <f>IFERROR(SUM(tbl_WohnsitzSO[[#This Row],[KLV A Kosten]:[KLV C Kosten]]),"")</f>
        <v>0</v>
      </c>
      <c r="U67" s="102">
        <f>COUNTIF($H$14:$H67,H67)</f>
        <v>0</v>
      </c>
      <c r="V67" s="161"/>
    </row>
    <row r="68" spans="1:22">
      <c r="A68" s="101">
        <v>55</v>
      </c>
      <c r="B68" s="156"/>
      <c r="C68" s="156"/>
      <c r="D68" s="230"/>
      <c r="E68" s="158"/>
      <c r="F68" s="230"/>
      <c r="G68" s="156"/>
      <c r="H68" s="155"/>
      <c r="I68" s="156"/>
      <c r="J68" s="156"/>
      <c r="K68" s="156"/>
      <c r="L68" s="156"/>
      <c r="M68" s="102">
        <f>SUM(tbl_WohnsitzSO[[#This Row],[KLV A]:[KLV C]])</f>
        <v>0</v>
      </c>
      <c r="N68" s="99" t="str">
        <f>IFERROR(IF(IFERROR(MATCH($C$8&amp;$H68,Tabelle2[Codierung],0),0)&gt;0,VLOOKUP(H68,Tabelle1[[Ort]:[RK KLV C üD]],2,),VLOOKUP(H68,Tabelle1[[Ort]:[RK KLV C üD]],5))+13,"")</f>
        <v/>
      </c>
      <c r="O68" s="99" t="str">
        <f>IFERROR(IF(IFERROR(MATCH($C$8&amp;$H68,Tabelle2[Codierung],0),0)&gt;0,VLOOKUP(H68,Tabelle1[[Ort]:[RK KLV C üD]],3,),VLOOKUP(H68,Tabelle1[[Ort]:[RK KLV C üD]],6))+13,"")</f>
        <v/>
      </c>
      <c r="P68" s="99" t="str">
        <f>IFERROR(IF(IFERROR(MATCH($C$8&amp;$H68,Tabelle2[Codierung],0),0)&gt;0,VLOOKUP(H68,Tabelle1[[Ort]:[RK KLV C üD]],4,),VLOOKUP(H68,Tabelle1[[Ort]:[RK KLV C üD]],7))+13,"")</f>
        <v/>
      </c>
      <c r="Q68" s="104" t="str">
        <f>IFERROR(tbl_WohnsitzSO[[#This Row],[KLV A]]*tbl_WohnsitzSO[[#This Row],[KLV A Ansatz]]/60,"")</f>
        <v/>
      </c>
      <c r="R68" s="104" t="str">
        <f>IFERROR(tbl_WohnsitzSO[[#This Row],[KLV B]]*tbl_WohnsitzSO[[#This Row],[KLV B Ansatz]]/60,"")</f>
        <v/>
      </c>
      <c r="S68" s="104" t="str">
        <f>IFERROR(tbl_WohnsitzSO[[#This Row],[KLV C]]*tbl_WohnsitzSO[[#This Row],[KLV C Ansatz]]/60,"")</f>
        <v/>
      </c>
      <c r="T68" s="104">
        <f>IFERROR(SUM(tbl_WohnsitzSO[[#This Row],[KLV A Kosten]:[KLV C Kosten]]),"")</f>
        <v>0</v>
      </c>
      <c r="U68" s="102">
        <f>COUNTIF($H$14:$H68,H68)</f>
        <v>0</v>
      </c>
      <c r="V68" s="161"/>
    </row>
    <row r="69" spans="1:22">
      <c r="A69" s="101">
        <v>56</v>
      </c>
      <c r="B69" s="156"/>
      <c r="C69" s="156"/>
      <c r="D69" s="230"/>
      <c r="E69" s="158"/>
      <c r="F69" s="230"/>
      <c r="G69" s="156"/>
      <c r="H69" s="155"/>
      <c r="I69" s="156"/>
      <c r="J69" s="156"/>
      <c r="K69" s="156"/>
      <c r="L69" s="156"/>
      <c r="M69" s="102">
        <f>SUM(tbl_WohnsitzSO[[#This Row],[KLV A]:[KLV C]])</f>
        <v>0</v>
      </c>
      <c r="N69" s="99" t="str">
        <f>IFERROR(IF(IFERROR(MATCH($C$8&amp;$H69,Tabelle2[Codierung],0),0)&gt;0,VLOOKUP(H69,Tabelle1[[Ort]:[RK KLV C üD]],2,),VLOOKUP(H69,Tabelle1[[Ort]:[RK KLV C üD]],5))+13,"")</f>
        <v/>
      </c>
      <c r="O69" s="99" t="str">
        <f>IFERROR(IF(IFERROR(MATCH($C$8&amp;$H69,Tabelle2[Codierung],0),0)&gt;0,VLOOKUP(H69,Tabelle1[[Ort]:[RK KLV C üD]],3,),VLOOKUP(H69,Tabelle1[[Ort]:[RK KLV C üD]],6))+13,"")</f>
        <v/>
      </c>
      <c r="P69" s="99" t="str">
        <f>IFERROR(IF(IFERROR(MATCH($C$8&amp;$H69,Tabelle2[Codierung],0),0)&gt;0,VLOOKUP(H69,Tabelle1[[Ort]:[RK KLV C üD]],4,),VLOOKUP(H69,Tabelle1[[Ort]:[RK KLV C üD]],7))+13,"")</f>
        <v/>
      </c>
      <c r="Q69" s="104" t="str">
        <f>IFERROR(tbl_WohnsitzSO[[#This Row],[KLV A]]*tbl_WohnsitzSO[[#This Row],[KLV A Ansatz]]/60,"")</f>
        <v/>
      </c>
      <c r="R69" s="104" t="str">
        <f>IFERROR(tbl_WohnsitzSO[[#This Row],[KLV B]]*tbl_WohnsitzSO[[#This Row],[KLV B Ansatz]]/60,"")</f>
        <v/>
      </c>
      <c r="S69" s="104" t="str">
        <f>IFERROR(tbl_WohnsitzSO[[#This Row],[KLV C]]*tbl_WohnsitzSO[[#This Row],[KLV C Ansatz]]/60,"")</f>
        <v/>
      </c>
      <c r="T69" s="104">
        <f>IFERROR(SUM(tbl_WohnsitzSO[[#This Row],[KLV A Kosten]:[KLV C Kosten]]),"")</f>
        <v>0</v>
      </c>
      <c r="U69" s="102">
        <f>COUNTIF($H$14:$H69,H69)</f>
        <v>0</v>
      </c>
      <c r="V69" s="161"/>
    </row>
    <row r="70" spans="1:22">
      <c r="A70" s="101">
        <v>57</v>
      </c>
      <c r="B70" s="156"/>
      <c r="C70" s="156"/>
      <c r="D70" s="230"/>
      <c r="E70" s="158"/>
      <c r="F70" s="230"/>
      <c r="G70" s="156"/>
      <c r="H70" s="155"/>
      <c r="I70" s="156"/>
      <c r="J70" s="156"/>
      <c r="K70" s="156"/>
      <c r="L70" s="156"/>
      <c r="M70" s="102">
        <f>SUM(tbl_WohnsitzSO[[#This Row],[KLV A]:[KLV C]])</f>
        <v>0</v>
      </c>
      <c r="N70" s="99" t="str">
        <f>IFERROR(IF(IFERROR(MATCH($C$8&amp;$H70,Tabelle2[Codierung],0),0)&gt;0,VLOOKUP(H70,Tabelle1[[Ort]:[RK KLV C üD]],2,),VLOOKUP(H70,Tabelle1[[Ort]:[RK KLV C üD]],5))+13,"")</f>
        <v/>
      </c>
      <c r="O70" s="99" t="str">
        <f>IFERROR(IF(IFERROR(MATCH($C$8&amp;$H70,Tabelle2[Codierung],0),0)&gt;0,VLOOKUP(H70,Tabelle1[[Ort]:[RK KLV C üD]],3,),VLOOKUP(H70,Tabelle1[[Ort]:[RK KLV C üD]],6))+13,"")</f>
        <v/>
      </c>
      <c r="P70" s="99" t="str">
        <f>IFERROR(IF(IFERROR(MATCH($C$8&amp;$H70,Tabelle2[Codierung],0),0)&gt;0,VLOOKUP(H70,Tabelle1[[Ort]:[RK KLV C üD]],4,),VLOOKUP(H70,Tabelle1[[Ort]:[RK KLV C üD]],7))+13,"")</f>
        <v/>
      </c>
      <c r="Q70" s="104" t="str">
        <f>IFERROR(tbl_WohnsitzSO[[#This Row],[KLV A]]*tbl_WohnsitzSO[[#This Row],[KLV A Ansatz]]/60,"")</f>
        <v/>
      </c>
      <c r="R70" s="104" t="str">
        <f>IFERROR(tbl_WohnsitzSO[[#This Row],[KLV B]]*tbl_WohnsitzSO[[#This Row],[KLV B Ansatz]]/60,"")</f>
        <v/>
      </c>
      <c r="S70" s="104" t="str">
        <f>IFERROR(tbl_WohnsitzSO[[#This Row],[KLV C]]*tbl_WohnsitzSO[[#This Row],[KLV C Ansatz]]/60,"")</f>
        <v/>
      </c>
      <c r="T70" s="104">
        <f>IFERROR(SUM(tbl_WohnsitzSO[[#This Row],[KLV A Kosten]:[KLV C Kosten]]),"")</f>
        <v>0</v>
      </c>
      <c r="U70" s="102">
        <f>COUNTIF($H$14:$H70,H70)</f>
        <v>0</v>
      </c>
      <c r="V70" s="161"/>
    </row>
    <row r="71" spans="1:22">
      <c r="A71" s="101">
        <v>58</v>
      </c>
      <c r="B71" s="156"/>
      <c r="C71" s="156"/>
      <c r="D71" s="230"/>
      <c r="E71" s="158"/>
      <c r="F71" s="230"/>
      <c r="G71" s="156"/>
      <c r="H71" s="155"/>
      <c r="I71" s="156"/>
      <c r="J71" s="156"/>
      <c r="K71" s="156"/>
      <c r="L71" s="156"/>
      <c r="M71" s="102">
        <f>SUM(tbl_WohnsitzSO[[#This Row],[KLV A]:[KLV C]])</f>
        <v>0</v>
      </c>
      <c r="N71" s="99" t="str">
        <f>IFERROR(IF(IFERROR(MATCH($C$8&amp;$H71,Tabelle2[Codierung],0),0)&gt;0,VLOOKUP(H71,Tabelle1[[Ort]:[RK KLV C üD]],2,),VLOOKUP(H71,Tabelle1[[Ort]:[RK KLV C üD]],5))+13,"")</f>
        <v/>
      </c>
      <c r="O71" s="99" t="str">
        <f>IFERROR(IF(IFERROR(MATCH($C$8&amp;$H71,Tabelle2[Codierung],0),0)&gt;0,VLOOKUP(H71,Tabelle1[[Ort]:[RK KLV C üD]],3,),VLOOKUP(H71,Tabelle1[[Ort]:[RK KLV C üD]],6))+13,"")</f>
        <v/>
      </c>
      <c r="P71" s="99" t="str">
        <f>IFERROR(IF(IFERROR(MATCH($C$8&amp;$H71,Tabelle2[Codierung],0),0)&gt;0,VLOOKUP(H71,Tabelle1[[Ort]:[RK KLV C üD]],4,),VLOOKUP(H71,Tabelle1[[Ort]:[RK KLV C üD]],7))+13,"")</f>
        <v/>
      </c>
      <c r="Q71" s="104" t="str">
        <f>IFERROR(tbl_WohnsitzSO[[#This Row],[KLV A]]*tbl_WohnsitzSO[[#This Row],[KLV A Ansatz]]/60,"")</f>
        <v/>
      </c>
      <c r="R71" s="104" t="str">
        <f>IFERROR(tbl_WohnsitzSO[[#This Row],[KLV B]]*tbl_WohnsitzSO[[#This Row],[KLV B Ansatz]]/60,"")</f>
        <v/>
      </c>
      <c r="S71" s="104" t="str">
        <f>IFERROR(tbl_WohnsitzSO[[#This Row],[KLV C]]*tbl_WohnsitzSO[[#This Row],[KLV C Ansatz]]/60,"")</f>
        <v/>
      </c>
      <c r="T71" s="104">
        <f>IFERROR(SUM(tbl_WohnsitzSO[[#This Row],[KLV A Kosten]:[KLV C Kosten]]),"")</f>
        <v>0</v>
      </c>
      <c r="U71" s="102">
        <f>COUNTIF($H$14:$H71,H71)</f>
        <v>0</v>
      </c>
      <c r="V71" s="161"/>
    </row>
    <row r="72" spans="1:22">
      <c r="A72" s="101">
        <v>59</v>
      </c>
      <c r="B72" s="156"/>
      <c r="C72" s="156"/>
      <c r="D72" s="230"/>
      <c r="E72" s="158"/>
      <c r="F72" s="230"/>
      <c r="G72" s="156"/>
      <c r="H72" s="155"/>
      <c r="I72" s="156"/>
      <c r="J72" s="156"/>
      <c r="K72" s="156"/>
      <c r="L72" s="156"/>
      <c r="M72" s="102">
        <f>SUM(tbl_WohnsitzSO[[#This Row],[KLV A]:[KLV C]])</f>
        <v>0</v>
      </c>
      <c r="N72" s="99" t="str">
        <f>IFERROR(IF(IFERROR(MATCH($C$8&amp;$H72,Tabelle2[Codierung],0),0)&gt;0,VLOOKUP(H72,Tabelle1[[Ort]:[RK KLV C üD]],2,),VLOOKUP(H72,Tabelle1[[Ort]:[RK KLV C üD]],5))+13,"")</f>
        <v/>
      </c>
      <c r="O72" s="99" t="str">
        <f>IFERROR(IF(IFERROR(MATCH($C$8&amp;$H72,Tabelle2[Codierung],0),0)&gt;0,VLOOKUP(H72,Tabelle1[[Ort]:[RK KLV C üD]],3,),VLOOKUP(H72,Tabelle1[[Ort]:[RK KLV C üD]],6))+13,"")</f>
        <v/>
      </c>
      <c r="P72" s="99" t="str">
        <f>IFERROR(IF(IFERROR(MATCH($C$8&amp;$H72,Tabelle2[Codierung],0),0)&gt;0,VLOOKUP(H72,Tabelle1[[Ort]:[RK KLV C üD]],4,),VLOOKUP(H72,Tabelle1[[Ort]:[RK KLV C üD]],7))+13,"")</f>
        <v/>
      </c>
      <c r="Q72" s="104" t="str">
        <f>IFERROR(tbl_WohnsitzSO[[#This Row],[KLV A]]*tbl_WohnsitzSO[[#This Row],[KLV A Ansatz]]/60,"")</f>
        <v/>
      </c>
      <c r="R72" s="104" t="str">
        <f>IFERROR(tbl_WohnsitzSO[[#This Row],[KLV B]]*tbl_WohnsitzSO[[#This Row],[KLV B Ansatz]]/60,"")</f>
        <v/>
      </c>
      <c r="S72" s="104" t="str">
        <f>IFERROR(tbl_WohnsitzSO[[#This Row],[KLV C]]*tbl_WohnsitzSO[[#This Row],[KLV C Ansatz]]/60,"")</f>
        <v/>
      </c>
      <c r="T72" s="104">
        <f>IFERROR(SUM(tbl_WohnsitzSO[[#This Row],[KLV A Kosten]:[KLV C Kosten]]),"")</f>
        <v>0</v>
      </c>
      <c r="U72" s="102">
        <f>COUNTIF($H$14:$H72,H72)</f>
        <v>0</v>
      </c>
      <c r="V72" s="161"/>
    </row>
    <row r="73" spans="1:22">
      <c r="A73" s="101">
        <v>60</v>
      </c>
      <c r="B73" s="156"/>
      <c r="C73" s="156"/>
      <c r="D73" s="230"/>
      <c r="E73" s="158"/>
      <c r="F73" s="230"/>
      <c r="G73" s="156"/>
      <c r="H73" s="155"/>
      <c r="I73" s="156"/>
      <c r="J73" s="156"/>
      <c r="K73" s="156"/>
      <c r="L73" s="156"/>
      <c r="M73" s="102">
        <f>SUM(tbl_WohnsitzSO[[#This Row],[KLV A]:[KLV C]])</f>
        <v>0</v>
      </c>
      <c r="N73" s="99" t="str">
        <f>IFERROR(IF(IFERROR(MATCH($C$8&amp;$H73,Tabelle2[Codierung],0),0)&gt;0,VLOOKUP(H73,Tabelle1[[Ort]:[RK KLV C üD]],2,),VLOOKUP(H73,Tabelle1[[Ort]:[RK KLV C üD]],5))+13,"")</f>
        <v/>
      </c>
      <c r="O73" s="99" t="str">
        <f>IFERROR(IF(IFERROR(MATCH($C$8&amp;$H73,Tabelle2[Codierung],0),0)&gt;0,VLOOKUP(H73,Tabelle1[[Ort]:[RK KLV C üD]],3,),VLOOKUP(H73,Tabelle1[[Ort]:[RK KLV C üD]],6))+13,"")</f>
        <v/>
      </c>
      <c r="P73" s="99" t="str">
        <f>IFERROR(IF(IFERROR(MATCH($C$8&amp;$H73,Tabelle2[Codierung],0),0)&gt;0,VLOOKUP(H73,Tabelle1[[Ort]:[RK KLV C üD]],4,),VLOOKUP(H73,Tabelle1[[Ort]:[RK KLV C üD]],7))+13,"")</f>
        <v/>
      </c>
      <c r="Q73" s="104" t="str">
        <f>IFERROR(tbl_WohnsitzSO[[#This Row],[KLV A]]*tbl_WohnsitzSO[[#This Row],[KLV A Ansatz]]/60,"")</f>
        <v/>
      </c>
      <c r="R73" s="104" t="str">
        <f>IFERROR(tbl_WohnsitzSO[[#This Row],[KLV B]]*tbl_WohnsitzSO[[#This Row],[KLV B Ansatz]]/60,"")</f>
        <v/>
      </c>
      <c r="S73" s="104" t="str">
        <f>IFERROR(tbl_WohnsitzSO[[#This Row],[KLV C]]*tbl_WohnsitzSO[[#This Row],[KLV C Ansatz]]/60,"")</f>
        <v/>
      </c>
      <c r="T73" s="104">
        <f>IFERROR(SUM(tbl_WohnsitzSO[[#This Row],[KLV A Kosten]:[KLV C Kosten]]),"")</f>
        <v>0</v>
      </c>
      <c r="U73" s="102">
        <f>COUNTIF($H$14:$H73,H73)</f>
        <v>0</v>
      </c>
      <c r="V73" s="161"/>
    </row>
    <row r="74" spans="1:22">
      <c r="A74" s="101">
        <v>61</v>
      </c>
      <c r="B74" s="156"/>
      <c r="C74" s="156"/>
      <c r="D74" s="230"/>
      <c r="E74" s="158"/>
      <c r="F74" s="230"/>
      <c r="G74" s="156"/>
      <c r="H74" s="155"/>
      <c r="I74" s="156"/>
      <c r="J74" s="156"/>
      <c r="K74" s="156"/>
      <c r="L74" s="156"/>
      <c r="M74" s="102">
        <f>SUM(tbl_WohnsitzSO[[#This Row],[KLV A]:[KLV C]])</f>
        <v>0</v>
      </c>
      <c r="N74" s="99" t="str">
        <f>IFERROR(IF(IFERROR(MATCH($C$8&amp;$H74,Tabelle2[Codierung],0),0)&gt;0,VLOOKUP(H74,Tabelle1[[Ort]:[RK KLV C üD]],2,),VLOOKUP(H74,Tabelle1[[Ort]:[RK KLV C üD]],5))+13,"")</f>
        <v/>
      </c>
      <c r="O74" s="99" t="str">
        <f>IFERROR(IF(IFERROR(MATCH($C$8&amp;$H74,Tabelle2[Codierung],0),0)&gt;0,VLOOKUP(H74,Tabelle1[[Ort]:[RK KLV C üD]],3,),VLOOKUP(H74,Tabelle1[[Ort]:[RK KLV C üD]],6))+13,"")</f>
        <v/>
      </c>
      <c r="P74" s="99" t="str">
        <f>IFERROR(IF(IFERROR(MATCH($C$8&amp;$H74,Tabelle2[Codierung],0),0)&gt;0,VLOOKUP(H74,Tabelle1[[Ort]:[RK KLV C üD]],4,),VLOOKUP(H74,Tabelle1[[Ort]:[RK KLV C üD]],7))+13,"")</f>
        <v/>
      </c>
      <c r="Q74" s="104" t="str">
        <f>IFERROR(tbl_WohnsitzSO[[#This Row],[KLV A]]*tbl_WohnsitzSO[[#This Row],[KLV A Ansatz]]/60,"")</f>
        <v/>
      </c>
      <c r="R74" s="104" t="str">
        <f>IFERROR(tbl_WohnsitzSO[[#This Row],[KLV B]]*tbl_WohnsitzSO[[#This Row],[KLV B Ansatz]]/60,"")</f>
        <v/>
      </c>
      <c r="S74" s="104" t="str">
        <f>IFERROR(tbl_WohnsitzSO[[#This Row],[KLV C]]*tbl_WohnsitzSO[[#This Row],[KLV C Ansatz]]/60,"")</f>
        <v/>
      </c>
      <c r="T74" s="104">
        <f>IFERROR(SUM(tbl_WohnsitzSO[[#This Row],[KLV A Kosten]:[KLV C Kosten]]),"")</f>
        <v>0</v>
      </c>
      <c r="U74" s="102">
        <f>COUNTIF($H$14:$H74,H74)</f>
        <v>0</v>
      </c>
      <c r="V74" s="161"/>
    </row>
    <row r="75" spans="1:22">
      <c r="A75" s="101">
        <v>62</v>
      </c>
      <c r="B75" s="156"/>
      <c r="C75" s="156"/>
      <c r="D75" s="230"/>
      <c r="E75" s="158"/>
      <c r="F75" s="230"/>
      <c r="G75" s="156"/>
      <c r="H75" s="155"/>
      <c r="I75" s="156"/>
      <c r="J75" s="156"/>
      <c r="K75" s="156"/>
      <c r="L75" s="156"/>
      <c r="M75" s="102">
        <f>SUM(tbl_WohnsitzSO[[#This Row],[KLV A]:[KLV C]])</f>
        <v>0</v>
      </c>
      <c r="N75" s="99" t="str">
        <f>IFERROR(IF(IFERROR(MATCH($C$8&amp;$H75,Tabelle2[Codierung],0),0)&gt;0,VLOOKUP(H75,Tabelle1[[Ort]:[RK KLV C üD]],2,),VLOOKUP(H75,Tabelle1[[Ort]:[RK KLV C üD]],5))+13,"")</f>
        <v/>
      </c>
      <c r="O75" s="99" t="str">
        <f>IFERROR(IF(IFERROR(MATCH($C$8&amp;$H75,Tabelle2[Codierung],0),0)&gt;0,VLOOKUP(H75,Tabelle1[[Ort]:[RK KLV C üD]],3,),VLOOKUP(H75,Tabelle1[[Ort]:[RK KLV C üD]],6))+13,"")</f>
        <v/>
      </c>
      <c r="P75" s="99" t="str">
        <f>IFERROR(IF(IFERROR(MATCH($C$8&amp;$H75,Tabelle2[Codierung],0),0)&gt;0,VLOOKUP(H75,Tabelle1[[Ort]:[RK KLV C üD]],4,),VLOOKUP(H75,Tabelle1[[Ort]:[RK KLV C üD]],7))+13,"")</f>
        <v/>
      </c>
      <c r="Q75" s="104" t="str">
        <f>IFERROR(tbl_WohnsitzSO[[#This Row],[KLV A]]*tbl_WohnsitzSO[[#This Row],[KLV A Ansatz]]/60,"")</f>
        <v/>
      </c>
      <c r="R75" s="104" t="str">
        <f>IFERROR(tbl_WohnsitzSO[[#This Row],[KLV B]]*tbl_WohnsitzSO[[#This Row],[KLV B Ansatz]]/60,"")</f>
        <v/>
      </c>
      <c r="S75" s="104" t="str">
        <f>IFERROR(tbl_WohnsitzSO[[#This Row],[KLV C]]*tbl_WohnsitzSO[[#This Row],[KLV C Ansatz]]/60,"")</f>
        <v/>
      </c>
      <c r="T75" s="104">
        <f>IFERROR(SUM(tbl_WohnsitzSO[[#This Row],[KLV A Kosten]:[KLV C Kosten]]),"")</f>
        <v>0</v>
      </c>
      <c r="U75" s="102">
        <f>COUNTIF($H$14:$H75,H75)</f>
        <v>0</v>
      </c>
      <c r="V75" s="161"/>
    </row>
    <row r="76" spans="1:22">
      <c r="A76" s="101">
        <v>63</v>
      </c>
      <c r="B76" s="156"/>
      <c r="C76" s="156"/>
      <c r="D76" s="230"/>
      <c r="E76" s="158"/>
      <c r="F76" s="230"/>
      <c r="G76" s="156"/>
      <c r="H76" s="155"/>
      <c r="I76" s="156"/>
      <c r="J76" s="156"/>
      <c r="K76" s="156"/>
      <c r="L76" s="156"/>
      <c r="M76" s="102">
        <f>SUM(tbl_WohnsitzSO[[#This Row],[KLV A]:[KLV C]])</f>
        <v>0</v>
      </c>
      <c r="N76" s="99" t="str">
        <f>IFERROR(IF(IFERROR(MATCH($C$8&amp;$H76,Tabelle2[Codierung],0),0)&gt;0,VLOOKUP(H76,Tabelle1[[Ort]:[RK KLV C üD]],2,),VLOOKUP(H76,Tabelle1[[Ort]:[RK KLV C üD]],5))+13,"")</f>
        <v/>
      </c>
      <c r="O76" s="99" t="str">
        <f>IFERROR(IF(IFERROR(MATCH($C$8&amp;$H76,Tabelle2[Codierung],0),0)&gt;0,VLOOKUP(H76,Tabelle1[[Ort]:[RK KLV C üD]],3,),VLOOKUP(H76,Tabelle1[[Ort]:[RK KLV C üD]],6))+13,"")</f>
        <v/>
      </c>
      <c r="P76" s="99" t="str">
        <f>IFERROR(IF(IFERROR(MATCH($C$8&amp;$H76,Tabelle2[Codierung],0),0)&gt;0,VLOOKUP(H76,Tabelle1[[Ort]:[RK KLV C üD]],4,),VLOOKUP(H76,Tabelle1[[Ort]:[RK KLV C üD]],7))+13,"")</f>
        <v/>
      </c>
      <c r="Q76" s="104" t="str">
        <f>IFERROR(tbl_WohnsitzSO[[#This Row],[KLV A]]*tbl_WohnsitzSO[[#This Row],[KLV A Ansatz]]/60,"")</f>
        <v/>
      </c>
      <c r="R76" s="104" t="str">
        <f>IFERROR(tbl_WohnsitzSO[[#This Row],[KLV B]]*tbl_WohnsitzSO[[#This Row],[KLV B Ansatz]]/60,"")</f>
        <v/>
      </c>
      <c r="S76" s="104" t="str">
        <f>IFERROR(tbl_WohnsitzSO[[#This Row],[KLV C]]*tbl_WohnsitzSO[[#This Row],[KLV C Ansatz]]/60,"")</f>
        <v/>
      </c>
      <c r="T76" s="104">
        <f>IFERROR(SUM(tbl_WohnsitzSO[[#This Row],[KLV A Kosten]:[KLV C Kosten]]),"")</f>
        <v>0</v>
      </c>
      <c r="U76" s="102">
        <f>COUNTIF($H$14:$H76,H76)</f>
        <v>0</v>
      </c>
      <c r="V76" s="161"/>
    </row>
    <row r="77" spans="1:22">
      <c r="A77" s="101">
        <v>64</v>
      </c>
      <c r="B77" s="156"/>
      <c r="C77" s="156"/>
      <c r="D77" s="230"/>
      <c r="E77" s="158"/>
      <c r="F77" s="230"/>
      <c r="G77" s="156"/>
      <c r="H77" s="155"/>
      <c r="I77" s="156"/>
      <c r="J77" s="156"/>
      <c r="K77" s="156"/>
      <c r="L77" s="156"/>
      <c r="M77" s="102">
        <f>SUM(tbl_WohnsitzSO[[#This Row],[KLV A]:[KLV C]])</f>
        <v>0</v>
      </c>
      <c r="N77" s="99" t="str">
        <f>IFERROR(IF(IFERROR(MATCH($C$8&amp;$H77,Tabelle2[Codierung],0),0)&gt;0,VLOOKUP(H77,Tabelle1[[Ort]:[RK KLV C üD]],2,),VLOOKUP(H77,Tabelle1[[Ort]:[RK KLV C üD]],5))+13,"")</f>
        <v/>
      </c>
      <c r="O77" s="99" t="str">
        <f>IFERROR(IF(IFERROR(MATCH($C$8&amp;$H77,Tabelle2[Codierung],0),0)&gt;0,VLOOKUP(H77,Tabelle1[[Ort]:[RK KLV C üD]],3,),VLOOKUP(H77,Tabelle1[[Ort]:[RK KLV C üD]],6))+13,"")</f>
        <v/>
      </c>
      <c r="P77" s="99" t="str">
        <f>IFERROR(IF(IFERROR(MATCH($C$8&amp;$H77,Tabelle2[Codierung],0),0)&gt;0,VLOOKUP(H77,Tabelle1[[Ort]:[RK KLV C üD]],4,),VLOOKUP(H77,Tabelle1[[Ort]:[RK KLV C üD]],7))+13,"")</f>
        <v/>
      </c>
      <c r="Q77" s="104" t="str">
        <f>IFERROR(tbl_WohnsitzSO[[#This Row],[KLV A]]*tbl_WohnsitzSO[[#This Row],[KLV A Ansatz]]/60,"")</f>
        <v/>
      </c>
      <c r="R77" s="104" t="str">
        <f>IFERROR(tbl_WohnsitzSO[[#This Row],[KLV B]]*tbl_WohnsitzSO[[#This Row],[KLV B Ansatz]]/60,"")</f>
        <v/>
      </c>
      <c r="S77" s="104" t="str">
        <f>IFERROR(tbl_WohnsitzSO[[#This Row],[KLV C]]*tbl_WohnsitzSO[[#This Row],[KLV C Ansatz]]/60,"")</f>
        <v/>
      </c>
      <c r="T77" s="104">
        <f>IFERROR(SUM(tbl_WohnsitzSO[[#This Row],[KLV A Kosten]:[KLV C Kosten]]),"")</f>
        <v>0</v>
      </c>
      <c r="U77" s="102">
        <f>COUNTIF($H$14:$H77,H77)</f>
        <v>0</v>
      </c>
      <c r="V77" s="161"/>
    </row>
    <row r="78" spans="1:22">
      <c r="A78" s="101">
        <v>65</v>
      </c>
      <c r="B78" s="156"/>
      <c r="C78" s="156"/>
      <c r="D78" s="230"/>
      <c r="E78" s="158"/>
      <c r="F78" s="230"/>
      <c r="G78" s="156"/>
      <c r="H78" s="155"/>
      <c r="I78" s="156"/>
      <c r="J78" s="156"/>
      <c r="K78" s="156"/>
      <c r="L78" s="156"/>
      <c r="M78" s="102">
        <f>SUM(tbl_WohnsitzSO[[#This Row],[KLV A]:[KLV C]])</f>
        <v>0</v>
      </c>
      <c r="N78" s="99" t="str">
        <f>IFERROR(IF(IFERROR(MATCH($C$8&amp;$H78,Tabelle2[Codierung],0),0)&gt;0,VLOOKUP(H78,Tabelle1[[Ort]:[RK KLV C üD]],2,),VLOOKUP(H78,Tabelle1[[Ort]:[RK KLV C üD]],5))+13,"")</f>
        <v/>
      </c>
      <c r="O78" s="99" t="str">
        <f>IFERROR(IF(IFERROR(MATCH($C$8&amp;$H78,Tabelle2[Codierung],0),0)&gt;0,VLOOKUP(H78,Tabelle1[[Ort]:[RK KLV C üD]],3,),VLOOKUP(H78,Tabelle1[[Ort]:[RK KLV C üD]],6))+13,"")</f>
        <v/>
      </c>
      <c r="P78" s="99" t="str">
        <f>IFERROR(IF(IFERROR(MATCH($C$8&amp;$H78,Tabelle2[Codierung],0),0)&gt;0,VLOOKUP(H78,Tabelle1[[Ort]:[RK KLV C üD]],4,),VLOOKUP(H78,Tabelle1[[Ort]:[RK KLV C üD]],7))+13,"")</f>
        <v/>
      </c>
      <c r="Q78" s="104" t="str">
        <f>IFERROR(tbl_WohnsitzSO[[#This Row],[KLV A]]*tbl_WohnsitzSO[[#This Row],[KLV A Ansatz]]/60,"")</f>
        <v/>
      </c>
      <c r="R78" s="104" t="str">
        <f>IFERROR(tbl_WohnsitzSO[[#This Row],[KLV B]]*tbl_WohnsitzSO[[#This Row],[KLV B Ansatz]]/60,"")</f>
        <v/>
      </c>
      <c r="S78" s="104" t="str">
        <f>IFERROR(tbl_WohnsitzSO[[#This Row],[KLV C]]*tbl_WohnsitzSO[[#This Row],[KLV C Ansatz]]/60,"")</f>
        <v/>
      </c>
      <c r="T78" s="104">
        <f>IFERROR(SUM(tbl_WohnsitzSO[[#This Row],[KLV A Kosten]:[KLV C Kosten]]),"")</f>
        <v>0</v>
      </c>
      <c r="U78" s="102">
        <f>COUNTIF($H$14:$H78,H78)</f>
        <v>0</v>
      </c>
      <c r="V78" s="161"/>
    </row>
    <row r="79" spans="1:22">
      <c r="A79" s="101">
        <v>66</v>
      </c>
      <c r="B79" s="156"/>
      <c r="C79" s="156"/>
      <c r="D79" s="230"/>
      <c r="E79" s="158"/>
      <c r="F79" s="230"/>
      <c r="G79" s="156"/>
      <c r="H79" s="155"/>
      <c r="I79" s="156"/>
      <c r="J79" s="156"/>
      <c r="K79" s="156"/>
      <c r="L79" s="156"/>
      <c r="M79" s="102">
        <f>SUM(tbl_WohnsitzSO[[#This Row],[KLV A]:[KLV C]])</f>
        <v>0</v>
      </c>
      <c r="N79" s="99" t="str">
        <f>IFERROR(IF(IFERROR(MATCH($C$8&amp;$H79,Tabelle2[Codierung],0),0)&gt;0,VLOOKUP(H79,Tabelle1[[Ort]:[RK KLV C üD]],2,),VLOOKUP(H79,Tabelle1[[Ort]:[RK KLV C üD]],5))+13,"")</f>
        <v/>
      </c>
      <c r="O79" s="99" t="str">
        <f>IFERROR(IF(IFERROR(MATCH($C$8&amp;$H79,Tabelle2[Codierung],0),0)&gt;0,VLOOKUP(H79,Tabelle1[[Ort]:[RK KLV C üD]],3,),VLOOKUP(H79,Tabelle1[[Ort]:[RK KLV C üD]],6))+13,"")</f>
        <v/>
      </c>
      <c r="P79" s="99" t="str">
        <f>IFERROR(IF(IFERROR(MATCH($C$8&amp;$H79,Tabelle2[Codierung],0),0)&gt;0,VLOOKUP(H79,Tabelle1[[Ort]:[RK KLV C üD]],4,),VLOOKUP(H79,Tabelle1[[Ort]:[RK KLV C üD]],7))+13,"")</f>
        <v/>
      </c>
      <c r="Q79" s="104" t="str">
        <f>IFERROR(tbl_WohnsitzSO[[#This Row],[KLV A]]*tbl_WohnsitzSO[[#This Row],[KLV A Ansatz]]/60,"")</f>
        <v/>
      </c>
      <c r="R79" s="104" t="str">
        <f>IFERROR(tbl_WohnsitzSO[[#This Row],[KLV B]]*tbl_WohnsitzSO[[#This Row],[KLV B Ansatz]]/60,"")</f>
        <v/>
      </c>
      <c r="S79" s="104" t="str">
        <f>IFERROR(tbl_WohnsitzSO[[#This Row],[KLV C]]*tbl_WohnsitzSO[[#This Row],[KLV C Ansatz]]/60,"")</f>
        <v/>
      </c>
      <c r="T79" s="104">
        <f>IFERROR(SUM(tbl_WohnsitzSO[[#This Row],[KLV A Kosten]:[KLV C Kosten]]),"")</f>
        <v>0</v>
      </c>
      <c r="U79" s="102">
        <f>COUNTIF($H$14:$H79,H79)</f>
        <v>0</v>
      </c>
      <c r="V79" s="161"/>
    </row>
    <row r="80" spans="1:22">
      <c r="A80" s="101">
        <v>67</v>
      </c>
      <c r="B80" s="156"/>
      <c r="C80" s="156"/>
      <c r="D80" s="230"/>
      <c r="E80" s="158"/>
      <c r="F80" s="230"/>
      <c r="G80" s="156"/>
      <c r="H80" s="155"/>
      <c r="I80" s="156"/>
      <c r="J80" s="156"/>
      <c r="K80" s="156"/>
      <c r="L80" s="156"/>
      <c r="M80" s="102">
        <f>SUM(tbl_WohnsitzSO[[#This Row],[KLV A]:[KLV C]])</f>
        <v>0</v>
      </c>
      <c r="N80" s="99" t="str">
        <f>IFERROR(IF(IFERROR(MATCH($C$8&amp;$H80,Tabelle2[Codierung],0),0)&gt;0,VLOOKUP(H80,Tabelle1[[Ort]:[RK KLV C üD]],2,),VLOOKUP(H80,Tabelle1[[Ort]:[RK KLV C üD]],5))+13,"")</f>
        <v/>
      </c>
      <c r="O80" s="99" t="str">
        <f>IFERROR(IF(IFERROR(MATCH($C$8&amp;$H80,Tabelle2[Codierung],0),0)&gt;0,VLOOKUP(H80,Tabelle1[[Ort]:[RK KLV C üD]],3,),VLOOKUP(H80,Tabelle1[[Ort]:[RK KLV C üD]],6))+13,"")</f>
        <v/>
      </c>
      <c r="P80" s="99" t="str">
        <f>IFERROR(IF(IFERROR(MATCH($C$8&amp;$H80,Tabelle2[Codierung],0),0)&gt;0,VLOOKUP(H80,Tabelle1[[Ort]:[RK KLV C üD]],4,),VLOOKUP(H80,Tabelle1[[Ort]:[RK KLV C üD]],7))+13,"")</f>
        <v/>
      </c>
      <c r="Q80" s="104" t="str">
        <f>IFERROR(tbl_WohnsitzSO[[#This Row],[KLV A]]*tbl_WohnsitzSO[[#This Row],[KLV A Ansatz]]/60,"")</f>
        <v/>
      </c>
      <c r="R80" s="104" t="str">
        <f>IFERROR(tbl_WohnsitzSO[[#This Row],[KLV B]]*tbl_WohnsitzSO[[#This Row],[KLV B Ansatz]]/60,"")</f>
        <v/>
      </c>
      <c r="S80" s="104" t="str">
        <f>IFERROR(tbl_WohnsitzSO[[#This Row],[KLV C]]*tbl_WohnsitzSO[[#This Row],[KLV C Ansatz]]/60,"")</f>
        <v/>
      </c>
      <c r="T80" s="104">
        <f>IFERROR(SUM(tbl_WohnsitzSO[[#This Row],[KLV A Kosten]:[KLV C Kosten]]),"")</f>
        <v>0</v>
      </c>
      <c r="U80" s="102">
        <f>COUNTIF($H$14:$H80,H80)</f>
        <v>0</v>
      </c>
      <c r="V80" s="161"/>
    </row>
    <row r="81" spans="1:22">
      <c r="A81" s="101">
        <v>68</v>
      </c>
      <c r="B81" s="156"/>
      <c r="C81" s="156"/>
      <c r="D81" s="230"/>
      <c r="E81" s="158"/>
      <c r="F81" s="230"/>
      <c r="G81" s="156"/>
      <c r="H81" s="155"/>
      <c r="I81" s="156"/>
      <c r="J81" s="156"/>
      <c r="K81" s="156"/>
      <c r="L81" s="156"/>
      <c r="M81" s="102">
        <f>SUM(tbl_WohnsitzSO[[#This Row],[KLV A]:[KLV C]])</f>
        <v>0</v>
      </c>
      <c r="N81" s="99" t="str">
        <f>IFERROR(IF(IFERROR(MATCH($C$8&amp;$H81,Tabelle2[Codierung],0),0)&gt;0,VLOOKUP(H81,Tabelle1[[Ort]:[RK KLV C üD]],2,),VLOOKUP(H81,Tabelle1[[Ort]:[RK KLV C üD]],5))+13,"")</f>
        <v/>
      </c>
      <c r="O81" s="99" t="str">
        <f>IFERROR(IF(IFERROR(MATCH($C$8&amp;$H81,Tabelle2[Codierung],0),0)&gt;0,VLOOKUP(H81,Tabelle1[[Ort]:[RK KLV C üD]],3,),VLOOKUP(H81,Tabelle1[[Ort]:[RK KLV C üD]],6))+13,"")</f>
        <v/>
      </c>
      <c r="P81" s="99" t="str">
        <f>IFERROR(IF(IFERROR(MATCH($C$8&amp;$H81,Tabelle2[Codierung],0),0)&gt;0,VLOOKUP(H81,Tabelle1[[Ort]:[RK KLV C üD]],4,),VLOOKUP(H81,Tabelle1[[Ort]:[RK KLV C üD]],7))+13,"")</f>
        <v/>
      </c>
      <c r="Q81" s="104" t="str">
        <f>IFERROR(tbl_WohnsitzSO[[#This Row],[KLV A]]*tbl_WohnsitzSO[[#This Row],[KLV A Ansatz]]/60,"")</f>
        <v/>
      </c>
      <c r="R81" s="104" t="str">
        <f>IFERROR(tbl_WohnsitzSO[[#This Row],[KLV B]]*tbl_WohnsitzSO[[#This Row],[KLV B Ansatz]]/60,"")</f>
        <v/>
      </c>
      <c r="S81" s="104" t="str">
        <f>IFERROR(tbl_WohnsitzSO[[#This Row],[KLV C]]*tbl_WohnsitzSO[[#This Row],[KLV C Ansatz]]/60,"")</f>
        <v/>
      </c>
      <c r="T81" s="104">
        <f>IFERROR(SUM(tbl_WohnsitzSO[[#This Row],[KLV A Kosten]:[KLV C Kosten]]),"")</f>
        <v>0</v>
      </c>
      <c r="U81" s="102">
        <f>COUNTIF($H$14:$H81,H81)</f>
        <v>0</v>
      </c>
      <c r="V81" s="161"/>
    </row>
    <row r="82" spans="1:22">
      <c r="A82" s="101">
        <v>69</v>
      </c>
      <c r="B82" s="156"/>
      <c r="C82" s="156"/>
      <c r="D82" s="230"/>
      <c r="E82" s="158"/>
      <c r="F82" s="230"/>
      <c r="G82" s="156"/>
      <c r="H82" s="155"/>
      <c r="I82" s="156"/>
      <c r="J82" s="156"/>
      <c r="K82" s="156"/>
      <c r="L82" s="156"/>
      <c r="M82" s="102">
        <f>SUM(tbl_WohnsitzSO[[#This Row],[KLV A]:[KLV C]])</f>
        <v>0</v>
      </c>
      <c r="N82" s="99" t="str">
        <f>IFERROR(IF(IFERROR(MATCH($C$8&amp;$H82,Tabelle2[Codierung],0),0)&gt;0,VLOOKUP(H82,Tabelle1[[Ort]:[RK KLV C üD]],2,),VLOOKUP(H82,Tabelle1[[Ort]:[RK KLV C üD]],5))+13,"")</f>
        <v/>
      </c>
      <c r="O82" s="99" t="str">
        <f>IFERROR(IF(IFERROR(MATCH($C$8&amp;$H82,Tabelle2[Codierung],0),0)&gt;0,VLOOKUP(H82,Tabelle1[[Ort]:[RK KLV C üD]],3,),VLOOKUP(H82,Tabelle1[[Ort]:[RK KLV C üD]],6))+13,"")</f>
        <v/>
      </c>
      <c r="P82" s="99" t="str">
        <f>IFERROR(IF(IFERROR(MATCH($C$8&amp;$H82,Tabelle2[Codierung],0),0)&gt;0,VLOOKUP(H82,Tabelle1[[Ort]:[RK KLV C üD]],4,),VLOOKUP(H82,Tabelle1[[Ort]:[RK KLV C üD]],7))+13,"")</f>
        <v/>
      </c>
      <c r="Q82" s="104" t="str">
        <f>IFERROR(tbl_WohnsitzSO[[#This Row],[KLV A]]*tbl_WohnsitzSO[[#This Row],[KLV A Ansatz]]/60,"")</f>
        <v/>
      </c>
      <c r="R82" s="104" t="str">
        <f>IFERROR(tbl_WohnsitzSO[[#This Row],[KLV B]]*tbl_WohnsitzSO[[#This Row],[KLV B Ansatz]]/60,"")</f>
        <v/>
      </c>
      <c r="S82" s="104" t="str">
        <f>IFERROR(tbl_WohnsitzSO[[#This Row],[KLV C]]*tbl_WohnsitzSO[[#This Row],[KLV C Ansatz]]/60,"")</f>
        <v/>
      </c>
      <c r="T82" s="104">
        <f>IFERROR(SUM(tbl_WohnsitzSO[[#This Row],[KLV A Kosten]:[KLV C Kosten]]),"")</f>
        <v>0</v>
      </c>
      <c r="U82" s="102">
        <f>COUNTIF($H$14:$H82,H82)</f>
        <v>0</v>
      </c>
      <c r="V82" s="161"/>
    </row>
    <row r="83" spans="1:22">
      <c r="A83" s="101">
        <v>70</v>
      </c>
      <c r="B83" s="156"/>
      <c r="C83" s="156"/>
      <c r="D83" s="230"/>
      <c r="E83" s="158"/>
      <c r="F83" s="230"/>
      <c r="G83" s="156"/>
      <c r="H83" s="155"/>
      <c r="I83" s="156"/>
      <c r="J83" s="156"/>
      <c r="K83" s="156"/>
      <c r="L83" s="156"/>
      <c r="M83" s="102">
        <f>SUM(tbl_WohnsitzSO[[#This Row],[KLV A]:[KLV C]])</f>
        <v>0</v>
      </c>
      <c r="N83" s="99" t="str">
        <f>IFERROR(IF(IFERROR(MATCH($C$8&amp;$H83,Tabelle2[Codierung],0),0)&gt;0,VLOOKUP(H83,Tabelle1[[Ort]:[RK KLV C üD]],2,),VLOOKUP(H83,Tabelle1[[Ort]:[RK KLV C üD]],5))+13,"")</f>
        <v/>
      </c>
      <c r="O83" s="99" t="str">
        <f>IFERROR(IF(IFERROR(MATCH($C$8&amp;$H83,Tabelle2[Codierung],0),0)&gt;0,VLOOKUP(H83,Tabelle1[[Ort]:[RK KLV C üD]],3,),VLOOKUP(H83,Tabelle1[[Ort]:[RK KLV C üD]],6))+13,"")</f>
        <v/>
      </c>
      <c r="P83" s="99" t="str">
        <f>IFERROR(IF(IFERROR(MATCH($C$8&amp;$H83,Tabelle2[Codierung],0),0)&gt;0,VLOOKUP(H83,Tabelle1[[Ort]:[RK KLV C üD]],4,),VLOOKUP(H83,Tabelle1[[Ort]:[RK KLV C üD]],7))+13,"")</f>
        <v/>
      </c>
      <c r="Q83" s="104" t="str">
        <f>IFERROR(tbl_WohnsitzSO[[#This Row],[KLV A]]*tbl_WohnsitzSO[[#This Row],[KLV A Ansatz]]/60,"")</f>
        <v/>
      </c>
      <c r="R83" s="104" t="str">
        <f>IFERROR(tbl_WohnsitzSO[[#This Row],[KLV B]]*tbl_WohnsitzSO[[#This Row],[KLV B Ansatz]]/60,"")</f>
        <v/>
      </c>
      <c r="S83" s="104" t="str">
        <f>IFERROR(tbl_WohnsitzSO[[#This Row],[KLV C]]*tbl_WohnsitzSO[[#This Row],[KLV C Ansatz]]/60,"")</f>
        <v/>
      </c>
      <c r="T83" s="104">
        <f>IFERROR(SUM(tbl_WohnsitzSO[[#This Row],[KLV A Kosten]:[KLV C Kosten]]),"")</f>
        <v>0</v>
      </c>
      <c r="U83" s="102">
        <f>COUNTIF($H$14:$H83,H83)</f>
        <v>0</v>
      </c>
      <c r="V83" s="161"/>
    </row>
    <row r="84" spans="1:22">
      <c r="A84" s="101">
        <v>71</v>
      </c>
      <c r="B84" s="156"/>
      <c r="C84" s="156"/>
      <c r="D84" s="230"/>
      <c r="E84" s="158"/>
      <c r="F84" s="230"/>
      <c r="G84" s="156"/>
      <c r="H84" s="155"/>
      <c r="I84" s="156"/>
      <c r="J84" s="156"/>
      <c r="K84" s="156"/>
      <c r="L84" s="156"/>
      <c r="M84" s="102">
        <f>SUM(tbl_WohnsitzSO[[#This Row],[KLV A]:[KLV C]])</f>
        <v>0</v>
      </c>
      <c r="N84" s="99" t="str">
        <f>IFERROR(IF(IFERROR(MATCH($C$8&amp;$H84,Tabelle2[Codierung],0),0)&gt;0,VLOOKUP(H84,Tabelle1[[Ort]:[RK KLV C üD]],2,),VLOOKUP(H84,Tabelle1[[Ort]:[RK KLV C üD]],5))+13,"")</f>
        <v/>
      </c>
      <c r="O84" s="99" t="str">
        <f>IFERROR(IF(IFERROR(MATCH($C$8&amp;$H84,Tabelle2[Codierung],0),0)&gt;0,VLOOKUP(H84,Tabelle1[[Ort]:[RK KLV C üD]],3,),VLOOKUP(H84,Tabelle1[[Ort]:[RK KLV C üD]],6))+13,"")</f>
        <v/>
      </c>
      <c r="P84" s="99" t="str">
        <f>IFERROR(IF(IFERROR(MATCH($C$8&amp;$H84,Tabelle2[Codierung],0),0)&gt;0,VLOOKUP(H84,Tabelle1[[Ort]:[RK KLV C üD]],4,),VLOOKUP(H84,Tabelle1[[Ort]:[RK KLV C üD]],7))+13,"")</f>
        <v/>
      </c>
      <c r="Q84" s="104" t="str">
        <f>IFERROR(tbl_WohnsitzSO[[#This Row],[KLV A]]*tbl_WohnsitzSO[[#This Row],[KLV A Ansatz]]/60,"")</f>
        <v/>
      </c>
      <c r="R84" s="104" t="str">
        <f>IFERROR(tbl_WohnsitzSO[[#This Row],[KLV B]]*tbl_WohnsitzSO[[#This Row],[KLV B Ansatz]]/60,"")</f>
        <v/>
      </c>
      <c r="S84" s="104" t="str">
        <f>IFERROR(tbl_WohnsitzSO[[#This Row],[KLV C]]*tbl_WohnsitzSO[[#This Row],[KLV C Ansatz]]/60,"")</f>
        <v/>
      </c>
      <c r="T84" s="104">
        <f>IFERROR(SUM(tbl_WohnsitzSO[[#This Row],[KLV A Kosten]:[KLV C Kosten]]),"")</f>
        <v>0</v>
      </c>
      <c r="U84" s="102">
        <f>COUNTIF($H$14:$H84,H84)</f>
        <v>0</v>
      </c>
      <c r="V84" s="161"/>
    </row>
    <row r="85" spans="1:22">
      <c r="A85" s="101">
        <v>72</v>
      </c>
      <c r="B85" s="156"/>
      <c r="C85" s="156"/>
      <c r="D85" s="230"/>
      <c r="E85" s="158"/>
      <c r="F85" s="230"/>
      <c r="G85" s="156"/>
      <c r="H85" s="155"/>
      <c r="I85" s="156"/>
      <c r="J85" s="156"/>
      <c r="K85" s="156"/>
      <c r="L85" s="156"/>
      <c r="M85" s="102">
        <f>SUM(tbl_WohnsitzSO[[#This Row],[KLV A]:[KLV C]])</f>
        <v>0</v>
      </c>
      <c r="N85" s="99" t="str">
        <f>IFERROR(IF(IFERROR(MATCH($C$8&amp;$H85,Tabelle2[Codierung],0),0)&gt;0,VLOOKUP(H85,Tabelle1[[Ort]:[RK KLV C üD]],2,),VLOOKUP(H85,Tabelle1[[Ort]:[RK KLV C üD]],5))+13,"")</f>
        <v/>
      </c>
      <c r="O85" s="99" t="str">
        <f>IFERROR(IF(IFERROR(MATCH($C$8&amp;$H85,Tabelle2[Codierung],0),0)&gt;0,VLOOKUP(H85,Tabelle1[[Ort]:[RK KLV C üD]],3,),VLOOKUP(H85,Tabelle1[[Ort]:[RK KLV C üD]],6))+13,"")</f>
        <v/>
      </c>
      <c r="P85" s="99" t="str">
        <f>IFERROR(IF(IFERROR(MATCH($C$8&amp;$H85,Tabelle2[Codierung],0),0)&gt;0,VLOOKUP(H85,Tabelle1[[Ort]:[RK KLV C üD]],4,),VLOOKUP(H85,Tabelle1[[Ort]:[RK KLV C üD]],7))+13,"")</f>
        <v/>
      </c>
      <c r="Q85" s="104" t="str">
        <f>IFERROR(tbl_WohnsitzSO[[#This Row],[KLV A]]*tbl_WohnsitzSO[[#This Row],[KLV A Ansatz]]/60,"")</f>
        <v/>
      </c>
      <c r="R85" s="104" t="str">
        <f>IFERROR(tbl_WohnsitzSO[[#This Row],[KLV B]]*tbl_WohnsitzSO[[#This Row],[KLV B Ansatz]]/60,"")</f>
        <v/>
      </c>
      <c r="S85" s="104" t="str">
        <f>IFERROR(tbl_WohnsitzSO[[#This Row],[KLV C]]*tbl_WohnsitzSO[[#This Row],[KLV C Ansatz]]/60,"")</f>
        <v/>
      </c>
      <c r="T85" s="104">
        <f>IFERROR(SUM(tbl_WohnsitzSO[[#This Row],[KLV A Kosten]:[KLV C Kosten]]),"")</f>
        <v>0</v>
      </c>
      <c r="U85" s="102">
        <f>COUNTIF($H$14:$H85,H85)</f>
        <v>0</v>
      </c>
      <c r="V85" s="161"/>
    </row>
    <row r="86" spans="1:22">
      <c r="A86" s="101">
        <v>73</v>
      </c>
      <c r="B86" s="156"/>
      <c r="C86" s="156"/>
      <c r="D86" s="230"/>
      <c r="E86" s="158"/>
      <c r="F86" s="230"/>
      <c r="G86" s="156"/>
      <c r="H86" s="155"/>
      <c r="I86" s="156"/>
      <c r="J86" s="156"/>
      <c r="K86" s="156"/>
      <c r="L86" s="156"/>
      <c r="M86" s="102">
        <f>SUM(tbl_WohnsitzSO[[#This Row],[KLV A]:[KLV C]])</f>
        <v>0</v>
      </c>
      <c r="N86" s="99" t="str">
        <f>IFERROR(IF(IFERROR(MATCH($C$8&amp;$H86,Tabelle2[Codierung],0),0)&gt;0,VLOOKUP(H86,Tabelle1[[Ort]:[RK KLV C üD]],2,),VLOOKUP(H86,Tabelle1[[Ort]:[RK KLV C üD]],5))+13,"")</f>
        <v/>
      </c>
      <c r="O86" s="99" t="str">
        <f>IFERROR(IF(IFERROR(MATCH($C$8&amp;$H86,Tabelle2[Codierung],0),0)&gt;0,VLOOKUP(H86,Tabelle1[[Ort]:[RK KLV C üD]],3,),VLOOKUP(H86,Tabelle1[[Ort]:[RK KLV C üD]],6))+13,"")</f>
        <v/>
      </c>
      <c r="P86" s="99" t="str">
        <f>IFERROR(IF(IFERROR(MATCH($C$8&amp;$H86,Tabelle2[Codierung],0),0)&gt;0,VLOOKUP(H86,Tabelle1[[Ort]:[RK KLV C üD]],4,),VLOOKUP(H86,Tabelle1[[Ort]:[RK KLV C üD]],7))+13,"")</f>
        <v/>
      </c>
      <c r="Q86" s="104" t="str">
        <f>IFERROR(tbl_WohnsitzSO[[#This Row],[KLV A]]*tbl_WohnsitzSO[[#This Row],[KLV A Ansatz]]/60,"")</f>
        <v/>
      </c>
      <c r="R86" s="104" t="str">
        <f>IFERROR(tbl_WohnsitzSO[[#This Row],[KLV B]]*tbl_WohnsitzSO[[#This Row],[KLV B Ansatz]]/60,"")</f>
        <v/>
      </c>
      <c r="S86" s="104" t="str">
        <f>IFERROR(tbl_WohnsitzSO[[#This Row],[KLV C]]*tbl_WohnsitzSO[[#This Row],[KLV C Ansatz]]/60,"")</f>
        <v/>
      </c>
      <c r="T86" s="104">
        <f>IFERROR(SUM(tbl_WohnsitzSO[[#This Row],[KLV A Kosten]:[KLV C Kosten]]),"")</f>
        <v>0</v>
      </c>
      <c r="U86" s="102">
        <f>COUNTIF($H$14:$H86,H86)</f>
        <v>0</v>
      </c>
      <c r="V86" s="161"/>
    </row>
    <row r="87" spans="1:22">
      <c r="A87" s="101">
        <v>74</v>
      </c>
      <c r="B87" s="156"/>
      <c r="C87" s="156"/>
      <c r="D87" s="230"/>
      <c r="E87" s="158"/>
      <c r="F87" s="230"/>
      <c r="G87" s="156"/>
      <c r="H87" s="155"/>
      <c r="I87" s="156"/>
      <c r="J87" s="156"/>
      <c r="K87" s="156"/>
      <c r="L87" s="156"/>
      <c r="M87" s="102">
        <f>SUM(tbl_WohnsitzSO[[#This Row],[KLV A]:[KLV C]])</f>
        <v>0</v>
      </c>
      <c r="N87" s="99" t="str">
        <f>IFERROR(IF(IFERROR(MATCH($C$8&amp;$H87,Tabelle2[Codierung],0),0)&gt;0,VLOOKUP(H87,Tabelle1[[Ort]:[RK KLV C üD]],2,),VLOOKUP(H87,Tabelle1[[Ort]:[RK KLV C üD]],5))+13,"")</f>
        <v/>
      </c>
      <c r="O87" s="99" t="str">
        <f>IFERROR(IF(IFERROR(MATCH($C$8&amp;$H87,Tabelle2[Codierung],0),0)&gt;0,VLOOKUP(H87,Tabelle1[[Ort]:[RK KLV C üD]],3,),VLOOKUP(H87,Tabelle1[[Ort]:[RK KLV C üD]],6))+13,"")</f>
        <v/>
      </c>
      <c r="P87" s="99" t="str">
        <f>IFERROR(IF(IFERROR(MATCH($C$8&amp;$H87,Tabelle2[Codierung],0),0)&gt;0,VLOOKUP(H87,Tabelle1[[Ort]:[RK KLV C üD]],4,),VLOOKUP(H87,Tabelle1[[Ort]:[RK KLV C üD]],7))+13,"")</f>
        <v/>
      </c>
      <c r="Q87" s="104" t="str">
        <f>IFERROR(tbl_WohnsitzSO[[#This Row],[KLV A]]*tbl_WohnsitzSO[[#This Row],[KLV A Ansatz]]/60,"")</f>
        <v/>
      </c>
      <c r="R87" s="104" t="str">
        <f>IFERROR(tbl_WohnsitzSO[[#This Row],[KLV B]]*tbl_WohnsitzSO[[#This Row],[KLV B Ansatz]]/60,"")</f>
        <v/>
      </c>
      <c r="S87" s="104" t="str">
        <f>IFERROR(tbl_WohnsitzSO[[#This Row],[KLV C]]*tbl_WohnsitzSO[[#This Row],[KLV C Ansatz]]/60,"")</f>
        <v/>
      </c>
      <c r="T87" s="104">
        <f>IFERROR(SUM(tbl_WohnsitzSO[[#This Row],[KLV A Kosten]:[KLV C Kosten]]),"")</f>
        <v>0</v>
      </c>
      <c r="U87" s="102">
        <f>COUNTIF($H$14:$H87,H87)</f>
        <v>0</v>
      </c>
      <c r="V87" s="161"/>
    </row>
    <row r="88" spans="1:22">
      <c r="A88" s="101">
        <v>75</v>
      </c>
      <c r="B88" s="156"/>
      <c r="C88" s="156"/>
      <c r="D88" s="230"/>
      <c r="E88" s="158"/>
      <c r="F88" s="230"/>
      <c r="G88" s="156"/>
      <c r="H88" s="155"/>
      <c r="I88" s="156"/>
      <c r="J88" s="156"/>
      <c r="K88" s="156"/>
      <c r="L88" s="156"/>
      <c r="M88" s="102">
        <f>SUM(tbl_WohnsitzSO[[#This Row],[KLV A]:[KLV C]])</f>
        <v>0</v>
      </c>
      <c r="N88" s="99" t="str">
        <f>IFERROR(IF(IFERROR(MATCH($C$8&amp;$H88,Tabelle2[Codierung],0),0)&gt;0,VLOOKUP(H88,Tabelle1[[Ort]:[RK KLV C üD]],2,),VLOOKUP(H88,Tabelle1[[Ort]:[RK KLV C üD]],5))+13,"")</f>
        <v/>
      </c>
      <c r="O88" s="99" t="str">
        <f>IFERROR(IF(IFERROR(MATCH($C$8&amp;$H88,Tabelle2[Codierung],0),0)&gt;0,VLOOKUP(H88,Tabelle1[[Ort]:[RK KLV C üD]],3,),VLOOKUP(H88,Tabelle1[[Ort]:[RK KLV C üD]],6))+13,"")</f>
        <v/>
      </c>
      <c r="P88" s="99" t="str">
        <f>IFERROR(IF(IFERROR(MATCH($C$8&amp;$H88,Tabelle2[Codierung],0),0)&gt;0,VLOOKUP(H88,Tabelle1[[Ort]:[RK KLV C üD]],4,),VLOOKUP(H88,Tabelle1[[Ort]:[RK KLV C üD]],7))+13,"")</f>
        <v/>
      </c>
      <c r="Q88" s="104" t="str">
        <f>IFERROR(tbl_WohnsitzSO[[#This Row],[KLV A]]*tbl_WohnsitzSO[[#This Row],[KLV A Ansatz]]/60,"")</f>
        <v/>
      </c>
      <c r="R88" s="104" t="str">
        <f>IFERROR(tbl_WohnsitzSO[[#This Row],[KLV B]]*tbl_WohnsitzSO[[#This Row],[KLV B Ansatz]]/60,"")</f>
        <v/>
      </c>
      <c r="S88" s="104" t="str">
        <f>IFERROR(tbl_WohnsitzSO[[#This Row],[KLV C]]*tbl_WohnsitzSO[[#This Row],[KLV C Ansatz]]/60,"")</f>
        <v/>
      </c>
      <c r="T88" s="104">
        <f>IFERROR(SUM(tbl_WohnsitzSO[[#This Row],[KLV A Kosten]:[KLV C Kosten]]),"")</f>
        <v>0</v>
      </c>
      <c r="U88" s="102">
        <f>COUNTIF($H$14:$H88,H88)</f>
        <v>0</v>
      </c>
      <c r="V88" s="161"/>
    </row>
    <row r="89" spans="1:22">
      <c r="A89" s="101">
        <v>76</v>
      </c>
      <c r="B89" s="156"/>
      <c r="C89" s="156"/>
      <c r="D89" s="230"/>
      <c r="E89" s="158"/>
      <c r="F89" s="230"/>
      <c r="G89" s="156"/>
      <c r="H89" s="155"/>
      <c r="I89" s="156"/>
      <c r="J89" s="156"/>
      <c r="K89" s="156"/>
      <c r="L89" s="156"/>
      <c r="M89" s="102">
        <f>SUM(tbl_WohnsitzSO[[#This Row],[KLV A]:[KLV C]])</f>
        <v>0</v>
      </c>
      <c r="N89" s="99" t="str">
        <f>IFERROR(IF(IFERROR(MATCH($C$8&amp;$H89,Tabelle2[Codierung],0),0)&gt;0,VLOOKUP(H89,Tabelle1[[Ort]:[RK KLV C üD]],2,),VLOOKUP(H89,Tabelle1[[Ort]:[RK KLV C üD]],5))+13,"")</f>
        <v/>
      </c>
      <c r="O89" s="99" t="str">
        <f>IFERROR(IF(IFERROR(MATCH($C$8&amp;$H89,Tabelle2[Codierung],0),0)&gt;0,VLOOKUP(H89,Tabelle1[[Ort]:[RK KLV C üD]],3,),VLOOKUP(H89,Tabelle1[[Ort]:[RK KLV C üD]],6))+13,"")</f>
        <v/>
      </c>
      <c r="P89" s="99" t="str">
        <f>IFERROR(IF(IFERROR(MATCH($C$8&amp;$H89,Tabelle2[Codierung],0),0)&gt;0,VLOOKUP(H89,Tabelle1[[Ort]:[RK KLV C üD]],4,),VLOOKUP(H89,Tabelle1[[Ort]:[RK KLV C üD]],7))+13,"")</f>
        <v/>
      </c>
      <c r="Q89" s="104" t="str">
        <f>IFERROR(tbl_WohnsitzSO[[#This Row],[KLV A]]*tbl_WohnsitzSO[[#This Row],[KLV A Ansatz]]/60,"")</f>
        <v/>
      </c>
      <c r="R89" s="104" t="str">
        <f>IFERROR(tbl_WohnsitzSO[[#This Row],[KLV B]]*tbl_WohnsitzSO[[#This Row],[KLV B Ansatz]]/60,"")</f>
        <v/>
      </c>
      <c r="S89" s="104" t="str">
        <f>IFERROR(tbl_WohnsitzSO[[#This Row],[KLV C]]*tbl_WohnsitzSO[[#This Row],[KLV C Ansatz]]/60,"")</f>
        <v/>
      </c>
      <c r="T89" s="104">
        <f>IFERROR(SUM(tbl_WohnsitzSO[[#This Row],[KLV A Kosten]:[KLV C Kosten]]),"")</f>
        <v>0</v>
      </c>
      <c r="U89" s="102">
        <f>COUNTIF($H$14:$H89,H89)</f>
        <v>0</v>
      </c>
      <c r="V89" s="161"/>
    </row>
    <row r="90" spans="1:22">
      <c r="A90" s="101">
        <v>77</v>
      </c>
      <c r="B90" s="156"/>
      <c r="C90" s="156"/>
      <c r="D90" s="230"/>
      <c r="E90" s="158"/>
      <c r="F90" s="230"/>
      <c r="G90" s="156"/>
      <c r="H90" s="155"/>
      <c r="I90" s="156"/>
      <c r="J90" s="156"/>
      <c r="K90" s="156"/>
      <c r="L90" s="156"/>
      <c r="M90" s="102">
        <f>SUM(tbl_WohnsitzSO[[#This Row],[KLV A]:[KLV C]])</f>
        <v>0</v>
      </c>
      <c r="N90" s="99" t="str">
        <f>IFERROR(IF(IFERROR(MATCH($C$8&amp;$H90,Tabelle2[Codierung],0),0)&gt;0,VLOOKUP(H90,Tabelle1[[Ort]:[RK KLV C üD]],2,),VLOOKUP(H90,Tabelle1[[Ort]:[RK KLV C üD]],5))+13,"")</f>
        <v/>
      </c>
      <c r="O90" s="99" t="str">
        <f>IFERROR(IF(IFERROR(MATCH($C$8&amp;$H90,Tabelle2[Codierung],0),0)&gt;0,VLOOKUP(H90,Tabelle1[[Ort]:[RK KLV C üD]],3,),VLOOKUP(H90,Tabelle1[[Ort]:[RK KLV C üD]],6))+13,"")</f>
        <v/>
      </c>
      <c r="P90" s="99" t="str">
        <f>IFERROR(IF(IFERROR(MATCH($C$8&amp;$H90,Tabelle2[Codierung],0),0)&gt;0,VLOOKUP(H90,Tabelle1[[Ort]:[RK KLV C üD]],4,),VLOOKUP(H90,Tabelle1[[Ort]:[RK KLV C üD]],7))+13,"")</f>
        <v/>
      </c>
      <c r="Q90" s="104" t="str">
        <f>IFERROR(tbl_WohnsitzSO[[#This Row],[KLV A]]*tbl_WohnsitzSO[[#This Row],[KLV A Ansatz]]/60,"")</f>
        <v/>
      </c>
      <c r="R90" s="104" t="str">
        <f>IFERROR(tbl_WohnsitzSO[[#This Row],[KLV B]]*tbl_WohnsitzSO[[#This Row],[KLV B Ansatz]]/60,"")</f>
        <v/>
      </c>
      <c r="S90" s="104" t="str">
        <f>IFERROR(tbl_WohnsitzSO[[#This Row],[KLV C]]*tbl_WohnsitzSO[[#This Row],[KLV C Ansatz]]/60,"")</f>
        <v/>
      </c>
      <c r="T90" s="104">
        <f>IFERROR(SUM(tbl_WohnsitzSO[[#This Row],[KLV A Kosten]:[KLV C Kosten]]),"")</f>
        <v>0</v>
      </c>
      <c r="U90" s="102">
        <f>COUNTIF($H$14:$H90,H90)</f>
        <v>0</v>
      </c>
      <c r="V90" s="161"/>
    </row>
    <row r="91" spans="1:22">
      <c r="A91" s="101">
        <v>78</v>
      </c>
      <c r="B91" s="156"/>
      <c r="C91" s="156"/>
      <c r="D91" s="230"/>
      <c r="E91" s="158"/>
      <c r="F91" s="230"/>
      <c r="G91" s="156"/>
      <c r="H91" s="155"/>
      <c r="I91" s="156"/>
      <c r="J91" s="156"/>
      <c r="K91" s="156"/>
      <c r="L91" s="156"/>
      <c r="M91" s="102">
        <f>SUM(tbl_WohnsitzSO[[#This Row],[KLV A]:[KLV C]])</f>
        <v>0</v>
      </c>
      <c r="N91" s="99" t="str">
        <f>IFERROR(IF(IFERROR(MATCH($C$8&amp;$H91,Tabelle2[Codierung],0),0)&gt;0,VLOOKUP(H91,Tabelle1[[Ort]:[RK KLV C üD]],2,),VLOOKUP(H91,Tabelle1[[Ort]:[RK KLV C üD]],5))+13,"")</f>
        <v/>
      </c>
      <c r="O91" s="99" t="str">
        <f>IFERROR(IF(IFERROR(MATCH($C$8&amp;$H91,Tabelle2[Codierung],0),0)&gt;0,VLOOKUP(H91,Tabelle1[[Ort]:[RK KLV C üD]],3,),VLOOKUP(H91,Tabelle1[[Ort]:[RK KLV C üD]],6))+13,"")</f>
        <v/>
      </c>
      <c r="P91" s="99" t="str">
        <f>IFERROR(IF(IFERROR(MATCH($C$8&amp;$H91,Tabelle2[Codierung],0),0)&gt;0,VLOOKUP(H91,Tabelle1[[Ort]:[RK KLV C üD]],4,),VLOOKUP(H91,Tabelle1[[Ort]:[RK KLV C üD]],7))+13,"")</f>
        <v/>
      </c>
      <c r="Q91" s="104" t="str">
        <f>IFERROR(tbl_WohnsitzSO[[#This Row],[KLV A]]*tbl_WohnsitzSO[[#This Row],[KLV A Ansatz]]/60,"")</f>
        <v/>
      </c>
      <c r="R91" s="104" t="str">
        <f>IFERROR(tbl_WohnsitzSO[[#This Row],[KLV B]]*tbl_WohnsitzSO[[#This Row],[KLV B Ansatz]]/60,"")</f>
        <v/>
      </c>
      <c r="S91" s="104" t="str">
        <f>IFERROR(tbl_WohnsitzSO[[#This Row],[KLV C]]*tbl_WohnsitzSO[[#This Row],[KLV C Ansatz]]/60,"")</f>
        <v/>
      </c>
      <c r="T91" s="104">
        <f>IFERROR(SUM(tbl_WohnsitzSO[[#This Row],[KLV A Kosten]:[KLV C Kosten]]),"")</f>
        <v>0</v>
      </c>
      <c r="U91" s="102">
        <f>COUNTIF($H$14:$H91,H91)</f>
        <v>0</v>
      </c>
      <c r="V91" s="161"/>
    </row>
    <row r="92" spans="1:22">
      <c r="A92" s="101">
        <v>79</v>
      </c>
      <c r="B92" s="156"/>
      <c r="C92" s="156"/>
      <c r="D92" s="230"/>
      <c r="E92" s="158"/>
      <c r="F92" s="230"/>
      <c r="G92" s="156"/>
      <c r="H92" s="155"/>
      <c r="I92" s="156"/>
      <c r="J92" s="156"/>
      <c r="K92" s="156"/>
      <c r="L92" s="156"/>
      <c r="M92" s="102">
        <f>SUM(tbl_WohnsitzSO[[#This Row],[KLV A]:[KLV C]])</f>
        <v>0</v>
      </c>
      <c r="N92" s="99" t="str">
        <f>IFERROR(IF(IFERROR(MATCH($C$8&amp;$H92,Tabelle2[Codierung],0),0)&gt;0,VLOOKUP(H92,Tabelle1[[Ort]:[RK KLV C üD]],2,),VLOOKUP(H92,Tabelle1[[Ort]:[RK KLV C üD]],5))+13,"")</f>
        <v/>
      </c>
      <c r="O92" s="99" t="str">
        <f>IFERROR(IF(IFERROR(MATCH($C$8&amp;$H92,Tabelle2[Codierung],0),0)&gt;0,VLOOKUP(H92,Tabelle1[[Ort]:[RK KLV C üD]],3,),VLOOKUP(H92,Tabelle1[[Ort]:[RK KLV C üD]],6))+13,"")</f>
        <v/>
      </c>
      <c r="P92" s="99" t="str">
        <f>IFERROR(IF(IFERROR(MATCH($C$8&amp;$H92,Tabelle2[Codierung],0),0)&gt;0,VLOOKUP(H92,Tabelle1[[Ort]:[RK KLV C üD]],4,),VLOOKUP(H92,Tabelle1[[Ort]:[RK KLV C üD]],7))+13,"")</f>
        <v/>
      </c>
      <c r="Q92" s="104" t="str">
        <f>IFERROR(tbl_WohnsitzSO[[#This Row],[KLV A]]*tbl_WohnsitzSO[[#This Row],[KLV A Ansatz]]/60,"")</f>
        <v/>
      </c>
      <c r="R92" s="104" t="str">
        <f>IFERROR(tbl_WohnsitzSO[[#This Row],[KLV B]]*tbl_WohnsitzSO[[#This Row],[KLV B Ansatz]]/60,"")</f>
        <v/>
      </c>
      <c r="S92" s="104" t="str">
        <f>IFERROR(tbl_WohnsitzSO[[#This Row],[KLV C]]*tbl_WohnsitzSO[[#This Row],[KLV C Ansatz]]/60,"")</f>
        <v/>
      </c>
      <c r="T92" s="104">
        <f>IFERROR(SUM(tbl_WohnsitzSO[[#This Row],[KLV A Kosten]:[KLV C Kosten]]),"")</f>
        <v>0</v>
      </c>
      <c r="U92" s="102">
        <f>COUNTIF($H$14:$H92,H92)</f>
        <v>0</v>
      </c>
      <c r="V92" s="161"/>
    </row>
    <row r="93" spans="1:22">
      <c r="A93" s="101">
        <v>80</v>
      </c>
      <c r="B93" s="156"/>
      <c r="C93" s="156"/>
      <c r="D93" s="230"/>
      <c r="E93" s="158"/>
      <c r="F93" s="230"/>
      <c r="G93" s="156"/>
      <c r="H93" s="155"/>
      <c r="I93" s="156"/>
      <c r="J93" s="156"/>
      <c r="K93" s="156"/>
      <c r="L93" s="156"/>
      <c r="M93" s="102">
        <f>SUM(tbl_WohnsitzSO[[#This Row],[KLV A]:[KLV C]])</f>
        <v>0</v>
      </c>
      <c r="N93" s="99" t="str">
        <f>IFERROR(IF(IFERROR(MATCH($C$8&amp;$H93,Tabelle2[Codierung],0),0)&gt;0,VLOOKUP(H93,Tabelle1[[Ort]:[RK KLV C üD]],2,),VLOOKUP(H93,Tabelle1[[Ort]:[RK KLV C üD]],5))+13,"")</f>
        <v/>
      </c>
      <c r="O93" s="99" t="str">
        <f>IFERROR(IF(IFERROR(MATCH($C$8&amp;$H93,Tabelle2[Codierung],0),0)&gt;0,VLOOKUP(H93,Tabelle1[[Ort]:[RK KLV C üD]],3,),VLOOKUP(H93,Tabelle1[[Ort]:[RK KLV C üD]],6))+13,"")</f>
        <v/>
      </c>
      <c r="P93" s="99" t="str">
        <f>IFERROR(IF(IFERROR(MATCH($C$8&amp;$H93,Tabelle2[Codierung],0),0)&gt;0,VLOOKUP(H93,Tabelle1[[Ort]:[RK KLV C üD]],4,),VLOOKUP(H93,Tabelle1[[Ort]:[RK KLV C üD]],7))+13,"")</f>
        <v/>
      </c>
      <c r="Q93" s="104" t="str">
        <f>IFERROR(tbl_WohnsitzSO[[#This Row],[KLV A]]*tbl_WohnsitzSO[[#This Row],[KLV A Ansatz]]/60,"")</f>
        <v/>
      </c>
      <c r="R93" s="104" t="str">
        <f>IFERROR(tbl_WohnsitzSO[[#This Row],[KLV B]]*tbl_WohnsitzSO[[#This Row],[KLV B Ansatz]]/60,"")</f>
        <v/>
      </c>
      <c r="S93" s="104" t="str">
        <f>IFERROR(tbl_WohnsitzSO[[#This Row],[KLV C]]*tbl_WohnsitzSO[[#This Row],[KLV C Ansatz]]/60,"")</f>
        <v/>
      </c>
      <c r="T93" s="104">
        <f>IFERROR(SUM(tbl_WohnsitzSO[[#This Row],[KLV A Kosten]:[KLV C Kosten]]),"")</f>
        <v>0</v>
      </c>
      <c r="U93" s="102">
        <f>COUNTIF($H$14:$H93,H93)</f>
        <v>0</v>
      </c>
      <c r="V93" s="161"/>
    </row>
    <row r="94" spans="1:22">
      <c r="A94" s="101">
        <v>81</v>
      </c>
      <c r="B94" s="156"/>
      <c r="C94" s="156"/>
      <c r="D94" s="230"/>
      <c r="E94" s="158"/>
      <c r="F94" s="230"/>
      <c r="G94" s="156"/>
      <c r="H94" s="155"/>
      <c r="I94" s="156"/>
      <c r="J94" s="156"/>
      <c r="K94" s="156"/>
      <c r="L94" s="156"/>
      <c r="M94" s="102">
        <f>SUM(tbl_WohnsitzSO[[#This Row],[KLV A]:[KLV C]])</f>
        <v>0</v>
      </c>
      <c r="N94" s="99" t="str">
        <f>IFERROR(IF(IFERROR(MATCH($C$8&amp;$H94,Tabelle2[Codierung],0),0)&gt;0,VLOOKUP(H94,Tabelle1[[Ort]:[RK KLV C üD]],2,),VLOOKUP(H94,Tabelle1[[Ort]:[RK KLV C üD]],5))+13,"")</f>
        <v/>
      </c>
      <c r="O94" s="99" t="str">
        <f>IFERROR(IF(IFERROR(MATCH($C$8&amp;$H94,Tabelle2[Codierung],0),0)&gt;0,VLOOKUP(H94,Tabelle1[[Ort]:[RK KLV C üD]],3,),VLOOKUP(H94,Tabelle1[[Ort]:[RK KLV C üD]],6))+13,"")</f>
        <v/>
      </c>
      <c r="P94" s="99" t="str">
        <f>IFERROR(IF(IFERROR(MATCH($C$8&amp;$H94,Tabelle2[Codierung],0),0)&gt;0,VLOOKUP(H94,Tabelle1[[Ort]:[RK KLV C üD]],4,),VLOOKUP(H94,Tabelle1[[Ort]:[RK KLV C üD]],7))+13,"")</f>
        <v/>
      </c>
      <c r="Q94" s="104" t="str">
        <f>IFERROR(tbl_WohnsitzSO[[#This Row],[KLV A]]*tbl_WohnsitzSO[[#This Row],[KLV A Ansatz]]/60,"")</f>
        <v/>
      </c>
      <c r="R94" s="104" t="str">
        <f>IFERROR(tbl_WohnsitzSO[[#This Row],[KLV B]]*tbl_WohnsitzSO[[#This Row],[KLV B Ansatz]]/60,"")</f>
        <v/>
      </c>
      <c r="S94" s="104" t="str">
        <f>IFERROR(tbl_WohnsitzSO[[#This Row],[KLV C]]*tbl_WohnsitzSO[[#This Row],[KLV C Ansatz]]/60,"")</f>
        <v/>
      </c>
      <c r="T94" s="104">
        <f>IFERROR(SUM(tbl_WohnsitzSO[[#This Row],[KLV A Kosten]:[KLV C Kosten]]),"")</f>
        <v>0</v>
      </c>
      <c r="U94" s="102">
        <f>COUNTIF($H$14:$H94,H94)</f>
        <v>0</v>
      </c>
      <c r="V94" s="161"/>
    </row>
    <row r="95" spans="1:22">
      <c r="A95" s="101">
        <v>82</v>
      </c>
      <c r="B95" s="156"/>
      <c r="C95" s="156"/>
      <c r="D95" s="230"/>
      <c r="E95" s="158"/>
      <c r="F95" s="230"/>
      <c r="G95" s="156"/>
      <c r="H95" s="155"/>
      <c r="I95" s="156"/>
      <c r="J95" s="156"/>
      <c r="K95" s="156"/>
      <c r="L95" s="156"/>
      <c r="M95" s="102">
        <f>SUM(tbl_WohnsitzSO[[#This Row],[KLV A]:[KLV C]])</f>
        <v>0</v>
      </c>
      <c r="N95" s="99" t="str">
        <f>IFERROR(IF(IFERROR(MATCH($C$8&amp;$H95,Tabelle2[Codierung],0),0)&gt;0,VLOOKUP(H95,Tabelle1[[Ort]:[RK KLV C üD]],2,),VLOOKUP(H95,Tabelle1[[Ort]:[RK KLV C üD]],5))+13,"")</f>
        <v/>
      </c>
      <c r="O95" s="99" t="str">
        <f>IFERROR(IF(IFERROR(MATCH($C$8&amp;$H95,Tabelle2[Codierung],0),0)&gt;0,VLOOKUP(H95,Tabelle1[[Ort]:[RK KLV C üD]],3,),VLOOKUP(H95,Tabelle1[[Ort]:[RK KLV C üD]],6))+13,"")</f>
        <v/>
      </c>
      <c r="P95" s="99" t="str">
        <f>IFERROR(IF(IFERROR(MATCH($C$8&amp;$H95,Tabelle2[Codierung],0),0)&gt;0,VLOOKUP(H95,Tabelle1[[Ort]:[RK KLV C üD]],4,),VLOOKUP(H95,Tabelle1[[Ort]:[RK KLV C üD]],7))+13,"")</f>
        <v/>
      </c>
      <c r="Q95" s="104" t="str">
        <f>IFERROR(tbl_WohnsitzSO[[#This Row],[KLV A]]*tbl_WohnsitzSO[[#This Row],[KLV A Ansatz]]/60,"")</f>
        <v/>
      </c>
      <c r="R95" s="104" t="str">
        <f>IFERROR(tbl_WohnsitzSO[[#This Row],[KLV B]]*tbl_WohnsitzSO[[#This Row],[KLV B Ansatz]]/60,"")</f>
        <v/>
      </c>
      <c r="S95" s="104" t="str">
        <f>IFERROR(tbl_WohnsitzSO[[#This Row],[KLV C]]*tbl_WohnsitzSO[[#This Row],[KLV C Ansatz]]/60,"")</f>
        <v/>
      </c>
      <c r="T95" s="104">
        <f>IFERROR(SUM(tbl_WohnsitzSO[[#This Row],[KLV A Kosten]:[KLV C Kosten]]),"")</f>
        <v>0</v>
      </c>
      <c r="U95" s="102">
        <f>COUNTIF($H$14:$H95,H95)</f>
        <v>0</v>
      </c>
      <c r="V95" s="161"/>
    </row>
    <row r="96" spans="1:22">
      <c r="A96" s="101">
        <v>83</v>
      </c>
      <c r="B96" s="156"/>
      <c r="C96" s="156"/>
      <c r="D96" s="230"/>
      <c r="E96" s="158"/>
      <c r="F96" s="230"/>
      <c r="G96" s="156"/>
      <c r="H96" s="155"/>
      <c r="I96" s="156"/>
      <c r="J96" s="156"/>
      <c r="K96" s="156"/>
      <c r="L96" s="156"/>
      <c r="M96" s="102">
        <f>SUM(tbl_WohnsitzSO[[#This Row],[KLV A]:[KLV C]])</f>
        <v>0</v>
      </c>
      <c r="N96" s="99" t="str">
        <f>IFERROR(IF(IFERROR(MATCH($C$8&amp;$H96,Tabelle2[Codierung],0),0)&gt;0,VLOOKUP(H96,Tabelle1[[Ort]:[RK KLV C üD]],2,),VLOOKUP(H96,Tabelle1[[Ort]:[RK KLV C üD]],5))+13,"")</f>
        <v/>
      </c>
      <c r="O96" s="99" t="str">
        <f>IFERROR(IF(IFERROR(MATCH($C$8&amp;$H96,Tabelle2[Codierung],0),0)&gt;0,VLOOKUP(H96,Tabelle1[[Ort]:[RK KLV C üD]],3,),VLOOKUP(H96,Tabelle1[[Ort]:[RK KLV C üD]],6))+13,"")</f>
        <v/>
      </c>
      <c r="P96" s="99" t="str">
        <f>IFERROR(IF(IFERROR(MATCH($C$8&amp;$H96,Tabelle2[Codierung],0),0)&gt;0,VLOOKUP(H96,Tabelle1[[Ort]:[RK KLV C üD]],4,),VLOOKUP(H96,Tabelle1[[Ort]:[RK KLV C üD]],7))+13,"")</f>
        <v/>
      </c>
      <c r="Q96" s="104" t="str">
        <f>IFERROR(tbl_WohnsitzSO[[#This Row],[KLV A]]*tbl_WohnsitzSO[[#This Row],[KLV A Ansatz]]/60,"")</f>
        <v/>
      </c>
      <c r="R96" s="104" t="str">
        <f>IFERROR(tbl_WohnsitzSO[[#This Row],[KLV B]]*tbl_WohnsitzSO[[#This Row],[KLV B Ansatz]]/60,"")</f>
        <v/>
      </c>
      <c r="S96" s="104" t="str">
        <f>IFERROR(tbl_WohnsitzSO[[#This Row],[KLV C]]*tbl_WohnsitzSO[[#This Row],[KLV C Ansatz]]/60,"")</f>
        <v/>
      </c>
      <c r="T96" s="104">
        <f>IFERROR(SUM(tbl_WohnsitzSO[[#This Row],[KLV A Kosten]:[KLV C Kosten]]),"")</f>
        <v>0</v>
      </c>
      <c r="U96" s="102">
        <f>COUNTIF($H$14:$H96,H96)</f>
        <v>0</v>
      </c>
      <c r="V96" s="161"/>
    </row>
    <row r="97" spans="1:22">
      <c r="A97" s="101">
        <v>84</v>
      </c>
      <c r="B97" s="156"/>
      <c r="C97" s="156"/>
      <c r="D97" s="230"/>
      <c r="E97" s="158"/>
      <c r="F97" s="230"/>
      <c r="G97" s="156"/>
      <c r="H97" s="155"/>
      <c r="I97" s="156"/>
      <c r="J97" s="156"/>
      <c r="K97" s="156"/>
      <c r="L97" s="156"/>
      <c r="M97" s="102">
        <f>SUM(tbl_WohnsitzSO[[#This Row],[KLV A]:[KLV C]])</f>
        <v>0</v>
      </c>
      <c r="N97" s="99" t="str">
        <f>IFERROR(IF(IFERROR(MATCH($C$8&amp;$H97,Tabelle2[Codierung],0),0)&gt;0,VLOOKUP(H97,Tabelle1[[Ort]:[RK KLV C üD]],2,),VLOOKUP(H97,Tabelle1[[Ort]:[RK KLV C üD]],5))+13,"")</f>
        <v/>
      </c>
      <c r="O97" s="99" t="str">
        <f>IFERROR(IF(IFERROR(MATCH($C$8&amp;$H97,Tabelle2[Codierung],0),0)&gt;0,VLOOKUP(H97,Tabelle1[[Ort]:[RK KLV C üD]],3,),VLOOKUP(H97,Tabelle1[[Ort]:[RK KLV C üD]],6))+13,"")</f>
        <v/>
      </c>
      <c r="P97" s="99" t="str">
        <f>IFERROR(IF(IFERROR(MATCH($C$8&amp;$H97,Tabelle2[Codierung],0),0)&gt;0,VLOOKUP(H97,Tabelle1[[Ort]:[RK KLV C üD]],4,),VLOOKUP(H97,Tabelle1[[Ort]:[RK KLV C üD]],7))+13,"")</f>
        <v/>
      </c>
      <c r="Q97" s="104" t="str">
        <f>IFERROR(tbl_WohnsitzSO[[#This Row],[KLV A]]*tbl_WohnsitzSO[[#This Row],[KLV A Ansatz]]/60,"")</f>
        <v/>
      </c>
      <c r="R97" s="104" t="str">
        <f>IFERROR(tbl_WohnsitzSO[[#This Row],[KLV B]]*tbl_WohnsitzSO[[#This Row],[KLV B Ansatz]]/60,"")</f>
        <v/>
      </c>
      <c r="S97" s="104" t="str">
        <f>IFERROR(tbl_WohnsitzSO[[#This Row],[KLV C]]*tbl_WohnsitzSO[[#This Row],[KLV C Ansatz]]/60,"")</f>
        <v/>
      </c>
      <c r="T97" s="104">
        <f>IFERROR(SUM(tbl_WohnsitzSO[[#This Row],[KLV A Kosten]:[KLV C Kosten]]),"")</f>
        <v>0</v>
      </c>
      <c r="U97" s="102">
        <f>COUNTIF($H$14:$H97,H97)</f>
        <v>0</v>
      </c>
      <c r="V97" s="161"/>
    </row>
    <row r="98" spans="1:22">
      <c r="A98" s="101">
        <v>85</v>
      </c>
      <c r="B98" s="156"/>
      <c r="C98" s="156"/>
      <c r="D98" s="230"/>
      <c r="E98" s="158"/>
      <c r="F98" s="230"/>
      <c r="G98" s="156"/>
      <c r="H98" s="155"/>
      <c r="I98" s="156"/>
      <c r="J98" s="156"/>
      <c r="K98" s="156"/>
      <c r="L98" s="156"/>
      <c r="M98" s="102">
        <f>SUM(tbl_WohnsitzSO[[#This Row],[KLV A]:[KLV C]])</f>
        <v>0</v>
      </c>
      <c r="N98" s="99" t="str">
        <f>IFERROR(IF(IFERROR(MATCH($C$8&amp;$H98,Tabelle2[Codierung],0),0)&gt;0,VLOOKUP(H98,Tabelle1[[Ort]:[RK KLV C üD]],2,),VLOOKUP(H98,Tabelle1[[Ort]:[RK KLV C üD]],5))+13,"")</f>
        <v/>
      </c>
      <c r="O98" s="99" t="str">
        <f>IFERROR(IF(IFERROR(MATCH($C$8&amp;$H98,Tabelle2[Codierung],0),0)&gt;0,VLOOKUP(H98,Tabelle1[[Ort]:[RK KLV C üD]],3,),VLOOKUP(H98,Tabelle1[[Ort]:[RK KLV C üD]],6))+13,"")</f>
        <v/>
      </c>
      <c r="P98" s="99" t="str">
        <f>IFERROR(IF(IFERROR(MATCH($C$8&amp;$H98,Tabelle2[Codierung],0),0)&gt;0,VLOOKUP(H98,Tabelle1[[Ort]:[RK KLV C üD]],4,),VLOOKUP(H98,Tabelle1[[Ort]:[RK KLV C üD]],7))+13,"")</f>
        <v/>
      </c>
      <c r="Q98" s="104" t="str">
        <f>IFERROR(tbl_WohnsitzSO[[#This Row],[KLV A]]*tbl_WohnsitzSO[[#This Row],[KLV A Ansatz]]/60,"")</f>
        <v/>
      </c>
      <c r="R98" s="104" t="str">
        <f>IFERROR(tbl_WohnsitzSO[[#This Row],[KLV B]]*tbl_WohnsitzSO[[#This Row],[KLV B Ansatz]]/60,"")</f>
        <v/>
      </c>
      <c r="S98" s="104" t="str">
        <f>IFERROR(tbl_WohnsitzSO[[#This Row],[KLV C]]*tbl_WohnsitzSO[[#This Row],[KLV C Ansatz]]/60,"")</f>
        <v/>
      </c>
      <c r="T98" s="104">
        <f>IFERROR(SUM(tbl_WohnsitzSO[[#This Row],[KLV A Kosten]:[KLV C Kosten]]),"")</f>
        <v>0</v>
      </c>
      <c r="U98" s="102">
        <f>COUNTIF($H$14:$H98,H98)</f>
        <v>0</v>
      </c>
      <c r="V98" s="161"/>
    </row>
    <row r="99" spans="1:22">
      <c r="A99" s="101">
        <v>86</v>
      </c>
      <c r="B99" s="156"/>
      <c r="C99" s="156"/>
      <c r="D99" s="230"/>
      <c r="E99" s="158"/>
      <c r="F99" s="230"/>
      <c r="G99" s="156"/>
      <c r="H99" s="155"/>
      <c r="I99" s="156"/>
      <c r="J99" s="156"/>
      <c r="K99" s="156"/>
      <c r="L99" s="156"/>
      <c r="M99" s="102">
        <f>SUM(tbl_WohnsitzSO[[#This Row],[KLV A]:[KLV C]])</f>
        <v>0</v>
      </c>
      <c r="N99" s="99" t="str">
        <f>IFERROR(IF(IFERROR(MATCH($C$8&amp;$H99,Tabelle2[Codierung],0),0)&gt;0,VLOOKUP(H99,Tabelle1[[Ort]:[RK KLV C üD]],2,),VLOOKUP(H99,Tabelle1[[Ort]:[RK KLV C üD]],5))+13,"")</f>
        <v/>
      </c>
      <c r="O99" s="99" t="str">
        <f>IFERROR(IF(IFERROR(MATCH($C$8&amp;$H99,Tabelle2[Codierung],0),0)&gt;0,VLOOKUP(H99,Tabelle1[[Ort]:[RK KLV C üD]],3,),VLOOKUP(H99,Tabelle1[[Ort]:[RK KLV C üD]],6))+13,"")</f>
        <v/>
      </c>
      <c r="P99" s="99" t="str">
        <f>IFERROR(IF(IFERROR(MATCH($C$8&amp;$H99,Tabelle2[Codierung],0),0)&gt;0,VLOOKUP(H99,Tabelle1[[Ort]:[RK KLV C üD]],4,),VLOOKUP(H99,Tabelle1[[Ort]:[RK KLV C üD]],7))+13,"")</f>
        <v/>
      </c>
      <c r="Q99" s="104" t="str">
        <f>IFERROR(tbl_WohnsitzSO[[#This Row],[KLV A]]*tbl_WohnsitzSO[[#This Row],[KLV A Ansatz]]/60,"")</f>
        <v/>
      </c>
      <c r="R99" s="104" t="str">
        <f>IFERROR(tbl_WohnsitzSO[[#This Row],[KLV B]]*tbl_WohnsitzSO[[#This Row],[KLV B Ansatz]]/60,"")</f>
        <v/>
      </c>
      <c r="S99" s="104" t="str">
        <f>IFERROR(tbl_WohnsitzSO[[#This Row],[KLV C]]*tbl_WohnsitzSO[[#This Row],[KLV C Ansatz]]/60,"")</f>
        <v/>
      </c>
      <c r="T99" s="104">
        <f>IFERROR(SUM(tbl_WohnsitzSO[[#This Row],[KLV A Kosten]:[KLV C Kosten]]),"")</f>
        <v>0</v>
      </c>
      <c r="U99" s="102">
        <f>COUNTIF($H$14:$H99,H99)</f>
        <v>0</v>
      </c>
      <c r="V99" s="161"/>
    </row>
    <row r="100" spans="1:22">
      <c r="A100" s="101">
        <v>87</v>
      </c>
      <c r="B100" s="156"/>
      <c r="C100" s="156"/>
      <c r="D100" s="230"/>
      <c r="E100" s="158"/>
      <c r="F100" s="230"/>
      <c r="G100" s="156"/>
      <c r="H100" s="155"/>
      <c r="I100" s="156"/>
      <c r="J100" s="156"/>
      <c r="K100" s="156"/>
      <c r="L100" s="156"/>
      <c r="M100" s="102">
        <f>SUM(tbl_WohnsitzSO[[#This Row],[KLV A]:[KLV C]])</f>
        <v>0</v>
      </c>
      <c r="N100" s="99" t="str">
        <f>IFERROR(IF(IFERROR(MATCH($C$8&amp;$H100,Tabelle2[Codierung],0),0)&gt;0,VLOOKUP(H100,Tabelle1[[Ort]:[RK KLV C üD]],2,),VLOOKUP(H100,Tabelle1[[Ort]:[RK KLV C üD]],5))+13,"")</f>
        <v/>
      </c>
      <c r="O100" s="99" t="str">
        <f>IFERROR(IF(IFERROR(MATCH($C$8&amp;$H100,Tabelle2[Codierung],0),0)&gt;0,VLOOKUP(H100,Tabelle1[[Ort]:[RK KLV C üD]],3,),VLOOKUP(H100,Tabelle1[[Ort]:[RK KLV C üD]],6))+13,"")</f>
        <v/>
      </c>
      <c r="P100" s="99" t="str">
        <f>IFERROR(IF(IFERROR(MATCH($C$8&amp;$H100,Tabelle2[Codierung],0),0)&gt;0,VLOOKUP(H100,Tabelle1[[Ort]:[RK KLV C üD]],4,),VLOOKUP(H100,Tabelle1[[Ort]:[RK KLV C üD]],7))+13,"")</f>
        <v/>
      </c>
      <c r="Q100" s="104" t="str">
        <f>IFERROR(tbl_WohnsitzSO[[#This Row],[KLV A]]*tbl_WohnsitzSO[[#This Row],[KLV A Ansatz]]/60,"")</f>
        <v/>
      </c>
      <c r="R100" s="104" t="str">
        <f>IFERROR(tbl_WohnsitzSO[[#This Row],[KLV B]]*tbl_WohnsitzSO[[#This Row],[KLV B Ansatz]]/60,"")</f>
        <v/>
      </c>
      <c r="S100" s="104" t="str">
        <f>IFERROR(tbl_WohnsitzSO[[#This Row],[KLV C]]*tbl_WohnsitzSO[[#This Row],[KLV C Ansatz]]/60,"")</f>
        <v/>
      </c>
      <c r="T100" s="104">
        <f>IFERROR(SUM(tbl_WohnsitzSO[[#This Row],[KLV A Kosten]:[KLV C Kosten]]),"")</f>
        <v>0</v>
      </c>
      <c r="U100" s="102">
        <f>COUNTIF($H$14:$H100,H100)</f>
        <v>0</v>
      </c>
      <c r="V100" s="161"/>
    </row>
    <row r="101" spans="1:22">
      <c r="A101" s="101">
        <v>88</v>
      </c>
      <c r="B101" s="156"/>
      <c r="C101" s="156"/>
      <c r="D101" s="230"/>
      <c r="E101" s="158"/>
      <c r="F101" s="230"/>
      <c r="G101" s="156"/>
      <c r="H101" s="155"/>
      <c r="I101" s="156"/>
      <c r="J101" s="156"/>
      <c r="K101" s="156"/>
      <c r="L101" s="156"/>
      <c r="M101" s="102">
        <f>SUM(tbl_WohnsitzSO[[#This Row],[KLV A]:[KLV C]])</f>
        <v>0</v>
      </c>
      <c r="N101" s="99" t="str">
        <f>IFERROR(IF(IFERROR(MATCH($C$8&amp;$H101,Tabelle2[Codierung],0),0)&gt;0,VLOOKUP(H101,Tabelle1[[Ort]:[RK KLV C üD]],2,),VLOOKUP(H101,Tabelle1[[Ort]:[RK KLV C üD]],5))+13,"")</f>
        <v/>
      </c>
      <c r="O101" s="99" t="str">
        <f>IFERROR(IF(IFERROR(MATCH($C$8&amp;$H101,Tabelle2[Codierung],0),0)&gt;0,VLOOKUP(H101,Tabelle1[[Ort]:[RK KLV C üD]],3,),VLOOKUP(H101,Tabelle1[[Ort]:[RK KLV C üD]],6))+13,"")</f>
        <v/>
      </c>
      <c r="P101" s="99" t="str">
        <f>IFERROR(IF(IFERROR(MATCH($C$8&amp;$H101,Tabelle2[Codierung],0),0)&gt;0,VLOOKUP(H101,Tabelle1[[Ort]:[RK KLV C üD]],4,),VLOOKUP(H101,Tabelle1[[Ort]:[RK KLV C üD]],7))+13,"")</f>
        <v/>
      </c>
      <c r="Q101" s="104" t="str">
        <f>IFERROR(tbl_WohnsitzSO[[#This Row],[KLV A]]*tbl_WohnsitzSO[[#This Row],[KLV A Ansatz]]/60,"")</f>
        <v/>
      </c>
      <c r="R101" s="104" t="str">
        <f>IFERROR(tbl_WohnsitzSO[[#This Row],[KLV B]]*tbl_WohnsitzSO[[#This Row],[KLV B Ansatz]]/60,"")</f>
        <v/>
      </c>
      <c r="S101" s="104" t="str">
        <f>IFERROR(tbl_WohnsitzSO[[#This Row],[KLV C]]*tbl_WohnsitzSO[[#This Row],[KLV C Ansatz]]/60,"")</f>
        <v/>
      </c>
      <c r="T101" s="104">
        <f>IFERROR(SUM(tbl_WohnsitzSO[[#This Row],[KLV A Kosten]:[KLV C Kosten]]),"")</f>
        <v>0</v>
      </c>
      <c r="U101" s="102">
        <f>COUNTIF($H$14:$H101,H101)</f>
        <v>0</v>
      </c>
      <c r="V101" s="161"/>
    </row>
    <row r="102" spans="1:22">
      <c r="A102" s="101">
        <v>89</v>
      </c>
      <c r="B102" s="156"/>
      <c r="C102" s="156"/>
      <c r="D102" s="230"/>
      <c r="E102" s="158"/>
      <c r="F102" s="230"/>
      <c r="G102" s="156"/>
      <c r="H102" s="155"/>
      <c r="I102" s="156"/>
      <c r="J102" s="156"/>
      <c r="K102" s="156"/>
      <c r="L102" s="156"/>
      <c r="M102" s="102">
        <f>SUM(tbl_WohnsitzSO[[#This Row],[KLV A]:[KLV C]])</f>
        <v>0</v>
      </c>
      <c r="N102" s="99" t="str">
        <f>IFERROR(IF(IFERROR(MATCH($C$8&amp;$H102,Tabelle2[Codierung],0),0)&gt;0,VLOOKUP(H102,Tabelle1[[Ort]:[RK KLV C üD]],2,),VLOOKUP(H102,Tabelle1[[Ort]:[RK KLV C üD]],5))+13,"")</f>
        <v/>
      </c>
      <c r="O102" s="99" t="str">
        <f>IFERROR(IF(IFERROR(MATCH($C$8&amp;$H102,Tabelle2[Codierung],0),0)&gt;0,VLOOKUP(H102,Tabelle1[[Ort]:[RK KLV C üD]],3,),VLOOKUP(H102,Tabelle1[[Ort]:[RK KLV C üD]],6))+13,"")</f>
        <v/>
      </c>
      <c r="P102" s="99" t="str">
        <f>IFERROR(IF(IFERROR(MATCH($C$8&amp;$H102,Tabelle2[Codierung],0),0)&gt;0,VLOOKUP(H102,Tabelle1[[Ort]:[RK KLV C üD]],4,),VLOOKUP(H102,Tabelle1[[Ort]:[RK KLV C üD]],7))+13,"")</f>
        <v/>
      </c>
      <c r="Q102" s="104" t="str">
        <f>IFERROR(tbl_WohnsitzSO[[#This Row],[KLV A]]*tbl_WohnsitzSO[[#This Row],[KLV A Ansatz]]/60,"")</f>
        <v/>
      </c>
      <c r="R102" s="104" t="str">
        <f>IFERROR(tbl_WohnsitzSO[[#This Row],[KLV B]]*tbl_WohnsitzSO[[#This Row],[KLV B Ansatz]]/60,"")</f>
        <v/>
      </c>
      <c r="S102" s="104" t="str">
        <f>IFERROR(tbl_WohnsitzSO[[#This Row],[KLV C]]*tbl_WohnsitzSO[[#This Row],[KLV C Ansatz]]/60,"")</f>
        <v/>
      </c>
      <c r="T102" s="104">
        <f>IFERROR(SUM(tbl_WohnsitzSO[[#This Row],[KLV A Kosten]:[KLV C Kosten]]),"")</f>
        <v>0</v>
      </c>
      <c r="U102" s="102">
        <f>COUNTIF($H$14:$H102,H102)</f>
        <v>0</v>
      </c>
      <c r="V102" s="161"/>
    </row>
    <row r="103" spans="1:22">
      <c r="A103" s="101">
        <v>90</v>
      </c>
      <c r="B103" s="156"/>
      <c r="C103" s="156"/>
      <c r="D103" s="230"/>
      <c r="E103" s="158"/>
      <c r="F103" s="230"/>
      <c r="G103" s="156"/>
      <c r="H103" s="155"/>
      <c r="I103" s="156"/>
      <c r="J103" s="156"/>
      <c r="K103" s="156"/>
      <c r="L103" s="156"/>
      <c r="M103" s="102">
        <f>SUM(tbl_WohnsitzSO[[#This Row],[KLV A]:[KLV C]])</f>
        <v>0</v>
      </c>
      <c r="N103" s="99" t="str">
        <f>IFERROR(IF(IFERROR(MATCH($C$8&amp;$H103,Tabelle2[Codierung],0),0)&gt;0,VLOOKUP(H103,Tabelle1[[Ort]:[RK KLV C üD]],2,),VLOOKUP(H103,Tabelle1[[Ort]:[RK KLV C üD]],5))+13,"")</f>
        <v/>
      </c>
      <c r="O103" s="99" t="str">
        <f>IFERROR(IF(IFERROR(MATCH($C$8&amp;$H103,Tabelle2[Codierung],0),0)&gt;0,VLOOKUP(H103,Tabelle1[[Ort]:[RK KLV C üD]],3,),VLOOKUP(H103,Tabelle1[[Ort]:[RK KLV C üD]],6))+13,"")</f>
        <v/>
      </c>
      <c r="P103" s="99" t="str">
        <f>IFERROR(IF(IFERROR(MATCH($C$8&amp;$H103,Tabelle2[Codierung],0),0)&gt;0,VLOOKUP(H103,Tabelle1[[Ort]:[RK KLV C üD]],4,),VLOOKUP(H103,Tabelle1[[Ort]:[RK KLV C üD]],7))+13,"")</f>
        <v/>
      </c>
      <c r="Q103" s="104" t="str">
        <f>IFERROR(tbl_WohnsitzSO[[#This Row],[KLV A]]*tbl_WohnsitzSO[[#This Row],[KLV A Ansatz]]/60,"")</f>
        <v/>
      </c>
      <c r="R103" s="104" t="str">
        <f>IFERROR(tbl_WohnsitzSO[[#This Row],[KLV B]]*tbl_WohnsitzSO[[#This Row],[KLV B Ansatz]]/60,"")</f>
        <v/>
      </c>
      <c r="S103" s="104" t="str">
        <f>IFERROR(tbl_WohnsitzSO[[#This Row],[KLV C]]*tbl_WohnsitzSO[[#This Row],[KLV C Ansatz]]/60,"")</f>
        <v/>
      </c>
      <c r="T103" s="104">
        <f>IFERROR(SUM(tbl_WohnsitzSO[[#This Row],[KLV A Kosten]:[KLV C Kosten]]),"")</f>
        <v>0</v>
      </c>
      <c r="U103" s="102">
        <f>COUNTIF($H$14:$H103,H103)</f>
        <v>0</v>
      </c>
      <c r="V103" s="161"/>
    </row>
    <row r="104" spans="1:22">
      <c r="A104" s="101">
        <v>91</v>
      </c>
      <c r="B104" s="156"/>
      <c r="C104" s="156"/>
      <c r="D104" s="230"/>
      <c r="E104" s="158"/>
      <c r="F104" s="230"/>
      <c r="G104" s="156"/>
      <c r="H104" s="155"/>
      <c r="I104" s="156"/>
      <c r="J104" s="156"/>
      <c r="K104" s="156"/>
      <c r="L104" s="156"/>
      <c r="M104" s="102">
        <f>SUM(tbl_WohnsitzSO[[#This Row],[KLV A]:[KLV C]])</f>
        <v>0</v>
      </c>
      <c r="N104" s="99" t="str">
        <f>IFERROR(IF(IFERROR(MATCH($C$8&amp;$H104,Tabelle2[Codierung],0),0)&gt;0,VLOOKUP(H104,Tabelle1[[Ort]:[RK KLV C üD]],2,),VLOOKUP(H104,Tabelle1[[Ort]:[RK KLV C üD]],5))+13,"")</f>
        <v/>
      </c>
      <c r="O104" s="99" t="str">
        <f>IFERROR(IF(IFERROR(MATCH($C$8&amp;$H104,Tabelle2[Codierung],0),0)&gt;0,VLOOKUP(H104,Tabelle1[[Ort]:[RK KLV C üD]],3,),VLOOKUP(H104,Tabelle1[[Ort]:[RK KLV C üD]],6))+13,"")</f>
        <v/>
      </c>
      <c r="P104" s="99" t="str">
        <f>IFERROR(IF(IFERROR(MATCH($C$8&amp;$H104,Tabelle2[Codierung],0),0)&gt;0,VLOOKUP(H104,Tabelle1[[Ort]:[RK KLV C üD]],4,),VLOOKUP(H104,Tabelle1[[Ort]:[RK KLV C üD]],7))+13,"")</f>
        <v/>
      </c>
      <c r="Q104" s="104" t="str">
        <f>IFERROR(tbl_WohnsitzSO[[#This Row],[KLV A]]*tbl_WohnsitzSO[[#This Row],[KLV A Ansatz]]/60,"")</f>
        <v/>
      </c>
      <c r="R104" s="104" t="str">
        <f>IFERROR(tbl_WohnsitzSO[[#This Row],[KLV B]]*tbl_WohnsitzSO[[#This Row],[KLV B Ansatz]]/60,"")</f>
        <v/>
      </c>
      <c r="S104" s="104" t="str">
        <f>IFERROR(tbl_WohnsitzSO[[#This Row],[KLV C]]*tbl_WohnsitzSO[[#This Row],[KLV C Ansatz]]/60,"")</f>
        <v/>
      </c>
      <c r="T104" s="104">
        <f>IFERROR(SUM(tbl_WohnsitzSO[[#This Row],[KLV A Kosten]:[KLV C Kosten]]),"")</f>
        <v>0</v>
      </c>
      <c r="U104" s="102">
        <f>COUNTIF($H$14:$H104,H104)</f>
        <v>0</v>
      </c>
      <c r="V104" s="161"/>
    </row>
    <row r="105" spans="1:22">
      <c r="A105" s="101">
        <v>92</v>
      </c>
      <c r="B105" s="156"/>
      <c r="C105" s="156"/>
      <c r="D105" s="230"/>
      <c r="E105" s="158"/>
      <c r="F105" s="230"/>
      <c r="G105" s="156"/>
      <c r="H105" s="155"/>
      <c r="I105" s="156"/>
      <c r="J105" s="156"/>
      <c r="K105" s="156"/>
      <c r="L105" s="156"/>
      <c r="M105" s="102">
        <f>SUM(tbl_WohnsitzSO[[#This Row],[KLV A]:[KLV C]])</f>
        <v>0</v>
      </c>
      <c r="N105" s="99" t="str">
        <f>IFERROR(IF(IFERROR(MATCH($C$8&amp;$H105,Tabelle2[Codierung],0),0)&gt;0,VLOOKUP(H105,Tabelle1[[Ort]:[RK KLV C üD]],2,),VLOOKUP(H105,Tabelle1[[Ort]:[RK KLV C üD]],5))+13,"")</f>
        <v/>
      </c>
      <c r="O105" s="99" t="str">
        <f>IFERROR(IF(IFERROR(MATCH($C$8&amp;$H105,Tabelle2[Codierung],0),0)&gt;0,VLOOKUP(H105,Tabelle1[[Ort]:[RK KLV C üD]],3,),VLOOKUP(H105,Tabelle1[[Ort]:[RK KLV C üD]],6))+13,"")</f>
        <v/>
      </c>
      <c r="P105" s="99" t="str">
        <f>IFERROR(IF(IFERROR(MATCH($C$8&amp;$H105,Tabelle2[Codierung],0),0)&gt;0,VLOOKUP(H105,Tabelle1[[Ort]:[RK KLV C üD]],4,),VLOOKUP(H105,Tabelle1[[Ort]:[RK KLV C üD]],7))+13,"")</f>
        <v/>
      </c>
      <c r="Q105" s="104" t="str">
        <f>IFERROR(tbl_WohnsitzSO[[#This Row],[KLV A]]*tbl_WohnsitzSO[[#This Row],[KLV A Ansatz]]/60,"")</f>
        <v/>
      </c>
      <c r="R105" s="104" t="str">
        <f>IFERROR(tbl_WohnsitzSO[[#This Row],[KLV B]]*tbl_WohnsitzSO[[#This Row],[KLV B Ansatz]]/60,"")</f>
        <v/>
      </c>
      <c r="S105" s="104" t="str">
        <f>IFERROR(tbl_WohnsitzSO[[#This Row],[KLV C]]*tbl_WohnsitzSO[[#This Row],[KLV C Ansatz]]/60,"")</f>
        <v/>
      </c>
      <c r="T105" s="104">
        <f>IFERROR(SUM(tbl_WohnsitzSO[[#This Row],[KLV A Kosten]:[KLV C Kosten]]),"")</f>
        <v>0</v>
      </c>
      <c r="U105" s="102">
        <f>COUNTIF($H$14:$H105,H105)</f>
        <v>0</v>
      </c>
      <c r="V105" s="161"/>
    </row>
    <row r="106" spans="1:22">
      <c r="A106" s="101">
        <v>93</v>
      </c>
      <c r="B106" s="156"/>
      <c r="C106" s="156"/>
      <c r="D106" s="230"/>
      <c r="E106" s="158"/>
      <c r="F106" s="230"/>
      <c r="G106" s="156"/>
      <c r="H106" s="155"/>
      <c r="I106" s="156"/>
      <c r="J106" s="156"/>
      <c r="K106" s="156"/>
      <c r="L106" s="156"/>
      <c r="M106" s="102">
        <f>SUM(tbl_WohnsitzSO[[#This Row],[KLV A]:[KLV C]])</f>
        <v>0</v>
      </c>
      <c r="N106" s="99" t="str">
        <f>IFERROR(IF(IFERROR(MATCH($C$8&amp;$H106,Tabelle2[Codierung],0),0)&gt;0,VLOOKUP(H106,Tabelle1[[Ort]:[RK KLV C üD]],2,),VLOOKUP(H106,Tabelle1[[Ort]:[RK KLV C üD]],5))+13,"")</f>
        <v/>
      </c>
      <c r="O106" s="99" t="str">
        <f>IFERROR(IF(IFERROR(MATCH($C$8&amp;$H106,Tabelle2[Codierung],0),0)&gt;0,VLOOKUP(H106,Tabelle1[[Ort]:[RK KLV C üD]],3,),VLOOKUP(H106,Tabelle1[[Ort]:[RK KLV C üD]],6))+13,"")</f>
        <v/>
      </c>
      <c r="P106" s="99" t="str">
        <f>IFERROR(IF(IFERROR(MATCH($C$8&amp;$H106,Tabelle2[Codierung],0),0)&gt;0,VLOOKUP(H106,Tabelle1[[Ort]:[RK KLV C üD]],4,),VLOOKUP(H106,Tabelle1[[Ort]:[RK KLV C üD]],7))+13,"")</f>
        <v/>
      </c>
      <c r="Q106" s="104" t="str">
        <f>IFERROR(tbl_WohnsitzSO[[#This Row],[KLV A]]*tbl_WohnsitzSO[[#This Row],[KLV A Ansatz]]/60,"")</f>
        <v/>
      </c>
      <c r="R106" s="104" t="str">
        <f>IFERROR(tbl_WohnsitzSO[[#This Row],[KLV B]]*tbl_WohnsitzSO[[#This Row],[KLV B Ansatz]]/60,"")</f>
        <v/>
      </c>
      <c r="S106" s="104" t="str">
        <f>IFERROR(tbl_WohnsitzSO[[#This Row],[KLV C]]*tbl_WohnsitzSO[[#This Row],[KLV C Ansatz]]/60,"")</f>
        <v/>
      </c>
      <c r="T106" s="104">
        <f>IFERROR(SUM(tbl_WohnsitzSO[[#This Row],[KLV A Kosten]:[KLV C Kosten]]),"")</f>
        <v>0</v>
      </c>
      <c r="U106" s="102">
        <f>COUNTIF($H$14:$H106,H106)</f>
        <v>0</v>
      </c>
      <c r="V106" s="161"/>
    </row>
    <row r="107" spans="1:22">
      <c r="A107" s="101">
        <v>94</v>
      </c>
      <c r="B107" s="156"/>
      <c r="C107" s="156"/>
      <c r="D107" s="230"/>
      <c r="E107" s="158"/>
      <c r="F107" s="230"/>
      <c r="G107" s="156"/>
      <c r="H107" s="155"/>
      <c r="I107" s="156"/>
      <c r="J107" s="156"/>
      <c r="K107" s="156"/>
      <c r="L107" s="156"/>
      <c r="M107" s="102">
        <f>SUM(tbl_WohnsitzSO[[#This Row],[KLV A]:[KLV C]])</f>
        <v>0</v>
      </c>
      <c r="N107" s="99" t="str">
        <f>IFERROR(IF(IFERROR(MATCH($C$8&amp;$H107,Tabelle2[Codierung],0),0)&gt;0,VLOOKUP(H107,Tabelle1[[Ort]:[RK KLV C üD]],2,),VLOOKUP(H107,Tabelle1[[Ort]:[RK KLV C üD]],5))+13,"")</f>
        <v/>
      </c>
      <c r="O107" s="99" t="str">
        <f>IFERROR(IF(IFERROR(MATCH($C$8&amp;$H107,Tabelle2[Codierung],0),0)&gt;0,VLOOKUP(H107,Tabelle1[[Ort]:[RK KLV C üD]],3,),VLOOKUP(H107,Tabelle1[[Ort]:[RK KLV C üD]],6))+13,"")</f>
        <v/>
      </c>
      <c r="P107" s="99" t="str">
        <f>IFERROR(IF(IFERROR(MATCH($C$8&amp;$H107,Tabelle2[Codierung],0),0)&gt;0,VLOOKUP(H107,Tabelle1[[Ort]:[RK KLV C üD]],4,),VLOOKUP(H107,Tabelle1[[Ort]:[RK KLV C üD]],7))+13,"")</f>
        <v/>
      </c>
      <c r="Q107" s="104" t="str">
        <f>IFERROR(tbl_WohnsitzSO[[#This Row],[KLV A]]*tbl_WohnsitzSO[[#This Row],[KLV A Ansatz]]/60,"")</f>
        <v/>
      </c>
      <c r="R107" s="104" t="str">
        <f>IFERROR(tbl_WohnsitzSO[[#This Row],[KLV B]]*tbl_WohnsitzSO[[#This Row],[KLV B Ansatz]]/60,"")</f>
        <v/>
      </c>
      <c r="S107" s="104" t="str">
        <f>IFERROR(tbl_WohnsitzSO[[#This Row],[KLV C]]*tbl_WohnsitzSO[[#This Row],[KLV C Ansatz]]/60,"")</f>
        <v/>
      </c>
      <c r="T107" s="104">
        <f>IFERROR(SUM(tbl_WohnsitzSO[[#This Row],[KLV A Kosten]:[KLV C Kosten]]),"")</f>
        <v>0</v>
      </c>
      <c r="U107" s="102">
        <f>COUNTIF($H$14:$H107,H107)</f>
        <v>0</v>
      </c>
      <c r="V107" s="161"/>
    </row>
    <row r="108" spans="1:22">
      <c r="A108" s="101">
        <v>95</v>
      </c>
      <c r="B108" s="156"/>
      <c r="C108" s="156"/>
      <c r="D108" s="230"/>
      <c r="E108" s="158"/>
      <c r="F108" s="230"/>
      <c r="G108" s="156"/>
      <c r="H108" s="155"/>
      <c r="I108" s="156"/>
      <c r="J108" s="156"/>
      <c r="K108" s="156"/>
      <c r="L108" s="156"/>
      <c r="M108" s="102">
        <f>SUM(tbl_WohnsitzSO[[#This Row],[KLV A]:[KLV C]])</f>
        <v>0</v>
      </c>
      <c r="N108" s="99" t="str">
        <f>IFERROR(IF(IFERROR(MATCH($C$8&amp;$H108,Tabelle2[Codierung],0),0)&gt;0,VLOOKUP(H108,Tabelle1[[Ort]:[RK KLV C üD]],2,),VLOOKUP(H108,Tabelle1[[Ort]:[RK KLV C üD]],5))+13,"")</f>
        <v/>
      </c>
      <c r="O108" s="99" t="str">
        <f>IFERROR(IF(IFERROR(MATCH($C$8&amp;$H108,Tabelle2[Codierung],0),0)&gt;0,VLOOKUP(H108,Tabelle1[[Ort]:[RK KLV C üD]],3,),VLOOKUP(H108,Tabelle1[[Ort]:[RK KLV C üD]],6))+13,"")</f>
        <v/>
      </c>
      <c r="P108" s="99" t="str">
        <f>IFERROR(IF(IFERROR(MATCH($C$8&amp;$H108,Tabelle2[Codierung],0),0)&gt;0,VLOOKUP(H108,Tabelle1[[Ort]:[RK KLV C üD]],4,),VLOOKUP(H108,Tabelle1[[Ort]:[RK KLV C üD]],7))+13,"")</f>
        <v/>
      </c>
      <c r="Q108" s="104" t="str">
        <f>IFERROR(tbl_WohnsitzSO[[#This Row],[KLV A]]*tbl_WohnsitzSO[[#This Row],[KLV A Ansatz]]/60,"")</f>
        <v/>
      </c>
      <c r="R108" s="104" t="str">
        <f>IFERROR(tbl_WohnsitzSO[[#This Row],[KLV B]]*tbl_WohnsitzSO[[#This Row],[KLV B Ansatz]]/60,"")</f>
        <v/>
      </c>
      <c r="S108" s="104" t="str">
        <f>IFERROR(tbl_WohnsitzSO[[#This Row],[KLV C]]*tbl_WohnsitzSO[[#This Row],[KLV C Ansatz]]/60,"")</f>
        <v/>
      </c>
      <c r="T108" s="104">
        <f>IFERROR(SUM(tbl_WohnsitzSO[[#This Row],[KLV A Kosten]:[KLV C Kosten]]),"")</f>
        <v>0</v>
      </c>
      <c r="U108" s="102">
        <f>COUNTIF($H$14:$H108,H108)</f>
        <v>0</v>
      </c>
      <c r="V108" s="161"/>
    </row>
    <row r="109" spans="1:22">
      <c r="A109" s="101">
        <v>96</v>
      </c>
      <c r="B109" s="156"/>
      <c r="C109" s="156"/>
      <c r="D109" s="230"/>
      <c r="E109" s="158"/>
      <c r="F109" s="230"/>
      <c r="G109" s="156"/>
      <c r="H109" s="155"/>
      <c r="I109" s="156"/>
      <c r="J109" s="156"/>
      <c r="K109" s="156"/>
      <c r="L109" s="156"/>
      <c r="M109" s="102">
        <f>SUM(tbl_WohnsitzSO[[#This Row],[KLV A]:[KLV C]])</f>
        <v>0</v>
      </c>
      <c r="N109" s="99" t="str">
        <f>IFERROR(IF(IFERROR(MATCH($C$8&amp;$H109,Tabelle2[Codierung],0),0)&gt;0,VLOOKUP(H109,Tabelle1[[Ort]:[RK KLV C üD]],2,),VLOOKUP(H109,Tabelle1[[Ort]:[RK KLV C üD]],5))+13,"")</f>
        <v/>
      </c>
      <c r="O109" s="99" t="str">
        <f>IFERROR(IF(IFERROR(MATCH($C$8&amp;$H109,Tabelle2[Codierung],0),0)&gt;0,VLOOKUP(H109,Tabelle1[[Ort]:[RK KLV C üD]],3,),VLOOKUP(H109,Tabelle1[[Ort]:[RK KLV C üD]],6))+13,"")</f>
        <v/>
      </c>
      <c r="P109" s="99" t="str">
        <f>IFERROR(IF(IFERROR(MATCH($C$8&amp;$H109,Tabelle2[Codierung],0),0)&gt;0,VLOOKUP(H109,Tabelle1[[Ort]:[RK KLV C üD]],4,),VLOOKUP(H109,Tabelle1[[Ort]:[RK KLV C üD]],7))+13,"")</f>
        <v/>
      </c>
      <c r="Q109" s="104" t="str">
        <f>IFERROR(tbl_WohnsitzSO[[#This Row],[KLV A]]*tbl_WohnsitzSO[[#This Row],[KLV A Ansatz]]/60,"")</f>
        <v/>
      </c>
      <c r="R109" s="104" t="str">
        <f>IFERROR(tbl_WohnsitzSO[[#This Row],[KLV B]]*tbl_WohnsitzSO[[#This Row],[KLV B Ansatz]]/60,"")</f>
        <v/>
      </c>
      <c r="S109" s="104" t="str">
        <f>IFERROR(tbl_WohnsitzSO[[#This Row],[KLV C]]*tbl_WohnsitzSO[[#This Row],[KLV C Ansatz]]/60,"")</f>
        <v/>
      </c>
      <c r="T109" s="104">
        <f>IFERROR(SUM(tbl_WohnsitzSO[[#This Row],[KLV A Kosten]:[KLV C Kosten]]),"")</f>
        <v>0</v>
      </c>
      <c r="U109" s="102">
        <f>COUNTIF($H$14:$H109,H109)</f>
        <v>0</v>
      </c>
      <c r="V109" s="161"/>
    </row>
    <row r="110" spans="1:22">
      <c r="A110" s="101">
        <v>97</v>
      </c>
      <c r="B110" s="156"/>
      <c r="C110" s="156"/>
      <c r="D110" s="230"/>
      <c r="E110" s="158"/>
      <c r="F110" s="230"/>
      <c r="G110" s="156"/>
      <c r="H110" s="155"/>
      <c r="I110" s="156"/>
      <c r="J110" s="156"/>
      <c r="K110" s="156"/>
      <c r="L110" s="156"/>
      <c r="M110" s="102">
        <f>SUM(tbl_WohnsitzSO[[#This Row],[KLV A]:[KLV C]])</f>
        <v>0</v>
      </c>
      <c r="N110" s="99" t="str">
        <f>IFERROR(IF(IFERROR(MATCH($C$8&amp;$H110,Tabelle2[Codierung],0),0)&gt;0,VLOOKUP(H110,Tabelle1[[Ort]:[RK KLV C üD]],2,),VLOOKUP(H110,Tabelle1[[Ort]:[RK KLV C üD]],5))+13,"")</f>
        <v/>
      </c>
      <c r="O110" s="99" t="str">
        <f>IFERROR(IF(IFERROR(MATCH($C$8&amp;$H110,Tabelle2[Codierung],0),0)&gt;0,VLOOKUP(H110,Tabelle1[[Ort]:[RK KLV C üD]],3,),VLOOKUP(H110,Tabelle1[[Ort]:[RK KLV C üD]],6))+13,"")</f>
        <v/>
      </c>
      <c r="P110" s="99" t="str">
        <f>IFERROR(IF(IFERROR(MATCH($C$8&amp;$H110,Tabelle2[Codierung],0),0)&gt;0,VLOOKUP(H110,Tabelle1[[Ort]:[RK KLV C üD]],4,),VLOOKUP(H110,Tabelle1[[Ort]:[RK KLV C üD]],7))+13,"")</f>
        <v/>
      </c>
      <c r="Q110" s="104" t="str">
        <f>IFERROR(tbl_WohnsitzSO[[#This Row],[KLV A]]*tbl_WohnsitzSO[[#This Row],[KLV A Ansatz]]/60,"")</f>
        <v/>
      </c>
      <c r="R110" s="104" t="str">
        <f>IFERROR(tbl_WohnsitzSO[[#This Row],[KLV B]]*tbl_WohnsitzSO[[#This Row],[KLV B Ansatz]]/60,"")</f>
        <v/>
      </c>
      <c r="S110" s="104" t="str">
        <f>IFERROR(tbl_WohnsitzSO[[#This Row],[KLV C]]*tbl_WohnsitzSO[[#This Row],[KLV C Ansatz]]/60,"")</f>
        <v/>
      </c>
      <c r="T110" s="104">
        <f>IFERROR(SUM(tbl_WohnsitzSO[[#This Row],[KLV A Kosten]:[KLV C Kosten]]),"")</f>
        <v>0</v>
      </c>
      <c r="U110" s="102">
        <f>COUNTIF($H$14:$H110,H110)</f>
        <v>0</v>
      </c>
      <c r="V110" s="161"/>
    </row>
    <row r="111" spans="1:22">
      <c r="A111" s="101">
        <v>98</v>
      </c>
      <c r="B111" s="156"/>
      <c r="C111" s="156"/>
      <c r="D111" s="230"/>
      <c r="E111" s="158"/>
      <c r="F111" s="230"/>
      <c r="G111" s="156"/>
      <c r="H111" s="155"/>
      <c r="I111" s="156"/>
      <c r="J111" s="156"/>
      <c r="K111" s="156"/>
      <c r="L111" s="156"/>
      <c r="M111" s="102">
        <f>SUM(tbl_WohnsitzSO[[#This Row],[KLV A]:[KLV C]])</f>
        <v>0</v>
      </c>
      <c r="N111" s="99" t="str">
        <f>IFERROR(IF(IFERROR(MATCH($C$8&amp;$H111,Tabelle2[Codierung],0),0)&gt;0,VLOOKUP(H111,Tabelle1[[Ort]:[RK KLV C üD]],2,),VLOOKUP(H111,Tabelle1[[Ort]:[RK KLV C üD]],5))+13,"")</f>
        <v/>
      </c>
      <c r="O111" s="99" t="str">
        <f>IFERROR(IF(IFERROR(MATCH($C$8&amp;$H111,Tabelle2[Codierung],0),0)&gt;0,VLOOKUP(H111,Tabelle1[[Ort]:[RK KLV C üD]],3,),VLOOKUP(H111,Tabelle1[[Ort]:[RK KLV C üD]],6))+13,"")</f>
        <v/>
      </c>
      <c r="P111" s="99" t="str">
        <f>IFERROR(IF(IFERROR(MATCH($C$8&amp;$H111,Tabelle2[Codierung],0),0)&gt;0,VLOOKUP(H111,Tabelle1[[Ort]:[RK KLV C üD]],4,),VLOOKUP(H111,Tabelle1[[Ort]:[RK KLV C üD]],7))+13,"")</f>
        <v/>
      </c>
      <c r="Q111" s="104" t="str">
        <f>IFERROR(tbl_WohnsitzSO[[#This Row],[KLV A]]*tbl_WohnsitzSO[[#This Row],[KLV A Ansatz]]/60,"")</f>
        <v/>
      </c>
      <c r="R111" s="104" t="str">
        <f>IFERROR(tbl_WohnsitzSO[[#This Row],[KLV B]]*tbl_WohnsitzSO[[#This Row],[KLV B Ansatz]]/60,"")</f>
        <v/>
      </c>
      <c r="S111" s="104" t="str">
        <f>IFERROR(tbl_WohnsitzSO[[#This Row],[KLV C]]*tbl_WohnsitzSO[[#This Row],[KLV C Ansatz]]/60,"")</f>
        <v/>
      </c>
      <c r="T111" s="104">
        <f>IFERROR(SUM(tbl_WohnsitzSO[[#This Row],[KLV A Kosten]:[KLV C Kosten]]),"")</f>
        <v>0</v>
      </c>
      <c r="U111" s="102">
        <f>COUNTIF($H$14:$H111,H111)</f>
        <v>0</v>
      </c>
      <c r="V111" s="161"/>
    </row>
    <row r="112" spans="1:22">
      <c r="A112" s="101">
        <v>99</v>
      </c>
      <c r="B112" s="156"/>
      <c r="C112" s="156"/>
      <c r="D112" s="230"/>
      <c r="E112" s="158"/>
      <c r="F112" s="230"/>
      <c r="G112" s="156"/>
      <c r="H112" s="155"/>
      <c r="I112" s="156"/>
      <c r="J112" s="156"/>
      <c r="K112" s="156"/>
      <c r="L112" s="156"/>
      <c r="M112" s="102">
        <f>SUM(tbl_WohnsitzSO[[#This Row],[KLV A]:[KLV C]])</f>
        <v>0</v>
      </c>
      <c r="N112" s="99" t="str">
        <f>IFERROR(IF(IFERROR(MATCH($C$8&amp;$H112,Tabelle2[Codierung],0),0)&gt;0,VLOOKUP(H112,Tabelle1[[Ort]:[RK KLV C üD]],2,),VLOOKUP(H112,Tabelle1[[Ort]:[RK KLV C üD]],5))+13,"")</f>
        <v/>
      </c>
      <c r="O112" s="99" t="str">
        <f>IFERROR(IF(IFERROR(MATCH($C$8&amp;$H112,Tabelle2[Codierung],0),0)&gt;0,VLOOKUP(H112,Tabelle1[[Ort]:[RK KLV C üD]],3,),VLOOKUP(H112,Tabelle1[[Ort]:[RK KLV C üD]],6))+13,"")</f>
        <v/>
      </c>
      <c r="P112" s="99" t="str">
        <f>IFERROR(IF(IFERROR(MATCH($C$8&amp;$H112,Tabelle2[Codierung],0),0)&gt;0,VLOOKUP(H112,Tabelle1[[Ort]:[RK KLV C üD]],4,),VLOOKUP(H112,Tabelle1[[Ort]:[RK KLV C üD]],7))+13,"")</f>
        <v/>
      </c>
      <c r="Q112" s="104" t="str">
        <f>IFERROR(tbl_WohnsitzSO[[#This Row],[KLV A]]*tbl_WohnsitzSO[[#This Row],[KLV A Ansatz]]/60,"")</f>
        <v/>
      </c>
      <c r="R112" s="104" t="str">
        <f>IFERROR(tbl_WohnsitzSO[[#This Row],[KLV B]]*tbl_WohnsitzSO[[#This Row],[KLV B Ansatz]]/60,"")</f>
        <v/>
      </c>
      <c r="S112" s="104" t="str">
        <f>IFERROR(tbl_WohnsitzSO[[#This Row],[KLV C]]*tbl_WohnsitzSO[[#This Row],[KLV C Ansatz]]/60,"")</f>
        <v/>
      </c>
      <c r="T112" s="104">
        <f>IFERROR(SUM(tbl_WohnsitzSO[[#This Row],[KLV A Kosten]:[KLV C Kosten]]),"")</f>
        <v>0</v>
      </c>
      <c r="U112" s="102">
        <f>COUNTIF($H$14:$H112,H112)</f>
        <v>0</v>
      </c>
      <c r="V112" s="161"/>
    </row>
    <row r="113" spans="1:22">
      <c r="A113" s="101">
        <v>100</v>
      </c>
      <c r="B113" s="156"/>
      <c r="C113" s="156"/>
      <c r="D113" s="230"/>
      <c r="E113" s="158"/>
      <c r="F113" s="230"/>
      <c r="G113" s="156"/>
      <c r="H113" s="155"/>
      <c r="I113" s="156"/>
      <c r="J113" s="156"/>
      <c r="K113" s="156"/>
      <c r="L113" s="156"/>
      <c r="M113" s="102">
        <f>SUM(tbl_WohnsitzSO[[#This Row],[KLV A]:[KLV C]])</f>
        <v>0</v>
      </c>
      <c r="N113" s="99" t="str">
        <f>IFERROR(IF(IFERROR(MATCH($C$8&amp;$H113,Tabelle2[Codierung],0),0)&gt;0,VLOOKUP(H113,Tabelle1[[Ort]:[RK KLV C üD]],2,),VLOOKUP(H113,Tabelle1[[Ort]:[RK KLV C üD]],5))+13,"")</f>
        <v/>
      </c>
      <c r="O113" s="99" t="str">
        <f>IFERROR(IF(IFERROR(MATCH($C$8&amp;$H113,Tabelle2[Codierung],0),0)&gt;0,VLOOKUP(H113,Tabelle1[[Ort]:[RK KLV C üD]],3,),VLOOKUP(H113,Tabelle1[[Ort]:[RK KLV C üD]],6))+13,"")</f>
        <v/>
      </c>
      <c r="P113" s="99" t="str">
        <f>IFERROR(IF(IFERROR(MATCH($C$8&amp;$H113,Tabelle2[Codierung],0),0)&gt;0,VLOOKUP(H113,Tabelle1[[Ort]:[RK KLV C üD]],4,),VLOOKUP(H113,Tabelle1[[Ort]:[RK KLV C üD]],7))+13,"")</f>
        <v/>
      </c>
      <c r="Q113" s="104" t="str">
        <f>IFERROR(tbl_WohnsitzSO[[#This Row],[KLV A]]*tbl_WohnsitzSO[[#This Row],[KLV A Ansatz]]/60,"")</f>
        <v/>
      </c>
      <c r="R113" s="104" t="str">
        <f>IFERROR(tbl_WohnsitzSO[[#This Row],[KLV B]]*tbl_WohnsitzSO[[#This Row],[KLV B Ansatz]]/60,"")</f>
        <v/>
      </c>
      <c r="S113" s="104" t="str">
        <f>IFERROR(tbl_WohnsitzSO[[#This Row],[KLV C]]*tbl_WohnsitzSO[[#This Row],[KLV C Ansatz]]/60,"")</f>
        <v/>
      </c>
      <c r="T113" s="104">
        <f>IFERROR(SUM(tbl_WohnsitzSO[[#This Row],[KLV A Kosten]:[KLV C Kosten]]),"")</f>
        <v>0</v>
      </c>
      <c r="U113" s="102">
        <f>COUNTIF($H$14:$H113,H113)</f>
        <v>0</v>
      </c>
      <c r="V113" s="162"/>
    </row>
    <row r="114" spans="1:22">
      <c r="A114" s="101">
        <v>101</v>
      </c>
      <c r="B114" s="156"/>
      <c r="C114" s="156"/>
      <c r="D114" s="230"/>
      <c r="E114" s="158"/>
      <c r="F114" s="230"/>
      <c r="G114" s="156"/>
      <c r="H114" s="155"/>
      <c r="I114" s="156"/>
      <c r="J114" s="156"/>
      <c r="K114" s="156"/>
      <c r="L114" s="156"/>
      <c r="M114" s="102">
        <f>SUM(tbl_WohnsitzSO[[#This Row],[KLV A]:[KLV C]])</f>
        <v>0</v>
      </c>
      <c r="N114" s="99" t="str">
        <f>IFERROR(IF(IFERROR(MATCH($C$8&amp;$H114,Tabelle2[Codierung],0),0)&gt;0,VLOOKUP(H114,Tabelle1[[Ort]:[RK KLV C üD]],2,),VLOOKUP(H114,Tabelle1[[Ort]:[RK KLV C üD]],5))+13,"")</f>
        <v/>
      </c>
      <c r="O114" s="99" t="str">
        <f>IFERROR(IF(IFERROR(MATCH($C$8&amp;$H114,Tabelle2[Codierung],0),0)&gt;0,VLOOKUP(H114,Tabelle1[[Ort]:[RK KLV C üD]],3,),VLOOKUP(H114,Tabelle1[[Ort]:[RK KLV C üD]],6))+13,"")</f>
        <v/>
      </c>
      <c r="P114" s="99" t="str">
        <f>IFERROR(IF(IFERROR(MATCH($C$8&amp;$H114,Tabelle2[Codierung],0),0)&gt;0,VLOOKUP(H114,Tabelle1[[Ort]:[RK KLV C üD]],4,),VLOOKUP(H114,Tabelle1[[Ort]:[RK KLV C üD]],7))+13,"")</f>
        <v/>
      </c>
      <c r="Q114" s="104" t="str">
        <f>IFERROR(tbl_WohnsitzSO[[#This Row],[KLV A]]*tbl_WohnsitzSO[[#This Row],[KLV A Ansatz]]/60,"")</f>
        <v/>
      </c>
      <c r="R114" s="104" t="str">
        <f>IFERROR(tbl_WohnsitzSO[[#This Row],[KLV B]]*tbl_WohnsitzSO[[#This Row],[KLV B Ansatz]]/60,"")</f>
        <v/>
      </c>
      <c r="S114" s="104" t="str">
        <f>IFERROR(tbl_WohnsitzSO[[#This Row],[KLV C]]*tbl_WohnsitzSO[[#This Row],[KLV C Ansatz]]/60,"")</f>
        <v/>
      </c>
      <c r="T114" s="104">
        <f>IFERROR(SUM(tbl_WohnsitzSO[[#This Row],[KLV A Kosten]:[KLV C Kosten]]),"")</f>
        <v>0</v>
      </c>
      <c r="U114" s="102">
        <f>COUNTIF($H$14:$H114,H114)</f>
        <v>0</v>
      </c>
      <c r="V114" s="161"/>
    </row>
    <row r="115" spans="1:22">
      <c r="A115" s="101">
        <v>102</v>
      </c>
      <c r="B115" s="156"/>
      <c r="C115" s="156"/>
      <c r="D115" s="230"/>
      <c r="E115" s="158"/>
      <c r="F115" s="230"/>
      <c r="G115" s="156"/>
      <c r="H115" s="155"/>
      <c r="I115" s="156"/>
      <c r="J115" s="156"/>
      <c r="K115" s="156"/>
      <c r="L115" s="156"/>
      <c r="M115" s="102">
        <f>SUM(tbl_WohnsitzSO[[#This Row],[KLV A]:[KLV C]])</f>
        <v>0</v>
      </c>
      <c r="N115" s="99" t="str">
        <f>IFERROR(IF(IFERROR(MATCH($C$8&amp;$H115,Tabelle2[Codierung],0),0)&gt;0,VLOOKUP(H115,Tabelle1[[Ort]:[RK KLV C üD]],2,),VLOOKUP(H115,Tabelle1[[Ort]:[RK KLV C üD]],5))+13,"")</f>
        <v/>
      </c>
      <c r="O115" s="99" t="str">
        <f>IFERROR(IF(IFERROR(MATCH($C$8&amp;$H115,Tabelle2[Codierung],0),0)&gt;0,VLOOKUP(H115,Tabelle1[[Ort]:[RK KLV C üD]],3,),VLOOKUP(H115,Tabelle1[[Ort]:[RK KLV C üD]],6))+13,"")</f>
        <v/>
      </c>
      <c r="P115" s="99" t="str">
        <f>IFERROR(IF(IFERROR(MATCH($C$8&amp;$H115,Tabelle2[Codierung],0),0)&gt;0,VLOOKUP(H115,Tabelle1[[Ort]:[RK KLV C üD]],4,),VLOOKUP(H115,Tabelle1[[Ort]:[RK KLV C üD]],7))+13,"")</f>
        <v/>
      </c>
      <c r="Q115" s="104" t="str">
        <f>IFERROR(tbl_WohnsitzSO[[#This Row],[KLV A]]*tbl_WohnsitzSO[[#This Row],[KLV A Ansatz]]/60,"")</f>
        <v/>
      </c>
      <c r="R115" s="104" t="str">
        <f>IFERROR(tbl_WohnsitzSO[[#This Row],[KLV B]]*tbl_WohnsitzSO[[#This Row],[KLV B Ansatz]]/60,"")</f>
        <v/>
      </c>
      <c r="S115" s="104" t="str">
        <f>IFERROR(tbl_WohnsitzSO[[#This Row],[KLV C]]*tbl_WohnsitzSO[[#This Row],[KLV C Ansatz]]/60,"")</f>
        <v/>
      </c>
      <c r="T115" s="104">
        <f>IFERROR(SUM(tbl_WohnsitzSO[[#This Row],[KLV A Kosten]:[KLV C Kosten]]),"")</f>
        <v>0</v>
      </c>
      <c r="U115" s="102">
        <f>COUNTIF($H$14:$H115,H115)</f>
        <v>0</v>
      </c>
      <c r="V115" s="161"/>
    </row>
    <row r="116" spans="1:22">
      <c r="A116" s="101">
        <v>103</v>
      </c>
      <c r="B116" s="156"/>
      <c r="C116" s="156"/>
      <c r="D116" s="230"/>
      <c r="E116" s="158"/>
      <c r="F116" s="230"/>
      <c r="G116" s="156"/>
      <c r="H116" s="155"/>
      <c r="I116" s="156"/>
      <c r="J116" s="156"/>
      <c r="K116" s="156"/>
      <c r="L116" s="156"/>
      <c r="M116" s="102">
        <f>SUM(tbl_WohnsitzSO[[#This Row],[KLV A]:[KLV C]])</f>
        <v>0</v>
      </c>
      <c r="N116" s="99" t="str">
        <f>IFERROR(IF(IFERROR(MATCH($C$8&amp;$H116,Tabelle2[Codierung],0),0)&gt;0,VLOOKUP(H116,Tabelle1[[Ort]:[RK KLV C üD]],2,),VLOOKUP(H116,Tabelle1[[Ort]:[RK KLV C üD]],5))+13,"")</f>
        <v/>
      </c>
      <c r="O116" s="99" t="str">
        <f>IFERROR(IF(IFERROR(MATCH($C$8&amp;$H116,Tabelle2[Codierung],0),0)&gt;0,VLOOKUP(H116,Tabelle1[[Ort]:[RK KLV C üD]],3,),VLOOKUP(H116,Tabelle1[[Ort]:[RK KLV C üD]],6))+13,"")</f>
        <v/>
      </c>
      <c r="P116" s="99" t="str">
        <f>IFERROR(IF(IFERROR(MATCH($C$8&amp;$H116,Tabelle2[Codierung],0),0)&gt;0,VLOOKUP(H116,Tabelle1[[Ort]:[RK KLV C üD]],4,),VLOOKUP(H116,Tabelle1[[Ort]:[RK KLV C üD]],7))+13,"")</f>
        <v/>
      </c>
      <c r="Q116" s="104" t="str">
        <f>IFERROR(tbl_WohnsitzSO[[#This Row],[KLV A]]*tbl_WohnsitzSO[[#This Row],[KLV A Ansatz]]/60,"")</f>
        <v/>
      </c>
      <c r="R116" s="104" t="str">
        <f>IFERROR(tbl_WohnsitzSO[[#This Row],[KLV B]]*tbl_WohnsitzSO[[#This Row],[KLV B Ansatz]]/60,"")</f>
        <v/>
      </c>
      <c r="S116" s="104" t="str">
        <f>IFERROR(tbl_WohnsitzSO[[#This Row],[KLV C]]*tbl_WohnsitzSO[[#This Row],[KLV C Ansatz]]/60,"")</f>
        <v/>
      </c>
      <c r="T116" s="104">
        <f>IFERROR(SUM(tbl_WohnsitzSO[[#This Row],[KLV A Kosten]:[KLV C Kosten]]),"")</f>
        <v>0</v>
      </c>
      <c r="U116" s="102">
        <f>COUNTIF($H$14:$H116,H116)</f>
        <v>0</v>
      </c>
      <c r="V116" s="161"/>
    </row>
    <row r="117" spans="1:22">
      <c r="A117" s="101">
        <v>104</v>
      </c>
      <c r="B117" s="156"/>
      <c r="C117" s="156"/>
      <c r="D117" s="230"/>
      <c r="E117" s="158"/>
      <c r="F117" s="230"/>
      <c r="G117" s="156"/>
      <c r="H117" s="155"/>
      <c r="I117" s="156"/>
      <c r="J117" s="156"/>
      <c r="K117" s="156"/>
      <c r="L117" s="156"/>
      <c r="M117" s="102">
        <f>SUM(tbl_WohnsitzSO[[#This Row],[KLV A]:[KLV C]])</f>
        <v>0</v>
      </c>
      <c r="N117" s="99" t="str">
        <f>IFERROR(IF(IFERROR(MATCH($C$8&amp;$H117,Tabelle2[Codierung],0),0)&gt;0,VLOOKUP(H117,Tabelle1[[Ort]:[RK KLV C üD]],2,),VLOOKUP(H117,Tabelle1[[Ort]:[RK KLV C üD]],5))+13,"")</f>
        <v/>
      </c>
      <c r="O117" s="99" t="str">
        <f>IFERROR(IF(IFERROR(MATCH($C$8&amp;$H117,Tabelle2[Codierung],0),0)&gt;0,VLOOKUP(H117,Tabelle1[[Ort]:[RK KLV C üD]],3,),VLOOKUP(H117,Tabelle1[[Ort]:[RK KLV C üD]],6))+13,"")</f>
        <v/>
      </c>
      <c r="P117" s="99" t="str">
        <f>IFERROR(IF(IFERROR(MATCH($C$8&amp;$H117,Tabelle2[Codierung],0),0)&gt;0,VLOOKUP(H117,Tabelle1[[Ort]:[RK KLV C üD]],4,),VLOOKUP(H117,Tabelle1[[Ort]:[RK KLV C üD]],7))+13,"")</f>
        <v/>
      </c>
      <c r="Q117" s="104" t="str">
        <f>IFERROR(tbl_WohnsitzSO[[#This Row],[KLV A]]*tbl_WohnsitzSO[[#This Row],[KLV A Ansatz]]/60,"")</f>
        <v/>
      </c>
      <c r="R117" s="104" t="str">
        <f>IFERROR(tbl_WohnsitzSO[[#This Row],[KLV B]]*tbl_WohnsitzSO[[#This Row],[KLV B Ansatz]]/60,"")</f>
        <v/>
      </c>
      <c r="S117" s="104" t="str">
        <f>IFERROR(tbl_WohnsitzSO[[#This Row],[KLV C]]*tbl_WohnsitzSO[[#This Row],[KLV C Ansatz]]/60,"")</f>
        <v/>
      </c>
      <c r="T117" s="104">
        <f>IFERROR(SUM(tbl_WohnsitzSO[[#This Row],[KLV A Kosten]:[KLV C Kosten]]),"")</f>
        <v>0</v>
      </c>
      <c r="U117" s="102">
        <f>COUNTIF($H$14:$H117,H117)</f>
        <v>0</v>
      </c>
      <c r="V117" s="161"/>
    </row>
    <row r="118" spans="1:22">
      <c r="A118" s="101">
        <v>105</v>
      </c>
      <c r="B118" s="156"/>
      <c r="C118" s="156"/>
      <c r="D118" s="230"/>
      <c r="E118" s="158"/>
      <c r="F118" s="230"/>
      <c r="G118" s="156"/>
      <c r="H118" s="155"/>
      <c r="I118" s="156"/>
      <c r="J118" s="156"/>
      <c r="K118" s="156"/>
      <c r="L118" s="156"/>
      <c r="M118" s="102">
        <f>SUM(tbl_WohnsitzSO[[#This Row],[KLV A]:[KLV C]])</f>
        <v>0</v>
      </c>
      <c r="N118" s="99" t="str">
        <f>IFERROR(IF(IFERROR(MATCH($C$8&amp;$H118,Tabelle2[Codierung],0),0)&gt;0,VLOOKUP(H118,Tabelle1[[Ort]:[RK KLV C üD]],2,),VLOOKUP(H118,Tabelle1[[Ort]:[RK KLV C üD]],5))+13,"")</f>
        <v/>
      </c>
      <c r="O118" s="99" t="str">
        <f>IFERROR(IF(IFERROR(MATCH($C$8&amp;$H118,Tabelle2[Codierung],0),0)&gt;0,VLOOKUP(H118,Tabelle1[[Ort]:[RK KLV C üD]],3,),VLOOKUP(H118,Tabelle1[[Ort]:[RK KLV C üD]],6))+13,"")</f>
        <v/>
      </c>
      <c r="P118" s="99" t="str">
        <f>IFERROR(IF(IFERROR(MATCH($C$8&amp;$H118,Tabelle2[Codierung],0),0)&gt;0,VLOOKUP(H118,Tabelle1[[Ort]:[RK KLV C üD]],4,),VLOOKUP(H118,Tabelle1[[Ort]:[RK KLV C üD]],7))+13,"")</f>
        <v/>
      </c>
      <c r="Q118" s="104" t="str">
        <f>IFERROR(tbl_WohnsitzSO[[#This Row],[KLV A]]*tbl_WohnsitzSO[[#This Row],[KLV A Ansatz]]/60,"")</f>
        <v/>
      </c>
      <c r="R118" s="104" t="str">
        <f>IFERROR(tbl_WohnsitzSO[[#This Row],[KLV B]]*tbl_WohnsitzSO[[#This Row],[KLV B Ansatz]]/60,"")</f>
        <v/>
      </c>
      <c r="S118" s="104" t="str">
        <f>IFERROR(tbl_WohnsitzSO[[#This Row],[KLV C]]*tbl_WohnsitzSO[[#This Row],[KLV C Ansatz]]/60,"")</f>
        <v/>
      </c>
      <c r="T118" s="104">
        <f>IFERROR(SUM(tbl_WohnsitzSO[[#This Row],[KLV A Kosten]:[KLV C Kosten]]),"")</f>
        <v>0</v>
      </c>
      <c r="U118" s="102">
        <f>COUNTIF($H$14:$H118,H118)</f>
        <v>0</v>
      </c>
      <c r="V118" s="161"/>
    </row>
    <row r="119" spans="1:22">
      <c r="A119" s="101">
        <v>106</v>
      </c>
      <c r="B119" s="156"/>
      <c r="C119" s="156"/>
      <c r="D119" s="230"/>
      <c r="E119" s="158"/>
      <c r="F119" s="230"/>
      <c r="G119" s="156"/>
      <c r="H119" s="155"/>
      <c r="I119" s="156"/>
      <c r="J119" s="156"/>
      <c r="K119" s="156"/>
      <c r="L119" s="156"/>
      <c r="M119" s="102">
        <f>SUM(tbl_WohnsitzSO[[#This Row],[KLV A]:[KLV C]])</f>
        <v>0</v>
      </c>
      <c r="N119" s="99" t="str">
        <f>IFERROR(IF(IFERROR(MATCH($C$8&amp;$H119,Tabelle2[Codierung],0),0)&gt;0,VLOOKUP(H119,Tabelle1[[Ort]:[RK KLV C üD]],2,),VLOOKUP(H119,Tabelle1[[Ort]:[RK KLV C üD]],5))+13,"")</f>
        <v/>
      </c>
      <c r="O119" s="99" t="str">
        <f>IFERROR(IF(IFERROR(MATCH($C$8&amp;$H119,Tabelle2[Codierung],0),0)&gt;0,VLOOKUP(H119,Tabelle1[[Ort]:[RK KLV C üD]],3,),VLOOKUP(H119,Tabelle1[[Ort]:[RK KLV C üD]],6))+13,"")</f>
        <v/>
      </c>
      <c r="P119" s="99" t="str">
        <f>IFERROR(IF(IFERROR(MATCH($C$8&amp;$H119,Tabelle2[Codierung],0),0)&gt;0,VLOOKUP(H119,Tabelle1[[Ort]:[RK KLV C üD]],4,),VLOOKUP(H119,Tabelle1[[Ort]:[RK KLV C üD]],7))+13,"")</f>
        <v/>
      </c>
      <c r="Q119" s="104" t="str">
        <f>IFERROR(tbl_WohnsitzSO[[#This Row],[KLV A]]*tbl_WohnsitzSO[[#This Row],[KLV A Ansatz]]/60,"")</f>
        <v/>
      </c>
      <c r="R119" s="104" t="str">
        <f>IFERROR(tbl_WohnsitzSO[[#This Row],[KLV B]]*tbl_WohnsitzSO[[#This Row],[KLV B Ansatz]]/60,"")</f>
        <v/>
      </c>
      <c r="S119" s="104" t="str">
        <f>IFERROR(tbl_WohnsitzSO[[#This Row],[KLV C]]*tbl_WohnsitzSO[[#This Row],[KLV C Ansatz]]/60,"")</f>
        <v/>
      </c>
      <c r="T119" s="104">
        <f>IFERROR(SUM(tbl_WohnsitzSO[[#This Row],[KLV A Kosten]:[KLV C Kosten]]),"")</f>
        <v>0</v>
      </c>
      <c r="U119" s="102">
        <f>COUNTIF($H$14:$H119,H119)</f>
        <v>0</v>
      </c>
      <c r="V119" s="161"/>
    </row>
    <row r="120" spans="1:22">
      <c r="A120" s="101">
        <v>107</v>
      </c>
      <c r="B120" s="156"/>
      <c r="C120" s="156"/>
      <c r="D120" s="230"/>
      <c r="E120" s="158"/>
      <c r="F120" s="230"/>
      <c r="G120" s="156"/>
      <c r="H120" s="155"/>
      <c r="I120" s="156"/>
      <c r="J120" s="156"/>
      <c r="K120" s="156"/>
      <c r="L120" s="156"/>
      <c r="M120" s="102">
        <f>SUM(tbl_WohnsitzSO[[#This Row],[KLV A]:[KLV C]])</f>
        <v>0</v>
      </c>
      <c r="N120" s="99" t="str">
        <f>IFERROR(IF(IFERROR(MATCH($C$8&amp;$H120,Tabelle2[Codierung],0),0)&gt;0,VLOOKUP(H120,Tabelle1[[Ort]:[RK KLV C üD]],2,),VLOOKUP(H120,Tabelle1[[Ort]:[RK KLV C üD]],5))+13,"")</f>
        <v/>
      </c>
      <c r="O120" s="99" t="str">
        <f>IFERROR(IF(IFERROR(MATCH($C$8&amp;$H120,Tabelle2[Codierung],0),0)&gt;0,VLOOKUP(H120,Tabelle1[[Ort]:[RK KLV C üD]],3,),VLOOKUP(H120,Tabelle1[[Ort]:[RK KLV C üD]],6))+13,"")</f>
        <v/>
      </c>
      <c r="P120" s="99" t="str">
        <f>IFERROR(IF(IFERROR(MATCH($C$8&amp;$H120,Tabelle2[Codierung],0),0)&gt;0,VLOOKUP(H120,Tabelle1[[Ort]:[RK KLV C üD]],4,),VLOOKUP(H120,Tabelle1[[Ort]:[RK KLV C üD]],7))+13,"")</f>
        <v/>
      </c>
      <c r="Q120" s="104" t="str">
        <f>IFERROR(tbl_WohnsitzSO[[#This Row],[KLV A]]*tbl_WohnsitzSO[[#This Row],[KLV A Ansatz]]/60,"")</f>
        <v/>
      </c>
      <c r="R120" s="104" t="str">
        <f>IFERROR(tbl_WohnsitzSO[[#This Row],[KLV B]]*tbl_WohnsitzSO[[#This Row],[KLV B Ansatz]]/60,"")</f>
        <v/>
      </c>
      <c r="S120" s="104" t="str">
        <f>IFERROR(tbl_WohnsitzSO[[#This Row],[KLV C]]*tbl_WohnsitzSO[[#This Row],[KLV C Ansatz]]/60,"")</f>
        <v/>
      </c>
      <c r="T120" s="104">
        <f>IFERROR(SUM(tbl_WohnsitzSO[[#This Row],[KLV A Kosten]:[KLV C Kosten]]),"")</f>
        <v>0</v>
      </c>
      <c r="U120" s="102">
        <f>COUNTIF($H$14:$H120,H120)</f>
        <v>0</v>
      </c>
      <c r="V120" s="161"/>
    </row>
    <row r="121" spans="1:22">
      <c r="A121" s="101">
        <v>108</v>
      </c>
      <c r="B121" s="156"/>
      <c r="C121" s="156"/>
      <c r="D121" s="230"/>
      <c r="E121" s="158"/>
      <c r="F121" s="230"/>
      <c r="G121" s="156"/>
      <c r="H121" s="155"/>
      <c r="I121" s="156"/>
      <c r="J121" s="156"/>
      <c r="K121" s="156"/>
      <c r="L121" s="156"/>
      <c r="M121" s="102">
        <f>SUM(tbl_WohnsitzSO[[#This Row],[KLV A]:[KLV C]])</f>
        <v>0</v>
      </c>
      <c r="N121" s="99" t="str">
        <f>IFERROR(IF(IFERROR(MATCH($C$8&amp;$H121,Tabelle2[Codierung],0),0)&gt;0,VLOOKUP(H121,Tabelle1[[Ort]:[RK KLV C üD]],2,),VLOOKUP(H121,Tabelle1[[Ort]:[RK KLV C üD]],5))+13,"")</f>
        <v/>
      </c>
      <c r="O121" s="99" t="str">
        <f>IFERROR(IF(IFERROR(MATCH($C$8&amp;$H121,Tabelle2[Codierung],0),0)&gt;0,VLOOKUP(H121,Tabelle1[[Ort]:[RK KLV C üD]],3,),VLOOKUP(H121,Tabelle1[[Ort]:[RK KLV C üD]],6))+13,"")</f>
        <v/>
      </c>
      <c r="P121" s="99" t="str">
        <f>IFERROR(IF(IFERROR(MATCH($C$8&amp;$H121,Tabelle2[Codierung],0),0)&gt;0,VLOOKUP(H121,Tabelle1[[Ort]:[RK KLV C üD]],4,),VLOOKUP(H121,Tabelle1[[Ort]:[RK KLV C üD]],7))+13,"")</f>
        <v/>
      </c>
      <c r="Q121" s="104" t="str">
        <f>IFERROR(tbl_WohnsitzSO[[#This Row],[KLV A]]*tbl_WohnsitzSO[[#This Row],[KLV A Ansatz]]/60,"")</f>
        <v/>
      </c>
      <c r="R121" s="104" t="str">
        <f>IFERROR(tbl_WohnsitzSO[[#This Row],[KLV B]]*tbl_WohnsitzSO[[#This Row],[KLV B Ansatz]]/60,"")</f>
        <v/>
      </c>
      <c r="S121" s="104" t="str">
        <f>IFERROR(tbl_WohnsitzSO[[#This Row],[KLV C]]*tbl_WohnsitzSO[[#This Row],[KLV C Ansatz]]/60,"")</f>
        <v/>
      </c>
      <c r="T121" s="104">
        <f>IFERROR(SUM(tbl_WohnsitzSO[[#This Row],[KLV A Kosten]:[KLV C Kosten]]),"")</f>
        <v>0</v>
      </c>
      <c r="U121" s="102">
        <f>COUNTIF($H$14:$H121,H121)</f>
        <v>0</v>
      </c>
      <c r="V121" s="161"/>
    </row>
    <row r="122" spans="1:22">
      <c r="A122" s="101">
        <v>109</v>
      </c>
      <c r="B122" s="156"/>
      <c r="C122" s="156"/>
      <c r="D122" s="230"/>
      <c r="E122" s="158"/>
      <c r="F122" s="230"/>
      <c r="G122" s="156"/>
      <c r="H122" s="155"/>
      <c r="I122" s="156"/>
      <c r="J122" s="156"/>
      <c r="K122" s="156"/>
      <c r="L122" s="156"/>
      <c r="M122" s="102">
        <f>SUM(tbl_WohnsitzSO[[#This Row],[KLV A]:[KLV C]])</f>
        <v>0</v>
      </c>
      <c r="N122" s="99" t="str">
        <f>IFERROR(IF(IFERROR(MATCH($C$8&amp;$H122,Tabelle2[Codierung],0),0)&gt;0,VLOOKUP(H122,Tabelle1[[Ort]:[RK KLV C üD]],2,),VLOOKUP(H122,Tabelle1[[Ort]:[RK KLV C üD]],5))+13,"")</f>
        <v/>
      </c>
      <c r="O122" s="99" t="str">
        <f>IFERROR(IF(IFERROR(MATCH($C$8&amp;$H122,Tabelle2[Codierung],0),0)&gt;0,VLOOKUP(H122,Tabelle1[[Ort]:[RK KLV C üD]],3,),VLOOKUP(H122,Tabelle1[[Ort]:[RK KLV C üD]],6))+13,"")</f>
        <v/>
      </c>
      <c r="P122" s="99" t="str">
        <f>IFERROR(IF(IFERROR(MATCH($C$8&amp;$H122,Tabelle2[Codierung],0),0)&gt;0,VLOOKUP(H122,Tabelle1[[Ort]:[RK KLV C üD]],4,),VLOOKUP(H122,Tabelle1[[Ort]:[RK KLV C üD]],7))+13,"")</f>
        <v/>
      </c>
      <c r="Q122" s="104" t="str">
        <f>IFERROR(tbl_WohnsitzSO[[#This Row],[KLV A]]*tbl_WohnsitzSO[[#This Row],[KLV A Ansatz]]/60,"")</f>
        <v/>
      </c>
      <c r="R122" s="104" t="str">
        <f>IFERROR(tbl_WohnsitzSO[[#This Row],[KLV B]]*tbl_WohnsitzSO[[#This Row],[KLV B Ansatz]]/60,"")</f>
        <v/>
      </c>
      <c r="S122" s="104" t="str">
        <f>IFERROR(tbl_WohnsitzSO[[#This Row],[KLV C]]*tbl_WohnsitzSO[[#This Row],[KLV C Ansatz]]/60,"")</f>
        <v/>
      </c>
      <c r="T122" s="104">
        <f>IFERROR(SUM(tbl_WohnsitzSO[[#This Row],[KLV A Kosten]:[KLV C Kosten]]),"")</f>
        <v>0</v>
      </c>
      <c r="U122" s="102">
        <f>COUNTIF($H$14:$H122,H122)</f>
        <v>0</v>
      </c>
      <c r="V122" s="161"/>
    </row>
    <row r="123" spans="1:22">
      <c r="A123" s="101">
        <v>110</v>
      </c>
      <c r="B123" s="156"/>
      <c r="C123" s="156"/>
      <c r="D123" s="230"/>
      <c r="E123" s="158"/>
      <c r="F123" s="230"/>
      <c r="G123" s="156"/>
      <c r="H123" s="155"/>
      <c r="I123" s="156"/>
      <c r="J123" s="156"/>
      <c r="K123" s="156"/>
      <c r="L123" s="156"/>
      <c r="M123" s="102">
        <f>SUM(tbl_WohnsitzSO[[#This Row],[KLV A]:[KLV C]])</f>
        <v>0</v>
      </c>
      <c r="N123" s="99" t="str">
        <f>IFERROR(IF(IFERROR(MATCH($C$8&amp;$H123,Tabelle2[Codierung],0),0)&gt;0,VLOOKUP(H123,Tabelle1[[Ort]:[RK KLV C üD]],2,),VLOOKUP(H123,Tabelle1[[Ort]:[RK KLV C üD]],5))+13,"")</f>
        <v/>
      </c>
      <c r="O123" s="99" t="str">
        <f>IFERROR(IF(IFERROR(MATCH($C$8&amp;$H123,Tabelle2[Codierung],0),0)&gt;0,VLOOKUP(H123,Tabelle1[[Ort]:[RK KLV C üD]],3,),VLOOKUP(H123,Tabelle1[[Ort]:[RK KLV C üD]],6))+13,"")</f>
        <v/>
      </c>
      <c r="P123" s="99" t="str">
        <f>IFERROR(IF(IFERROR(MATCH($C$8&amp;$H123,Tabelle2[Codierung],0),0)&gt;0,VLOOKUP(H123,Tabelle1[[Ort]:[RK KLV C üD]],4,),VLOOKUP(H123,Tabelle1[[Ort]:[RK KLV C üD]],7))+13,"")</f>
        <v/>
      </c>
      <c r="Q123" s="104" t="str">
        <f>IFERROR(tbl_WohnsitzSO[[#This Row],[KLV A]]*tbl_WohnsitzSO[[#This Row],[KLV A Ansatz]]/60,"")</f>
        <v/>
      </c>
      <c r="R123" s="104" t="str">
        <f>IFERROR(tbl_WohnsitzSO[[#This Row],[KLV B]]*tbl_WohnsitzSO[[#This Row],[KLV B Ansatz]]/60,"")</f>
        <v/>
      </c>
      <c r="S123" s="104" t="str">
        <f>IFERROR(tbl_WohnsitzSO[[#This Row],[KLV C]]*tbl_WohnsitzSO[[#This Row],[KLV C Ansatz]]/60,"")</f>
        <v/>
      </c>
      <c r="T123" s="104">
        <f>IFERROR(SUM(tbl_WohnsitzSO[[#This Row],[KLV A Kosten]:[KLV C Kosten]]),"")</f>
        <v>0</v>
      </c>
      <c r="U123" s="102">
        <f>COUNTIF($H$14:$H123,H123)</f>
        <v>0</v>
      </c>
      <c r="V123" s="161"/>
    </row>
    <row r="124" spans="1:22">
      <c r="A124" s="101">
        <v>111</v>
      </c>
      <c r="B124" s="156"/>
      <c r="C124" s="156"/>
      <c r="D124" s="230"/>
      <c r="E124" s="158"/>
      <c r="F124" s="230"/>
      <c r="G124" s="156"/>
      <c r="H124" s="155"/>
      <c r="I124" s="156"/>
      <c r="J124" s="156"/>
      <c r="K124" s="156"/>
      <c r="L124" s="156"/>
      <c r="M124" s="102">
        <f>SUM(tbl_WohnsitzSO[[#This Row],[KLV A]:[KLV C]])</f>
        <v>0</v>
      </c>
      <c r="N124" s="99" t="str">
        <f>IFERROR(IF(IFERROR(MATCH($C$8&amp;$H124,Tabelle2[Codierung],0),0)&gt;0,VLOOKUP(H124,Tabelle1[[Ort]:[RK KLV C üD]],2,),VLOOKUP(H124,Tabelle1[[Ort]:[RK KLV C üD]],5))+13,"")</f>
        <v/>
      </c>
      <c r="O124" s="99" t="str">
        <f>IFERROR(IF(IFERROR(MATCH($C$8&amp;$H124,Tabelle2[Codierung],0),0)&gt;0,VLOOKUP(H124,Tabelle1[[Ort]:[RK KLV C üD]],3,),VLOOKUP(H124,Tabelle1[[Ort]:[RK KLV C üD]],6))+13,"")</f>
        <v/>
      </c>
      <c r="P124" s="99" t="str">
        <f>IFERROR(IF(IFERROR(MATCH($C$8&amp;$H124,Tabelle2[Codierung],0),0)&gt;0,VLOOKUP(H124,Tabelle1[[Ort]:[RK KLV C üD]],4,),VLOOKUP(H124,Tabelle1[[Ort]:[RK KLV C üD]],7))+13,"")</f>
        <v/>
      </c>
      <c r="Q124" s="104" t="str">
        <f>IFERROR(tbl_WohnsitzSO[[#This Row],[KLV A]]*tbl_WohnsitzSO[[#This Row],[KLV A Ansatz]]/60,"")</f>
        <v/>
      </c>
      <c r="R124" s="104" t="str">
        <f>IFERROR(tbl_WohnsitzSO[[#This Row],[KLV B]]*tbl_WohnsitzSO[[#This Row],[KLV B Ansatz]]/60,"")</f>
        <v/>
      </c>
      <c r="S124" s="104" t="str">
        <f>IFERROR(tbl_WohnsitzSO[[#This Row],[KLV C]]*tbl_WohnsitzSO[[#This Row],[KLV C Ansatz]]/60,"")</f>
        <v/>
      </c>
      <c r="T124" s="104">
        <f>IFERROR(SUM(tbl_WohnsitzSO[[#This Row],[KLV A Kosten]:[KLV C Kosten]]),"")</f>
        <v>0</v>
      </c>
      <c r="U124" s="102">
        <f>COUNTIF($H$14:$H124,H124)</f>
        <v>0</v>
      </c>
      <c r="V124" s="161"/>
    </row>
    <row r="125" spans="1:22">
      <c r="A125" s="101">
        <v>112</v>
      </c>
      <c r="B125" s="156"/>
      <c r="C125" s="156"/>
      <c r="D125" s="230"/>
      <c r="E125" s="158"/>
      <c r="F125" s="230"/>
      <c r="G125" s="156"/>
      <c r="H125" s="155"/>
      <c r="I125" s="156"/>
      <c r="J125" s="156"/>
      <c r="K125" s="156"/>
      <c r="L125" s="156"/>
      <c r="M125" s="102">
        <f>SUM(tbl_WohnsitzSO[[#This Row],[KLV A]:[KLV C]])</f>
        <v>0</v>
      </c>
      <c r="N125" s="99" t="str">
        <f>IFERROR(IF(IFERROR(MATCH($C$8&amp;$H125,Tabelle2[Codierung],0),0)&gt;0,VLOOKUP(H125,Tabelle1[[Ort]:[RK KLV C üD]],2,),VLOOKUP(H125,Tabelle1[[Ort]:[RK KLV C üD]],5))+13,"")</f>
        <v/>
      </c>
      <c r="O125" s="99" t="str">
        <f>IFERROR(IF(IFERROR(MATCH($C$8&amp;$H125,Tabelle2[Codierung],0),0)&gt;0,VLOOKUP(H125,Tabelle1[[Ort]:[RK KLV C üD]],3,),VLOOKUP(H125,Tabelle1[[Ort]:[RK KLV C üD]],6))+13,"")</f>
        <v/>
      </c>
      <c r="P125" s="99" t="str">
        <f>IFERROR(IF(IFERROR(MATCH($C$8&amp;$H125,Tabelle2[Codierung],0),0)&gt;0,VLOOKUP(H125,Tabelle1[[Ort]:[RK KLV C üD]],4,),VLOOKUP(H125,Tabelle1[[Ort]:[RK KLV C üD]],7))+13,"")</f>
        <v/>
      </c>
      <c r="Q125" s="104" t="str">
        <f>IFERROR(tbl_WohnsitzSO[[#This Row],[KLV A]]*tbl_WohnsitzSO[[#This Row],[KLV A Ansatz]]/60,"")</f>
        <v/>
      </c>
      <c r="R125" s="104" t="str">
        <f>IFERROR(tbl_WohnsitzSO[[#This Row],[KLV B]]*tbl_WohnsitzSO[[#This Row],[KLV B Ansatz]]/60,"")</f>
        <v/>
      </c>
      <c r="S125" s="104" t="str">
        <f>IFERROR(tbl_WohnsitzSO[[#This Row],[KLV C]]*tbl_WohnsitzSO[[#This Row],[KLV C Ansatz]]/60,"")</f>
        <v/>
      </c>
      <c r="T125" s="104">
        <f>IFERROR(SUM(tbl_WohnsitzSO[[#This Row],[KLV A Kosten]:[KLV C Kosten]]),"")</f>
        <v>0</v>
      </c>
      <c r="U125" s="102">
        <f>COUNTIF($H$14:$H125,H125)</f>
        <v>0</v>
      </c>
      <c r="V125" s="161"/>
    </row>
    <row r="126" spans="1:22">
      <c r="A126" s="101">
        <v>113</v>
      </c>
      <c r="B126" s="156"/>
      <c r="C126" s="156"/>
      <c r="D126" s="230"/>
      <c r="E126" s="158"/>
      <c r="F126" s="230"/>
      <c r="G126" s="156"/>
      <c r="H126" s="155"/>
      <c r="I126" s="156"/>
      <c r="J126" s="156"/>
      <c r="K126" s="156"/>
      <c r="L126" s="156"/>
      <c r="M126" s="102">
        <f>SUM(tbl_WohnsitzSO[[#This Row],[KLV A]:[KLV C]])</f>
        <v>0</v>
      </c>
      <c r="N126" s="99" t="str">
        <f>IFERROR(IF(IFERROR(MATCH($C$8&amp;$H126,Tabelle2[Codierung],0),0)&gt;0,VLOOKUP(H126,Tabelle1[[Ort]:[RK KLV C üD]],2,),VLOOKUP(H126,Tabelle1[[Ort]:[RK KLV C üD]],5))+13,"")</f>
        <v/>
      </c>
      <c r="O126" s="99" t="str">
        <f>IFERROR(IF(IFERROR(MATCH($C$8&amp;$H126,Tabelle2[Codierung],0),0)&gt;0,VLOOKUP(H126,Tabelle1[[Ort]:[RK KLV C üD]],3,),VLOOKUP(H126,Tabelle1[[Ort]:[RK KLV C üD]],6))+13,"")</f>
        <v/>
      </c>
      <c r="P126" s="99" t="str">
        <f>IFERROR(IF(IFERROR(MATCH($C$8&amp;$H126,Tabelle2[Codierung],0),0)&gt;0,VLOOKUP(H126,Tabelle1[[Ort]:[RK KLV C üD]],4,),VLOOKUP(H126,Tabelle1[[Ort]:[RK KLV C üD]],7))+13,"")</f>
        <v/>
      </c>
      <c r="Q126" s="104" t="str">
        <f>IFERROR(tbl_WohnsitzSO[[#This Row],[KLV A]]*tbl_WohnsitzSO[[#This Row],[KLV A Ansatz]]/60,"")</f>
        <v/>
      </c>
      <c r="R126" s="104" t="str">
        <f>IFERROR(tbl_WohnsitzSO[[#This Row],[KLV B]]*tbl_WohnsitzSO[[#This Row],[KLV B Ansatz]]/60,"")</f>
        <v/>
      </c>
      <c r="S126" s="104" t="str">
        <f>IFERROR(tbl_WohnsitzSO[[#This Row],[KLV C]]*tbl_WohnsitzSO[[#This Row],[KLV C Ansatz]]/60,"")</f>
        <v/>
      </c>
      <c r="T126" s="104">
        <f>IFERROR(SUM(tbl_WohnsitzSO[[#This Row],[KLV A Kosten]:[KLV C Kosten]]),"")</f>
        <v>0</v>
      </c>
      <c r="U126" s="102">
        <f>COUNTIF($H$14:$H126,H126)</f>
        <v>0</v>
      </c>
      <c r="V126" s="161"/>
    </row>
    <row r="127" spans="1:22">
      <c r="A127" s="101">
        <v>114</v>
      </c>
      <c r="B127" s="156"/>
      <c r="C127" s="156"/>
      <c r="D127" s="230"/>
      <c r="E127" s="158"/>
      <c r="F127" s="230"/>
      <c r="G127" s="156"/>
      <c r="H127" s="155"/>
      <c r="I127" s="156"/>
      <c r="J127" s="156"/>
      <c r="K127" s="156"/>
      <c r="L127" s="156"/>
      <c r="M127" s="102">
        <f>SUM(tbl_WohnsitzSO[[#This Row],[KLV A]:[KLV C]])</f>
        <v>0</v>
      </c>
      <c r="N127" s="99" t="str">
        <f>IFERROR(IF(IFERROR(MATCH($C$8&amp;$H127,Tabelle2[Codierung],0),0)&gt;0,VLOOKUP(H127,Tabelle1[[Ort]:[RK KLV C üD]],2,),VLOOKUP(H127,Tabelle1[[Ort]:[RK KLV C üD]],5))+13,"")</f>
        <v/>
      </c>
      <c r="O127" s="99" t="str">
        <f>IFERROR(IF(IFERROR(MATCH($C$8&amp;$H127,Tabelle2[Codierung],0),0)&gt;0,VLOOKUP(H127,Tabelle1[[Ort]:[RK KLV C üD]],3,),VLOOKUP(H127,Tabelle1[[Ort]:[RK KLV C üD]],6))+13,"")</f>
        <v/>
      </c>
      <c r="P127" s="99" t="str">
        <f>IFERROR(IF(IFERROR(MATCH($C$8&amp;$H127,Tabelle2[Codierung],0),0)&gt;0,VLOOKUP(H127,Tabelle1[[Ort]:[RK KLV C üD]],4,),VLOOKUP(H127,Tabelle1[[Ort]:[RK KLV C üD]],7))+13,"")</f>
        <v/>
      </c>
      <c r="Q127" s="104" t="str">
        <f>IFERROR(tbl_WohnsitzSO[[#This Row],[KLV A]]*tbl_WohnsitzSO[[#This Row],[KLV A Ansatz]]/60,"")</f>
        <v/>
      </c>
      <c r="R127" s="104" t="str">
        <f>IFERROR(tbl_WohnsitzSO[[#This Row],[KLV B]]*tbl_WohnsitzSO[[#This Row],[KLV B Ansatz]]/60,"")</f>
        <v/>
      </c>
      <c r="S127" s="104" t="str">
        <f>IFERROR(tbl_WohnsitzSO[[#This Row],[KLV C]]*tbl_WohnsitzSO[[#This Row],[KLV C Ansatz]]/60,"")</f>
        <v/>
      </c>
      <c r="T127" s="104">
        <f>IFERROR(SUM(tbl_WohnsitzSO[[#This Row],[KLV A Kosten]:[KLV C Kosten]]),"")</f>
        <v>0</v>
      </c>
      <c r="U127" s="102">
        <f>COUNTIF($H$14:$H127,H127)</f>
        <v>0</v>
      </c>
      <c r="V127" s="161"/>
    </row>
    <row r="128" spans="1:22">
      <c r="A128" s="101">
        <v>115</v>
      </c>
      <c r="B128" s="156"/>
      <c r="C128" s="156"/>
      <c r="D128" s="230"/>
      <c r="E128" s="158"/>
      <c r="F128" s="230"/>
      <c r="G128" s="156"/>
      <c r="H128" s="155"/>
      <c r="I128" s="156"/>
      <c r="J128" s="156"/>
      <c r="K128" s="156"/>
      <c r="L128" s="156"/>
      <c r="M128" s="102">
        <f>SUM(tbl_WohnsitzSO[[#This Row],[KLV A]:[KLV C]])</f>
        <v>0</v>
      </c>
      <c r="N128" s="99" t="str">
        <f>IFERROR(IF(IFERROR(MATCH($C$8&amp;$H128,Tabelle2[Codierung],0),0)&gt;0,VLOOKUP(H128,Tabelle1[[Ort]:[RK KLV C üD]],2,),VLOOKUP(H128,Tabelle1[[Ort]:[RK KLV C üD]],5))+13,"")</f>
        <v/>
      </c>
      <c r="O128" s="99" t="str">
        <f>IFERROR(IF(IFERROR(MATCH($C$8&amp;$H128,Tabelle2[Codierung],0),0)&gt;0,VLOOKUP(H128,Tabelle1[[Ort]:[RK KLV C üD]],3,),VLOOKUP(H128,Tabelle1[[Ort]:[RK KLV C üD]],6))+13,"")</f>
        <v/>
      </c>
      <c r="P128" s="99" t="str">
        <f>IFERROR(IF(IFERROR(MATCH($C$8&amp;$H128,Tabelle2[Codierung],0),0)&gt;0,VLOOKUP(H128,Tabelle1[[Ort]:[RK KLV C üD]],4,),VLOOKUP(H128,Tabelle1[[Ort]:[RK KLV C üD]],7))+13,"")</f>
        <v/>
      </c>
      <c r="Q128" s="104" t="str">
        <f>IFERROR(tbl_WohnsitzSO[[#This Row],[KLV A]]*tbl_WohnsitzSO[[#This Row],[KLV A Ansatz]]/60,"")</f>
        <v/>
      </c>
      <c r="R128" s="104" t="str">
        <f>IFERROR(tbl_WohnsitzSO[[#This Row],[KLV B]]*tbl_WohnsitzSO[[#This Row],[KLV B Ansatz]]/60,"")</f>
        <v/>
      </c>
      <c r="S128" s="104" t="str">
        <f>IFERROR(tbl_WohnsitzSO[[#This Row],[KLV C]]*tbl_WohnsitzSO[[#This Row],[KLV C Ansatz]]/60,"")</f>
        <v/>
      </c>
      <c r="T128" s="104">
        <f>IFERROR(SUM(tbl_WohnsitzSO[[#This Row],[KLV A Kosten]:[KLV C Kosten]]),"")</f>
        <v>0</v>
      </c>
      <c r="U128" s="102">
        <f>COUNTIF($H$14:$H128,H128)</f>
        <v>0</v>
      </c>
      <c r="V128" s="161"/>
    </row>
    <row r="129" spans="1:22">
      <c r="A129" s="101">
        <v>116</v>
      </c>
      <c r="B129" s="156"/>
      <c r="C129" s="156"/>
      <c r="D129" s="230"/>
      <c r="E129" s="158"/>
      <c r="F129" s="230"/>
      <c r="G129" s="156"/>
      <c r="H129" s="155"/>
      <c r="I129" s="156"/>
      <c r="J129" s="156"/>
      <c r="K129" s="156"/>
      <c r="L129" s="156"/>
      <c r="M129" s="102">
        <f>SUM(tbl_WohnsitzSO[[#This Row],[KLV A]:[KLV C]])</f>
        <v>0</v>
      </c>
      <c r="N129" s="99" t="str">
        <f>IFERROR(IF(IFERROR(MATCH($C$8&amp;$H129,Tabelle2[Codierung],0),0)&gt;0,VLOOKUP(H129,Tabelle1[[Ort]:[RK KLV C üD]],2,),VLOOKUP(H129,Tabelle1[[Ort]:[RK KLV C üD]],5))+13,"")</f>
        <v/>
      </c>
      <c r="O129" s="99" t="str">
        <f>IFERROR(IF(IFERROR(MATCH($C$8&amp;$H129,Tabelle2[Codierung],0),0)&gt;0,VLOOKUP(H129,Tabelle1[[Ort]:[RK KLV C üD]],3,),VLOOKUP(H129,Tabelle1[[Ort]:[RK KLV C üD]],6))+13,"")</f>
        <v/>
      </c>
      <c r="P129" s="99" t="str">
        <f>IFERROR(IF(IFERROR(MATCH($C$8&amp;$H129,Tabelle2[Codierung],0),0)&gt;0,VLOOKUP(H129,Tabelle1[[Ort]:[RK KLV C üD]],4,),VLOOKUP(H129,Tabelle1[[Ort]:[RK KLV C üD]],7))+13,"")</f>
        <v/>
      </c>
      <c r="Q129" s="104" t="str">
        <f>IFERROR(tbl_WohnsitzSO[[#This Row],[KLV A]]*tbl_WohnsitzSO[[#This Row],[KLV A Ansatz]]/60,"")</f>
        <v/>
      </c>
      <c r="R129" s="104" t="str">
        <f>IFERROR(tbl_WohnsitzSO[[#This Row],[KLV B]]*tbl_WohnsitzSO[[#This Row],[KLV B Ansatz]]/60,"")</f>
        <v/>
      </c>
      <c r="S129" s="104" t="str">
        <f>IFERROR(tbl_WohnsitzSO[[#This Row],[KLV C]]*tbl_WohnsitzSO[[#This Row],[KLV C Ansatz]]/60,"")</f>
        <v/>
      </c>
      <c r="T129" s="104">
        <f>IFERROR(SUM(tbl_WohnsitzSO[[#This Row],[KLV A Kosten]:[KLV C Kosten]]),"")</f>
        <v>0</v>
      </c>
      <c r="U129" s="102">
        <f>COUNTIF($H$14:$H129,H129)</f>
        <v>0</v>
      </c>
      <c r="V129" s="161"/>
    </row>
    <row r="130" spans="1:22">
      <c r="A130" s="101">
        <v>117</v>
      </c>
      <c r="B130" s="156"/>
      <c r="C130" s="156"/>
      <c r="D130" s="230"/>
      <c r="E130" s="158"/>
      <c r="F130" s="230"/>
      <c r="G130" s="156"/>
      <c r="H130" s="155"/>
      <c r="I130" s="156"/>
      <c r="J130" s="156"/>
      <c r="K130" s="156"/>
      <c r="L130" s="156"/>
      <c r="M130" s="102">
        <f>SUM(tbl_WohnsitzSO[[#This Row],[KLV A]:[KLV C]])</f>
        <v>0</v>
      </c>
      <c r="N130" s="99" t="str">
        <f>IFERROR(IF(IFERROR(MATCH($C$8&amp;$H130,Tabelle2[Codierung],0),0)&gt;0,VLOOKUP(H130,Tabelle1[[Ort]:[RK KLV C üD]],2,),VLOOKUP(H130,Tabelle1[[Ort]:[RK KLV C üD]],5))+13,"")</f>
        <v/>
      </c>
      <c r="O130" s="99" t="str">
        <f>IFERROR(IF(IFERROR(MATCH($C$8&amp;$H130,Tabelle2[Codierung],0),0)&gt;0,VLOOKUP(H130,Tabelle1[[Ort]:[RK KLV C üD]],3,),VLOOKUP(H130,Tabelle1[[Ort]:[RK KLV C üD]],6))+13,"")</f>
        <v/>
      </c>
      <c r="P130" s="99" t="str">
        <f>IFERROR(IF(IFERROR(MATCH($C$8&amp;$H130,Tabelle2[Codierung],0),0)&gt;0,VLOOKUP(H130,Tabelle1[[Ort]:[RK KLV C üD]],4,),VLOOKUP(H130,Tabelle1[[Ort]:[RK KLV C üD]],7))+13,"")</f>
        <v/>
      </c>
      <c r="Q130" s="104" t="str">
        <f>IFERROR(tbl_WohnsitzSO[[#This Row],[KLV A]]*tbl_WohnsitzSO[[#This Row],[KLV A Ansatz]]/60,"")</f>
        <v/>
      </c>
      <c r="R130" s="104" t="str">
        <f>IFERROR(tbl_WohnsitzSO[[#This Row],[KLV B]]*tbl_WohnsitzSO[[#This Row],[KLV B Ansatz]]/60,"")</f>
        <v/>
      </c>
      <c r="S130" s="104" t="str">
        <f>IFERROR(tbl_WohnsitzSO[[#This Row],[KLV C]]*tbl_WohnsitzSO[[#This Row],[KLV C Ansatz]]/60,"")</f>
        <v/>
      </c>
      <c r="T130" s="104">
        <f>IFERROR(SUM(tbl_WohnsitzSO[[#This Row],[KLV A Kosten]:[KLV C Kosten]]),"")</f>
        <v>0</v>
      </c>
      <c r="U130" s="102">
        <f>COUNTIF($H$14:$H130,H130)</f>
        <v>0</v>
      </c>
      <c r="V130" s="161"/>
    </row>
    <row r="131" spans="1:22">
      <c r="A131" s="101">
        <v>118</v>
      </c>
      <c r="B131" s="156"/>
      <c r="C131" s="156"/>
      <c r="D131" s="230"/>
      <c r="E131" s="158"/>
      <c r="F131" s="230"/>
      <c r="G131" s="156"/>
      <c r="H131" s="155"/>
      <c r="I131" s="156"/>
      <c r="J131" s="156"/>
      <c r="K131" s="156"/>
      <c r="L131" s="156"/>
      <c r="M131" s="102">
        <f>SUM(tbl_WohnsitzSO[[#This Row],[KLV A]:[KLV C]])</f>
        <v>0</v>
      </c>
      <c r="N131" s="99" t="str">
        <f>IFERROR(IF(IFERROR(MATCH($C$8&amp;$H131,Tabelle2[Codierung],0),0)&gt;0,VLOOKUP(H131,Tabelle1[[Ort]:[RK KLV C üD]],2,),VLOOKUP(H131,Tabelle1[[Ort]:[RK KLV C üD]],5))+13,"")</f>
        <v/>
      </c>
      <c r="O131" s="99" t="str">
        <f>IFERROR(IF(IFERROR(MATCH($C$8&amp;$H131,Tabelle2[Codierung],0),0)&gt;0,VLOOKUP(H131,Tabelle1[[Ort]:[RK KLV C üD]],3,),VLOOKUP(H131,Tabelle1[[Ort]:[RK KLV C üD]],6))+13,"")</f>
        <v/>
      </c>
      <c r="P131" s="99" t="str">
        <f>IFERROR(IF(IFERROR(MATCH($C$8&amp;$H131,Tabelle2[Codierung],0),0)&gt;0,VLOOKUP(H131,Tabelle1[[Ort]:[RK KLV C üD]],4,),VLOOKUP(H131,Tabelle1[[Ort]:[RK KLV C üD]],7))+13,"")</f>
        <v/>
      </c>
      <c r="Q131" s="104" t="str">
        <f>IFERROR(tbl_WohnsitzSO[[#This Row],[KLV A]]*tbl_WohnsitzSO[[#This Row],[KLV A Ansatz]]/60,"")</f>
        <v/>
      </c>
      <c r="R131" s="104" t="str">
        <f>IFERROR(tbl_WohnsitzSO[[#This Row],[KLV B]]*tbl_WohnsitzSO[[#This Row],[KLV B Ansatz]]/60,"")</f>
        <v/>
      </c>
      <c r="S131" s="104" t="str">
        <f>IFERROR(tbl_WohnsitzSO[[#This Row],[KLV C]]*tbl_WohnsitzSO[[#This Row],[KLV C Ansatz]]/60,"")</f>
        <v/>
      </c>
      <c r="T131" s="104">
        <f>IFERROR(SUM(tbl_WohnsitzSO[[#This Row],[KLV A Kosten]:[KLV C Kosten]]),"")</f>
        <v>0</v>
      </c>
      <c r="U131" s="102">
        <f>COUNTIF($H$14:$H131,H131)</f>
        <v>0</v>
      </c>
      <c r="V131" s="161"/>
    </row>
    <row r="132" spans="1:22">
      <c r="A132" s="101">
        <v>119</v>
      </c>
      <c r="B132" s="156"/>
      <c r="C132" s="156"/>
      <c r="D132" s="230"/>
      <c r="E132" s="158"/>
      <c r="F132" s="230"/>
      <c r="G132" s="156"/>
      <c r="H132" s="155"/>
      <c r="I132" s="156"/>
      <c r="J132" s="156"/>
      <c r="K132" s="156"/>
      <c r="L132" s="156"/>
      <c r="M132" s="102">
        <f>SUM(tbl_WohnsitzSO[[#This Row],[KLV A]:[KLV C]])</f>
        <v>0</v>
      </c>
      <c r="N132" s="99" t="str">
        <f>IFERROR(IF(IFERROR(MATCH($C$8&amp;$H132,Tabelle2[Codierung],0),0)&gt;0,VLOOKUP(H132,Tabelle1[[Ort]:[RK KLV C üD]],2,),VLOOKUP(H132,Tabelle1[[Ort]:[RK KLV C üD]],5))+13,"")</f>
        <v/>
      </c>
      <c r="O132" s="99" t="str">
        <f>IFERROR(IF(IFERROR(MATCH($C$8&amp;$H132,Tabelle2[Codierung],0),0)&gt;0,VLOOKUP(H132,Tabelle1[[Ort]:[RK KLV C üD]],3,),VLOOKUP(H132,Tabelle1[[Ort]:[RK KLV C üD]],6))+13,"")</f>
        <v/>
      </c>
      <c r="P132" s="99" t="str">
        <f>IFERROR(IF(IFERROR(MATCH($C$8&amp;$H132,Tabelle2[Codierung],0),0)&gt;0,VLOOKUP(H132,Tabelle1[[Ort]:[RK KLV C üD]],4,),VLOOKUP(H132,Tabelle1[[Ort]:[RK KLV C üD]],7))+13,"")</f>
        <v/>
      </c>
      <c r="Q132" s="104" t="str">
        <f>IFERROR(tbl_WohnsitzSO[[#This Row],[KLV A]]*tbl_WohnsitzSO[[#This Row],[KLV A Ansatz]]/60,"")</f>
        <v/>
      </c>
      <c r="R132" s="104" t="str">
        <f>IFERROR(tbl_WohnsitzSO[[#This Row],[KLV B]]*tbl_WohnsitzSO[[#This Row],[KLV B Ansatz]]/60,"")</f>
        <v/>
      </c>
      <c r="S132" s="104" t="str">
        <f>IFERROR(tbl_WohnsitzSO[[#This Row],[KLV C]]*tbl_WohnsitzSO[[#This Row],[KLV C Ansatz]]/60,"")</f>
        <v/>
      </c>
      <c r="T132" s="104">
        <f>IFERROR(SUM(tbl_WohnsitzSO[[#This Row],[KLV A Kosten]:[KLV C Kosten]]),"")</f>
        <v>0</v>
      </c>
      <c r="U132" s="102">
        <f>COUNTIF($H$14:$H132,H132)</f>
        <v>0</v>
      </c>
      <c r="V132" s="161"/>
    </row>
    <row r="133" spans="1:22">
      <c r="A133" s="101">
        <v>120</v>
      </c>
      <c r="B133" s="156"/>
      <c r="C133" s="156"/>
      <c r="D133" s="230"/>
      <c r="E133" s="158"/>
      <c r="F133" s="230"/>
      <c r="G133" s="156"/>
      <c r="H133" s="155"/>
      <c r="I133" s="156"/>
      <c r="J133" s="156"/>
      <c r="K133" s="156"/>
      <c r="L133" s="156"/>
      <c r="M133" s="102">
        <f>SUM(tbl_WohnsitzSO[[#This Row],[KLV A]:[KLV C]])</f>
        <v>0</v>
      </c>
      <c r="N133" s="99" t="str">
        <f>IFERROR(IF(IFERROR(MATCH($C$8&amp;$H133,Tabelle2[Codierung],0),0)&gt;0,VLOOKUP(H133,Tabelle1[[Ort]:[RK KLV C üD]],2,),VLOOKUP(H133,Tabelle1[[Ort]:[RK KLV C üD]],5))+13,"")</f>
        <v/>
      </c>
      <c r="O133" s="99" t="str">
        <f>IFERROR(IF(IFERROR(MATCH($C$8&amp;$H133,Tabelle2[Codierung],0),0)&gt;0,VLOOKUP(H133,Tabelle1[[Ort]:[RK KLV C üD]],3,),VLOOKUP(H133,Tabelle1[[Ort]:[RK KLV C üD]],6))+13,"")</f>
        <v/>
      </c>
      <c r="P133" s="99" t="str">
        <f>IFERROR(IF(IFERROR(MATCH($C$8&amp;$H133,Tabelle2[Codierung],0),0)&gt;0,VLOOKUP(H133,Tabelle1[[Ort]:[RK KLV C üD]],4,),VLOOKUP(H133,Tabelle1[[Ort]:[RK KLV C üD]],7))+13,"")</f>
        <v/>
      </c>
      <c r="Q133" s="104" t="str">
        <f>IFERROR(tbl_WohnsitzSO[[#This Row],[KLV A]]*tbl_WohnsitzSO[[#This Row],[KLV A Ansatz]]/60,"")</f>
        <v/>
      </c>
      <c r="R133" s="104" t="str">
        <f>IFERROR(tbl_WohnsitzSO[[#This Row],[KLV B]]*tbl_WohnsitzSO[[#This Row],[KLV B Ansatz]]/60,"")</f>
        <v/>
      </c>
      <c r="S133" s="104" t="str">
        <f>IFERROR(tbl_WohnsitzSO[[#This Row],[KLV C]]*tbl_WohnsitzSO[[#This Row],[KLV C Ansatz]]/60,"")</f>
        <v/>
      </c>
      <c r="T133" s="104">
        <f>IFERROR(SUM(tbl_WohnsitzSO[[#This Row],[KLV A Kosten]:[KLV C Kosten]]),"")</f>
        <v>0</v>
      </c>
      <c r="U133" s="102">
        <f>COUNTIF($H$14:$H133,H133)</f>
        <v>0</v>
      </c>
      <c r="V133" s="161"/>
    </row>
    <row r="134" spans="1:22">
      <c r="A134" s="101">
        <v>121</v>
      </c>
      <c r="B134" s="156"/>
      <c r="C134" s="156"/>
      <c r="D134" s="230"/>
      <c r="E134" s="158"/>
      <c r="F134" s="230"/>
      <c r="G134" s="156"/>
      <c r="H134" s="155"/>
      <c r="I134" s="156"/>
      <c r="J134" s="156"/>
      <c r="K134" s="156"/>
      <c r="L134" s="156"/>
      <c r="M134" s="102">
        <f>SUM(tbl_WohnsitzSO[[#This Row],[KLV A]:[KLV C]])</f>
        <v>0</v>
      </c>
      <c r="N134" s="99" t="str">
        <f>IFERROR(IF(IFERROR(MATCH($C$8&amp;$H134,Tabelle2[Codierung],0),0)&gt;0,VLOOKUP(H134,Tabelle1[[Ort]:[RK KLV C üD]],2,),VLOOKUP(H134,Tabelle1[[Ort]:[RK KLV C üD]],5))+13,"")</f>
        <v/>
      </c>
      <c r="O134" s="99" t="str">
        <f>IFERROR(IF(IFERROR(MATCH($C$8&amp;$H134,Tabelle2[Codierung],0),0)&gt;0,VLOOKUP(H134,Tabelle1[[Ort]:[RK KLV C üD]],3,),VLOOKUP(H134,Tabelle1[[Ort]:[RK KLV C üD]],6))+13,"")</f>
        <v/>
      </c>
      <c r="P134" s="99" t="str">
        <f>IFERROR(IF(IFERROR(MATCH($C$8&amp;$H134,Tabelle2[Codierung],0),0)&gt;0,VLOOKUP(H134,Tabelle1[[Ort]:[RK KLV C üD]],4,),VLOOKUP(H134,Tabelle1[[Ort]:[RK KLV C üD]],7))+13,"")</f>
        <v/>
      </c>
      <c r="Q134" s="104" t="str">
        <f>IFERROR(tbl_WohnsitzSO[[#This Row],[KLV A]]*tbl_WohnsitzSO[[#This Row],[KLV A Ansatz]]/60,"")</f>
        <v/>
      </c>
      <c r="R134" s="104" t="str">
        <f>IFERROR(tbl_WohnsitzSO[[#This Row],[KLV B]]*tbl_WohnsitzSO[[#This Row],[KLV B Ansatz]]/60,"")</f>
        <v/>
      </c>
      <c r="S134" s="104" t="str">
        <f>IFERROR(tbl_WohnsitzSO[[#This Row],[KLV C]]*tbl_WohnsitzSO[[#This Row],[KLV C Ansatz]]/60,"")</f>
        <v/>
      </c>
      <c r="T134" s="104">
        <f>IFERROR(SUM(tbl_WohnsitzSO[[#This Row],[KLV A Kosten]:[KLV C Kosten]]),"")</f>
        <v>0</v>
      </c>
      <c r="U134" s="102">
        <f>COUNTIF($H$14:$H134,H134)</f>
        <v>0</v>
      </c>
      <c r="V134" s="161"/>
    </row>
    <row r="135" spans="1:22">
      <c r="A135" s="101">
        <v>122</v>
      </c>
      <c r="B135" s="156"/>
      <c r="C135" s="156"/>
      <c r="D135" s="230"/>
      <c r="E135" s="158"/>
      <c r="F135" s="230"/>
      <c r="G135" s="156"/>
      <c r="H135" s="155"/>
      <c r="I135" s="156"/>
      <c r="J135" s="156"/>
      <c r="K135" s="156"/>
      <c r="L135" s="156"/>
      <c r="M135" s="102">
        <f>SUM(tbl_WohnsitzSO[[#This Row],[KLV A]:[KLV C]])</f>
        <v>0</v>
      </c>
      <c r="N135" s="99" t="str">
        <f>IFERROR(IF(IFERROR(MATCH($C$8&amp;$H135,Tabelle2[Codierung],0),0)&gt;0,VLOOKUP(H135,Tabelle1[[Ort]:[RK KLV C üD]],2,),VLOOKUP(H135,Tabelle1[[Ort]:[RK KLV C üD]],5))+13,"")</f>
        <v/>
      </c>
      <c r="O135" s="99" t="str">
        <f>IFERROR(IF(IFERROR(MATCH($C$8&amp;$H135,Tabelle2[Codierung],0),0)&gt;0,VLOOKUP(H135,Tabelle1[[Ort]:[RK KLV C üD]],3,),VLOOKUP(H135,Tabelle1[[Ort]:[RK KLV C üD]],6))+13,"")</f>
        <v/>
      </c>
      <c r="P135" s="99" t="str">
        <f>IFERROR(IF(IFERROR(MATCH($C$8&amp;$H135,Tabelle2[Codierung],0),0)&gt;0,VLOOKUP(H135,Tabelle1[[Ort]:[RK KLV C üD]],4,),VLOOKUP(H135,Tabelle1[[Ort]:[RK KLV C üD]],7))+13,"")</f>
        <v/>
      </c>
      <c r="Q135" s="104" t="str">
        <f>IFERROR(tbl_WohnsitzSO[[#This Row],[KLV A]]*tbl_WohnsitzSO[[#This Row],[KLV A Ansatz]]/60,"")</f>
        <v/>
      </c>
      <c r="R135" s="104" t="str">
        <f>IFERROR(tbl_WohnsitzSO[[#This Row],[KLV B]]*tbl_WohnsitzSO[[#This Row],[KLV B Ansatz]]/60,"")</f>
        <v/>
      </c>
      <c r="S135" s="104" t="str">
        <f>IFERROR(tbl_WohnsitzSO[[#This Row],[KLV C]]*tbl_WohnsitzSO[[#This Row],[KLV C Ansatz]]/60,"")</f>
        <v/>
      </c>
      <c r="T135" s="104">
        <f>IFERROR(SUM(tbl_WohnsitzSO[[#This Row],[KLV A Kosten]:[KLV C Kosten]]),"")</f>
        <v>0</v>
      </c>
      <c r="U135" s="102">
        <f>COUNTIF($H$14:$H135,H135)</f>
        <v>0</v>
      </c>
      <c r="V135" s="161"/>
    </row>
    <row r="136" spans="1:22">
      <c r="A136" s="101">
        <v>123</v>
      </c>
      <c r="B136" s="156"/>
      <c r="C136" s="156"/>
      <c r="D136" s="230"/>
      <c r="E136" s="158"/>
      <c r="F136" s="230"/>
      <c r="G136" s="156"/>
      <c r="H136" s="155"/>
      <c r="I136" s="156"/>
      <c r="J136" s="156"/>
      <c r="K136" s="156"/>
      <c r="L136" s="156"/>
      <c r="M136" s="102">
        <f>SUM(tbl_WohnsitzSO[[#This Row],[KLV A]:[KLV C]])</f>
        <v>0</v>
      </c>
      <c r="N136" s="99" t="str">
        <f>IFERROR(IF(IFERROR(MATCH($C$8&amp;$H136,Tabelle2[Codierung],0),0)&gt;0,VLOOKUP(H136,Tabelle1[[Ort]:[RK KLV C üD]],2,),VLOOKUP(H136,Tabelle1[[Ort]:[RK KLV C üD]],5))+13,"")</f>
        <v/>
      </c>
      <c r="O136" s="99" t="str">
        <f>IFERROR(IF(IFERROR(MATCH($C$8&amp;$H136,Tabelle2[Codierung],0),0)&gt;0,VLOOKUP(H136,Tabelle1[[Ort]:[RK KLV C üD]],3,),VLOOKUP(H136,Tabelle1[[Ort]:[RK KLV C üD]],6))+13,"")</f>
        <v/>
      </c>
      <c r="P136" s="99" t="str">
        <f>IFERROR(IF(IFERROR(MATCH($C$8&amp;$H136,Tabelle2[Codierung],0),0)&gt;0,VLOOKUP(H136,Tabelle1[[Ort]:[RK KLV C üD]],4,),VLOOKUP(H136,Tabelle1[[Ort]:[RK KLV C üD]],7))+13,"")</f>
        <v/>
      </c>
      <c r="Q136" s="104" t="str">
        <f>IFERROR(tbl_WohnsitzSO[[#This Row],[KLV A]]*tbl_WohnsitzSO[[#This Row],[KLV A Ansatz]]/60,"")</f>
        <v/>
      </c>
      <c r="R136" s="104" t="str">
        <f>IFERROR(tbl_WohnsitzSO[[#This Row],[KLV B]]*tbl_WohnsitzSO[[#This Row],[KLV B Ansatz]]/60,"")</f>
        <v/>
      </c>
      <c r="S136" s="104" t="str">
        <f>IFERROR(tbl_WohnsitzSO[[#This Row],[KLV C]]*tbl_WohnsitzSO[[#This Row],[KLV C Ansatz]]/60,"")</f>
        <v/>
      </c>
      <c r="T136" s="104">
        <f>IFERROR(SUM(tbl_WohnsitzSO[[#This Row],[KLV A Kosten]:[KLV C Kosten]]),"")</f>
        <v>0</v>
      </c>
      <c r="U136" s="102">
        <f>COUNTIF($H$14:$H136,H136)</f>
        <v>0</v>
      </c>
      <c r="V136" s="161"/>
    </row>
    <row r="137" spans="1:22">
      <c r="A137" s="101">
        <v>124</v>
      </c>
      <c r="B137" s="156"/>
      <c r="C137" s="156"/>
      <c r="D137" s="230"/>
      <c r="E137" s="158"/>
      <c r="F137" s="230"/>
      <c r="G137" s="156"/>
      <c r="H137" s="155"/>
      <c r="I137" s="156"/>
      <c r="J137" s="156"/>
      <c r="K137" s="156"/>
      <c r="L137" s="156"/>
      <c r="M137" s="102">
        <f>SUM(tbl_WohnsitzSO[[#This Row],[KLV A]:[KLV C]])</f>
        <v>0</v>
      </c>
      <c r="N137" s="99" t="str">
        <f>IFERROR(IF(IFERROR(MATCH($C$8&amp;$H137,Tabelle2[Codierung],0),0)&gt;0,VLOOKUP(H137,Tabelle1[[Ort]:[RK KLV C üD]],2,),VLOOKUP(H137,Tabelle1[[Ort]:[RK KLV C üD]],5))+13,"")</f>
        <v/>
      </c>
      <c r="O137" s="99" t="str">
        <f>IFERROR(IF(IFERROR(MATCH($C$8&amp;$H137,Tabelle2[Codierung],0),0)&gt;0,VLOOKUP(H137,Tabelle1[[Ort]:[RK KLV C üD]],3,),VLOOKUP(H137,Tabelle1[[Ort]:[RK KLV C üD]],6))+13,"")</f>
        <v/>
      </c>
      <c r="P137" s="99" t="str">
        <f>IFERROR(IF(IFERROR(MATCH($C$8&amp;$H137,Tabelle2[Codierung],0),0)&gt;0,VLOOKUP(H137,Tabelle1[[Ort]:[RK KLV C üD]],4,),VLOOKUP(H137,Tabelle1[[Ort]:[RK KLV C üD]],7))+13,"")</f>
        <v/>
      </c>
      <c r="Q137" s="104" t="str">
        <f>IFERROR(tbl_WohnsitzSO[[#This Row],[KLV A]]*tbl_WohnsitzSO[[#This Row],[KLV A Ansatz]]/60,"")</f>
        <v/>
      </c>
      <c r="R137" s="104" t="str">
        <f>IFERROR(tbl_WohnsitzSO[[#This Row],[KLV B]]*tbl_WohnsitzSO[[#This Row],[KLV B Ansatz]]/60,"")</f>
        <v/>
      </c>
      <c r="S137" s="104" t="str">
        <f>IFERROR(tbl_WohnsitzSO[[#This Row],[KLV C]]*tbl_WohnsitzSO[[#This Row],[KLV C Ansatz]]/60,"")</f>
        <v/>
      </c>
      <c r="T137" s="104">
        <f>IFERROR(SUM(tbl_WohnsitzSO[[#This Row],[KLV A Kosten]:[KLV C Kosten]]),"")</f>
        <v>0</v>
      </c>
      <c r="U137" s="102">
        <f>COUNTIF($H$14:$H137,H137)</f>
        <v>0</v>
      </c>
      <c r="V137" s="161"/>
    </row>
    <row r="138" spans="1:22">
      <c r="A138" s="101">
        <v>125</v>
      </c>
      <c r="B138" s="156"/>
      <c r="C138" s="156"/>
      <c r="D138" s="230"/>
      <c r="E138" s="158"/>
      <c r="F138" s="230"/>
      <c r="G138" s="156"/>
      <c r="H138" s="155"/>
      <c r="I138" s="156"/>
      <c r="J138" s="156"/>
      <c r="K138" s="156"/>
      <c r="L138" s="156"/>
      <c r="M138" s="102">
        <f>SUM(tbl_WohnsitzSO[[#This Row],[KLV A]:[KLV C]])</f>
        <v>0</v>
      </c>
      <c r="N138" s="99" t="str">
        <f>IFERROR(IF(IFERROR(MATCH($C$8&amp;$H138,Tabelle2[Codierung],0),0)&gt;0,VLOOKUP(H138,Tabelle1[[Ort]:[RK KLV C üD]],2,),VLOOKUP(H138,Tabelle1[[Ort]:[RK KLV C üD]],5))+13,"")</f>
        <v/>
      </c>
      <c r="O138" s="99" t="str">
        <f>IFERROR(IF(IFERROR(MATCH($C$8&amp;$H138,Tabelle2[Codierung],0),0)&gt;0,VLOOKUP(H138,Tabelle1[[Ort]:[RK KLV C üD]],3,),VLOOKUP(H138,Tabelle1[[Ort]:[RK KLV C üD]],6))+13,"")</f>
        <v/>
      </c>
      <c r="P138" s="99" t="str">
        <f>IFERROR(IF(IFERROR(MATCH($C$8&amp;$H138,Tabelle2[Codierung],0),0)&gt;0,VLOOKUP(H138,Tabelle1[[Ort]:[RK KLV C üD]],4,),VLOOKUP(H138,Tabelle1[[Ort]:[RK KLV C üD]],7))+13,"")</f>
        <v/>
      </c>
      <c r="Q138" s="104" t="str">
        <f>IFERROR(tbl_WohnsitzSO[[#This Row],[KLV A]]*tbl_WohnsitzSO[[#This Row],[KLV A Ansatz]]/60,"")</f>
        <v/>
      </c>
      <c r="R138" s="104" t="str">
        <f>IFERROR(tbl_WohnsitzSO[[#This Row],[KLV B]]*tbl_WohnsitzSO[[#This Row],[KLV B Ansatz]]/60,"")</f>
        <v/>
      </c>
      <c r="S138" s="104" t="str">
        <f>IFERROR(tbl_WohnsitzSO[[#This Row],[KLV C]]*tbl_WohnsitzSO[[#This Row],[KLV C Ansatz]]/60,"")</f>
        <v/>
      </c>
      <c r="T138" s="104">
        <f>IFERROR(SUM(tbl_WohnsitzSO[[#This Row],[KLV A Kosten]:[KLV C Kosten]]),"")</f>
        <v>0</v>
      </c>
      <c r="U138" s="102">
        <f>COUNTIF($H$14:$H138,H138)</f>
        <v>0</v>
      </c>
      <c r="V138" s="161"/>
    </row>
    <row r="139" spans="1:22">
      <c r="A139" s="101">
        <v>126</v>
      </c>
      <c r="B139" s="156"/>
      <c r="C139" s="156"/>
      <c r="D139" s="230"/>
      <c r="E139" s="158"/>
      <c r="F139" s="230"/>
      <c r="G139" s="156"/>
      <c r="H139" s="155"/>
      <c r="I139" s="156"/>
      <c r="J139" s="156"/>
      <c r="K139" s="156"/>
      <c r="L139" s="156"/>
      <c r="M139" s="102">
        <f>SUM(tbl_WohnsitzSO[[#This Row],[KLV A]:[KLV C]])</f>
        <v>0</v>
      </c>
      <c r="N139" s="99" t="str">
        <f>IFERROR(IF(IFERROR(MATCH($C$8&amp;$H139,Tabelle2[Codierung],0),0)&gt;0,VLOOKUP(H139,Tabelle1[[Ort]:[RK KLV C üD]],2,),VLOOKUP(H139,Tabelle1[[Ort]:[RK KLV C üD]],5))+13,"")</f>
        <v/>
      </c>
      <c r="O139" s="99" t="str">
        <f>IFERROR(IF(IFERROR(MATCH($C$8&amp;$H139,Tabelle2[Codierung],0),0)&gt;0,VLOOKUP(H139,Tabelle1[[Ort]:[RK KLV C üD]],3,),VLOOKUP(H139,Tabelle1[[Ort]:[RK KLV C üD]],6))+13,"")</f>
        <v/>
      </c>
      <c r="P139" s="99" t="str">
        <f>IFERROR(IF(IFERROR(MATCH($C$8&amp;$H139,Tabelle2[Codierung],0),0)&gt;0,VLOOKUP(H139,Tabelle1[[Ort]:[RK KLV C üD]],4,),VLOOKUP(H139,Tabelle1[[Ort]:[RK KLV C üD]],7))+13,"")</f>
        <v/>
      </c>
      <c r="Q139" s="104" t="str">
        <f>IFERROR(tbl_WohnsitzSO[[#This Row],[KLV A]]*tbl_WohnsitzSO[[#This Row],[KLV A Ansatz]]/60,"")</f>
        <v/>
      </c>
      <c r="R139" s="104" t="str">
        <f>IFERROR(tbl_WohnsitzSO[[#This Row],[KLV B]]*tbl_WohnsitzSO[[#This Row],[KLV B Ansatz]]/60,"")</f>
        <v/>
      </c>
      <c r="S139" s="104" t="str">
        <f>IFERROR(tbl_WohnsitzSO[[#This Row],[KLV C]]*tbl_WohnsitzSO[[#This Row],[KLV C Ansatz]]/60,"")</f>
        <v/>
      </c>
      <c r="T139" s="104">
        <f>IFERROR(SUM(tbl_WohnsitzSO[[#This Row],[KLV A Kosten]:[KLV C Kosten]]),"")</f>
        <v>0</v>
      </c>
      <c r="U139" s="102">
        <f>COUNTIF($H$14:$H139,H139)</f>
        <v>0</v>
      </c>
      <c r="V139" s="161"/>
    </row>
    <row r="140" spans="1:22">
      <c r="A140" s="101">
        <v>127</v>
      </c>
      <c r="B140" s="156"/>
      <c r="C140" s="156"/>
      <c r="D140" s="230"/>
      <c r="E140" s="158"/>
      <c r="F140" s="230"/>
      <c r="G140" s="156"/>
      <c r="H140" s="155"/>
      <c r="I140" s="156"/>
      <c r="J140" s="156"/>
      <c r="K140" s="156"/>
      <c r="L140" s="156"/>
      <c r="M140" s="102">
        <f>SUM(tbl_WohnsitzSO[[#This Row],[KLV A]:[KLV C]])</f>
        <v>0</v>
      </c>
      <c r="N140" s="99" t="str">
        <f>IFERROR(IF(IFERROR(MATCH($C$8&amp;$H140,Tabelle2[Codierung],0),0)&gt;0,VLOOKUP(H140,Tabelle1[[Ort]:[RK KLV C üD]],2,),VLOOKUP(H140,Tabelle1[[Ort]:[RK KLV C üD]],5))+13,"")</f>
        <v/>
      </c>
      <c r="O140" s="99" t="str">
        <f>IFERROR(IF(IFERROR(MATCH($C$8&amp;$H140,Tabelle2[Codierung],0),0)&gt;0,VLOOKUP(H140,Tabelle1[[Ort]:[RK KLV C üD]],3,),VLOOKUP(H140,Tabelle1[[Ort]:[RK KLV C üD]],6))+13,"")</f>
        <v/>
      </c>
      <c r="P140" s="99" t="str">
        <f>IFERROR(IF(IFERROR(MATCH($C$8&amp;$H140,Tabelle2[Codierung],0),0)&gt;0,VLOOKUP(H140,Tabelle1[[Ort]:[RK KLV C üD]],4,),VLOOKUP(H140,Tabelle1[[Ort]:[RK KLV C üD]],7))+13,"")</f>
        <v/>
      </c>
      <c r="Q140" s="104" t="str">
        <f>IFERROR(tbl_WohnsitzSO[[#This Row],[KLV A]]*tbl_WohnsitzSO[[#This Row],[KLV A Ansatz]]/60,"")</f>
        <v/>
      </c>
      <c r="R140" s="104" t="str">
        <f>IFERROR(tbl_WohnsitzSO[[#This Row],[KLV B]]*tbl_WohnsitzSO[[#This Row],[KLV B Ansatz]]/60,"")</f>
        <v/>
      </c>
      <c r="S140" s="104" t="str">
        <f>IFERROR(tbl_WohnsitzSO[[#This Row],[KLV C]]*tbl_WohnsitzSO[[#This Row],[KLV C Ansatz]]/60,"")</f>
        <v/>
      </c>
      <c r="T140" s="104">
        <f>IFERROR(SUM(tbl_WohnsitzSO[[#This Row],[KLV A Kosten]:[KLV C Kosten]]),"")</f>
        <v>0</v>
      </c>
      <c r="U140" s="102">
        <f>COUNTIF($H$14:$H140,H140)</f>
        <v>0</v>
      </c>
      <c r="V140" s="161"/>
    </row>
    <row r="141" spans="1:22">
      <c r="A141" s="101">
        <v>128</v>
      </c>
      <c r="B141" s="156"/>
      <c r="C141" s="156"/>
      <c r="D141" s="230"/>
      <c r="E141" s="158"/>
      <c r="F141" s="230"/>
      <c r="G141" s="156"/>
      <c r="H141" s="155"/>
      <c r="I141" s="156"/>
      <c r="J141" s="156"/>
      <c r="K141" s="156"/>
      <c r="L141" s="156"/>
      <c r="M141" s="102">
        <f>SUM(tbl_WohnsitzSO[[#This Row],[KLV A]:[KLV C]])</f>
        <v>0</v>
      </c>
      <c r="N141" s="99" t="str">
        <f>IFERROR(IF(IFERROR(MATCH($C$8&amp;$H141,Tabelle2[Codierung],0),0)&gt;0,VLOOKUP(H141,Tabelle1[[Ort]:[RK KLV C üD]],2,),VLOOKUP(H141,Tabelle1[[Ort]:[RK KLV C üD]],5))+13,"")</f>
        <v/>
      </c>
      <c r="O141" s="99" t="str">
        <f>IFERROR(IF(IFERROR(MATCH($C$8&amp;$H141,Tabelle2[Codierung],0),0)&gt;0,VLOOKUP(H141,Tabelle1[[Ort]:[RK KLV C üD]],3,),VLOOKUP(H141,Tabelle1[[Ort]:[RK KLV C üD]],6))+13,"")</f>
        <v/>
      </c>
      <c r="P141" s="99" t="str">
        <f>IFERROR(IF(IFERROR(MATCH($C$8&amp;$H141,Tabelle2[Codierung],0),0)&gt;0,VLOOKUP(H141,Tabelle1[[Ort]:[RK KLV C üD]],4,),VLOOKUP(H141,Tabelle1[[Ort]:[RK KLV C üD]],7))+13,"")</f>
        <v/>
      </c>
      <c r="Q141" s="104" t="str">
        <f>IFERROR(tbl_WohnsitzSO[[#This Row],[KLV A]]*tbl_WohnsitzSO[[#This Row],[KLV A Ansatz]]/60,"")</f>
        <v/>
      </c>
      <c r="R141" s="104" t="str">
        <f>IFERROR(tbl_WohnsitzSO[[#This Row],[KLV B]]*tbl_WohnsitzSO[[#This Row],[KLV B Ansatz]]/60,"")</f>
        <v/>
      </c>
      <c r="S141" s="104" t="str">
        <f>IFERROR(tbl_WohnsitzSO[[#This Row],[KLV C]]*tbl_WohnsitzSO[[#This Row],[KLV C Ansatz]]/60,"")</f>
        <v/>
      </c>
      <c r="T141" s="104">
        <f>IFERROR(SUM(tbl_WohnsitzSO[[#This Row],[KLV A Kosten]:[KLV C Kosten]]),"")</f>
        <v>0</v>
      </c>
      <c r="U141" s="102">
        <f>COUNTIF($H$14:$H141,H141)</f>
        <v>0</v>
      </c>
      <c r="V141" s="161"/>
    </row>
    <row r="142" spans="1:22">
      <c r="A142" s="101">
        <v>129</v>
      </c>
      <c r="B142" s="156"/>
      <c r="C142" s="156"/>
      <c r="D142" s="230"/>
      <c r="E142" s="158"/>
      <c r="F142" s="230"/>
      <c r="G142" s="156"/>
      <c r="H142" s="155"/>
      <c r="I142" s="156"/>
      <c r="J142" s="156"/>
      <c r="K142" s="156"/>
      <c r="L142" s="156"/>
      <c r="M142" s="102">
        <f>SUM(tbl_WohnsitzSO[[#This Row],[KLV A]:[KLV C]])</f>
        <v>0</v>
      </c>
      <c r="N142" s="99" t="str">
        <f>IFERROR(IF(IFERROR(MATCH($C$8&amp;$H142,Tabelle2[Codierung],0),0)&gt;0,VLOOKUP(H142,Tabelle1[[Ort]:[RK KLV C üD]],2,),VLOOKUP(H142,Tabelle1[[Ort]:[RK KLV C üD]],5))+13,"")</f>
        <v/>
      </c>
      <c r="O142" s="99" t="str">
        <f>IFERROR(IF(IFERROR(MATCH($C$8&amp;$H142,Tabelle2[Codierung],0),0)&gt;0,VLOOKUP(H142,Tabelle1[[Ort]:[RK KLV C üD]],3,),VLOOKUP(H142,Tabelle1[[Ort]:[RK KLV C üD]],6))+13,"")</f>
        <v/>
      </c>
      <c r="P142" s="99" t="str">
        <f>IFERROR(IF(IFERROR(MATCH($C$8&amp;$H142,Tabelle2[Codierung],0),0)&gt;0,VLOOKUP(H142,Tabelle1[[Ort]:[RK KLV C üD]],4,),VLOOKUP(H142,Tabelle1[[Ort]:[RK KLV C üD]],7))+13,"")</f>
        <v/>
      </c>
      <c r="Q142" s="104" t="str">
        <f>IFERROR(tbl_WohnsitzSO[[#This Row],[KLV A]]*tbl_WohnsitzSO[[#This Row],[KLV A Ansatz]]/60,"")</f>
        <v/>
      </c>
      <c r="R142" s="104" t="str">
        <f>IFERROR(tbl_WohnsitzSO[[#This Row],[KLV B]]*tbl_WohnsitzSO[[#This Row],[KLV B Ansatz]]/60,"")</f>
        <v/>
      </c>
      <c r="S142" s="104" t="str">
        <f>IFERROR(tbl_WohnsitzSO[[#This Row],[KLV C]]*tbl_WohnsitzSO[[#This Row],[KLV C Ansatz]]/60,"")</f>
        <v/>
      </c>
      <c r="T142" s="104">
        <f>IFERROR(SUM(tbl_WohnsitzSO[[#This Row],[KLV A Kosten]:[KLV C Kosten]]),"")</f>
        <v>0</v>
      </c>
      <c r="U142" s="102">
        <f>COUNTIF($H$14:$H142,H142)</f>
        <v>0</v>
      </c>
      <c r="V142" s="161"/>
    </row>
    <row r="143" spans="1:22">
      <c r="A143" s="101">
        <v>130</v>
      </c>
      <c r="B143" s="156"/>
      <c r="C143" s="156"/>
      <c r="D143" s="230"/>
      <c r="E143" s="158"/>
      <c r="F143" s="230"/>
      <c r="G143" s="156"/>
      <c r="H143" s="155"/>
      <c r="I143" s="156"/>
      <c r="J143" s="156"/>
      <c r="K143" s="156"/>
      <c r="L143" s="156"/>
      <c r="M143" s="102">
        <f>SUM(tbl_WohnsitzSO[[#This Row],[KLV A]:[KLV C]])</f>
        <v>0</v>
      </c>
      <c r="N143" s="99" t="str">
        <f>IFERROR(IF(IFERROR(MATCH($C$8&amp;$H143,Tabelle2[Codierung],0),0)&gt;0,VLOOKUP(H143,Tabelle1[[Ort]:[RK KLV C üD]],2,),VLOOKUP(H143,Tabelle1[[Ort]:[RK KLV C üD]],5))+13,"")</f>
        <v/>
      </c>
      <c r="O143" s="99" t="str">
        <f>IFERROR(IF(IFERROR(MATCH($C$8&amp;$H143,Tabelle2[Codierung],0),0)&gt;0,VLOOKUP(H143,Tabelle1[[Ort]:[RK KLV C üD]],3,),VLOOKUP(H143,Tabelle1[[Ort]:[RK KLV C üD]],6))+13,"")</f>
        <v/>
      </c>
      <c r="P143" s="99" t="str">
        <f>IFERROR(IF(IFERROR(MATCH($C$8&amp;$H143,Tabelle2[Codierung],0),0)&gt;0,VLOOKUP(H143,Tabelle1[[Ort]:[RK KLV C üD]],4,),VLOOKUP(H143,Tabelle1[[Ort]:[RK KLV C üD]],7))+13,"")</f>
        <v/>
      </c>
      <c r="Q143" s="104" t="str">
        <f>IFERROR(tbl_WohnsitzSO[[#This Row],[KLV A]]*tbl_WohnsitzSO[[#This Row],[KLV A Ansatz]]/60,"")</f>
        <v/>
      </c>
      <c r="R143" s="104" t="str">
        <f>IFERROR(tbl_WohnsitzSO[[#This Row],[KLV B]]*tbl_WohnsitzSO[[#This Row],[KLV B Ansatz]]/60,"")</f>
        <v/>
      </c>
      <c r="S143" s="104" t="str">
        <f>IFERROR(tbl_WohnsitzSO[[#This Row],[KLV C]]*tbl_WohnsitzSO[[#This Row],[KLV C Ansatz]]/60,"")</f>
        <v/>
      </c>
      <c r="T143" s="104">
        <f>IFERROR(SUM(tbl_WohnsitzSO[[#This Row],[KLV A Kosten]:[KLV C Kosten]]),"")</f>
        <v>0</v>
      </c>
      <c r="U143" s="102">
        <f>COUNTIF($H$14:$H143,H143)</f>
        <v>0</v>
      </c>
      <c r="V143" s="161"/>
    </row>
    <row r="144" spans="1:22">
      <c r="A144" s="101">
        <v>131</v>
      </c>
      <c r="B144" s="156"/>
      <c r="C144" s="156"/>
      <c r="D144" s="230"/>
      <c r="E144" s="158"/>
      <c r="F144" s="230"/>
      <c r="G144" s="156"/>
      <c r="H144" s="155"/>
      <c r="I144" s="156"/>
      <c r="J144" s="156"/>
      <c r="K144" s="156"/>
      <c r="L144" s="156"/>
      <c r="M144" s="102">
        <f>SUM(tbl_WohnsitzSO[[#This Row],[KLV A]:[KLV C]])</f>
        <v>0</v>
      </c>
      <c r="N144" s="99" t="str">
        <f>IFERROR(IF(IFERROR(MATCH($C$8&amp;$H144,Tabelle2[Codierung],0),0)&gt;0,VLOOKUP(H144,Tabelle1[[Ort]:[RK KLV C üD]],2,),VLOOKUP(H144,Tabelle1[[Ort]:[RK KLV C üD]],5))+13,"")</f>
        <v/>
      </c>
      <c r="O144" s="99" t="str">
        <f>IFERROR(IF(IFERROR(MATCH($C$8&amp;$H144,Tabelle2[Codierung],0),0)&gt;0,VLOOKUP(H144,Tabelle1[[Ort]:[RK KLV C üD]],3,),VLOOKUP(H144,Tabelle1[[Ort]:[RK KLV C üD]],6))+13,"")</f>
        <v/>
      </c>
      <c r="P144" s="99" t="str">
        <f>IFERROR(IF(IFERROR(MATCH($C$8&amp;$H144,Tabelle2[Codierung],0),0)&gt;0,VLOOKUP(H144,Tabelle1[[Ort]:[RK KLV C üD]],4,),VLOOKUP(H144,Tabelle1[[Ort]:[RK KLV C üD]],7))+13,"")</f>
        <v/>
      </c>
      <c r="Q144" s="104" t="str">
        <f>IFERROR(tbl_WohnsitzSO[[#This Row],[KLV A]]*tbl_WohnsitzSO[[#This Row],[KLV A Ansatz]]/60,"")</f>
        <v/>
      </c>
      <c r="R144" s="104" t="str">
        <f>IFERROR(tbl_WohnsitzSO[[#This Row],[KLV B]]*tbl_WohnsitzSO[[#This Row],[KLV B Ansatz]]/60,"")</f>
        <v/>
      </c>
      <c r="S144" s="104" t="str">
        <f>IFERROR(tbl_WohnsitzSO[[#This Row],[KLV C]]*tbl_WohnsitzSO[[#This Row],[KLV C Ansatz]]/60,"")</f>
        <v/>
      </c>
      <c r="T144" s="104">
        <f>IFERROR(SUM(tbl_WohnsitzSO[[#This Row],[KLV A Kosten]:[KLV C Kosten]]),"")</f>
        <v>0</v>
      </c>
      <c r="U144" s="102">
        <f>COUNTIF($H$14:$H144,H144)</f>
        <v>0</v>
      </c>
      <c r="V144" s="161"/>
    </row>
    <row r="145" spans="1:22">
      <c r="A145" s="101">
        <v>132</v>
      </c>
      <c r="B145" s="156"/>
      <c r="C145" s="156"/>
      <c r="D145" s="230"/>
      <c r="E145" s="158"/>
      <c r="F145" s="230"/>
      <c r="G145" s="156"/>
      <c r="H145" s="155"/>
      <c r="I145" s="156"/>
      <c r="J145" s="156"/>
      <c r="K145" s="156"/>
      <c r="L145" s="156"/>
      <c r="M145" s="102">
        <f>SUM(tbl_WohnsitzSO[[#This Row],[KLV A]:[KLV C]])</f>
        <v>0</v>
      </c>
      <c r="N145" s="99" t="str">
        <f>IFERROR(IF(IFERROR(MATCH($C$8&amp;$H145,Tabelle2[Codierung],0),0)&gt;0,VLOOKUP(H145,Tabelle1[[Ort]:[RK KLV C üD]],2,),VLOOKUP(H145,Tabelle1[[Ort]:[RK KLV C üD]],5))+13,"")</f>
        <v/>
      </c>
      <c r="O145" s="99" t="str">
        <f>IFERROR(IF(IFERROR(MATCH($C$8&amp;$H145,Tabelle2[Codierung],0),0)&gt;0,VLOOKUP(H145,Tabelle1[[Ort]:[RK KLV C üD]],3,),VLOOKUP(H145,Tabelle1[[Ort]:[RK KLV C üD]],6))+13,"")</f>
        <v/>
      </c>
      <c r="P145" s="99" t="str">
        <f>IFERROR(IF(IFERROR(MATCH($C$8&amp;$H145,Tabelle2[Codierung],0),0)&gt;0,VLOOKUP(H145,Tabelle1[[Ort]:[RK KLV C üD]],4,),VLOOKUP(H145,Tabelle1[[Ort]:[RK KLV C üD]],7))+13,"")</f>
        <v/>
      </c>
      <c r="Q145" s="104" t="str">
        <f>IFERROR(tbl_WohnsitzSO[[#This Row],[KLV A]]*tbl_WohnsitzSO[[#This Row],[KLV A Ansatz]]/60,"")</f>
        <v/>
      </c>
      <c r="R145" s="104" t="str">
        <f>IFERROR(tbl_WohnsitzSO[[#This Row],[KLV B]]*tbl_WohnsitzSO[[#This Row],[KLV B Ansatz]]/60,"")</f>
        <v/>
      </c>
      <c r="S145" s="104" t="str">
        <f>IFERROR(tbl_WohnsitzSO[[#This Row],[KLV C]]*tbl_WohnsitzSO[[#This Row],[KLV C Ansatz]]/60,"")</f>
        <v/>
      </c>
      <c r="T145" s="104">
        <f>IFERROR(SUM(tbl_WohnsitzSO[[#This Row],[KLV A Kosten]:[KLV C Kosten]]),"")</f>
        <v>0</v>
      </c>
      <c r="U145" s="102">
        <f>COUNTIF($H$14:$H145,H145)</f>
        <v>0</v>
      </c>
      <c r="V145" s="161"/>
    </row>
    <row r="146" spans="1:22">
      <c r="A146" s="101">
        <v>133</v>
      </c>
      <c r="B146" s="156"/>
      <c r="C146" s="156"/>
      <c r="D146" s="230"/>
      <c r="E146" s="158"/>
      <c r="F146" s="230"/>
      <c r="G146" s="156"/>
      <c r="H146" s="155"/>
      <c r="I146" s="156"/>
      <c r="J146" s="156"/>
      <c r="K146" s="156"/>
      <c r="L146" s="156"/>
      <c r="M146" s="102">
        <f>SUM(tbl_WohnsitzSO[[#This Row],[KLV A]:[KLV C]])</f>
        <v>0</v>
      </c>
      <c r="N146" s="99" t="str">
        <f>IFERROR(IF(IFERROR(MATCH($C$8&amp;$H146,Tabelle2[Codierung],0),0)&gt;0,VLOOKUP(H146,Tabelle1[[Ort]:[RK KLV C üD]],2,),VLOOKUP(H146,Tabelle1[[Ort]:[RK KLV C üD]],5))+13,"")</f>
        <v/>
      </c>
      <c r="O146" s="99" t="str">
        <f>IFERROR(IF(IFERROR(MATCH($C$8&amp;$H146,Tabelle2[Codierung],0),0)&gt;0,VLOOKUP(H146,Tabelle1[[Ort]:[RK KLV C üD]],3,),VLOOKUP(H146,Tabelle1[[Ort]:[RK KLV C üD]],6))+13,"")</f>
        <v/>
      </c>
      <c r="P146" s="99" t="str">
        <f>IFERROR(IF(IFERROR(MATCH($C$8&amp;$H146,Tabelle2[Codierung],0),0)&gt;0,VLOOKUP(H146,Tabelle1[[Ort]:[RK KLV C üD]],4,),VLOOKUP(H146,Tabelle1[[Ort]:[RK KLV C üD]],7))+13,"")</f>
        <v/>
      </c>
      <c r="Q146" s="104" t="str">
        <f>IFERROR(tbl_WohnsitzSO[[#This Row],[KLV A]]*tbl_WohnsitzSO[[#This Row],[KLV A Ansatz]]/60,"")</f>
        <v/>
      </c>
      <c r="R146" s="104" t="str">
        <f>IFERROR(tbl_WohnsitzSO[[#This Row],[KLV B]]*tbl_WohnsitzSO[[#This Row],[KLV B Ansatz]]/60,"")</f>
        <v/>
      </c>
      <c r="S146" s="104" t="str">
        <f>IFERROR(tbl_WohnsitzSO[[#This Row],[KLV C]]*tbl_WohnsitzSO[[#This Row],[KLV C Ansatz]]/60,"")</f>
        <v/>
      </c>
      <c r="T146" s="104">
        <f>IFERROR(SUM(tbl_WohnsitzSO[[#This Row],[KLV A Kosten]:[KLV C Kosten]]),"")</f>
        <v>0</v>
      </c>
      <c r="U146" s="102">
        <f>COUNTIF($H$14:$H146,H146)</f>
        <v>0</v>
      </c>
      <c r="V146" s="161"/>
    </row>
    <row r="147" spans="1:22">
      <c r="A147" s="101">
        <v>134</v>
      </c>
      <c r="B147" s="156"/>
      <c r="C147" s="156"/>
      <c r="D147" s="230"/>
      <c r="E147" s="158"/>
      <c r="F147" s="230"/>
      <c r="G147" s="156"/>
      <c r="H147" s="155"/>
      <c r="I147" s="156"/>
      <c r="J147" s="156"/>
      <c r="K147" s="156"/>
      <c r="L147" s="156"/>
      <c r="M147" s="102">
        <f>SUM(tbl_WohnsitzSO[[#This Row],[KLV A]:[KLV C]])</f>
        <v>0</v>
      </c>
      <c r="N147" s="99" t="str">
        <f>IFERROR(IF(IFERROR(MATCH($C$8&amp;$H147,Tabelle2[Codierung],0),0)&gt;0,VLOOKUP(H147,Tabelle1[[Ort]:[RK KLV C üD]],2,),VLOOKUP(H147,Tabelle1[[Ort]:[RK KLV C üD]],5))+13,"")</f>
        <v/>
      </c>
      <c r="O147" s="99" t="str">
        <f>IFERROR(IF(IFERROR(MATCH($C$8&amp;$H147,Tabelle2[Codierung],0),0)&gt;0,VLOOKUP(H147,Tabelle1[[Ort]:[RK KLV C üD]],3,),VLOOKUP(H147,Tabelle1[[Ort]:[RK KLV C üD]],6))+13,"")</f>
        <v/>
      </c>
      <c r="P147" s="99" t="str">
        <f>IFERROR(IF(IFERROR(MATCH($C$8&amp;$H147,Tabelle2[Codierung],0),0)&gt;0,VLOOKUP(H147,Tabelle1[[Ort]:[RK KLV C üD]],4,),VLOOKUP(H147,Tabelle1[[Ort]:[RK KLV C üD]],7))+13,"")</f>
        <v/>
      </c>
      <c r="Q147" s="104" t="str">
        <f>IFERROR(tbl_WohnsitzSO[[#This Row],[KLV A]]*tbl_WohnsitzSO[[#This Row],[KLV A Ansatz]]/60,"")</f>
        <v/>
      </c>
      <c r="R147" s="104" t="str">
        <f>IFERROR(tbl_WohnsitzSO[[#This Row],[KLV B]]*tbl_WohnsitzSO[[#This Row],[KLV B Ansatz]]/60,"")</f>
        <v/>
      </c>
      <c r="S147" s="104" t="str">
        <f>IFERROR(tbl_WohnsitzSO[[#This Row],[KLV C]]*tbl_WohnsitzSO[[#This Row],[KLV C Ansatz]]/60,"")</f>
        <v/>
      </c>
      <c r="T147" s="104">
        <f>IFERROR(SUM(tbl_WohnsitzSO[[#This Row],[KLV A Kosten]:[KLV C Kosten]]),"")</f>
        <v>0</v>
      </c>
      <c r="U147" s="102">
        <f>COUNTIF($H$14:$H147,H147)</f>
        <v>0</v>
      </c>
      <c r="V147" s="161"/>
    </row>
    <row r="148" spans="1:22">
      <c r="A148" s="101">
        <v>135</v>
      </c>
      <c r="B148" s="156"/>
      <c r="C148" s="156"/>
      <c r="D148" s="230"/>
      <c r="E148" s="158"/>
      <c r="F148" s="230"/>
      <c r="G148" s="156"/>
      <c r="H148" s="155"/>
      <c r="I148" s="156"/>
      <c r="J148" s="156"/>
      <c r="K148" s="156"/>
      <c r="L148" s="156"/>
      <c r="M148" s="102">
        <f>SUM(tbl_WohnsitzSO[[#This Row],[KLV A]:[KLV C]])</f>
        <v>0</v>
      </c>
      <c r="N148" s="99" t="str">
        <f>IFERROR(IF(IFERROR(MATCH($C$8&amp;$H148,Tabelle2[Codierung],0),0)&gt;0,VLOOKUP(H148,Tabelle1[[Ort]:[RK KLV C üD]],2,),VLOOKUP(H148,Tabelle1[[Ort]:[RK KLV C üD]],5))+13,"")</f>
        <v/>
      </c>
      <c r="O148" s="99" t="str">
        <f>IFERROR(IF(IFERROR(MATCH($C$8&amp;$H148,Tabelle2[Codierung],0),0)&gt;0,VLOOKUP(H148,Tabelle1[[Ort]:[RK KLV C üD]],3,),VLOOKUP(H148,Tabelle1[[Ort]:[RK KLV C üD]],6))+13,"")</f>
        <v/>
      </c>
      <c r="P148" s="99" t="str">
        <f>IFERROR(IF(IFERROR(MATCH($C$8&amp;$H148,Tabelle2[Codierung],0),0)&gt;0,VLOOKUP(H148,Tabelle1[[Ort]:[RK KLV C üD]],4,),VLOOKUP(H148,Tabelle1[[Ort]:[RK KLV C üD]],7))+13,"")</f>
        <v/>
      </c>
      <c r="Q148" s="104" t="str">
        <f>IFERROR(tbl_WohnsitzSO[[#This Row],[KLV A]]*tbl_WohnsitzSO[[#This Row],[KLV A Ansatz]]/60,"")</f>
        <v/>
      </c>
      <c r="R148" s="104" t="str">
        <f>IFERROR(tbl_WohnsitzSO[[#This Row],[KLV B]]*tbl_WohnsitzSO[[#This Row],[KLV B Ansatz]]/60,"")</f>
        <v/>
      </c>
      <c r="S148" s="104" t="str">
        <f>IFERROR(tbl_WohnsitzSO[[#This Row],[KLV C]]*tbl_WohnsitzSO[[#This Row],[KLV C Ansatz]]/60,"")</f>
        <v/>
      </c>
      <c r="T148" s="104">
        <f>IFERROR(SUM(tbl_WohnsitzSO[[#This Row],[KLV A Kosten]:[KLV C Kosten]]),"")</f>
        <v>0</v>
      </c>
      <c r="U148" s="102">
        <f>COUNTIF($H$14:$H148,H148)</f>
        <v>0</v>
      </c>
      <c r="V148" s="161"/>
    </row>
    <row r="149" spans="1:22">
      <c r="A149" s="101">
        <v>136</v>
      </c>
      <c r="B149" s="156"/>
      <c r="C149" s="156"/>
      <c r="D149" s="230"/>
      <c r="E149" s="158"/>
      <c r="F149" s="230"/>
      <c r="G149" s="156"/>
      <c r="H149" s="155"/>
      <c r="I149" s="156"/>
      <c r="J149" s="156"/>
      <c r="K149" s="156"/>
      <c r="L149" s="156"/>
      <c r="M149" s="102">
        <f>SUM(tbl_WohnsitzSO[[#This Row],[KLV A]:[KLV C]])</f>
        <v>0</v>
      </c>
      <c r="N149" s="99" t="str">
        <f>IFERROR(IF(IFERROR(MATCH($C$8&amp;$H149,Tabelle2[Codierung],0),0)&gt;0,VLOOKUP(H149,Tabelle1[[Ort]:[RK KLV C üD]],2,),VLOOKUP(H149,Tabelle1[[Ort]:[RK KLV C üD]],5))+13,"")</f>
        <v/>
      </c>
      <c r="O149" s="99" t="str">
        <f>IFERROR(IF(IFERROR(MATCH($C$8&amp;$H149,Tabelle2[Codierung],0),0)&gt;0,VLOOKUP(H149,Tabelle1[[Ort]:[RK KLV C üD]],3,),VLOOKUP(H149,Tabelle1[[Ort]:[RK KLV C üD]],6))+13,"")</f>
        <v/>
      </c>
      <c r="P149" s="99" t="str">
        <f>IFERROR(IF(IFERROR(MATCH($C$8&amp;$H149,Tabelle2[Codierung],0),0)&gt;0,VLOOKUP(H149,Tabelle1[[Ort]:[RK KLV C üD]],4,),VLOOKUP(H149,Tabelle1[[Ort]:[RK KLV C üD]],7))+13,"")</f>
        <v/>
      </c>
      <c r="Q149" s="104" t="str">
        <f>IFERROR(tbl_WohnsitzSO[[#This Row],[KLV A]]*tbl_WohnsitzSO[[#This Row],[KLV A Ansatz]]/60,"")</f>
        <v/>
      </c>
      <c r="R149" s="104" t="str">
        <f>IFERROR(tbl_WohnsitzSO[[#This Row],[KLV B]]*tbl_WohnsitzSO[[#This Row],[KLV B Ansatz]]/60,"")</f>
        <v/>
      </c>
      <c r="S149" s="104" t="str">
        <f>IFERROR(tbl_WohnsitzSO[[#This Row],[KLV C]]*tbl_WohnsitzSO[[#This Row],[KLV C Ansatz]]/60,"")</f>
        <v/>
      </c>
      <c r="T149" s="104">
        <f>IFERROR(SUM(tbl_WohnsitzSO[[#This Row],[KLV A Kosten]:[KLV C Kosten]]),"")</f>
        <v>0</v>
      </c>
      <c r="U149" s="102">
        <f>COUNTIF($H$14:$H149,H149)</f>
        <v>0</v>
      </c>
      <c r="V149" s="161"/>
    </row>
    <row r="150" spans="1:22">
      <c r="A150" s="101">
        <v>137</v>
      </c>
      <c r="B150" s="156"/>
      <c r="C150" s="156"/>
      <c r="D150" s="230"/>
      <c r="E150" s="158"/>
      <c r="F150" s="230"/>
      <c r="G150" s="156"/>
      <c r="H150" s="155"/>
      <c r="I150" s="156"/>
      <c r="J150" s="156"/>
      <c r="K150" s="156"/>
      <c r="L150" s="156"/>
      <c r="M150" s="102">
        <f>SUM(tbl_WohnsitzSO[[#This Row],[KLV A]:[KLV C]])</f>
        <v>0</v>
      </c>
      <c r="N150" s="99" t="str">
        <f>IFERROR(IF(IFERROR(MATCH($C$8&amp;$H150,Tabelle2[Codierung],0),0)&gt;0,VLOOKUP(H150,Tabelle1[[Ort]:[RK KLV C üD]],2,),VLOOKUP(H150,Tabelle1[[Ort]:[RK KLV C üD]],5))+13,"")</f>
        <v/>
      </c>
      <c r="O150" s="99" t="str">
        <f>IFERROR(IF(IFERROR(MATCH($C$8&amp;$H150,Tabelle2[Codierung],0),0)&gt;0,VLOOKUP(H150,Tabelle1[[Ort]:[RK KLV C üD]],3,),VLOOKUP(H150,Tabelle1[[Ort]:[RK KLV C üD]],6))+13,"")</f>
        <v/>
      </c>
      <c r="P150" s="99" t="str">
        <f>IFERROR(IF(IFERROR(MATCH($C$8&amp;$H150,Tabelle2[Codierung],0),0)&gt;0,VLOOKUP(H150,Tabelle1[[Ort]:[RK KLV C üD]],4,),VLOOKUP(H150,Tabelle1[[Ort]:[RK KLV C üD]],7))+13,"")</f>
        <v/>
      </c>
      <c r="Q150" s="104" t="str">
        <f>IFERROR(tbl_WohnsitzSO[[#This Row],[KLV A]]*tbl_WohnsitzSO[[#This Row],[KLV A Ansatz]]/60,"")</f>
        <v/>
      </c>
      <c r="R150" s="104" t="str">
        <f>IFERROR(tbl_WohnsitzSO[[#This Row],[KLV B]]*tbl_WohnsitzSO[[#This Row],[KLV B Ansatz]]/60,"")</f>
        <v/>
      </c>
      <c r="S150" s="104" t="str">
        <f>IFERROR(tbl_WohnsitzSO[[#This Row],[KLV C]]*tbl_WohnsitzSO[[#This Row],[KLV C Ansatz]]/60,"")</f>
        <v/>
      </c>
      <c r="T150" s="104">
        <f>IFERROR(SUM(tbl_WohnsitzSO[[#This Row],[KLV A Kosten]:[KLV C Kosten]]),"")</f>
        <v>0</v>
      </c>
      <c r="U150" s="102">
        <f>COUNTIF($H$14:$H150,H150)</f>
        <v>0</v>
      </c>
      <c r="V150" s="161"/>
    </row>
    <row r="151" spans="1:22">
      <c r="A151" s="101">
        <v>138</v>
      </c>
      <c r="B151" s="156"/>
      <c r="C151" s="156"/>
      <c r="D151" s="230"/>
      <c r="E151" s="158"/>
      <c r="F151" s="230"/>
      <c r="G151" s="156"/>
      <c r="H151" s="155"/>
      <c r="I151" s="156"/>
      <c r="J151" s="156"/>
      <c r="K151" s="156"/>
      <c r="L151" s="156"/>
      <c r="M151" s="102">
        <f>SUM(tbl_WohnsitzSO[[#This Row],[KLV A]:[KLV C]])</f>
        <v>0</v>
      </c>
      <c r="N151" s="99" t="str">
        <f>IFERROR(IF(IFERROR(MATCH($C$8&amp;$H151,Tabelle2[Codierung],0),0)&gt;0,VLOOKUP(H151,Tabelle1[[Ort]:[RK KLV C üD]],2,),VLOOKUP(H151,Tabelle1[[Ort]:[RK KLV C üD]],5))+13,"")</f>
        <v/>
      </c>
      <c r="O151" s="99" t="str">
        <f>IFERROR(IF(IFERROR(MATCH($C$8&amp;$H151,Tabelle2[Codierung],0),0)&gt;0,VLOOKUP(H151,Tabelle1[[Ort]:[RK KLV C üD]],3,),VLOOKUP(H151,Tabelle1[[Ort]:[RK KLV C üD]],6))+13,"")</f>
        <v/>
      </c>
      <c r="P151" s="99" t="str">
        <f>IFERROR(IF(IFERROR(MATCH($C$8&amp;$H151,Tabelle2[Codierung],0),0)&gt;0,VLOOKUP(H151,Tabelle1[[Ort]:[RK KLV C üD]],4,),VLOOKUP(H151,Tabelle1[[Ort]:[RK KLV C üD]],7))+13,"")</f>
        <v/>
      </c>
      <c r="Q151" s="104" t="str">
        <f>IFERROR(tbl_WohnsitzSO[[#This Row],[KLV A]]*tbl_WohnsitzSO[[#This Row],[KLV A Ansatz]]/60,"")</f>
        <v/>
      </c>
      <c r="R151" s="104" t="str">
        <f>IFERROR(tbl_WohnsitzSO[[#This Row],[KLV B]]*tbl_WohnsitzSO[[#This Row],[KLV B Ansatz]]/60,"")</f>
        <v/>
      </c>
      <c r="S151" s="104" t="str">
        <f>IFERROR(tbl_WohnsitzSO[[#This Row],[KLV C]]*tbl_WohnsitzSO[[#This Row],[KLV C Ansatz]]/60,"")</f>
        <v/>
      </c>
      <c r="T151" s="104">
        <f>IFERROR(SUM(tbl_WohnsitzSO[[#This Row],[KLV A Kosten]:[KLV C Kosten]]),"")</f>
        <v>0</v>
      </c>
      <c r="U151" s="102">
        <f>COUNTIF($H$14:$H151,H151)</f>
        <v>0</v>
      </c>
      <c r="V151" s="161"/>
    </row>
    <row r="152" spans="1:22">
      <c r="A152" s="101">
        <v>139</v>
      </c>
      <c r="B152" s="156"/>
      <c r="C152" s="156"/>
      <c r="D152" s="230"/>
      <c r="E152" s="158"/>
      <c r="F152" s="230"/>
      <c r="G152" s="156"/>
      <c r="H152" s="155"/>
      <c r="I152" s="156"/>
      <c r="J152" s="156"/>
      <c r="K152" s="156"/>
      <c r="L152" s="156"/>
      <c r="M152" s="102">
        <f>SUM(tbl_WohnsitzSO[[#This Row],[KLV A]:[KLV C]])</f>
        <v>0</v>
      </c>
      <c r="N152" s="99" t="str">
        <f>IFERROR(IF(IFERROR(MATCH($C$8&amp;$H152,Tabelle2[Codierung],0),0)&gt;0,VLOOKUP(H152,Tabelle1[[Ort]:[RK KLV C üD]],2,),VLOOKUP(H152,Tabelle1[[Ort]:[RK KLV C üD]],5))+13,"")</f>
        <v/>
      </c>
      <c r="O152" s="99" t="str">
        <f>IFERROR(IF(IFERROR(MATCH($C$8&amp;$H152,Tabelle2[Codierung],0),0)&gt;0,VLOOKUP(H152,Tabelle1[[Ort]:[RK KLV C üD]],3,),VLOOKUP(H152,Tabelle1[[Ort]:[RK KLV C üD]],6))+13,"")</f>
        <v/>
      </c>
      <c r="P152" s="99" t="str">
        <f>IFERROR(IF(IFERROR(MATCH($C$8&amp;$H152,Tabelle2[Codierung],0),0)&gt;0,VLOOKUP(H152,Tabelle1[[Ort]:[RK KLV C üD]],4,),VLOOKUP(H152,Tabelle1[[Ort]:[RK KLV C üD]],7))+13,"")</f>
        <v/>
      </c>
      <c r="Q152" s="104" t="str">
        <f>IFERROR(tbl_WohnsitzSO[[#This Row],[KLV A]]*tbl_WohnsitzSO[[#This Row],[KLV A Ansatz]]/60,"")</f>
        <v/>
      </c>
      <c r="R152" s="104" t="str">
        <f>IFERROR(tbl_WohnsitzSO[[#This Row],[KLV B]]*tbl_WohnsitzSO[[#This Row],[KLV B Ansatz]]/60,"")</f>
        <v/>
      </c>
      <c r="S152" s="104" t="str">
        <f>IFERROR(tbl_WohnsitzSO[[#This Row],[KLV C]]*tbl_WohnsitzSO[[#This Row],[KLV C Ansatz]]/60,"")</f>
        <v/>
      </c>
      <c r="T152" s="104">
        <f>IFERROR(SUM(tbl_WohnsitzSO[[#This Row],[KLV A Kosten]:[KLV C Kosten]]),"")</f>
        <v>0</v>
      </c>
      <c r="U152" s="102">
        <f>COUNTIF($H$14:$H152,H152)</f>
        <v>0</v>
      </c>
      <c r="V152" s="161"/>
    </row>
    <row r="153" spans="1:22">
      <c r="A153" s="101">
        <v>140</v>
      </c>
      <c r="B153" s="156"/>
      <c r="C153" s="156"/>
      <c r="D153" s="230"/>
      <c r="E153" s="158"/>
      <c r="F153" s="230"/>
      <c r="G153" s="156"/>
      <c r="H153" s="155"/>
      <c r="I153" s="156"/>
      <c r="J153" s="156"/>
      <c r="K153" s="156"/>
      <c r="L153" s="156"/>
      <c r="M153" s="102">
        <f>SUM(tbl_WohnsitzSO[[#This Row],[KLV A]:[KLV C]])</f>
        <v>0</v>
      </c>
      <c r="N153" s="99" t="str">
        <f>IFERROR(IF(IFERROR(MATCH($C$8&amp;$H153,Tabelle2[Codierung],0),0)&gt;0,VLOOKUP(H153,Tabelle1[[Ort]:[RK KLV C üD]],2,),VLOOKUP(H153,Tabelle1[[Ort]:[RK KLV C üD]],5))+13,"")</f>
        <v/>
      </c>
      <c r="O153" s="99" t="str">
        <f>IFERROR(IF(IFERROR(MATCH($C$8&amp;$H153,Tabelle2[Codierung],0),0)&gt;0,VLOOKUP(H153,Tabelle1[[Ort]:[RK KLV C üD]],3,),VLOOKUP(H153,Tabelle1[[Ort]:[RK KLV C üD]],6))+13,"")</f>
        <v/>
      </c>
      <c r="P153" s="99" t="str">
        <f>IFERROR(IF(IFERROR(MATCH($C$8&amp;$H153,Tabelle2[Codierung],0),0)&gt;0,VLOOKUP(H153,Tabelle1[[Ort]:[RK KLV C üD]],4,),VLOOKUP(H153,Tabelle1[[Ort]:[RK KLV C üD]],7))+13,"")</f>
        <v/>
      </c>
      <c r="Q153" s="104" t="str">
        <f>IFERROR(tbl_WohnsitzSO[[#This Row],[KLV A]]*tbl_WohnsitzSO[[#This Row],[KLV A Ansatz]]/60,"")</f>
        <v/>
      </c>
      <c r="R153" s="104" t="str">
        <f>IFERROR(tbl_WohnsitzSO[[#This Row],[KLV B]]*tbl_WohnsitzSO[[#This Row],[KLV B Ansatz]]/60,"")</f>
        <v/>
      </c>
      <c r="S153" s="104" t="str">
        <f>IFERROR(tbl_WohnsitzSO[[#This Row],[KLV C]]*tbl_WohnsitzSO[[#This Row],[KLV C Ansatz]]/60,"")</f>
        <v/>
      </c>
      <c r="T153" s="104">
        <f>IFERROR(SUM(tbl_WohnsitzSO[[#This Row],[KLV A Kosten]:[KLV C Kosten]]),"")</f>
        <v>0</v>
      </c>
      <c r="U153" s="102">
        <f>COUNTIF($H$14:$H153,H153)</f>
        <v>0</v>
      </c>
      <c r="V153" s="161"/>
    </row>
    <row r="154" spans="1:22">
      <c r="A154" s="101">
        <v>141</v>
      </c>
      <c r="B154" s="156"/>
      <c r="C154" s="156"/>
      <c r="D154" s="230"/>
      <c r="E154" s="158"/>
      <c r="F154" s="230"/>
      <c r="G154" s="156"/>
      <c r="H154" s="155"/>
      <c r="I154" s="156"/>
      <c r="J154" s="156"/>
      <c r="K154" s="156"/>
      <c r="L154" s="156"/>
      <c r="M154" s="102">
        <f>SUM(tbl_WohnsitzSO[[#This Row],[KLV A]:[KLV C]])</f>
        <v>0</v>
      </c>
      <c r="N154" s="99" t="str">
        <f>IFERROR(IF(IFERROR(MATCH($C$8&amp;$H154,Tabelle2[Codierung],0),0)&gt;0,VLOOKUP(H154,Tabelle1[[Ort]:[RK KLV C üD]],2,),VLOOKUP(H154,Tabelle1[[Ort]:[RK KLV C üD]],5))+13,"")</f>
        <v/>
      </c>
      <c r="O154" s="99" t="str">
        <f>IFERROR(IF(IFERROR(MATCH($C$8&amp;$H154,Tabelle2[Codierung],0),0)&gt;0,VLOOKUP(H154,Tabelle1[[Ort]:[RK KLV C üD]],3,),VLOOKUP(H154,Tabelle1[[Ort]:[RK KLV C üD]],6))+13,"")</f>
        <v/>
      </c>
      <c r="P154" s="99" t="str">
        <f>IFERROR(IF(IFERROR(MATCH($C$8&amp;$H154,Tabelle2[Codierung],0),0)&gt;0,VLOOKUP(H154,Tabelle1[[Ort]:[RK KLV C üD]],4,),VLOOKUP(H154,Tabelle1[[Ort]:[RK KLV C üD]],7))+13,"")</f>
        <v/>
      </c>
      <c r="Q154" s="104" t="str">
        <f>IFERROR(tbl_WohnsitzSO[[#This Row],[KLV A]]*tbl_WohnsitzSO[[#This Row],[KLV A Ansatz]]/60,"")</f>
        <v/>
      </c>
      <c r="R154" s="104" t="str">
        <f>IFERROR(tbl_WohnsitzSO[[#This Row],[KLV B]]*tbl_WohnsitzSO[[#This Row],[KLV B Ansatz]]/60,"")</f>
        <v/>
      </c>
      <c r="S154" s="104" t="str">
        <f>IFERROR(tbl_WohnsitzSO[[#This Row],[KLV C]]*tbl_WohnsitzSO[[#This Row],[KLV C Ansatz]]/60,"")</f>
        <v/>
      </c>
      <c r="T154" s="104">
        <f>IFERROR(SUM(tbl_WohnsitzSO[[#This Row],[KLV A Kosten]:[KLV C Kosten]]),"")</f>
        <v>0</v>
      </c>
      <c r="U154" s="102">
        <f>COUNTIF($H$14:$H154,H154)</f>
        <v>0</v>
      </c>
      <c r="V154" s="161"/>
    </row>
    <row r="155" spans="1:22">
      <c r="A155" s="101">
        <v>142</v>
      </c>
      <c r="B155" s="156"/>
      <c r="C155" s="156"/>
      <c r="D155" s="230"/>
      <c r="E155" s="158"/>
      <c r="F155" s="230"/>
      <c r="G155" s="156"/>
      <c r="H155" s="155"/>
      <c r="I155" s="156"/>
      <c r="J155" s="156"/>
      <c r="K155" s="156"/>
      <c r="L155" s="156"/>
      <c r="M155" s="102">
        <f>SUM(tbl_WohnsitzSO[[#This Row],[KLV A]:[KLV C]])</f>
        <v>0</v>
      </c>
      <c r="N155" s="99" t="str">
        <f>IFERROR(IF(IFERROR(MATCH($C$8&amp;$H155,Tabelle2[Codierung],0),0)&gt;0,VLOOKUP(H155,Tabelle1[[Ort]:[RK KLV C üD]],2,),VLOOKUP(H155,Tabelle1[[Ort]:[RK KLV C üD]],5))+13,"")</f>
        <v/>
      </c>
      <c r="O155" s="99" t="str">
        <f>IFERROR(IF(IFERROR(MATCH($C$8&amp;$H155,Tabelle2[Codierung],0),0)&gt;0,VLOOKUP(H155,Tabelle1[[Ort]:[RK KLV C üD]],3,),VLOOKUP(H155,Tabelle1[[Ort]:[RK KLV C üD]],6))+13,"")</f>
        <v/>
      </c>
      <c r="P155" s="99" t="str">
        <f>IFERROR(IF(IFERROR(MATCH($C$8&amp;$H155,Tabelle2[Codierung],0),0)&gt;0,VLOOKUP(H155,Tabelle1[[Ort]:[RK KLV C üD]],4,),VLOOKUP(H155,Tabelle1[[Ort]:[RK KLV C üD]],7))+13,"")</f>
        <v/>
      </c>
      <c r="Q155" s="104" t="str">
        <f>IFERROR(tbl_WohnsitzSO[[#This Row],[KLV A]]*tbl_WohnsitzSO[[#This Row],[KLV A Ansatz]]/60,"")</f>
        <v/>
      </c>
      <c r="R155" s="104" t="str">
        <f>IFERROR(tbl_WohnsitzSO[[#This Row],[KLV B]]*tbl_WohnsitzSO[[#This Row],[KLV B Ansatz]]/60,"")</f>
        <v/>
      </c>
      <c r="S155" s="104" t="str">
        <f>IFERROR(tbl_WohnsitzSO[[#This Row],[KLV C]]*tbl_WohnsitzSO[[#This Row],[KLV C Ansatz]]/60,"")</f>
        <v/>
      </c>
      <c r="T155" s="104">
        <f>IFERROR(SUM(tbl_WohnsitzSO[[#This Row],[KLV A Kosten]:[KLV C Kosten]]),"")</f>
        <v>0</v>
      </c>
      <c r="U155" s="102">
        <f>COUNTIF($H$14:$H155,H155)</f>
        <v>0</v>
      </c>
      <c r="V155" s="161"/>
    </row>
    <row r="156" spans="1:22">
      <c r="A156" s="101">
        <v>143</v>
      </c>
      <c r="B156" s="156"/>
      <c r="C156" s="156"/>
      <c r="D156" s="230"/>
      <c r="E156" s="158"/>
      <c r="F156" s="230"/>
      <c r="G156" s="156"/>
      <c r="H156" s="155"/>
      <c r="I156" s="156"/>
      <c r="J156" s="156"/>
      <c r="K156" s="156"/>
      <c r="L156" s="156"/>
      <c r="M156" s="102">
        <f>SUM(tbl_WohnsitzSO[[#This Row],[KLV A]:[KLV C]])</f>
        <v>0</v>
      </c>
      <c r="N156" s="99" t="str">
        <f>IFERROR(IF(IFERROR(MATCH($C$8&amp;$H156,Tabelle2[Codierung],0),0)&gt;0,VLOOKUP(H156,Tabelle1[[Ort]:[RK KLV C üD]],2,),VLOOKUP(H156,Tabelle1[[Ort]:[RK KLV C üD]],5))+13,"")</f>
        <v/>
      </c>
      <c r="O156" s="99" t="str">
        <f>IFERROR(IF(IFERROR(MATCH($C$8&amp;$H156,Tabelle2[Codierung],0),0)&gt;0,VLOOKUP(H156,Tabelle1[[Ort]:[RK KLV C üD]],3,),VLOOKUP(H156,Tabelle1[[Ort]:[RK KLV C üD]],6))+13,"")</f>
        <v/>
      </c>
      <c r="P156" s="99" t="str">
        <f>IFERROR(IF(IFERROR(MATCH($C$8&amp;$H156,Tabelle2[Codierung],0),0)&gt;0,VLOOKUP(H156,Tabelle1[[Ort]:[RK KLV C üD]],4,),VLOOKUP(H156,Tabelle1[[Ort]:[RK KLV C üD]],7))+13,"")</f>
        <v/>
      </c>
      <c r="Q156" s="104" t="str">
        <f>IFERROR(tbl_WohnsitzSO[[#This Row],[KLV A]]*tbl_WohnsitzSO[[#This Row],[KLV A Ansatz]]/60,"")</f>
        <v/>
      </c>
      <c r="R156" s="104" t="str">
        <f>IFERROR(tbl_WohnsitzSO[[#This Row],[KLV B]]*tbl_WohnsitzSO[[#This Row],[KLV B Ansatz]]/60,"")</f>
        <v/>
      </c>
      <c r="S156" s="104" t="str">
        <f>IFERROR(tbl_WohnsitzSO[[#This Row],[KLV C]]*tbl_WohnsitzSO[[#This Row],[KLV C Ansatz]]/60,"")</f>
        <v/>
      </c>
      <c r="T156" s="104">
        <f>IFERROR(SUM(tbl_WohnsitzSO[[#This Row],[KLV A Kosten]:[KLV C Kosten]]),"")</f>
        <v>0</v>
      </c>
      <c r="U156" s="102">
        <f>COUNTIF($H$14:$H156,H156)</f>
        <v>0</v>
      </c>
      <c r="V156" s="161"/>
    </row>
    <row r="157" spans="1:22">
      <c r="A157" s="101">
        <v>144</v>
      </c>
      <c r="B157" s="156"/>
      <c r="C157" s="156"/>
      <c r="D157" s="230"/>
      <c r="E157" s="158"/>
      <c r="F157" s="230"/>
      <c r="G157" s="156"/>
      <c r="H157" s="155"/>
      <c r="I157" s="156"/>
      <c r="J157" s="156"/>
      <c r="K157" s="156"/>
      <c r="L157" s="156"/>
      <c r="M157" s="102">
        <f>SUM(tbl_WohnsitzSO[[#This Row],[KLV A]:[KLV C]])</f>
        <v>0</v>
      </c>
      <c r="N157" s="99" t="str">
        <f>IFERROR(IF(IFERROR(MATCH($C$8&amp;$H157,Tabelle2[Codierung],0),0)&gt;0,VLOOKUP(H157,Tabelle1[[Ort]:[RK KLV C üD]],2,),VLOOKUP(H157,Tabelle1[[Ort]:[RK KLV C üD]],5))+13,"")</f>
        <v/>
      </c>
      <c r="O157" s="99" t="str">
        <f>IFERROR(IF(IFERROR(MATCH($C$8&amp;$H157,Tabelle2[Codierung],0),0)&gt;0,VLOOKUP(H157,Tabelle1[[Ort]:[RK KLV C üD]],3,),VLOOKUP(H157,Tabelle1[[Ort]:[RK KLV C üD]],6))+13,"")</f>
        <v/>
      </c>
      <c r="P157" s="99" t="str">
        <f>IFERROR(IF(IFERROR(MATCH($C$8&amp;$H157,Tabelle2[Codierung],0),0)&gt;0,VLOOKUP(H157,Tabelle1[[Ort]:[RK KLV C üD]],4,),VLOOKUP(H157,Tabelle1[[Ort]:[RK KLV C üD]],7))+13,"")</f>
        <v/>
      </c>
      <c r="Q157" s="104" t="str">
        <f>IFERROR(tbl_WohnsitzSO[[#This Row],[KLV A]]*tbl_WohnsitzSO[[#This Row],[KLV A Ansatz]]/60,"")</f>
        <v/>
      </c>
      <c r="R157" s="104" t="str">
        <f>IFERROR(tbl_WohnsitzSO[[#This Row],[KLV B]]*tbl_WohnsitzSO[[#This Row],[KLV B Ansatz]]/60,"")</f>
        <v/>
      </c>
      <c r="S157" s="104" t="str">
        <f>IFERROR(tbl_WohnsitzSO[[#This Row],[KLV C]]*tbl_WohnsitzSO[[#This Row],[KLV C Ansatz]]/60,"")</f>
        <v/>
      </c>
      <c r="T157" s="104">
        <f>IFERROR(SUM(tbl_WohnsitzSO[[#This Row],[KLV A Kosten]:[KLV C Kosten]]),"")</f>
        <v>0</v>
      </c>
      <c r="U157" s="102">
        <f>COUNTIF($H$14:$H157,H157)</f>
        <v>0</v>
      </c>
      <c r="V157" s="161"/>
    </row>
    <row r="158" spans="1:22">
      <c r="A158" s="101">
        <v>145</v>
      </c>
      <c r="B158" s="156"/>
      <c r="C158" s="156"/>
      <c r="D158" s="230"/>
      <c r="E158" s="158"/>
      <c r="F158" s="230"/>
      <c r="G158" s="156"/>
      <c r="H158" s="155"/>
      <c r="I158" s="156"/>
      <c r="J158" s="156"/>
      <c r="K158" s="156"/>
      <c r="L158" s="156"/>
      <c r="M158" s="102">
        <f>SUM(tbl_WohnsitzSO[[#This Row],[KLV A]:[KLV C]])</f>
        <v>0</v>
      </c>
      <c r="N158" s="99" t="str">
        <f>IFERROR(IF(IFERROR(MATCH($C$8&amp;$H158,Tabelle2[Codierung],0),0)&gt;0,VLOOKUP(H158,Tabelle1[[Ort]:[RK KLV C üD]],2,),VLOOKUP(H158,Tabelle1[[Ort]:[RK KLV C üD]],5))+13,"")</f>
        <v/>
      </c>
      <c r="O158" s="99" t="str">
        <f>IFERROR(IF(IFERROR(MATCH($C$8&amp;$H158,Tabelle2[Codierung],0),0)&gt;0,VLOOKUP(H158,Tabelle1[[Ort]:[RK KLV C üD]],3,),VLOOKUP(H158,Tabelle1[[Ort]:[RK KLV C üD]],6))+13,"")</f>
        <v/>
      </c>
      <c r="P158" s="99" t="str">
        <f>IFERROR(IF(IFERROR(MATCH($C$8&amp;$H158,Tabelle2[Codierung],0),0)&gt;0,VLOOKUP(H158,Tabelle1[[Ort]:[RK KLV C üD]],4,),VLOOKUP(H158,Tabelle1[[Ort]:[RK KLV C üD]],7))+13,"")</f>
        <v/>
      </c>
      <c r="Q158" s="104" t="str">
        <f>IFERROR(tbl_WohnsitzSO[[#This Row],[KLV A]]*tbl_WohnsitzSO[[#This Row],[KLV A Ansatz]]/60,"")</f>
        <v/>
      </c>
      <c r="R158" s="104" t="str">
        <f>IFERROR(tbl_WohnsitzSO[[#This Row],[KLV B]]*tbl_WohnsitzSO[[#This Row],[KLV B Ansatz]]/60,"")</f>
        <v/>
      </c>
      <c r="S158" s="104" t="str">
        <f>IFERROR(tbl_WohnsitzSO[[#This Row],[KLV C]]*tbl_WohnsitzSO[[#This Row],[KLV C Ansatz]]/60,"")</f>
        <v/>
      </c>
      <c r="T158" s="104">
        <f>IFERROR(SUM(tbl_WohnsitzSO[[#This Row],[KLV A Kosten]:[KLV C Kosten]]),"")</f>
        <v>0</v>
      </c>
      <c r="U158" s="102">
        <f>COUNTIF($H$14:$H158,H158)</f>
        <v>0</v>
      </c>
      <c r="V158" s="161"/>
    </row>
    <row r="159" spans="1:22">
      <c r="A159" s="101">
        <v>146</v>
      </c>
      <c r="B159" s="156"/>
      <c r="C159" s="156"/>
      <c r="D159" s="230"/>
      <c r="E159" s="158"/>
      <c r="F159" s="230"/>
      <c r="G159" s="156"/>
      <c r="H159" s="155"/>
      <c r="I159" s="156"/>
      <c r="J159" s="156"/>
      <c r="K159" s="156"/>
      <c r="L159" s="156"/>
      <c r="M159" s="102">
        <f>SUM(tbl_WohnsitzSO[[#This Row],[KLV A]:[KLV C]])</f>
        <v>0</v>
      </c>
      <c r="N159" s="99" t="str">
        <f>IFERROR(IF(IFERROR(MATCH($C$8&amp;$H159,Tabelle2[Codierung],0),0)&gt;0,VLOOKUP(H159,Tabelle1[[Ort]:[RK KLV C üD]],2,),VLOOKUP(H159,Tabelle1[[Ort]:[RK KLV C üD]],5))+13,"")</f>
        <v/>
      </c>
      <c r="O159" s="99" t="str">
        <f>IFERROR(IF(IFERROR(MATCH($C$8&amp;$H159,Tabelle2[Codierung],0),0)&gt;0,VLOOKUP(H159,Tabelle1[[Ort]:[RK KLV C üD]],3,),VLOOKUP(H159,Tabelle1[[Ort]:[RK KLV C üD]],6))+13,"")</f>
        <v/>
      </c>
      <c r="P159" s="99" t="str">
        <f>IFERROR(IF(IFERROR(MATCH($C$8&amp;$H159,Tabelle2[Codierung],0),0)&gt;0,VLOOKUP(H159,Tabelle1[[Ort]:[RK KLV C üD]],4,),VLOOKUP(H159,Tabelle1[[Ort]:[RK KLV C üD]],7))+13,"")</f>
        <v/>
      </c>
      <c r="Q159" s="104" t="str">
        <f>IFERROR(tbl_WohnsitzSO[[#This Row],[KLV A]]*tbl_WohnsitzSO[[#This Row],[KLV A Ansatz]]/60,"")</f>
        <v/>
      </c>
      <c r="R159" s="104" t="str">
        <f>IFERROR(tbl_WohnsitzSO[[#This Row],[KLV B]]*tbl_WohnsitzSO[[#This Row],[KLV B Ansatz]]/60,"")</f>
        <v/>
      </c>
      <c r="S159" s="104" t="str">
        <f>IFERROR(tbl_WohnsitzSO[[#This Row],[KLV C]]*tbl_WohnsitzSO[[#This Row],[KLV C Ansatz]]/60,"")</f>
        <v/>
      </c>
      <c r="T159" s="104">
        <f>IFERROR(SUM(tbl_WohnsitzSO[[#This Row],[KLV A Kosten]:[KLV C Kosten]]),"")</f>
        <v>0</v>
      </c>
      <c r="U159" s="102">
        <f>COUNTIF($H$14:$H159,H159)</f>
        <v>0</v>
      </c>
      <c r="V159" s="161"/>
    </row>
    <row r="160" spans="1:22">
      <c r="A160" s="101">
        <v>147</v>
      </c>
      <c r="B160" s="156"/>
      <c r="C160" s="156"/>
      <c r="D160" s="230"/>
      <c r="E160" s="158"/>
      <c r="F160" s="230"/>
      <c r="G160" s="156"/>
      <c r="H160" s="155"/>
      <c r="I160" s="156"/>
      <c r="J160" s="156"/>
      <c r="K160" s="156"/>
      <c r="L160" s="156"/>
      <c r="M160" s="102">
        <f>SUM(tbl_WohnsitzSO[[#This Row],[KLV A]:[KLV C]])</f>
        <v>0</v>
      </c>
      <c r="N160" s="99" t="str">
        <f>IFERROR(IF(IFERROR(MATCH($C$8&amp;$H160,Tabelle2[Codierung],0),0)&gt;0,VLOOKUP(H160,Tabelle1[[Ort]:[RK KLV C üD]],2,),VLOOKUP(H160,Tabelle1[[Ort]:[RK KLV C üD]],5))+13,"")</f>
        <v/>
      </c>
      <c r="O160" s="99" t="str">
        <f>IFERROR(IF(IFERROR(MATCH($C$8&amp;$H160,Tabelle2[Codierung],0),0)&gt;0,VLOOKUP(H160,Tabelle1[[Ort]:[RK KLV C üD]],3,),VLOOKUP(H160,Tabelle1[[Ort]:[RK KLV C üD]],6))+13,"")</f>
        <v/>
      </c>
      <c r="P160" s="99" t="str">
        <f>IFERROR(IF(IFERROR(MATCH($C$8&amp;$H160,Tabelle2[Codierung],0),0)&gt;0,VLOOKUP(H160,Tabelle1[[Ort]:[RK KLV C üD]],4,),VLOOKUP(H160,Tabelle1[[Ort]:[RK KLV C üD]],7))+13,"")</f>
        <v/>
      </c>
      <c r="Q160" s="104" t="str">
        <f>IFERROR(tbl_WohnsitzSO[[#This Row],[KLV A]]*tbl_WohnsitzSO[[#This Row],[KLV A Ansatz]]/60,"")</f>
        <v/>
      </c>
      <c r="R160" s="104" t="str">
        <f>IFERROR(tbl_WohnsitzSO[[#This Row],[KLV B]]*tbl_WohnsitzSO[[#This Row],[KLV B Ansatz]]/60,"")</f>
        <v/>
      </c>
      <c r="S160" s="104" t="str">
        <f>IFERROR(tbl_WohnsitzSO[[#This Row],[KLV C]]*tbl_WohnsitzSO[[#This Row],[KLV C Ansatz]]/60,"")</f>
        <v/>
      </c>
      <c r="T160" s="104">
        <f>IFERROR(SUM(tbl_WohnsitzSO[[#This Row],[KLV A Kosten]:[KLV C Kosten]]),"")</f>
        <v>0</v>
      </c>
      <c r="U160" s="102">
        <f>COUNTIF($H$14:$H160,H160)</f>
        <v>0</v>
      </c>
      <c r="V160" s="161"/>
    </row>
    <row r="161" spans="1:22">
      <c r="A161" s="101">
        <v>148</v>
      </c>
      <c r="B161" s="156"/>
      <c r="C161" s="156"/>
      <c r="D161" s="230"/>
      <c r="E161" s="158"/>
      <c r="F161" s="230"/>
      <c r="G161" s="156"/>
      <c r="H161" s="155"/>
      <c r="I161" s="156"/>
      <c r="J161" s="156"/>
      <c r="K161" s="156"/>
      <c r="L161" s="156"/>
      <c r="M161" s="102">
        <f>SUM(tbl_WohnsitzSO[[#This Row],[KLV A]:[KLV C]])</f>
        <v>0</v>
      </c>
      <c r="N161" s="99" t="str">
        <f>IFERROR(IF(IFERROR(MATCH($C$8&amp;$H161,Tabelle2[Codierung],0),0)&gt;0,VLOOKUP(H161,Tabelle1[[Ort]:[RK KLV C üD]],2,),VLOOKUP(H161,Tabelle1[[Ort]:[RK KLV C üD]],5))+13,"")</f>
        <v/>
      </c>
      <c r="O161" s="99" t="str">
        <f>IFERROR(IF(IFERROR(MATCH($C$8&amp;$H161,Tabelle2[Codierung],0),0)&gt;0,VLOOKUP(H161,Tabelle1[[Ort]:[RK KLV C üD]],3,),VLOOKUP(H161,Tabelle1[[Ort]:[RK KLV C üD]],6))+13,"")</f>
        <v/>
      </c>
      <c r="P161" s="99" t="str">
        <f>IFERROR(IF(IFERROR(MATCH($C$8&amp;$H161,Tabelle2[Codierung],0),0)&gt;0,VLOOKUP(H161,Tabelle1[[Ort]:[RK KLV C üD]],4,),VLOOKUP(H161,Tabelle1[[Ort]:[RK KLV C üD]],7))+13,"")</f>
        <v/>
      </c>
      <c r="Q161" s="104" t="str">
        <f>IFERROR(tbl_WohnsitzSO[[#This Row],[KLV A]]*tbl_WohnsitzSO[[#This Row],[KLV A Ansatz]]/60,"")</f>
        <v/>
      </c>
      <c r="R161" s="104" t="str">
        <f>IFERROR(tbl_WohnsitzSO[[#This Row],[KLV B]]*tbl_WohnsitzSO[[#This Row],[KLV B Ansatz]]/60,"")</f>
        <v/>
      </c>
      <c r="S161" s="104" t="str">
        <f>IFERROR(tbl_WohnsitzSO[[#This Row],[KLV C]]*tbl_WohnsitzSO[[#This Row],[KLV C Ansatz]]/60,"")</f>
        <v/>
      </c>
      <c r="T161" s="104">
        <f>IFERROR(SUM(tbl_WohnsitzSO[[#This Row],[KLV A Kosten]:[KLV C Kosten]]),"")</f>
        <v>0</v>
      </c>
      <c r="U161" s="102">
        <f>COUNTIF($H$14:$H161,H161)</f>
        <v>0</v>
      </c>
      <c r="V161" s="161"/>
    </row>
    <row r="162" spans="1:22">
      <c r="A162" s="101">
        <v>149</v>
      </c>
      <c r="B162" s="156"/>
      <c r="C162" s="156"/>
      <c r="D162" s="230"/>
      <c r="E162" s="158"/>
      <c r="F162" s="230"/>
      <c r="G162" s="156"/>
      <c r="H162" s="155"/>
      <c r="I162" s="156"/>
      <c r="J162" s="156"/>
      <c r="K162" s="156"/>
      <c r="L162" s="156"/>
      <c r="M162" s="102">
        <f>SUM(tbl_WohnsitzSO[[#This Row],[KLV A]:[KLV C]])</f>
        <v>0</v>
      </c>
      <c r="N162" s="99" t="str">
        <f>IFERROR(IF(IFERROR(MATCH($C$8&amp;$H162,Tabelle2[Codierung],0),0)&gt;0,VLOOKUP(H162,Tabelle1[[Ort]:[RK KLV C üD]],2,),VLOOKUP(H162,Tabelle1[[Ort]:[RK KLV C üD]],5))+13,"")</f>
        <v/>
      </c>
      <c r="O162" s="99" t="str">
        <f>IFERROR(IF(IFERROR(MATCH($C$8&amp;$H162,Tabelle2[Codierung],0),0)&gt;0,VLOOKUP(H162,Tabelle1[[Ort]:[RK KLV C üD]],3,),VLOOKUP(H162,Tabelle1[[Ort]:[RK KLV C üD]],6))+13,"")</f>
        <v/>
      </c>
      <c r="P162" s="99" t="str">
        <f>IFERROR(IF(IFERROR(MATCH($C$8&amp;$H162,Tabelle2[Codierung],0),0)&gt;0,VLOOKUP(H162,Tabelle1[[Ort]:[RK KLV C üD]],4,),VLOOKUP(H162,Tabelle1[[Ort]:[RK KLV C üD]],7))+13,"")</f>
        <v/>
      </c>
      <c r="Q162" s="104" t="str">
        <f>IFERROR(tbl_WohnsitzSO[[#This Row],[KLV A]]*tbl_WohnsitzSO[[#This Row],[KLV A Ansatz]]/60,"")</f>
        <v/>
      </c>
      <c r="R162" s="104" t="str">
        <f>IFERROR(tbl_WohnsitzSO[[#This Row],[KLV B]]*tbl_WohnsitzSO[[#This Row],[KLV B Ansatz]]/60,"")</f>
        <v/>
      </c>
      <c r="S162" s="104" t="str">
        <f>IFERROR(tbl_WohnsitzSO[[#This Row],[KLV C]]*tbl_WohnsitzSO[[#This Row],[KLV C Ansatz]]/60,"")</f>
        <v/>
      </c>
      <c r="T162" s="104">
        <f>IFERROR(SUM(tbl_WohnsitzSO[[#This Row],[KLV A Kosten]:[KLV C Kosten]]),"")</f>
        <v>0</v>
      </c>
      <c r="U162" s="102">
        <f>COUNTIF($H$14:$H162,H162)</f>
        <v>0</v>
      </c>
      <c r="V162" s="161"/>
    </row>
    <row r="163" spans="1:22">
      <c r="A163" s="101">
        <v>150</v>
      </c>
      <c r="B163" s="156"/>
      <c r="C163" s="156"/>
      <c r="D163" s="230"/>
      <c r="E163" s="158"/>
      <c r="F163" s="230"/>
      <c r="G163" s="156"/>
      <c r="H163" s="155"/>
      <c r="I163" s="156"/>
      <c r="J163" s="156"/>
      <c r="K163" s="156"/>
      <c r="L163" s="156"/>
      <c r="M163" s="102">
        <f>SUM(tbl_WohnsitzSO[[#This Row],[KLV A]:[KLV C]])</f>
        <v>0</v>
      </c>
      <c r="N163" s="99" t="str">
        <f>IFERROR(IF(IFERROR(MATCH($C$8&amp;$H163,Tabelle2[Codierung],0),0)&gt;0,VLOOKUP(H163,Tabelle1[[Ort]:[RK KLV C üD]],2,),VLOOKUP(H163,Tabelle1[[Ort]:[RK KLV C üD]],5))+13,"")</f>
        <v/>
      </c>
      <c r="O163" s="99" t="str">
        <f>IFERROR(IF(IFERROR(MATCH($C$8&amp;$H163,Tabelle2[Codierung],0),0)&gt;0,VLOOKUP(H163,Tabelle1[[Ort]:[RK KLV C üD]],3,),VLOOKUP(H163,Tabelle1[[Ort]:[RK KLV C üD]],6))+13,"")</f>
        <v/>
      </c>
      <c r="P163" s="99" t="str">
        <f>IFERROR(IF(IFERROR(MATCH($C$8&amp;$H163,Tabelle2[Codierung],0),0)&gt;0,VLOOKUP(H163,Tabelle1[[Ort]:[RK KLV C üD]],4,),VLOOKUP(H163,Tabelle1[[Ort]:[RK KLV C üD]],7))+13,"")</f>
        <v/>
      </c>
      <c r="Q163" s="104" t="str">
        <f>IFERROR(tbl_WohnsitzSO[[#This Row],[KLV A]]*tbl_WohnsitzSO[[#This Row],[KLV A Ansatz]]/60,"")</f>
        <v/>
      </c>
      <c r="R163" s="104" t="str">
        <f>IFERROR(tbl_WohnsitzSO[[#This Row],[KLV B]]*tbl_WohnsitzSO[[#This Row],[KLV B Ansatz]]/60,"")</f>
        <v/>
      </c>
      <c r="S163" s="104" t="str">
        <f>IFERROR(tbl_WohnsitzSO[[#This Row],[KLV C]]*tbl_WohnsitzSO[[#This Row],[KLV C Ansatz]]/60,"")</f>
        <v/>
      </c>
      <c r="T163" s="104">
        <f>IFERROR(SUM(tbl_WohnsitzSO[[#This Row],[KLV A Kosten]:[KLV C Kosten]]),"")</f>
        <v>0</v>
      </c>
      <c r="U163" s="102">
        <f>COUNTIF($H$14:$H163,H163)</f>
        <v>0</v>
      </c>
      <c r="V163" s="161"/>
    </row>
    <row r="164" spans="1:22">
      <c r="A164" s="101">
        <v>151</v>
      </c>
      <c r="B164" s="156"/>
      <c r="C164" s="156"/>
      <c r="D164" s="230"/>
      <c r="E164" s="158"/>
      <c r="F164" s="230"/>
      <c r="G164" s="156"/>
      <c r="H164" s="155"/>
      <c r="I164" s="156"/>
      <c r="J164" s="156"/>
      <c r="K164" s="156"/>
      <c r="L164" s="156"/>
      <c r="M164" s="102">
        <f>SUM(tbl_WohnsitzSO[[#This Row],[KLV A]:[KLV C]])</f>
        <v>0</v>
      </c>
      <c r="N164" s="99" t="str">
        <f>IFERROR(IF(IFERROR(MATCH($C$8&amp;$H164,Tabelle2[Codierung],0),0)&gt;0,VLOOKUP(H164,Tabelle1[[Ort]:[RK KLV C üD]],2,),VLOOKUP(H164,Tabelle1[[Ort]:[RK KLV C üD]],5))+13,"")</f>
        <v/>
      </c>
      <c r="O164" s="99" t="str">
        <f>IFERROR(IF(IFERROR(MATCH($C$8&amp;$H164,Tabelle2[Codierung],0),0)&gt;0,VLOOKUP(H164,Tabelle1[[Ort]:[RK KLV C üD]],3,),VLOOKUP(H164,Tabelle1[[Ort]:[RK KLV C üD]],6))+13,"")</f>
        <v/>
      </c>
      <c r="P164" s="99" t="str">
        <f>IFERROR(IF(IFERROR(MATCH($C$8&amp;$H164,Tabelle2[Codierung],0),0)&gt;0,VLOOKUP(H164,Tabelle1[[Ort]:[RK KLV C üD]],4,),VLOOKUP(H164,Tabelle1[[Ort]:[RK KLV C üD]],7))+13,"")</f>
        <v/>
      </c>
      <c r="Q164" s="104" t="str">
        <f>IFERROR(tbl_WohnsitzSO[[#This Row],[KLV A]]*tbl_WohnsitzSO[[#This Row],[KLV A Ansatz]]/60,"")</f>
        <v/>
      </c>
      <c r="R164" s="104" t="str">
        <f>IFERROR(tbl_WohnsitzSO[[#This Row],[KLV B]]*tbl_WohnsitzSO[[#This Row],[KLV B Ansatz]]/60,"")</f>
        <v/>
      </c>
      <c r="S164" s="104" t="str">
        <f>IFERROR(tbl_WohnsitzSO[[#This Row],[KLV C]]*tbl_WohnsitzSO[[#This Row],[KLV C Ansatz]]/60,"")</f>
        <v/>
      </c>
      <c r="T164" s="104">
        <f>IFERROR(SUM(tbl_WohnsitzSO[[#This Row],[KLV A Kosten]:[KLV C Kosten]]),"")</f>
        <v>0</v>
      </c>
      <c r="U164" s="102">
        <f>COUNTIF($H$14:$H164,H164)</f>
        <v>0</v>
      </c>
      <c r="V164" s="161"/>
    </row>
    <row r="165" spans="1:22">
      <c r="A165" s="101">
        <v>152</v>
      </c>
      <c r="B165" s="156"/>
      <c r="C165" s="156"/>
      <c r="D165" s="230"/>
      <c r="E165" s="158"/>
      <c r="F165" s="230"/>
      <c r="G165" s="156"/>
      <c r="H165" s="155"/>
      <c r="I165" s="156"/>
      <c r="J165" s="156"/>
      <c r="K165" s="156"/>
      <c r="L165" s="156"/>
      <c r="M165" s="102">
        <f>SUM(tbl_WohnsitzSO[[#This Row],[KLV A]:[KLV C]])</f>
        <v>0</v>
      </c>
      <c r="N165" s="99" t="str">
        <f>IFERROR(IF(IFERROR(MATCH($C$8&amp;$H165,Tabelle2[Codierung],0),0)&gt;0,VLOOKUP(H165,Tabelle1[[Ort]:[RK KLV C üD]],2,),VLOOKUP(H165,Tabelle1[[Ort]:[RK KLV C üD]],5))+13,"")</f>
        <v/>
      </c>
      <c r="O165" s="99" t="str">
        <f>IFERROR(IF(IFERROR(MATCH($C$8&amp;$H165,Tabelle2[Codierung],0),0)&gt;0,VLOOKUP(H165,Tabelle1[[Ort]:[RK KLV C üD]],3,),VLOOKUP(H165,Tabelle1[[Ort]:[RK KLV C üD]],6))+13,"")</f>
        <v/>
      </c>
      <c r="P165" s="99" t="str">
        <f>IFERROR(IF(IFERROR(MATCH($C$8&amp;$H165,Tabelle2[Codierung],0),0)&gt;0,VLOOKUP(H165,Tabelle1[[Ort]:[RK KLV C üD]],4,),VLOOKUP(H165,Tabelle1[[Ort]:[RK KLV C üD]],7))+13,"")</f>
        <v/>
      </c>
      <c r="Q165" s="104" t="str">
        <f>IFERROR(tbl_WohnsitzSO[[#This Row],[KLV A]]*tbl_WohnsitzSO[[#This Row],[KLV A Ansatz]]/60,"")</f>
        <v/>
      </c>
      <c r="R165" s="104" t="str">
        <f>IFERROR(tbl_WohnsitzSO[[#This Row],[KLV B]]*tbl_WohnsitzSO[[#This Row],[KLV B Ansatz]]/60,"")</f>
        <v/>
      </c>
      <c r="S165" s="104" t="str">
        <f>IFERROR(tbl_WohnsitzSO[[#This Row],[KLV C]]*tbl_WohnsitzSO[[#This Row],[KLV C Ansatz]]/60,"")</f>
        <v/>
      </c>
      <c r="T165" s="104">
        <f>IFERROR(SUM(tbl_WohnsitzSO[[#This Row],[KLV A Kosten]:[KLV C Kosten]]),"")</f>
        <v>0</v>
      </c>
      <c r="U165" s="102">
        <f>COUNTIF($H$14:$H165,H165)</f>
        <v>0</v>
      </c>
      <c r="V165" s="161"/>
    </row>
    <row r="166" spans="1:22">
      <c r="A166" s="101">
        <v>153</v>
      </c>
      <c r="B166" s="156"/>
      <c r="C166" s="156"/>
      <c r="D166" s="230"/>
      <c r="E166" s="158"/>
      <c r="F166" s="230"/>
      <c r="G166" s="156"/>
      <c r="H166" s="155"/>
      <c r="I166" s="156"/>
      <c r="J166" s="156"/>
      <c r="K166" s="156"/>
      <c r="L166" s="156"/>
      <c r="M166" s="102">
        <f>SUM(tbl_WohnsitzSO[[#This Row],[KLV A]:[KLV C]])</f>
        <v>0</v>
      </c>
      <c r="N166" s="99" t="str">
        <f>IFERROR(IF(IFERROR(MATCH($C$8&amp;$H166,Tabelle2[Codierung],0),0)&gt;0,VLOOKUP(H166,Tabelle1[[Ort]:[RK KLV C üD]],2,),VLOOKUP(H166,Tabelle1[[Ort]:[RK KLV C üD]],5))+13,"")</f>
        <v/>
      </c>
      <c r="O166" s="99" t="str">
        <f>IFERROR(IF(IFERROR(MATCH($C$8&amp;$H166,Tabelle2[Codierung],0),0)&gt;0,VLOOKUP(H166,Tabelle1[[Ort]:[RK KLV C üD]],3,),VLOOKUP(H166,Tabelle1[[Ort]:[RK KLV C üD]],6))+13,"")</f>
        <v/>
      </c>
      <c r="P166" s="99" t="str">
        <f>IFERROR(IF(IFERROR(MATCH($C$8&amp;$H166,Tabelle2[Codierung],0),0)&gt;0,VLOOKUP(H166,Tabelle1[[Ort]:[RK KLV C üD]],4,),VLOOKUP(H166,Tabelle1[[Ort]:[RK KLV C üD]],7))+13,"")</f>
        <v/>
      </c>
      <c r="Q166" s="104" t="str">
        <f>IFERROR(tbl_WohnsitzSO[[#This Row],[KLV A]]*tbl_WohnsitzSO[[#This Row],[KLV A Ansatz]]/60,"")</f>
        <v/>
      </c>
      <c r="R166" s="104" t="str">
        <f>IFERROR(tbl_WohnsitzSO[[#This Row],[KLV B]]*tbl_WohnsitzSO[[#This Row],[KLV B Ansatz]]/60,"")</f>
        <v/>
      </c>
      <c r="S166" s="104" t="str">
        <f>IFERROR(tbl_WohnsitzSO[[#This Row],[KLV C]]*tbl_WohnsitzSO[[#This Row],[KLV C Ansatz]]/60,"")</f>
        <v/>
      </c>
      <c r="T166" s="104">
        <f>IFERROR(SUM(tbl_WohnsitzSO[[#This Row],[KLV A Kosten]:[KLV C Kosten]]),"")</f>
        <v>0</v>
      </c>
      <c r="U166" s="102">
        <f>COUNTIF($H$14:$H166,H166)</f>
        <v>0</v>
      </c>
      <c r="V166" s="161"/>
    </row>
    <row r="167" spans="1:22">
      <c r="A167" s="101">
        <v>154</v>
      </c>
      <c r="B167" s="156"/>
      <c r="C167" s="156"/>
      <c r="D167" s="230"/>
      <c r="E167" s="158"/>
      <c r="F167" s="230"/>
      <c r="G167" s="156"/>
      <c r="H167" s="155"/>
      <c r="I167" s="156"/>
      <c r="J167" s="156"/>
      <c r="K167" s="156"/>
      <c r="L167" s="156"/>
      <c r="M167" s="102">
        <f>SUM(tbl_WohnsitzSO[[#This Row],[KLV A]:[KLV C]])</f>
        <v>0</v>
      </c>
      <c r="N167" s="99" t="str">
        <f>IFERROR(IF(IFERROR(MATCH($C$8&amp;$H167,Tabelle2[Codierung],0),0)&gt;0,VLOOKUP(H167,Tabelle1[[Ort]:[RK KLV C üD]],2,),VLOOKUP(H167,Tabelle1[[Ort]:[RK KLV C üD]],5))+13,"")</f>
        <v/>
      </c>
      <c r="O167" s="99" t="str">
        <f>IFERROR(IF(IFERROR(MATCH($C$8&amp;$H167,Tabelle2[Codierung],0),0)&gt;0,VLOOKUP(H167,Tabelle1[[Ort]:[RK KLV C üD]],3,),VLOOKUP(H167,Tabelle1[[Ort]:[RK KLV C üD]],6))+13,"")</f>
        <v/>
      </c>
      <c r="P167" s="99" t="str">
        <f>IFERROR(IF(IFERROR(MATCH($C$8&amp;$H167,Tabelle2[Codierung],0),0)&gt;0,VLOOKUP(H167,Tabelle1[[Ort]:[RK KLV C üD]],4,),VLOOKUP(H167,Tabelle1[[Ort]:[RK KLV C üD]],7))+13,"")</f>
        <v/>
      </c>
      <c r="Q167" s="104" t="str">
        <f>IFERROR(tbl_WohnsitzSO[[#This Row],[KLV A]]*tbl_WohnsitzSO[[#This Row],[KLV A Ansatz]]/60,"")</f>
        <v/>
      </c>
      <c r="R167" s="104" t="str">
        <f>IFERROR(tbl_WohnsitzSO[[#This Row],[KLV B]]*tbl_WohnsitzSO[[#This Row],[KLV B Ansatz]]/60,"")</f>
        <v/>
      </c>
      <c r="S167" s="104" t="str">
        <f>IFERROR(tbl_WohnsitzSO[[#This Row],[KLV C]]*tbl_WohnsitzSO[[#This Row],[KLV C Ansatz]]/60,"")</f>
        <v/>
      </c>
      <c r="T167" s="104">
        <f>IFERROR(SUM(tbl_WohnsitzSO[[#This Row],[KLV A Kosten]:[KLV C Kosten]]),"")</f>
        <v>0</v>
      </c>
      <c r="U167" s="102">
        <f>COUNTIF($H$14:$H167,H167)</f>
        <v>0</v>
      </c>
      <c r="V167" s="161"/>
    </row>
    <row r="168" spans="1:22">
      <c r="A168" s="101">
        <v>155</v>
      </c>
      <c r="B168" s="156"/>
      <c r="C168" s="156"/>
      <c r="D168" s="230"/>
      <c r="E168" s="158"/>
      <c r="F168" s="230"/>
      <c r="G168" s="156"/>
      <c r="H168" s="155"/>
      <c r="I168" s="156"/>
      <c r="J168" s="156"/>
      <c r="K168" s="156"/>
      <c r="L168" s="156"/>
      <c r="M168" s="102">
        <f>SUM(tbl_WohnsitzSO[[#This Row],[KLV A]:[KLV C]])</f>
        <v>0</v>
      </c>
      <c r="N168" s="99" t="str">
        <f>IFERROR(IF(IFERROR(MATCH($C$8&amp;$H168,Tabelle2[Codierung],0),0)&gt;0,VLOOKUP(H168,Tabelle1[[Ort]:[RK KLV C üD]],2,),VLOOKUP(H168,Tabelle1[[Ort]:[RK KLV C üD]],5))+13,"")</f>
        <v/>
      </c>
      <c r="O168" s="99" t="str">
        <f>IFERROR(IF(IFERROR(MATCH($C$8&amp;$H168,Tabelle2[Codierung],0),0)&gt;0,VLOOKUP(H168,Tabelle1[[Ort]:[RK KLV C üD]],3,),VLOOKUP(H168,Tabelle1[[Ort]:[RK KLV C üD]],6))+13,"")</f>
        <v/>
      </c>
      <c r="P168" s="99" t="str">
        <f>IFERROR(IF(IFERROR(MATCH($C$8&amp;$H168,Tabelle2[Codierung],0),0)&gt;0,VLOOKUP(H168,Tabelle1[[Ort]:[RK KLV C üD]],4,),VLOOKUP(H168,Tabelle1[[Ort]:[RK KLV C üD]],7))+13,"")</f>
        <v/>
      </c>
      <c r="Q168" s="104" t="str">
        <f>IFERROR(tbl_WohnsitzSO[[#This Row],[KLV A]]*tbl_WohnsitzSO[[#This Row],[KLV A Ansatz]]/60,"")</f>
        <v/>
      </c>
      <c r="R168" s="104" t="str">
        <f>IFERROR(tbl_WohnsitzSO[[#This Row],[KLV B]]*tbl_WohnsitzSO[[#This Row],[KLV B Ansatz]]/60,"")</f>
        <v/>
      </c>
      <c r="S168" s="104" t="str">
        <f>IFERROR(tbl_WohnsitzSO[[#This Row],[KLV C]]*tbl_WohnsitzSO[[#This Row],[KLV C Ansatz]]/60,"")</f>
        <v/>
      </c>
      <c r="T168" s="104">
        <f>IFERROR(SUM(tbl_WohnsitzSO[[#This Row],[KLV A Kosten]:[KLV C Kosten]]),"")</f>
        <v>0</v>
      </c>
      <c r="U168" s="102">
        <f>COUNTIF($H$14:$H168,H168)</f>
        <v>0</v>
      </c>
      <c r="V168" s="161"/>
    </row>
    <row r="169" spans="1:22">
      <c r="A169" s="101">
        <v>156</v>
      </c>
      <c r="B169" s="156"/>
      <c r="C169" s="156"/>
      <c r="D169" s="230"/>
      <c r="E169" s="158"/>
      <c r="F169" s="230"/>
      <c r="G169" s="156"/>
      <c r="H169" s="155"/>
      <c r="I169" s="156"/>
      <c r="J169" s="156"/>
      <c r="K169" s="156"/>
      <c r="L169" s="156"/>
      <c r="M169" s="102">
        <f>SUM(tbl_WohnsitzSO[[#This Row],[KLV A]:[KLV C]])</f>
        <v>0</v>
      </c>
      <c r="N169" s="99" t="str">
        <f>IFERROR(IF(IFERROR(MATCH($C$8&amp;$H169,Tabelle2[Codierung],0),0)&gt;0,VLOOKUP(H169,Tabelle1[[Ort]:[RK KLV C üD]],2,),VLOOKUP(H169,Tabelle1[[Ort]:[RK KLV C üD]],5))+13,"")</f>
        <v/>
      </c>
      <c r="O169" s="99" t="str">
        <f>IFERROR(IF(IFERROR(MATCH($C$8&amp;$H169,Tabelle2[Codierung],0),0)&gt;0,VLOOKUP(H169,Tabelle1[[Ort]:[RK KLV C üD]],3,),VLOOKUP(H169,Tabelle1[[Ort]:[RK KLV C üD]],6))+13,"")</f>
        <v/>
      </c>
      <c r="P169" s="99" t="str">
        <f>IFERROR(IF(IFERROR(MATCH($C$8&amp;$H169,Tabelle2[Codierung],0),0)&gt;0,VLOOKUP(H169,Tabelle1[[Ort]:[RK KLV C üD]],4,),VLOOKUP(H169,Tabelle1[[Ort]:[RK KLV C üD]],7))+13,"")</f>
        <v/>
      </c>
      <c r="Q169" s="104" t="str">
        <f>IFERROR(tbl_WohnsitzSO[[#This Row],[KLV A]]*tbl_WohnsitzSO[[#This Row],[KLV A Ansatz]]/60,"")</f>
        <v/>
      </c>
      <c r="R169" s="104" t="str">
        <f>IFERROR(tbl_WohnsitzSO[[#This Row],[KLV B]]*tbl_WohnsitzSO[[#This Row],[KLV B Ansatz]]/60,"")</f>
        <v/>
      </c>
      <c r="S169" s="104" t="str">
        <f>IFERROR(tbl_WohnsitzSO[[#This Row],[KLV C]]*tbl_WohnsitzSO[[#This Row],[KLV C Ansatz]]/60,"")</f>
        <v/>
      </c>
      <c r="T169" s="104">
        <f>IFERROR(SUM(tbl_WohnsitzSO[[#This Row],[KLV A Kosten]:[KLV C Kosten]]),"")</f>
        <v>0</v>
      </c>
      <c r="U169" s="102">
        <f>COUNTIF($H$14:$H169,H169)</f>
        <v>0</v>
      </c>
      <c r="V169" s="161"/>
    </row>
    <row r="170" spans="1:22">
      <c r="A170" s="101">
        <v>157</v>
      </c>
      <c r="B170" s="156"/>
      <c r="C170" s="156"/>
      <c r="D170" s="230"/>
      <c r="E170" s="158"/>
      <c r="F170" s="230"/>
      <c r="G170" s="156"/>
      <c r="H170" s="155"/>
      <c r="I170" s="156"/>
      <c r="J170" s="156"/>
      <c r="K170" s="156"/>
      <c r="L170" s="156"/>
      <c r="M170" s="102">
        <f>SUM(tbl_WohnsitzSO[[#This Row],[KLV A]:[KLV C]])</f>
        <v>0</v>
      </c>
      <c r="N170" s="99" t="str">
        <f>IFERROR(IF(IFERROR(MATCH($C$8&amp;$H170,Tabelle2[Codierung],0),0)&gt;0,VLOOKUP(H170,Tabelle1[[Ort]:[RK KLV C üD]],2,),VLOOKUP(H170,Tabelle1[[Ort]:[RK KLV C üD]],5))+13,"")</f>
        <v/>
      </c>
      <c r="O170" s="99" t="str">
        <f>IFERROR(IF(IFERROR(MATCH($C$8&amp;$H170,Tabelle2[Codierung],0),0)&gt;0,VLOOKUP(H170,Tabelle1[[Ort]:[RK KLV C üD]],3,),VLOOKUP(H170,Tabelle1[[Ort]:[RK KLV C üD]],6))+13,"")</f>
        <v/>
      </c>
      <c r="P170" s="99" t="str">
        <f>IFERROR(IF(IFERROR(MATCH($C$8&amp;$H170,Tabelle2[Codierung],0),0)&gt;0,VLOOKUP(H170,Tabelle1[[Ort]:[RK KLV C üD]],4,),VLOOKUP(H170,Tabelle1[[Ort]:[RK KLV C üD]],7))+13,"")</f>
        <v/>
      </c>
      <c r="Q170" s="104" t="str">
        <f>IFERROR(tbl_WohnsitzSO[[#This Row],[KLV A]]*tbl_WohnsitzSO[[#This Row],[KLV A Ansatz]]/60,"")</f>
        <v/>
      </c>
      <c r="R170" s="104" t="str">
        <f>IFERROR(tbl_WohnsitzSO[[#This Row],[KLV B]]*tbl_WohnsitzSO[[#This Row],[KLV B Ansatz]]/60,"")</f>
        <v/>
      </c>
      <c r="S170" s="104" t="str">
        <f>IFERROR(tbl_WohnsitzSO[[#This Row],[KLV C]]*tbl_WohnsitzSO[[#This Row],[KLV C Ansatz]]/60,"")</f>
        <v/>
      </c>
      <c r="T170" s="104">
        <f>IFERROR(SUM(tbl_WohnsitzSO[[#This Row],[KLV A Kosten]:[KLV C Kosten]]),"")</f>
        <v>0</v>
      </c>
      <c r="U170" s="102">
        <f>COUNTIF($H$14:$H170,H170)</f>
        <v>0</v>
      </c>
      <c r="V170" s="161"/>
    </row>
    <row r="171" spans="1:22">
      <c r="A171" s="101">
        <v>158</v>
      </c>
      <c r="B171" s="156"/>
      <c r="C171" s="156"/>
      <c r="D171" s="230"/>
      <c r="E171" s="158"/>
      <c r="F171" s="230"/>
      <c r="G171" s="156"/>
      <c r="H171" s="155"/>
      <c r="I171" s="156"/>
      <c r="J171" s="156"/>
      <c r="K171" s="156"/>
      <c r="L171" s="156"/>
      <c r="M171" s="102">
        <f>SUM(tbl_WohnsitzSO[[#This Row],[KLV A]:[KLV C]])</f>
        <v>0</v>
      </c>
      <c r="N171" s="99" t="str">
        <f>IFERROR(IF(IFERROR(MATCH($C$8&amp;$H171,Tabelle2[Codierung],0),0)&gt;0,VLOOKUP(H171,Tabelle1[[Ort]:[RK KLV C üD]],2,),VLOOKUP(H171,Tabelle1[[Ort]:[RK KLV C üD]],5))+13,"")</f>
        <v/>
      </c>
      <c r="O171" s="99" t="str">
        <f>IFERROR(IF(IFERROR(MATCH($C$8&amp;$H171,Tabelle2[Codierung],0),0)&gt;0,VLOOKUP(H171,Tabelle1[[Ort]:[RK KLV C üD]],3,),VLOOKUP(H171,Tabelle1[[Ort]:[RK KLV C üD]],6))+13,"")</f>
        <v/>
      </c>
      <c r="P171" s="99" t="str">
        <f>IFERROR(IF(IFERROR(MATCH($C$8&amp;$H171,Tabelle2[Codierung],0),0)&gt;0,VLOOKUP(H171,Tabelle1[[Ort]:[RK KLV C üD]],4,),VLOOKUP(H171,Tabelle1[[Ort]:[RK KLV C üD]],7))+13,"")</f>
        <v/>
      </c>
      <c r="Q171" s="104" t="str">
        <f>IFERROR(tbl_WohnsitzSO[[#This Row],[KLV A]]*tbl_WohnsitzSO[[#This Row],[KLV A Ansatz]]/60,"")</f>
        <v/>
      </c>
      <c r="R171" s="104" t="str">
        <f>IFERROR(tbl_WohnsitzSO[[#This Row],[KLV B]]*tbl_WohnsitzSO[[#This Row],[KLV B Ansatz]]/60,"")</f>
        <v/>
      </c>
      <c r="S171" s="104" t="str">
        <f>IFERROR(tbl_WohnsitzSO[[#This Row],[KLV C]]*tbl_WohnsitzSO[[#This Row],[KLV C Ansatz]]/60,"")</f>
        <v/>
      </c>
      <c r="T171" s="104">
        <f>IFERROR(SUM(tbl_WohnsitzSO[[#This Row],[KLV A Kosten]:[KLV C Kosten]]),"")</f>
        <v>0</v>
      </c>
      <c r="U171" s="102">
        <f>COUNTIF($H$14:$H171,H171)</f>
        <v>0</v>
      </c>
      <c r="V171" s="161"/>
    </row>
    <row r="172" spans="1:22">
      <c r="A172" s="101">
        <v>159</v>
      </c>
      <c r="B172" s="156"/>
      <c r="C172" s="156"/>
      <c r="D172" s="230"/>
      <c r="E172" s="158"/>
      <c r="F172" s="230"/>
      <c r="G172" s="156"/>
      <c r="H172" s="155"/>
      <c r="I172" s="156"/>
      <c r="J172" s="156"/>
      <c r="K172" s="156"/>
      <c r="L172" s="156"/>
      <c r="M172" s="102">
        <f>SUM(tbl_WohnsitzSO[[#This Row],[KLV A]:[KLV C]])</f>
        <v>0</v>
      </c>
      <c r="N172" s="99" t="str">
        <f>IFERROR(IF(IFERROR(MATCH($C$8&amp;$H172,Tabelle2[Codierung],0),0)&gt;0,VLOOKUP(H172,Tabelle1[[Ort]:[RK KLV C üD]],2,),VLOOKUP(H172,Tabelle1[[Ort]:[RK KLV C üD]],5))+13,"")</f>
        <v/>
      </c>
      <c r="O172" s="99" t="str">
        <f>IFERROR(IF(IFERROR(MATCH($C$8&amp;$H172,Tabelle2[Codierung],0),0)&gt;0,VLOOKUP(H172,Tabelle1[[Ort]:[RK KLV C üD]],3,),VLOOKUP(H172,Tabelle1[[Ort]:[RK KLV C üD]],6))+13,"")</f>
        <v/>
      </c>
      <c r="P172" s="99" t="str">
        <f>IFERROR(IF(IFERROR(MATCH($C$8&amp;$H172,Tabelle2[Codierung],0),0)&gt;0,VLOOKUP(H172,Tabelle1[[Ort]:[RK KLV C üD]],4,),VLOOKUP(H172,Tabelle1[[Ort]:[RK KLV C üD]],7))+13,"")</f>
        <v/>
      </c>
      <c r="Q172" s="104" t="str">
        <f>IFERROR(tbl_WohnsitzSO[[#This Row],[KLV A]]*tbl_WohnsitzSO[[#This Row],[KLV A Ansatz]]/60,"")</f>
        <v/>
      </c>
      <c r="R172" s="104" t="str">
        <f>IFERROR(tbl_WohnsitzSO[[#This Row],[KLV B]]*tbl_WohnsitzSO[[#This Row],[KLV B Ansatz]]/60,"")</f>
        <v/>
      </c>
      <c r="S172" s="104" t="str">
        <f>IFERROR(tbl_WohnsitzSO[[#This Row],[KLV C]]*tbl_WohnsitzSO[[#This Row],[KLV C Ansatz]]/60,"")</f>
        <v/>
      </c>
      <c r="T172" s="104">
        <f>IFERROR(SUM(tbl_WohnsitzSO[[#This Row],[KLV A Kosten]:[KLV C Kosten]]),"")</f>
        <v>0</v>
      </c>
      <c r="U172" s="102">
        <f>COUNTIF($H$14:$H172,H172)</f>
        <v>0</v>
      </c>
      <c r="V172" s="161"/>
    </row>
    <row r="173" spans="1:22">
      <c r="A173" s="101">
        <v>160</v>
      </c>
      <c r="B173" s="156"/>
      <c r="C173" s="156"/>
      <c r="D173" s="230"/>
      <c r="E173" s="158"/>
      <c r="F173" s="230"/>
      <c r="G173" s="156"/>
      <c r="H173" s="155"/>
      <c r="I173" s="156"/>
      <c r="J173" s="156"/>
      <c r="K173" s="156"/>
      <c r="L173" s="156"/>
      <c r="M173" s="102">
        <f>SUM(tbl_WohnsitzSO[[#This Row],[KLV A]:[KLV C]])</f>
        <v>0</v>
      </c>
      <c r="N173" s="99" t="str">
        <f>IFERROR(IF(IFERROR(MATCH($C$8&amp;$H173,Tabelle2[Codierung],0),0)&gt;0,VLOOKUP(H173,Tabelle1[[Ort]:[RK KLV C üD]],2,),VLOOKUP(H173,Tabelle1[[Ort]:[RK KLV C üD]],5))+13,"")</f>
        <v/>
      </c>
      <c r="O173" s="99" t="str">
        <f>IFERROR(IF(IFERROR(MATCH($C$8&amp;$H173,Tabelle2[Codierung],0),0)&gt;0,VLOOKUP(H173,Tabelle1[[Ort]:[RK KLV C üD]],3,),VLOOKUP(H173,Tabelle1[[Ort]:[RK KLV C üD]],6))+13,"")</f>
        <v/>
      </c>
      <c r="P173" s="99" t="str">
        <f>IFERROR(IF(IFERROR(MATCH($C$8&amp;$H173,Tabelle2[Codierung],0),0)&gt;0,VLOOKUP(H173,Tabelle1[[Ort]:[RK KLV C üD]],4,),VLOOKUP(H173,Tabelle1[[Ort]:[RK KLV C üD]],7))+13,"")</f>
        <v/>
      </c>
      <c r="Q173" s="104" t="str">
        <f>IFERROR(tbl_WohnsitzSO[[#This Row],[KLV A]]*tbl_WohnsitzSO[[#This Row],[KLV A Ansatz]]/60,"")</f>
        <v/>
      </c>
      <c r="R173" s="104" t="str">
        <f>IFERROR(tbl_WohnsitzSO[[#This Row],[KLV B]]*tbl_WohnsitzSO[[#This Row],[KLV B Ansatz]]/60,"")</f>
        <v/>
      </c>
      <c r="S173" s="104" t="str">
        <f>IFERROR(tbl_WohnsitzSO[[#This Row],[KLV C]]*tbl_WohnsitzSO[[#This Row],[KLV C Ansatz]]/60,"")</f>
        <v/>
      </c>
      <c r="T173" s="104">
        <f>IFERROR(SUM(tbl_WohnsitzSO[[#This Row],[KLV A Kosten]:[KLV C Kosten]]),"")</f>
        <v>0</v>
      </c>
      <c r="U173" s="102">
        <f>COUNTIF($H$14:$H173,H173)</f>
        <v>0</v>
      </c>
      <c r="V173" s="161"/>
    </row>
    <row r="174" spans="1:22">
      <c r="A174" s="101">
        <v>161</v>
      </c>
      <c r="B174" s="156"/>
      <c r="C174" s="156"/>
      <c r="D174" s="230"/>
      <c r="E174" s="158"/>
      <c r="F174" s="230"/>
      <c r="G174" s="156"/>
      <c r="H174" s="155"/>
      <c r="I174" s="156"/>
      <c r="J174" s="156"/>
      <c r="K174" s="156"/>
      <c r="L174" s="156"/>
      <c r="M174" s="102">
        <f>SUM(tbl_WohnsitzSO[[#This Row],[KLV A]:[KLV C]])</f>
        <v>0</v>
      </c>
      <c r="N174" s="99" t="str">
        <f>IFERROR(IF(IFERROR(MATCH($C$8&amp;$H174,Tabelle2[Codierung],0),0)&gt;0,VLOOKUP(H174,Tabelle1[[Ort]:[RK KLV C üD]],2,),VLOOKUP(H174,Tabelle1[[Ort]:[RK KLV C üD]],5))+13,"")</f>
        <v/>
      </c>
      <c r="O174" s="99" t="str">
        <f>IFERROR(IF(IFERROR(MATCH($C$8&amp;$H174,Tabelle2[Codierung],0),0)&gt;0,VLOOKUP(H174,Tabelle1[[Ort]:[RK KLV C üD]],3,),VLOOKUP(H174,Tabelle1[[Ort]:[RK KLV C üD]],6))+13,"")</f>
        <v/>
      </c>
      <c r="P174" s="99" t="str">
        <f>IFERROR(IF(IFERROR(MATCH($C$8&amp;$H174,Tabelle2[Codierung],0),0)&gt;0,VLOOKUP(H174,Tabelle1[[Ort]:[RK KLV C üD]],4,),VLOOKUP(H174,Tabelle1[[Ort]:[RK KLV C üD]],7))+13,"")</f>
        <v/>
      </c>
      <c r="Q174" s="104" t="str">
        <f>IFERROR(tbl_WohnsitzSO[[#This Row],[KLV A]]*tbl_WohnsitzSO[[#This Row],[KLV A Ansatz]]/60,"")</f>
        <v/>
      </c>
      <c r="R174" s="104" t="str">
        <f>IFERROR(tbl_WohnsitzSO[[#This Row],[KLV B]]*tbl_WohnsitzSO[[#This Row],[KLV B Ansatz]]/60,"")</f>
        <v/>
      </c>
      <c r="S174" s="104" t="str">
        <f>IFERROR(tbl_WohnsitzSO[[#This Row],[KLV C]]*tbl_WohnsitzSO[[#This Row],[KLV C Ansatz]]/60,"")</f>
        <v/>
      </c>
      <c r="T174" s="104">
        <f>IFERROR(SUM(tbl_WohnsitzSO[[#This Row],[KLV A Kosten]:[KLV C Kosten]]),"")</f>
        <v>0</v>
      </c>
      <c r="U174" s="102">
        <f>COUNTIF($H$14:$H174,H174)</f>
        <v>0</v>
      </c>
      <c r="V174" s="161"/>
    </row>
    <row r="175" spans="1:22">
      <c r="A175" s="101">
        <v>162</v>
      </c>
      <c r="B175" s="156"/>
      <c r="C175" s="156"/>
      <c r="D175" s="230"/>
      <c r="E175" s="158"/>
      <c r="F175" s="230"/>
      <c r="G175" s="156"/>
      <c r="H175" s="155"/>
      <c r="I175" s="156"/>
      <c r="J175" s="156"/>
      <c r="K175" s="156"/>
      <c r="L175" s="156"/>
      <c r="M175" s="102">
        <f>SUM(tbl_WohnsitzSO[[#This Row],[KLV A]:[KLV C]])</f>
        <v>0</v>
      </c>
      <c r="N175" s="99" t="str">
        <f>IFERROR(IF(IFERROR(MATCH($C$8&amp;$H175,Tabelle2[Codierung],0),0)&gt;0,VLOOKUP(H175,Tabelle1[[Ort]:[RK KLV C üD]],2,),VLOOKUP(H175,Tabelle1[[Ort]:[RK KLV C üD]],5))+13,"")</f>
        <v/>
      </c>
      <c r="O175" s="99" t="str">
        <f>IFERROR(IF(IFERROR(MATCH($C$8&amp;$H175,Tabelle2[Codierung],0),0)&gt;0,VLOOKUP(H175,Tabelle1[[Ort]:[RK KLV C üD]],3,),VLOOKUP(H175,Tabelle1[[Ort]:[RK KLV C üD]],6))+13,"")</f>
        <v/>
      </c>
      <c r="P175" s="99" t="str">
        <f>IFERROR(IF(IFERROR(MATCH($C$8&amp;$H175,Tabelle2[Codierung],0),0)&gt;0,VLOOKUP(H175,Tabelle1[[Ort]:[RK KLV C üD]],4,),VLOOKUP(H175,Tabelle1[[Ort]:[RK KLV C üD]],7))+13,"")</f>
        <v/>
      </c>
      <c r="Q175" s="104" t="str">
        <f>IFERROR(tbl_WohnsitzSO[[#This Row],[KLV A]]*tbl_WohnsitzSO[[#This Row],[KLV A Ansatz]]/60,"")</f>
        <v/>
      </c>
      <c r="R175" s="104" t="str">
        <f>IFERROR(tbl_WohnsitzSO[[#This Row],[KLV B]]*tbl_WohnsitzSO[[#This Row],[KLV B Ansatz]]/60,"")</f>
        <v/>
      </c>
      <c r="S175" s="104" t="str">
        <f>IFERROR(tbl_WohnsitzSO[[#This Row],[KLV C]]*tbl_WohnsitzSO[[#This Row],[KLV C Ansatz]]/60,"")</f>
        <v/>
      </c>
      <c r="T175" s="104">
        <f>IFERROR(SUM(tbl_WohnsitzSO[[#This Row],[KLV A Kosten]:[KLV C Kosten]]),"")</f>
        <v>0</v>
      </c>
      <c r="U175" s="102">
        <f>COUNTIF($H$14:$H175,H175)</f>
        <v>0</v>
      </c>
      <c r="V175" s="161"/>
    </row>
    <row r="176" spans="1:22">
      <c r="A176" s="101">
        <v>163</v>
      </c>
      <c r="B176" s="156"/>
      <c r="C176" s="156"/>
      <c r="D176" s="230"/>
      <c r="E176" s="158"/>
      <c r="F176" s="230"/>
      <c r="G176" s="156"/>
      <c r="H176" s="155"/>
      <c r="I176" s="156"/>
      <c r="J176" s="156"/>
      <c r="K176" s="156"/>
      <c r="L176" s="156"/>
      <c r="M176" s="102">
        <f>SUM(tbl_WohnsitzSO[[#This Row],[KLV A]:[KLV C]])</f>
        <v>0</v>
      </c>
      <c r="N176" s="99" t="str">
        <f>IFERROR(IF(IFERROR(MATCH($C$8&amp;$H176,Tabelle2[Codierung],0),0)&gt;0,VLOOKUP(H176,Tabelle1[[Ort]:[RK KLV C üD]],2,),VLOOKUP(H176,Tabelle1[[Ort]:[RK KLV C üD]],5))+13,"")</f>
        <v/>
      </c>
      <c r="O176" s="99" t="str">
        <f>IFERROR(IF(IFERROR(MATCH($C$8&amp;$H176,Tabelle2[Codierung],0),0)&gt;0,VLOOKUP(H176,Tabelle1[[Ort]:[RK KLV C üD]],3,),VLOOKUP(H176,Tabelle1[[Ort]:[RK KLV C üD]],6))+13,"")</f>
        <v/>
      </c>
      <c r="P176" s="99" t="str">
        <f>IFERROR(IF(IFERROR(MATCH($C$8&amp;$H176,Tabelle2[Codierung],0),0)&gt;0,VLOOKUP(H176,Tabelle1[[Ort]:[RK KLV C üD]],4,),VLOOKUP(H176,Tabelle1[[Ort]:[RK KLV C üD]],7))+13,"")</f>
        <v/>
      </c>
      <c r="Q176" s="104" t="str">
        <f>IFERROR(tbl_WohnsitzSO[[#This Row],[KLV A]]*tbl_WohnsitzSO[[#This Row],[KLV A Ansatz]]/60,"")</f>
        <v/>
      </c>
      <c r="R176" s="104" t="str">
        <f>IFERROR(tbl_WohnsitzSO[[#This Row],[KLV B]]*tbl_WohnsitzSO[[#This Row],[KLV B Ansatz]]/60,"")</f>
        <v/>
      </c>
      <c r="S176" s="104" t="str">
        <f>IFERROR(tbl_WohnsitzSO[[#This Row],[KLV C]]*tbl_WohnsitzSO[[#This Row],[KLV C Ansatz]]/60,"")</f>
        <v/>
      </c>
      <c r="T176" s="104">
        <f>IFERROR(SUM(tbl_WohnsitzSO[[#This Row],[KLV A Kosten]:[KLV C Kosten]]),"")</f>
        <v>0</v>
      </c>
      <c r="U176" s="102">
        <f>COUNTIF($H$14:$H176,H176)</f>
        <v>0</v>
      </c>
      <c r="V176" s="161"/>
    </row>
    <row r="177" spans="1:22">
      <c r="A177" s="101">
        <v>164</v>
      </c>
      <c r="B177" s="156"/>
      <c r="C177" s="156"/>
      <c r="D177" s="230"/>
      <c r="E177" s="158"/>
      <c r="F177" s="230"/>
      <c r="G177" s="156"/>
      <c r="H177" s="155"/>
      <c r="I177" s="156"/>
      <c r="J177" s="156"/>
      <c r="K177" s="156"/>
      <c r="L177" s="156"/>
      <c r="M177" s="102">
        <f>SUM(tbl_WohnsitzSO[[#This Row],[KLV A]:[KLV C]])</f>
        <v>0</v>
      </c>
      <c r="N177" s="99" t="str">
        <f>IFERROR(IF(IFERROR(MATCH($C$8&amp;$H177,Tabelle2[Codierung],0),0)&gt;0,VLOOKUP(H177,Tabelle1[[Ort]:[RK KLV C üD]],2,),VLOOKUP(H177,Tabelle1[[Ort]:[RK KLV C üD]],5))+13,"")</f>
        <v/>
      </c>
      <c r="O177" s="99" t="str">
        <f>IFERROR(IF(IFERROR(MATCH($C$8&amp;$H177,Tabelle2[Codierung],0),0)&gt;0,VLOOKUP(H177,Tabelle1[[Ort]:[RK KLV C üD]],3,),VLOOKUP(H177,Tabelle1[[Ort]:[RK KLV C üD]],6))+13,"")</f>
        <v/>
      </c>
      <c r="P177" s="99" t="str">
        <f>IFERROR(IF(IFERROR(MATCH($C$8&amp;$H177,Tabelle2[Codierung],0),0)&gt;0,VLOOKUP(H177,Tabelle1[[Ort]:[RK KLV C üD]],4,),VLOOKUP(H177,Tabelle1[[Ort]:[RK KLV C üD]],7))+13,"")</f>
        <v/>
      </c>
      <c r="Q177" s="104" t="str">
        <f>IFERROR(tbl_WohnsitzSO[[#This Row],[KLV A]]*tbl_WohnsitzSO[[#This Row],[KLV A Ansatz]]/60,"")</f>
        <v/>
      </c>
      <c r="R177" s="104" t="str">
        <f>IFERROR(tbl_WohnsitzSO[[#This Row],[KLV B]]*tbl_WohnsitzSO[[#This Row],[KLV B Ansatz]]/60,"")</f>
        <v/>
      </c>
      <c r="S177" s="104" t="str">
        <f>IFERROR(tbl_WohnsitzSO[[#This Row],[KLV C]]*tbl_WohnsitzSO[[#This Row],[KLV C Ansatz]]/60,"")</f>
        <v/>
      </c>
      <c r="T177" s="104">
        <f>IFERROR(SUM(tbl_WohnsitzSO[[#This Row],[KLV A Kosten]:[KLV C Kosten]]),"")</f>
        <v>0</v>
      </c>
      <c r="U177" s="102">
        <f>COUNTIF($H$14:$H177,H177)</f>
        <v>0</v>
      </c>
      <c r="V177" s="161"/>
    </row>
    <row r="178" spans="1:22">
      <c r="A178" s="101">
        <v>165</v>
      </c>
      <c r="B178" s="156"/>
      <c r="C178" s="156"/>
      <c r="D178" s="230"/>
      <c r="E178" s="158"/>
      <c r="F178" s="230"/>
      <c r="G178" s="156"/>
      <c r="H178" s="155"/>
      <c r="I178" s="156"/>
      <c r="J178" s="156"/>
      <c r="K178" s="156"/>
      <c r="L178" s="156"/>
      <c r="M178" s="102">
        <f>SUM(tbl_WohnsitzSO[[#This Row],[KLV A]:[KLV C]])</f>
        <v>0</v>
      </c>
      <c r="N178" s="99" t="str">
        <f>IFERROR(IF(IFERROR(MATCH($C$8&amp;$H178,Tabelle2[Codierung],0),0)&gt;0,VLOOKUP(H178,Tabelle1[[Ort]:[RK KLV C üD]],2,),VLOOKUP(H178,Tabelle1[[Ort]:[RK KLV C üD]],5))+13,"")</f>
        <v/>
      </c>
      <c r="O178" s="99" t="str">
        <f>IFERROR(IF(IFERROR(MATCH($C$8&amp;$H178,Tabelle2[Codierung],0),0)&gt;0,VLOOKUP(H178,Tabelle1[[Ort]:[RK KLV C üD]],3,),VLOOKUP(H178,Tabelle1[[Ort]:[RK KLV C üD]],6))+13,"")</f>
        <v/>
      </c>
      <c r="P178" s="99" t="str">
        <f>IFERROR(IF(IFERROR(MATCH($C$8&amp;$H178,Tabelle2[Codierung],0),0)&gt;0,VLOOKUP(H178,Tabelle1[[Ort]:[RK KLV C üD]],4,),VLOOKUP(H178,Tabelle1[[Ort]:[RK KLV C üD]],7))+13,"")</f>
        <v/>
      </c>
      <c r="Q178" s="104" t="str">
        <f>IFERROR(tbl_WohnsitzSO[[#This Row],[KLV A]]*tbl_WohnsitzSO[[#This Row],[KLV A Ansatz]]/60,"")</f>
        <v/>
      </c>
      <c r="R178" s="104" t="str">
        <f>IFERROR(tbl_WohnsitzSO[[#This Row],[KLV B]]*tbl_WohnsitzSO[[#This Row],[KLV B Ansatz]]/60,"")</f>
        <v/>
      </c>
      <c r="S178" s="104" t="str">
        <f>IFERROR(tbl_WohnsitzSO[[#This Row],[KLV C]]*tbl_WohnsitzSO[[#This Row],[KLV C Ansatz]]/60,"")</f>
        <v/>
      </c>
      <c r="T178" s="104">
        <f>IFERROR(SUM(tbl_WohnsitzSO[[#This Row],[KLV A Kosten]:[KLV C Kosten]]),"")</f>
        <v>0</v>
      </c>
      <c r="U178" s="102">
        <f>COUNTIF($H$14:$H178,H178)</f>
        <v>0</v>
      </c>
      <c r="V178" s="161"/>
    </row>
    <row r="179" spans="1:22">
      <c r="A179" s="101">
        <v>166</v>
      </c>
      <c r="B179" s="156"/>
      <c r="C179" s="156"/>
      <c r="D179" s="230"/>
      <c r="E179" s="158"/>
      <c r="F179" s="230"/>
      <c r="G179" s="156"/>
      <c r="H179" s="155"/>
      <c r="I179" s="156"/>
      <c r="J179" s="156"/>
      <c r="K179" s="156"/>
      <c r="L179" s="156"/>
      <c r="M179" s="102">
        <f>SUM(tbl_WohnsitzSO[[#This Row],[KLV A]:[KLV C]])</f>
        <v>0</v>
      </c>
      <c r="N179" s="99" t="str">
        <f>IFERROR(IF(IFERROR(MATCH($C$8&amp;$H179,Tabelle2[Codierung],0),0)&gt;0,VLOOKUP(H179,Tabelle1[[Ort]:[RK KLV C üD]],2,),VLOOKUP(H179,Tabelle1[[Ort]:[RK KLV C üD]],5))+13,"")</f>
        <v/>
      </c>
      <c r="O179" s="99" t="str">
        <f>IFERROR(IF(IFERROR(MATCH($C$8&amp;$H179,Tabelle2[Codierung],0),0)&gt;0,VLOOKUP(H179,Tabelle1[[Ort]:[RK KLV C üD]],3,),VLOOKUP(H179,Tabelle1[[Ort]:[RK KLV C üD]],6))+13,"")</f>
        <v/>
      </c>
      <c r="P179" s="99" t="str">
        <f>IFERROR(IF(IFERROR(MATCH($C$8&amp;$H179,Tabelle2[Codierung],0),0)&gt;0,VLOOKUP(H179,Tabelle1[[Ort]:[RK KLV C üD]],4,),VLOOKUP(H179,Tabelle1[[Ort]:[RK KLV C üD]],7))+13,"")</f>
        <v/>
      </c>
      <c r="Q179" s="104" t="str">
        <f>IFERROR(tbl_WohnsitzSO[[#This Row],[KLV A]]*tbl_WohnsitzSO[[#This Row],[KLV A Ansatz]]/60,"")</f>
        <v/>
      </c>
      <c r="R179" s="104" t="str">
        <f>IFERROR(tbl_WohnsitzSO[[#This Row],[KLV B]]*tbl_WohnsitzSO[[#This Row],[KLV B Ansatz]]/60,"")</f>
        <v/>
      </c>
      <c r="S179" s="104" t="str">
        <f>IFERROR(tbl_WohnsitzSO[[#This Row],[KLV C]]*tbl_WohnsitzSO[[#This Row],[KLV C Ansatz]]/60,"")</f>
        <v/>
      </c>
      <c r="T179" s="104">
        <f>IFERROR(SUM(tbl_WohnsitzSO[[#This Row],[KLV A Kosten]:[KLV C Kosten]]),"")</f>
        <v>0</v>
      </c>
      <c r="U179" s="102">
        <f>COUNTIF($H$14:$H179,H179)</f>
        <v>0</v>
      </c>
      <c r="V179" s="161"/>
    </row>
    <row r="180" spans="1:22">
      <c r="A180" s="101">
        <v>167</v>
      </c>
      <c r="B180" s="156"/>
      <c r="C180" s="156"/>
      <c r="D180" s="230"/>
      <c r="E180" s="158"/>
      <c r="F180" s="230"/>
      <c r="G180" s="156"/>
      <c r="H180" s="155"/>
      <c r="I180" s="156"/>
      <c r="J180" s="156"/>
      <c r="K180" s="156"/>
      <c r="L180" s="156"/>
      <c r="M180" s="102">
        <f>SUM(tbl_WohnsitzSO[[#This Row],[KLV A]:[KLV C]])</f>
        <v>0</v>
      </c>
      <c r="N180" s="99" t="str">
        <f>IFERROR(IF(IFERROR(MATCH($C$8&amp;$H180,Tabelle2[Codierung],0),0)&gt;0,VLOOKUP(H180,Tabelle1[[Ort]:[RK KLV C üD]],2,),VLOOKUP(H180,Tabelle1[[Ort]:[RK KLV C üD]],5))+13,"")</f>
        <v/>
      </c>
      <c r="O180" s="99" t="str">
        <f>IFERROR(IF(IFERROR(MATCH($C$8&amp;$H180,Tabelle2[Codierung],0),0)&gt;0,VLOOKUP(H180,Tabelle1[[Ort]:[RK KLV C üD]],3,),VLOOKUP(H180,Tabelle1[[Ort]:[RK KLV C üD]],6))+13,"")</f>
        <v/>
      </c>
      <c r="P180" s="99" t="str">
        <f>IFERROR(IF(IFERROR(MATCH($C$8&amp;$H180,Tabelle2[Codierung],0),0)&gt;0,VLOOKUP(H180,Tabelle1[[Ort]:[RK KLV C üD]],4,),VLOOKUP(H180,Tabelle1[[Ort]:[RK KLV C üD]],7))+13,"")</f>
        <v/>
      </c>
      <c r="Q180" s="104" t="str">
        <f>IFERROR(tbl_WohnsitzSO[[#This Row],[KLV A]]*tbl_WohnsitzSO[[#This Row],[KLV A Ansatz]]/60,"")</f>
        <v/>
      </c>
      <c r="R180" s="104" t="str">
        <f>IFERROR(tbl_WohnsitzSO[[#This Row],[KLV B]]*tbl_WohnsitzSO[[#This Row],[KLV B Ansatz]]/60,"")</f>
        <v/>
      </c>
      <c r="S180" s="104" t="str">
        <f>IFERROR(tbl_WohnsitzSO[[#This Row],[KLV C]]*tbl_WohnsitzSO[[#This Row],[KLV C Ansatz]]/60,"")</f>
        <v/>
      </c>
      <c r="T180" s="104">
        <f>IFERROR(SUM(tbl_WohnsitzSO[[#This Row],[KLV A Kosten]:[KLV C Kosten]]),"")</f>
        <v>0</v>
      </c>
      <c r="U180" s="102">
        <f>COUNTIF($H$14:$H180,H180)</f>
        <v>0</v>
      </c>
      <c r="V180" s="161"/>
    </row>
    <row r="181" spans="1:22">
      <c r="A181" s="101">
        <v>168</v>
      </c>
      <c r="B181" s="156"/>
      <c r="C181" s="156"/>
      <c r="D181" s="230"/>
      <c r="E181" s="158"/>
      <c r="F181" s="230"/>
      <c r="G181" s="156"/>
      <c r="H181" s="155"/>
      <c r="I181" s="156"/>
      <c r="J181" s="156"/>
      <c r="K181" s="156"/>
      <c r="L181" s="156"/>
      <c r="M181" s="102">
        <f>SUM(tbl_WohnsitzSO[[#This Row],[KLV A]:[KLV C]])</f>
        <v>0</v>
      </c>
      <c r="N181" s="99" t="str">
        <f>IFERROR(IF(IFERROR(MATCH($C$8&amp;$H181,Tabelle2[Codierung],0),0)&gt;0,VLOOKUP(H181,Tabelle1[[Ort]:[RK KLV C üD]],2,),VLOOKUP(H181,Tabelle1[[Ort]:[RK KLV C üD]],5))+13,"")</f>
        <v/>
      </c>
      <c r="O181" s="99" t="str">
        <f>IFERROR(IF(IFERROR(MATCH($C$8&amp;$H181,Tabelle2[Codierung],0),0)&gt;0,VLOOKUP(H181,Tabelle1[[Ort]:[RK KLV C üD]],3,),VLOOKUP(H181,Tabelle1[[Ort]:[RK KLV C üD]],6))+13,"")</f>
        <v/>
      </c>
      <c r="P181" s="99" t="str">
        <f>IFERROR(IF(IFERROR(MATCH($C$8&amp;$H181,Tabelle2[Codierung],0),0)&gt;0,VLOOKUP(H181,Tabelle1[[Ort]:[RK KLV C üD]],4,),VLOOKUP(H181,Tabelle1[[Ort]:[RK KLV C üD]],7))+13,"")</f>
        <v/>
      </c>
      <c r="Q181" s="104" t="str">
        <f>IFERROR(tbl_WohnsitzSO[[#This Row],[KLV A]]*tbl_WohnsitzSO[[#This Row],[KLV A Ansatz]]/60,"")</f>
        <v/>
      </c>
      <c r="R181" s="104" t="str">
        <f>IFERROR(tbl_WohnsitzSO[[#This Row],[KLV B]]*tbl_WohnsitzSO[[#This Row],[KLV B Ansatz]]/60,"")</f>
        <v/>
      </c>
      <c r="S181" s="104" t="str">
        <f>IFERROR(tbl_WohnsitzSO[[#This Row],[KLV C]]*tbl_WohnsitzSO[[#This Row],[KLV C Ansatz]]/60,"")</f>
        <v/>
      </c>
      <c r="T181" s="104">
        <f>IFERROR(SUM(tbl_WohnsitzSO[[#This Row],[KLV A Kosten]:[KLV C Kosten]]),"")</f>
        <v>0</v>
      </c>
      <c r="U181" s="102">
        <f>COUNTIF($H$14:$H181,H181)</f>
        <v>0</v>
      </c>
      <c r="V181" s="161"/>
    </row>
    <row r="182" spans="1:22">
      <c r="A182" s="101">
        <v>169</v>
      </c>
      <c r="B182" s="156"/>
      <c r="C182" s="156"/>
      <c r="D182" s="230"/>
      <c r="E182" s="158"/>
      <c r="F182" s="230"/>
      <c r="G182" s="156"/>
      <c r="H182" s="155"/>
      <c r="I182" s="156"/>
      <c r="J182" s="156"/>
      <c r="K182" s="156"/>
      <c r="L182" s="156"/>
      <c r="M182" s="102">
        <f>SUM(tbl_WohnsitzSO[[#This Row],[KLV A]:[KLV C]])</f>
        <v>0</v>
      </c>
      <c r="N182" s="99" t="str">
        <f>IFERROR(IF(IFERROR(MATCH($C$8&amp;$H182,Tabelle2[Codierung],0),0)&gt;0,VLOOKUP(H182,Tabelle1[[Ort]:[RK KLV C üD]],2,),VLOOKUP(H182,Tabelle1[[Ort]:[RK KLV C üD]],5))+13,"")</f>
        <v/>
      </c>
      <c r="O182" s="99" t="str">
        <f>IFERROR(IF(IFERROR(MATCH($C$8&amp;$H182,Tabelle2[Codierung],0),0)&gt;0,VLOOKUP(H182,Tabelle1[[Ort]:[RK KLV C üD]],3,),VLOOKUP(H182,Tabelle1[[Ort]:[RK KLV C üD]],6))+13,"")</f>
        <v/>
      </c>
      <c r="P182" s="99" t="str">
        <f>IFERROR(IF(IFERROR(MATCH($C$8&amp;$H182,Tabelle2[Codierung],0),0)&gt;0,VLOOKUP(H182,Tabelle1[[Ort]:[RK KLV C üD]],4,),VLOOKUP(H182,Tabelle1[[Ort]:[RK KLV C üD]],7))+13,"")</f>
        <v/>
      </c>
      <c r="Q182" s="104" t="str">
        <f>IFERROR(tbl_WohnsitzSO[[#This Row],[KLV A]]*tbl_WohnsitzSO[[#This Row],[KLV A Ansatz]]/60,"")</f>
        <v/>
      </c>
      <c r="R182" s="104" t="str">
        <f>IFERROR(tbl_WohnsitzSO[[#This Row],[KLV B]]*tbl_WohnsitzSO[[#This Row],[KLV B Ansatz]]/60,"")</f>
        <v/>
      </c>
      <c r="S182" s="104" t="str">
        <f>IFERROR(tbl_WohnsitzSO[[#This Row],[KLV C]]*tbl_WohnsitzSO[[#This Row],[KLV C Ansatz]]/60,"")</f>
        <v/>
      </c>
      <c r="T182" s="104">
        <f>IFERROR(SUM(tbl_WohnsitzSO[[#This Row],[KLV A Kosten]:[KLV C Kosten]]),"")</f>
        <v>0</v>
      </c>
      <c r="U182" s="102">
        <f>COUNTIF($H$14:$H182,H182)</f>
        <v>0</v>
      </c>
      <c r="V182" s="161"/>
    </row>
    <row r="183" spans="1:22">
      <c r="A183" s="101">
        <v>170</v>
      </c>
      <c r="B183" s="156"/>
      <c r="C183" s="156"/>
      <c r="D183" s="230"/>
      <c r="E183" s="158"/>
      <c r="F183" s="230"/>
      <c r="G183" s="156"/>
      <c r="H183" s="155"/>
      <c r="I183" s="156"/>
      <c r="J183" s="156"/>
      <c r="K183" s="156"/>
      <c r="L183" s="156"/>
      <c r="M183" s="102">
        <f>SUM(tbl_WohnsitzSO[[#This Row],[KLV A]:[KLV C]])</f>
        <v>0</v>
      </c>
      <c r="N183" s="99" t="str">
        <f>IFERROR(IF(IFERROR(MATCH($C$8&amp;$H183,Tabelle2[Codierung],0),0)&gt;0,VLOOKUP(H183,Tabelle1[[Ort]:[RK KLV C üD]],2,),VLOOKUP(H183,Tabelle1[[Ort]:[RK KLV C üD]],5))+13,"")</f>
        <v/>
      </c>
      <c r="O183" s="99" t="str">
        <f>IFERROR(IF(IFERROR(MATCH($C$8&amp;$H183,Tabelle2[Codierung],0),0)&gt;0,VLOOKUP(H183,Tabelle1[[Ort]:[RK KLV C üD]],3,),VLOOKUP(H183,Tabelle1[[Ort]:[RK KLV C üD]],6))+13,"")</f>
        <v/>
      </c>
      <c r="P183" s="99" t="str">
        <f>IFERROR(IF(IFERROR(MATCH($C$8&amp;$H183,Tabelle2[Codierung],0),0)&gt;0,VLOOKUP(H183,Tabelle1[[Ort]:[RK KLV C üD]],4,),VLOOKUP(H183,Tabelle1[[Ort]:[RK KLV C üD]],7))+13,"")</f>
        <v/>
      </c>
      <c r="Q183" s="104" t="str">
        <f>IFERROR(tbl_WohnsitzSO[[#This Row],[KLV A]]*tbl_WohnsitzSO[[#This Row],[KLV A Ansatz]]/60,"")</f>
        <v/>
      </c>
      <c r="R183" s="104" t="str">
        <f>IFERROR(tbl_WohnsitzSO[[#This Row],[KLV B]]*tbl_WohnsitzSO[[#This Row],[KLV B Ansatz]]/60,"")</f>
        <v/>
      </c>
      <c r="S183" s="104" t="str">
        <f>IFERROR(tbl_WohnsitzSO[[#This Row],[KLV C]]*tbl_WohnsitzSO[[#This Row],[KLV C Ansatz]]/60,"")</f>
        <v/>
      </c>
      <c r="T183" s="104">
        <f>IFERROR(SUM(tbl_WohnsitzSO[[#This Row],[KLV A Kosten]:[KLV C Kosten]]),"")</f>
        <v>0</v>
      </c>
      <c r="U183" s="102">
        <f>COUNTIF($H$14:$H183,H183)</f>
        <v>0</v>
      </c>
      <c r="V183" s="161"/>
    </row>
    <row r="184" spans="1:22">
      <c r="A184" s="101">
        <v>171</v>
      </c>
      <c r="B184" s="156"/>
      <c r="C184" s="156"/>
      <c r="D184" s="230"/>
      <c r="E184" s="158"/>
      <c r="F184" s="230"/>
      <c r="G184" s="156"/>
      <c r="H184" s="155"/>
      <c r="I184" s="156"/>
      <c r="J184" s="156"/>
      <c r="K184" s="156"/>
      <c r="L184" s="156"/>
      <c r="M184" s="102">
        <f>SUM(tbl_WohnsitzSO[[#This Row],[KLV A]:[KLV C]])</f>
        <v>0</v>
      </c>
      <c r="N184" s="99" t="str">
        <f>IFERROR(IF(IFERROR(MATCH($C$8&amp;$H184,Tabelle2[Codierung],0),0)&gt;0,VLOOKUP(H184,Tabelle1[[Ort]:[RK KLV C üD]],2,),VLOOKUP(H184,Tabelle1[[Ort]:[RK KLV C üD]],5))+13,"")</f>
        <v/>
      </c>
      <c r="O184" s="99" t="str">
        <f>IFERROR(IF(IFERROR(MATCH($C$8&amp;$H184,Tabelle2[Codierung],0),0)&gt;0,VLOOKUP(H184,Tabelle1[[Ort]:[RK KLV C üD]],3,),VLOOKUP(H184,Tabelle1[[Ort]:[RK KLV C üD]],6))+13,"")</f>
        <v/>
      </c>
      <c r="P184" s="99" t="str">
        <f>IFERROR(IF(IFERROR(MATCH($C$8&amp;$H184,Tabelle2[Codierung],0),0)&gt;0,VLOOKUP(H184,Tabelle1[[Ort]:[RK KLV C üD]],4,),VLOOKUP(H184,Tabelle1[[Ort]:[RK KLV C üD]],7))+13,"")</f>
        <v/>
      </c>
      <c r="Q184" s="104" t="str">
        <f>IFERROR(tbl_WohnsitzSO[[#This Row],[KLV A]]*tbl_WohnsitzSO[[#This Row],[KLV A Ansatz]]/60,"")</f>
        <v/>
      </c>
      <c r="R184" s="104" t="str">
        <f>IFERROR(tbl_WohnsitzSO[[#This Row],[KLV B]]*tbl_WohnsitzSO[[#This Row],[KLV B Ansatz]]/60,"")</f>
        <v/>
      </c>
      <c r="S184" s="104" t="str">
        <f>IFERROR(tbl_WohnsitzSO[[#This Row],[KLV C]]*tbl_WohnsitzSO[[#This Row],[KLV C Ansatz]]/60,"")</f>
        <v/>
      </c>
      <c r="T184" s="104">
        <f>IFERROR(SUM(tbl_WohnsitzSO[[#This Row],[KLV A Kosten]:[KLV C Kosten]]),"")</f>
        <v>0</v>
      </c>
      <c r="U184" s="102">
        <f>COUNTIF($H$14:$H184,H184)</f>
        <v>0</v>
      </c>
      <c r="V184" s="161"/>
    </row>
    <row r="185" spans="1:22">
      <c r="A185" s="101">
        <v>172</v>
      </c>
      <c r="B185" s="156"/>
      <c r="C185" s="156"/>
      <c r="D185" s="230"/>
      <c r="E185" s="158"/>
      <c r="F185" s="230"/>
      <c r="G185" s="156"/>
      <c r="H185" s="155"/>
      <c r="I185" s="156"/>
      <c r="J185" s="156"/>
      <c r="K185" s="156"/>
      <c r="L185" s="156"/>
      <c r="M185" s="102">
        <f>SUM(tbl_WohnsitzSO[[#This Row],[KLV A]:[KLV C]])</f>
        <v>0</v>
      </c>
      <c r="N185" s="99" t="str">
        <f>IFERROR(IF(IFERROR(MATCH($C$8&amp;$H185,Tabelle2[Codierung],0),0)&gt;0,VLOOKUP(H185,Tabelle1[[Ort]:[RK KLV C üD]],2,),VLOOKUP(H185,Tabelle1[[Ort]:[RK KLV C üD]],5))+13,"")</f>
        <v/>
      </c>
      <c r="O185" s="99" t="str">
        <f>IFERROR(IF(IFERROR(MATCH($C$8&amp;$H185,Tabelle2[Codierung],0),0)&gt;0,VLOOKUP(H185,Tabelle1[[Ort]:[RK KLV C üD]],3,),VLOOKUP(H185,Tabelle1[[Ort]:[RK KLV C üD]],6))+13,"")</f>
        <v/>
      </c>
      <c r="P185" s="99" t="str">
        <f>IFERROR(IF(IFERROR(MATCH($C$8&amp;$H185,Tabelle2[Codierung],0),0)&gt;0,VLOOKUP(H185,Tabelle1[[Ort]:[RK KLV C üD]],4,),VLOOKUP(H185,Tabelle1[[Ort]:[RK KLV C üD]],7))+13,"")</f>
        <v/>
      </c>
      <c r="Q185" s="104" t="str">
        <f>IFERROR(tbl_WohnsitzSO[[#This Row],[KLV A]]*tbl_WohnsitzSO[[#This Row],[KLV A Ansatz]]/60,"")</f>
        <v/>
      </c>
      <c r="R185" s="104" t="str">
        <f>IFERROR(tbl_WohnsitzSO[[#This Row],[KLV B]]*tbl_WohnsitzSO[[#This Row],[KLV B Ansatz]]/60,"")</f>
        <v/>
      </c>
      <c r="S185" s="104" t="str">
        <f>IFERROR(tbl_WohnsitzSO[[#This Row],[KLV C]]*tbl_WohnsitzSO[[#This Row],[KLV C Ansatz]]/60,"")</f>
        <v/>
      </c>
      <c r="T185" s="104">
        <f>IFERROR(SUM(tbl_WohnsitzSO[[#This Row],[KLV A Kosten]:[KLV C Kosten]]),"")</f>
        <v>0</v>
      </c>
      <c r="U185" s="102">
        <f>COUNTIF($H$14:$H185,H185)</f>
        <v>0</v>
      </c>
      <c r="V185" s="161"/>
    </row>
    <row r="186" spans="1:22">
      <c r="A186" s="101">
        <v>173</v>
      </c>
      <c r="B186" s="156"/>
      <c r="C186" s="156"/>
      <c r="D186" s="230"/>
      <c r="E186" s="158"/>
      <c r="F186" s="230"/>
      <c r="G186" s="156"/>
      <c r="H186" s="155"/>
      <c r="I186" s="156"/>
      <c r="J186" s="156"/>
      <c r="K186" s="156"/>
      <c r="L186" s="156"/>
      <c r="M186" s="102">
        <f>SUM(tbl_WohnsitzSO[[#This Row],[KLV A]:[KLV C]])</f>
        <v>0</v>
      </c>
      <c r="N186" s="99" t="str">
        <f>IFERROR(IF(IFERROR(MATCH($C$8&amp;$H186,Tabelle2[Codierung],0),0)&gt;0,VLOOKUP(H186,Tabelle1[[Ort]:[RK KLV C üD]],2,),VLOOKUP(H186,Tabelle1[[Ort]:[RK KLV C üD]],5))+13,"")</f>
        <v/>
      </c>
      <c r="O186" s="99" t="str">
        <f>IFERROR(IF(IFERROR(MATCH($C$8&amp;$H186,Tabelle2[Codierung],0),0)&gt;0,VLOOKUP(H186,Tabelle1[[Ort]:[RK KLV C üD]],3,),VLOOKUP(H186,Tabelle1[[Ort]:[RK KLV C üD]],6))+13,"")</f>
        <v/>
      </c>
      <c r="P186" s="99" t="str">
        <f>IFERROR(IF(IFERROR(MATCH($C$8&amp;$H186,Tabelle2[Codierung],0),0)&gt;0,VLOOKUP(H186,Tabelle1[[Ort]:[RK KLV C üD]],4,),VLOOKUP(H186,Tabelle1[[Ort]:[RK KLV C üD]],7))+13,"")</f>
        <v/>
      </c>
      <c r="Q186" s="104" t="str">
        <f>IFERROR(tbl_WohnsitzSO[[#This Row],[KLV A]]*tbl_WohnsitzSO[[#This Row],[KLV A Ansatz]]/60,"")</f>
        <v/>
      </c>
      <c r="R186" s="104" t="str">
        <f>IFERROR(tbl_WohnsitzSO[[#This Row],[KLV B]]*tbl_WohnsitzSO[[#This Row],[KLV B Ansatz]]/60,"")</f>
        <v/>
      </c>
      <c r="S186" s="104" t="str">
        <f>IFERROR(tbl_WohnsitzSO[[#This Row],[KLV C]]*tbl_WohnsitzSO[[#This Row],[KLV C Ansatz]]/60,"")</f>
        <v/>
      </c>
      <c r="T186" s="104">
        <f>IFERROR(SUM(tbl_WohnsitzSO[[#This Row],[KLV A Kosten]:[KLV C Kosten]]),"")</f>
        <v>0</v>
      </c>
      <c r="U186" s="102">
        <f>COUNTIF($H$14:$H186,H186)</f>
        <v>0</v>
      </c>
      <c r="V186" s="161"/>
    </row>
    <row r="187" spans="1:22">
      <c r="A187" s="101">
        <v>174</v>
      </c>
      <c r="B187" s="156"/>
      <c r="C187" s="156"/>
      <c r="D187" s="230"/>
      <c r="E187" s="158"/>
      <c r="F187" s="230"/>
      <c r="G187" s="156"/>
      <c r="H187" s="155"/>
      <c r="I187" s="156"/>
      <c r="J187" s="156"/>
      <c r="K187" s="156"/>
      <c r="L187" s="156"/>
      <c r="M187" s="102">
        <f>SUM(tbl_WohnsitzSO[[#This Row],[KLV A]:[KLV C]])</f>
        <v>0</v>
      </c>
      <c r="N187" s="99" t="str">
        <f>IFERROR(IF(IFERROR(MATCH($C$8&amp;$H187,Tabelle2[Codierung],0),0)&gt;0,VLOOKUP(H187,Tabelle1[[Ort]:[RK KLV C üD]],2,),VLOOKUP(H187,Tabelle1[[Ort]:[RK KLV C üD]],5))+13,"")</f>
        <v/>
      </c>
      <c r="O187" s="99" t="str">
        <f>IFERROR(IF(IFERROR(MATCH($C$8&amp;$H187,Tabelle2[Codierung],0),0)&gt;0,VLOOKUP(H187,Tabelle1[[Ort]:[RK KLV C üD]],3,),VLOOKUP(H187,Tabelle1[[Ort]:[RK KLV C üD]],6))+13,"")</f>
        <v/>
      </c>
      <c r="P187" s="99" t="str">
        <f>IFERROR(IF(IFERROR(MATCH($C$8&amp;$H187,Tabelle2[Codierung],0),0)&gt;0,VLOOKUP(H187,Tabelle1[[Ort]:[RK KLV C üD]],4,),VLOOKUP(H187,Tabelle1[[Ort]:[RK KLV C üD]],7))+13,"")</f>
        <v/>
      </c>
      <c r="Q187" s="104" t="str">
        <f>IFERROR(tbl_WohnsitzSO[[#This Row],[KLV A]]*tbl_WohnsitzSO[[#This Row],[KLV A Ansatz]]/60,"")</f>
        <v/>
      </c>
      <c r="R187" s="104" t="str">
        <f>IFERROR(tbl_WohnsitzSO[[#This Row],[KLV B]]*tbl_WohnsitzSO[[#This Row],[KLV B Ansatz]]/60,"")</f>
        <v/>
      </c>
      <c r="S187" s="104" t="str">
        <f>IFERROR(tbl_WohnsitzSO[[#This Row],[KLV C]]*tbl_WohnsitzSO[[#This Row],[KLV C Ansatz]]/60,"")</f>
        <v/>
      </c>
      <c r="T187" s="104">
        <f>IFERROR(SUM(tbl_WohnsitzSO[[#This Row],[KLV A Kosten]:[KLV C Kosten]]),"")</f>
        <v>0</v>
      </c>
      <c r="U187" s="102">
        <f>COUNTIF($H$14:$H187,H187)</f>
        <v>0</v>
      </c>
      <c r="V187" s="161"/>
    </row>
    <row r="188" spans="1:22">
      <c r="A188" s="101">
        <v>175</v>
      </c>
      <c r="B188" s="156"/>
      <c r="C188" s="156"/>
      <c r="D188" s="230"/>
      <c r="E188" s="158"/>
      <c r="F188" s="230"/>
      <c r="G188" s="156"/>
      <c r="H188" s="155"/>
      <c r="I188" s="156"/>
      <c r="J188" s="156"/>
      <c r="K188" s="156"/>
      <c r="L188" s="156"/>
      <c r="M188" s="102">
        <f>SUM(tbl_WohnsitzSO[[#This Row],[KLV A]:[KLV C]])</f>
        <v>0</v>
      </c>
      <c r="N188" s="99" t="str">
        <f>IFERROR(IF(IFERROR(MATCH($C$8&amp;$H188,Tabelle2[Codierung],0),0)&gt;0,VLOOKUP(H188,Tabelle1[[Ort]:[RK KLV C üD]],2,),VLOOKUP(H188,Tabelle1[[Ort]:[RK KLV C üD]],5))+13,"")</f>
        <v/>
      </c>
      <c r="O188" s="99" t="str">
        <f>IFERROR(IF(IFERROR(MATCH($C$8&amp;$H188,Tabelle2[Codierung],0),0)&gt;0,VLOOKUP(H188,Tabelle1[[Ort]:[RK KLV C üD]],3,),VLOOKUP(H188,Tabelle1[[Ort]:[RK KLV C üD]],6))+13,"")</f>
        <v/>
      </c>
      <c r="P188" s="99" t="str">
        <f>IFERROR(IF(IFERROR(MATCH($C$8&amp;$H188,Tabelle2[Codierung],0),0)&gt;0,VLOOKUP(H188,Tabelle1[[Ort]:[RK KLV C üD]],4,),VLOOKUP(H188,Tabelle1[[Ort]:[RK KLV C üD]],7))+13,"")</f>
        <v/>
      </c>
      <c r="Q188" s="104" t="str">
        <f>IFERROR(tbl_WohnsitzSO[[#This Row],[KLV A]]*tbl_WohnsitzSO[[#This Row],[KLV A Ansatz]]/60,"")</f>
        <v/>
      </c>
      <c r="R188" s="104" t="str">
        <f>IFERROR(tbl_WohnsitzSO[[#This Row],[KLV B]]*tbl_WohnsitzSO[[#This Row],[KLV B Ansatz]]/60,"")</f>
        <v/>
      </c>
      <c r="S188" s="104" t="str">
        <f>IFERROR(tbl_WohnsitzSO[[#This Row],[KLV C]]*tbl_WohnsitzSO[[#This Row],[KLV C Ansatz]]/60,"")</f>
        <v/>
      </c>
      <c r="T188" s="104">
        <f>IFERROR(SUM(tbl_WohnsitzSO[[#This Row],[KLV A Kosten]:[KLV C Kosten]]),"")</f>
        <v>0</v>
      </c>
      <c r="U188" s="102">
        <f>COUNTIF($H$14:$H188,H188)</f>
        <v>0</v>
      </c>
      <c r="V188" s="161"/>
    </row>
    <row r="189" spans="1:22">
      <c r="A189" s="101">
        <v>176</v>
      </c>
      <c r="B189" s="156"/>
      <c r="C189" s="156"/>
      <c r="D189" s="230"/>
      <c r="E189" s="158"/>
      <c r="F189" s="230"/>
      <c r="G189" s="156"/>
      <c r="H189" s="155"/>
      <c r="I189" s="156"/>
      <c r="J189" s="156"/>
      <c r="K189" s="156"/>
      <c r="L189" s="156"/>
      <c r="M189" s="102">
        <f>SUM(tbl_WohnsitzSO[[#This Row],[KLV A]:[KLV C]])</f>
        <v>0</v>
      </c>
      <c r="N189" s="99" t="str">
        <f>IFERROR(IF(IFERROR(MATCH($C$8&amp;$H189,Tabelle2[Codierung],0),0)&gt;0,VLOOKUP(H189,Tabelle1[[Ort]:[RK KLV C üD]],2,),VLOOKUP(H189,Tabelle1[[Ort]:[RK KLV C üD]],5))+13,"")</f>
        <v/>
      </c>
      <c r="O189" s="99" t="str">
        <f>IFERROR(IF(IFERROR(MATCH($C$8&amp;$H189,Tabelle2[Codierung],0),0)&gt;0,VLOOKUP(H189,Tabelle1[[Ort]:[RK KLV C üD]],3,),VLOOKUP(H189,Tabelle1[[Ort]:[RK KLV C üD]],6))+13,"")</f>
        <v/>
      </c>
      <c r="P189" s="99" t="str">
        <f>IFERROR(IF(IFERROR(MATCH($C$8&amp;$H189,Tabelle2[Codierung],0),0)&gt;0,VLOOKUP(H189,Tabelle1[[Ort]:[RK KLV C üD]],4,),VLOOKUP(H189,Tabelle1[[Ort]:[RK KLV C üD]],7))+13,"")</f>
        <v/>
      </c>
      <c r="Q189" s="104" t="str">
        <f>IFERROR(tbl_WohnsitzSO[[#This Row],[KLV A]]*tbl_WohnsitzSO[[#This Row],[KLV A Ansatz]]/60,"")</f>
        <v/>
      </c>
      <c r="R189" s="104" t="str">
        <f>IFERROR(tbl_WohnsitzSO[[#This Row],[KLV B]]*tbl_WohnsitzSO[[#This Row],[KLV B Ansatz]]/60,"")</f>
        <v/>
      </c>
      <c r="S189" s="104" t="str">
        <f>IFERROR(tbl_WohnsitzSO[[#This Row],[KLV C]]*tbl_WohnsitzSO[[#This Row],[KLV C Ansatz]]/60,"")</f>
        <v/>
      </c>
      <c r="T189" s="104">
        <f>IFERROR(SUM(tbl_WohnsitzSO[[#This Row],[KLV A Kosten]:[KLV C Kosten]]),"")</f>
        <v>0</v>
      </c>
      <c r="U189" s="102">
        <f>COUNTIF($H$14:$H189,H189)</f>
        <v>0</v>
      </c>
      <c r="V189" s="161"/>
    </row>
    <row r="190" spans="1:22">
      <c r="A190" s="101">
        <v>177</v>
      </c>
      <c r="B190" s="156"/>
      <c r="C190" s="156"/>
      <c r="D190" s="230"/>
      <c r="E190" s="158"/>
      <c r="F190" s="230"/>
      <c r="G190" s="156"/>
      <c r="H190" s="155"/>
      <c r="I190" s="156"/>
      <c r="J190" s="156"/>
      <c r="K190" s="156"/>
      <c r="L190" s="156"/>
      <c r="M190" s="102">
        <f>SUM(tbl_WohnsitzSO[[#This Row],[KLV A]:[KLV C]])</f>
        <v>0</v>
      </c>
      <c r="N190" s="99" t="str">
        <f>IFERROR(IF(IFERROR(MATCH($C$8&amp;$H190,Tabelle2[Codierung],0),0)&gt;0,VLOOKUP(H190,Tabelle1[[Ort]:[RK KLV C üD]],2,),VLOOKUP(H190,Tabelle1[[Ort]:[RK KLV C üD]],5))+13,"")</f>
        <v/>
      </c>
      <c r="O190" s="99" t="str">
        <f>IFERROR(IF(IFERROR(MATCH($C$8&amp;$H190,Tabelle2[Codierung],0),0)&gt;0,VLOOKUP(H190,Tabelle1[[Ort]:[RK KLV C üD]],3,),VLOOKUP(H190,Tabelle1[[Ort]:[RK KLV C üD]],6))+13,"")</f>
        <v/>
      </c>
      <c r="P190" s="99" t="str">
        <f>IFERROR(IF(IFERROR(MATCH($C$8&amp;$H190,Tabelle2[Codierung],0),0)&gt;0,VLOOKUP(H190,Tabelle1[[Ort]:[RK KLV C üD]],4,),VLOOKUP(H190,Tabelle1[[Ort]:[RK KLV C üD]],7))+13,"")</f>
        <v/>
      </c>
      <c r="Q190" s="104" t="str">
        <f>IFERROR(tbl_WohnsitzSO[[#This Row],[KLV A]]*tbl_WohnsitzSO[[#This Row],[KLV A Ansatz]]/60,"")</f>
        <v/>
      </c>
      <c r="R190" s="104" t="str">
        <f>IFERROR(tbl_WohnsitzSO[[#This Row],[KLV B]]*tbl_WohnsitzSO[[#This Row],[KLV B Ansatz]]/60,"")</f>
        <v/>
      </c>
      <c r="S190" s="104" t="str">
        <f>IFERROR(tbl_WohnsitzSO[[#This Row],[KLV C]]*tbl_WohnsitzSO[[#This Row],[KLV C Ansatz]]/60,"")</f>
        <v/>
      </c>
      <c r="T190" s="104">
        <f>IFERROR(SUM(tbl_WohnsitzSO[[#This Row],[KLV A Kosten]:[KLV C Kosten]]),"")</f>
        <v>0</v>
      </c>
      <c r="U190" s="102">
        <f>COUNTIF($H$14:$H190,H190)</f>
        <v>0</v>
      </c>
      <c r="V190" s="161"/>
    </row>
    <row r="191" spans="1:22">
      <c r="A191" s="101">
        <v>178</v>
      </c>
      <c r="B191" s="156"/>
      <c r="C191" s="156"/>
      <c r="D191" s="230"/>
      <c r="E191" s="158"/>
      <c r="F191" s="230"/>
      <c r="G191" s="156"/>
      <c r="H191" s="155"/>
      <c r="I191" s="156"/>
      <c r="J191" s="156"/>
      <c r="K191" s="156"/>
      <c r="L191" s="156"/>
      <c r="M191" s="102">
        <f>SUM(tbl_WohnsitzSO[[#This Row],[KLV A]:[KLV C]])</f>
        <v>0</v>
      </c>
      <c r="N191" s="99" t="str">
        <f>IFERROR(IF(IFERROR(MATCH($C$8&amp;$H191,Tabelle2[Codierung],0),0)&gt;0,VLOOKUP(H191,Tabelle1[[Ort]:[RK KLV C üD]],2,),VLOOKUP(H191,Tabelle1[[Ort]:[RK KLV C üD]],5))+13,"")</f>
        <v/>
      </c>
      <c r="O191" s="99" t="str">
        <f>IFERROR(IF(IFERROR(MATCH($C$8&amp;$H191,Tabelle2[Codierung],0),0)&gt;0,VLOOKUP(H191,Tabelle1[[Ort]:[RK KLV C üD]],3,),VLOOKUP(H191,Tabelle1[[Ort]:[RK KLV C üD]],6))+13,"")</f>
        <v/>
      </c>
      <c r="P191" s="99" t="str">
        <f>IFERROR(IF(IFERROR(MATCH($C$8&amp;$H191,Tabelle2[Codierung],0),0)&gt;0,VLOOKUP(H191,Tabelle1[[Ort]:[RK KLV C üD]],4,),VLOOKUP(H191,Tabelle1[[Ort]:[RK KLV C üD]],7))+13,"")</f>
        <v/>
      </c>
      <c r="Q191" s="104" t="str">
        <f>IFERROR(tbl_WohnsitzSO[[#This Row],[KLV A]]*tbl_WohnsitzSO[[#This Row],[KLV A Ansatz]]/60,"")</f>
        <v/>
      </c>
      <c r="R191" s="104" t="str">
        <f>IFERROR(tbl_WohnsitzSO[[#This Row],[KLV B]]*tbl_WohnsitzSO[[#This Row],[KLV B Ansatz]]/60,"")</f>
        <v/>
      </c>
      <c r="S191" s="104" t="str">
        <f>IFERROR(tbl_WohnsitzSO[[#This Row],[KLV C]]*tbl_WohnsitzSO[[#This Row],[KLV C Ansatz]]/60,"")</f>
        <v/>
      </c>
      <c r="T191" s="104">
        <f>IFERROR(SUM(tbl_WohnsitzSO[[#This Row],[KLV A Kosten]:[KLV C Kosten]]),"")</f>
        <v>0</v>
      </c>
      <c r="U191" s="102">
        <f>COUNTIF($H$14:$H191,H191)</f>
        <v>0</v>
      </c>
      <c r="V191" s="161"/>
    </row>
    <row r="192" spans="1:22">
      <c r="A192" s="101">
        <v>179</v>
      </c>
      <c r="B192" s="156"/>
      <c r="C192" s="156"/>
      <c r="D192" s="230"/>
      <c r="E192" s="158"/>
      <c r="F192" s="230"/>
      <c r="G192" s="156"/>
      <c r="H192" s="155"/>
      <c r="I192" s="156"/>
      <c r="J192" s="156"/>
      <c r="K192" s="156"/>
      <c r="L192" s="156"/>
      <c r="M192" s="102">
        <f>SUM(tbl_WohnsitzSO[[#This Row],[KLV A]:[KLV C]])</f>
        <v>0</v>
      </c>
      <c r="N192" s="99" t="str">
        <f>IFERROR(IF(IFERROR(MATCH($C$8&amp;$H192,Tabelle2[Codierung],0),0)&gt;0,VLOOKUP(H192,Tabelle1[[Ort]:[RK KLV C üD]],2,),VLOOKUP(H192,Tabelle1[[Ort]:[RK KLV C üD]],5))+13,"")</f>
        <v/>
      </c>
      <c r="O192" s="99" t="str">
        <f>IFERROR(IF(IFERROR(MATCH($C$8&amp;$H192,Tabelle2[Codierung],0),0)&gt;0,VLOOKUP(H192,Tabelle1[[Ort]:[RK KLV C üD]],3,),VLOOKUP(H192,Tabelle1[[Ort]:[RK KLV C üD]],6))+13,"")</f>
        <v/>
      </c>
      <c r="P192" s="99" t="str">
        <f>IFERROR(IF(IFERROR(MATCH($C$8&amp;$H192,Tabelle2[Codierung],0),0)&gt;0,VLOOKUP(H192,Tabelle1[[Ort]:[RK KLV C üD]],4,),VLOOKUP(H192,Tabelle1[[Ort]:[RK KLV C üD]],7))+13,"")</f>
        <v/>
      </c>
      <c r="Q192" s="104" t="str">
        <f>IFERROR(tbl_WohnsitzSO[[#This Row],[KLV A]]*tbl_WohnsitzSO[[#This Row],[KLV A Ansatz]]/60,"")</f>
        <v/>
      </c>
      <c r="R192" s="104" t="str">
        <f>IFERROR(tbl_WohnsitzSO[[#This Row],[KLV B]]*tbl_WohnsitzSO[[#This Row],[KLV B Ansatz]]/60,"")</f>
        <v/>
      </c>
      <c r="S192" s="104" t="str">
        <f>IFERROR(tbl_WohnsitzSO[[#This Row],[KLV C]]*tbl_WohnsitzSO[[#This Row],[KLV C Ansatz]]/60,"")</f>
        <v/>
      </c>
      <c r="T192" s="104">
        <f>IFERROR(SUM(tbl_WohnsitzSO[[#This Row],[KLV A Kosten]:[KLV C Kosten]]),"")</f>
        <v>0</v>
      </c>
      <c r="U192" s="102">
        <f>COUNTIF($H$14:$H192,H192)</f>
        <v>0</v>
      </c>
      <c r="V192" s="161"/>
    </row>
    <row r="193" spans="1:22">
      <c r="A193" s="101">
        <v>180</v>
      </c>
      <c r="B193" s="156"/>
      <c r="C193" s="156"/>
      <c r="D193" s="230"/>
      <c r="E193" s="158"/>
      <c r="F193" s="230"/>
      <c r="G193" s="156"/>
      <c r="H193" s="155"/>
      <c r="I193" s="156"/>
      <c r="J193" s="156"/>
      <c r="K193" s="156"/>
      <c r="L193" s="156"/>
      <c r="M193" s="102">
        <f>SUM(tbl_WohnsitzSO[[#This Row],[KLV A]:[KLV C]])</f>
        <v>0</v>
      </c>
      <c r="N193" s="99" t="str">
        <f>IFERROR(IF(IFERROR(MATCH($C$8&amp;$H193,Tabelle2[Codierung],0),0)&gt;0,VLOOKUP(H193,Tabelle1[[Ort]:[RK KLV C üD]],2,),VLOOKUP(H193,Tabelle1[[Ort]:[RK KLV C üD]],5))+13,"")</f>
        <v/>
      </c>
      <c r="O193" s="99" t="str">
        <f>IFERROR(IF(IFERROR(MATCH($C$8&amp;$H193,Tabelle2[Codierung],0),0)&gt;0,VLOOKUP(H193,Tabelle1[[Ort]:[RK KLV C üD]],3,),VLOOKUP(H193,Tabelle1[[Ort]:[RK KLV C üD]],6))+13,"")</f>
        <v/>
      </c>
      <c r="P193" s="99" t="str">
        <f>IFERROR(IF(IFERROR(MATCH($C$8&amp;$H193,Tabelle2[Codierung],0),0)&gt;0,VLOOKUP(H193,Tabelle1[[Ort]:[RK KLV C üD]],4,),VLOOKUP(H193,Tabelle1[[Ort]:[RK KLV C üD]],7))+13,"")</f>
        <v/>
      </c>
      <c r="Q193" s="104" t="str">
        <f>IFERROR(tbl_WohnsitzSO[[#This Row],[KLV A]]*tbl_WohnsitzSO[[#This Row],[KLV A Ansatz]]/60,"")</f>
        <v/>
      </c>
      <c r="R193" s="104" t="str">
        <f>IFERROR(tbl_WohnsitzSO[[#This Row],[KLV B]]*tbl_WohnsitzSO[[#This Row],[KLV B Ansatz]]/60,"")</f>
        <v/>
      </c>
      <c r="S193" s="104" t="str">
        <f>IFERROR(tbl_WohnsitzSO[[#This Row],[KLV C]]*tbl_WohnsitzSO[[#This Row],[KLV C Ansatz]]/60,"")</f>
        <v/>
      </c>
      <c r="T193" s="104">
        <f>IFERROR(SUM(tbl_WohnsitzSO[[#This Row],[KLV A Kosten]:[KLV C Kosten]]),"")</f>
        <v>0</v>
      </c>
      <c r="U193" s="102">
        <f>COUNTIF($H$14:$H193,H193)</f>
        <v>0</v>
      </c>
      <c r="V193" s="161"/>
    </row>
    <row r="194" spans="1:22">
      <c r="A194" s="101">
        <v>181</v>
      </c>
      <c r="B194" s="156"/>
      <c r="C194" s="156"/>
      <c r="D194" s="230"/>
      <c r="E194" s="158"/>
      <c r="F194" s="230"/>
      <c r="G194" s="156"/>
      <c r="H194" s="155"/>
      <c r="I194" s="156"/>
      <c r="J194" s="156"/>
      <c r="K194" s="156"/>
      <c r="L194" s="156"/>
      <c r="M194" s="102">
        <f>SUM(tbl_WohnsitzSO[[#This Row],[KLV A]:[KLV C]])</f>
        <v>0</v>
      </c>
      <c r="N194" s="99" t="str">
        <f>IFERROR(IF(IFERROR(MATCH($C$8&amp;$H194,Tabelle2[Codierung],0),0)&gt;0,VLOOKUP(H194,Tabelle1[[Ort]:[RK KLV C üD]],2,),VLOOKUP(H194,Tabelle1[[Ort]:[RK KLV C üD]],5))+13,"")</f>
        <v/>
      </c>
      <c r="O194" s="99" t="str">
        <f>IFERROR(IF(IFERROR(MATCH($C$8&amp;$H194,Tabelle2[Codierung],0),0)&gt;0,VLOOKUP(H194,Tabelle1[[Ort]:[RK KLV C üD]],3,),VLOOKUP(H194,Tabelle1[[Ort]:[RK KLV C üD]],6))+13,"")</f>
        <v/>
      </c>
      <c r="P194" s="99" t="str">
        <f>IFERROR(IF(IFERROR(MATCH($C$8&amp;$H194,Tabelle2[Codierung],0),0)&gt;0,VLOOKUP(H194,Tabelle1[[Ort]:[RK KLV C üD]],4,),VLOOKUP(H194,Tabelle1[[Ort]:[RK KLV C üD]],7))+13,"")</f>
        <v/>
      </c>
      <c r="Q194" s="104" t="str">
        <f>IFERROR(tbl_WohnsitzSO[[#This Row],[KLV A]]*tbl_WohnsitzSO[[#This Row],[KLV A Ansatz]]/60,"")</f>
        <v/>
      </c>
      <c r="R194" s="104" t="str">
        <f>IFERROR(tbl_WohnsitzSO[[#This Row],[KLV B]]*tbl_WohnsitzSO[[#This Row],[KLV B Ansatz]]/60,"")</f>
        <v/>
      </c>
      <c r="S194" s="104" t="str">
        <f>IFERROR(tbl_WohnsitzSO[[#This Row],[KLV C]]*tbl_WohnsitzSO[[#This Row],[KLV C Ansatz]]/60,"")</f>
        <v/>
      </c>
      <c r="T194" s="104">
        <f>IFERROR(SUM(tbl_WohnsitzSO[[#This Row],[KLV A Kosten]:[KLV C Kosten]]),"")</f>
        <v>0</v>
      </c>
      <c r="U194" s="102">
        <f>COUNTIF($H$14:$H194,H194)</f>
        <v>0</v>
      </c>
      <c r="V194" s="161"/>
    </row>
    <row r="195" spans="1:22">
      <c r="A195" s="101">
        <v>182</v>
      </c>
      <c r="B195" s="156"/>
      <c r="C195" s="156"/>
      <c r="D195" s="230"/>
      <c r="E195" s="158"/>
      <c r="F195" s="230"/>
      <c r="G195" s="156"/>
      <c r="H195" s="155"/>
      <c r="I195" s="156"/>
      <c r="J195" s="156"/>
      <c r="K195" s="156"/>
      <c r="L195" s="156"/>
      <c r="M195" s="102">
        <f>SUM(tbl_WohnsitzSO[[#This Row],[KLV A]:[KLV C]])</f>
        <v>0</v>
      </c>
      <c r="N195" s="99" t="str">
        <f>IFERROR(IF(IFERROR(MATCH($C$8&amp;$H195,Tabelle2[Codierung],0),0)&gt;0,VLOOKUP(H195,Tabelle1[[Ort]:[RK KLV C üD]],2,),VLOOKUP(H195,Tabelle1[[Ort]:[RK KLV C üD]],5))+13,"")</f>
        <v/>
      </c>
      <c r="O195" s="99" t="str">
        <f>IFERROR(IF(IFERROR(MATCH($C$8&amp;$H195,Tabelle2[Codierung],0),0)&gt;0,VLOOKUP(H195,Tabelle1[[Ort]:[RK KLV C üD]],3,),VLOOKUP(H195,Tabelle1[[Ort]:[RK KLV C üD]],6))+13,"")</f>
        <v/>
      </c>
      <c r="P195" s="99" t="str">
        <f>IFERROR(IF(IFERROR(MATCH($C$8&amp;$H195,Tabelle2[Codierung],0),0)&gt;0,VLOOKUP(H195,Tabelle1[[Ort]:[RK KLV C üD]],4,),VLOOKUP(H195,Tabelle1[[Ort]:[RK KLV C üD]],7))+13,"")</f>
        <v/>
      </c>
      <c r="Q195" s="104" t="str">
        <f>IFERROR(tbl_WohnsitzSO[[#This Row],[KLV A]]*tbl_WohnsitzSO[[#This Row],[KLV A Ansatz]]/60,"")</f>
        <v/>
      </c>
      <c r="R195" s="104" t="str">
        <f>IFERROR(tbl_WohnsitzSO[[#This Row],[KLV B]]*tbl_WohnsitzSO[[#This Row],[KLV B Ansatz]]/60,"")</f>
        <v/>
      </c>
      <c r="S195" s="104" t="str">
        <f>IFERROR(tbl_WohnsitzSO[[#This Row],[KLV C]]*tbl_WohnsitzSO[[#This Row],[KLV C Ansatz]]/60,"")</f>
        <v/>
      </c>
      <c r="T195" s="104">
        <f>IFERROR(SUM(tbl_WohnsitzSO[[#This Row],[KLV A Kosten]:[KLV C Kosten]]),"")</f>
        <v>0</v>
      </c>
      <c r="U195" s="102">
        <f>COUNTIF($H$14:$H195,H195)</f>
        <v>0</v>
      </c>
      <c r="V195" s="161"/>
    </row>
    <row r="196" spans="1:22">
      <c r="A196" s="101">
        <v>183</v>
      </c>
      <c r="B196" s="156"/>
      <c r="C196" s="156"/>
      <c r="D196" s="230"/>
      <c r="E196" s="158"/>
      <c r="F196" s="230"/>
      <c r="G196" s="156"/>
      <c r="H196" s="155"/>
      <c r="I196" s="156"/>
      <c r="J196" s="156"/>
      <c r="K196" s="156"/>
      <c r="L196" s="156"/>
      <c r="M196" s="102">
        <f>SUM(tbl_WohnsitzSO[[#This Row],[KLV A]:[KLV C]])</f>
        <v>0</v>
      </c>
      <c r="N196" s="99" t="str">
        <f>IFERROR(IF(IFERROR(MATCH($C$8&amp;$H196,Tabelle2[Codierung],0),0)&gt;0,VLOOKUP(H196,Tabelle1[[Ort]:[RK KLV C üD]],2,),VLOOKUP(H196,Tabelle1[[Ort]:[RK KLV C üD]],5))+13,"")</f>
        <v/>
      </c>
      <c r="O196" s="99" t="str">
        <f>IFERROR(IF(IFERROR(MATCH($C$8&amp;$H196,Tabelle2[Codierung],0),0)&gt;0,VLOOKUP(H196,Tabelle1[[Ort]:[RK KLV C üD]],3,),VLOOKUP(H196,Tabelle1[[Ort]:[RK KLV C üD]],6))+13,"")</f>
        <v/>
      </c>
      <c r="P196" s="99" t="str">
        <f>IFERROR(IF(IFERROR(MATCH($C$8&amp;$H196,Tabelle2[Codierung],0),0)&gt;0,VLOOKUP(H196,Tabelle1[[Ort]:[RK KLV C üD]],4,),VLOOKUP(H196,Tabelle1[[Ort]:[RK KLV C üD]],7))+13,"")</f>
        <v/>
      </c>
      <c r="Q196" s="104" t="str">
        <f>IFERROR(tbl_WohnsitzSO[[#This Row],[KLV A]]*tbl_WohnsitzSO[[#This Row],[KLV A Ansatz]]/60,"")</f>
        <v/>
      </c>
      <c r="R196" s="104" t="str">
        <f>IFERROR(tbl_WohnsitzSO[[#This Row],[KLV B]]*tbl_WohnsitzSO[[#This Row],[KLV B Ansatz]]/60,"")</f>
        <v/>
      </c>
      <c r="S196" s="104" t="str">
        <f>IFERROR(tbl_WohnsitzSO[[#This Row],[KLV C]]*tbl_WohnsitzSO[[#This Row],[KLV C Ansatz]]/60,"")</f>
        <v/>
      </c>
      <c r="T196" s="104">
        <f>IFERROR(SUM(tbl_WohnsitzSO[[#This Row],[KLV A Kosten]:[KLV C Kosten]]),"")</f>
        <v>0</v>
      </c>
      <c r="U196" s="102">
        <f>COUNTIF($H$14:$H196,H196)</f>
        <v>0</v>
      </c>
      <c r="V196" s="161"/>
    </row>
    <row r="197" spans="1:22">
      <c r="A197" s="101">
        <v>184</v>
      </c>
      <c r="B197" s="156"/>
      <c r="C197" s="156"/>
      <c r="D197" s="230"/>
      <c r="E197" s="158"/>
      <c r="F197" s="230"/>
      <c r="G197" s="156"/>
      <c r="H197" s="155"/>
      <c r="I197" s="156"/>
      <c r="J197" s="156"/>
      <c r="K197" s="156"/>
      <c r="L197" s="156"/>
      <c r="M197" s="102">
        <f>SUM(tbl_WohnsitzSO[[#This Row],[KLV A]:[KLV C]])</f>
        <v>0</v>
      </c>
      <c r="N197" s="99" t="str">
        <f>IFERROR(IF(IFERROR(MATCH($C$8&amp;$H197,Tabelle2[Codierung],0),0)&gt;0,VLOOKUP(H197,Tabelle1[[Ort]:[RK KLV C üD]],2,),VLOOKUP(H197,Tabelle1[[Ort]:[RK KLV C üD]],5))+13,"")</f>
        <v/>
      </c>
      <c r="O197" s="99" t="str">
        <f>IFERROR(IF(IFERROR(MATCH($C$8&amp;$H197,Tabelle2[Codierung],0),0)&gt;0,VLOOKUP(H197,Tabelle1[[Ort]:[RK KLV C üD]],3,),VLOOKUP(H197,Tabelle1[[Ort]:[RK KLV C üD]],6))+13,"")</f>
        <v/>
      </c>
      <c r="P197" s="99" t="str">
        <f>IFERROR(IF(IFERROR(MATCH($C$8&amp;$H197,Tabelle2[Codierung],0),0)&gt;0,VLOOKUP(H197,Tabelle1[[Ort]:[RK KLV C üD]],4,),VLOOKUP(H197,Tabelle1[[Ort]:[RK KLV C üD]],7))+13,"")</f>
        <v/>
      </c>
      <c r="Q197" s="104" t="str">
        <f>IFERROR(tbl_WohnsitzSO[[#This Row],[KLV A]]*tbl_WohnsitzSO[[#This Row],[KLV A Ansatz]]/60,"")</f>
        <v/>
      </c>
      <c r="R197" s="104" t="str">
        <f>IFERROR(tbl_WohnsitzSO[[#This Row],[KLV B]]*tbl_WohnsitzSO[[#This Row],[KLV B Ansatz]]/60,"")</f>
        <v/>
      </c>
      <c r="S197" s="104" t="str">
        <f>IFERROR(tbl_WohnsitzSO[[#This Row],[KLV C]]*tbl_WohnsitzSO[[#This Row],[KLV C Ansatz]]/60,"")</f>
        <v/>
      </c>
      <c r="T197" s="104">
        <f>IFERROR(SUM(tbl_WohnsitzSO[[#This Row],[KLV A Kosten]:[KLV C Kosten]]),"")</f>
        <v>0</v>
      </c>
      <c r="U197" s="102">
        <f>COUNTIF($H$14:$H197,H197)</f>
        <v>0</v>
      </c>
      <c r="V197" s="161"/>
    </row>
    <row r="198" spans="1:22">
      <c r="A198" s="101">
        <v>185</v>
      </c>
      <c r="B198" s="156"/>
      <c r="C198" s="156"/>
      <c r="D198" s="230"/>
      <c r="E198" s="158"/>
      <c r="F198" s="230"/>
      <c r="G198" s="156"/>
      <c r="H198" s="155"/>
      <c r="I198" s="156"/>
      <c r="J198" s="156"/>
      <c r="K198" s="156"/>
      <c r="L198" s="156"/>
      <c r="M198" s="102">
        <f>SUM(tbl_WohnsitzSO[[#This Row],[KLV A]:[KLV C]])</f>
        <v>0</v>
      </c>
      <c r="N198" s="99" t="str">
        <f>IFERROR(IF(IFERROR(MATCH($C$8&amp;$H198,Tabelle2[Codierung],0),0)&gt;0,VLOOKUP(H198,Tabelle1[[Ort]:[RK KLV C üD]],2,),VLOOKUP(H198,Tabelle1[[Ort]:[RK KLV C üD]],5))+13,"")</f>
        <v/>
      </c>
      <c r="O198" s="99" t="str">
        <f>IFERROR(IF(IFERROR(MATCH($C$8&amp;$H198,Tabelle2[Codierung],0),0)&gt;0,VLOOKUP(H198,Tabelle1[[Ort]:[RK KLV C üD]],3,),VLOOKUP(H198,Tabelle1[[Ort]:[RK KLV C üD]],6))+13,"")</f>
        <v/>
      </c>
      <c r="P198" s="99" t="str">
        <f>IFERROR(IF(IFERROR(MATCH($C$8&amp;$H198,Tabelle2[Codierung],0),0)&gt;0,VLOOKUP(H198,Tabelle1[[Ort]:[RK KLV C üD]],4,),VLOOKUP(H198,Tabelle1[[Ort]:[RK KLV C üD]],7))+13,"")</f>
        <v/>
      </c>
      <c r="Q198" s="104" t="str">
        <f>IFERROR(tbl_WohnsitzSO[[#This Row],[KLV A]]*tbl_WohnsitzSO[[#This Row],[KLV A Ansatz]]/60,"")</f>
        <v/>
      </c>
      <c r="R198" s="104" t="str">
        <f>IFERROR(tbl_WohnsitzSO[[#This Row],[KLV B]]*tbl_WohnsitzSO[[#This Row],[KLV B Ansatz]]/60,"")</f>
        <v/>
      </c>
      <c r="S198" s="104" t="str">
        <f>IFERROR(tbl_WohnsitzSO[[#This Row],[KLV C]]*tbl_WohnsitzSO[[#This Row],[KLV C Ansatz]]/60,"")</f>
        <v/>
      </c>
      <c r="T198" s="104">
        <f>IFERROR(SUM(tbl_WohnsitzSO[[#This Row],[KLV A Kosten]:[KLV C Kosten]]),"")</f>
        <v>0</v>
      </c>
      <c r="U198" s="102">
        <f>COUNTIF($H$14:$H198,H198)</f>
        <v>0</v>
      </c>
      <c r="V198" s="161"/>
    </row>
    <row r="199" spans="1:22">
      <c r="A199" s="101">
        <v>186</v>
      </c>
      <c r="B199" s="156"/>
      <c r="C199" s="156"/>
      <c r="D199" s="230"/>
      <c r="E199" s="158"/>
      <c r="F199" s="230"/>
      <c r="G199" s="156"/>
      <c r="H199" s="155"/>
      <c r="I199" s="156"/>
      <c r="J199" s="156"/>
      <c r="K199" s="156"/>
      <c r="L199" s="156"/>
      <c r="M199" s="102">
        <f>SUM(tbl_WohnsitzSO[[#This Row],[KLV A]:[KLV C]])</f>
        <v>0</v>
      </c>
      <c r="N199" s="99" t="str">
        <f>IFERROR(IF(IFERROR(MATCH($C$8&amp;$H199,Tabelle2[Codierung],0),0)&gt;0,VLOOKUP(H199,Tabelle1[[Ort]:[RK KLV C üD]],2,),VLOOKUP(H199,Tabelle1[[Ort]:[RK KLV C üD]],5))+13,"")</f>
        <v/>
      </c>
      <c r="O199" s="99" t="str">
        <f>IFERROR(IF(IFERROR(MATCH($C$8&amp;$H199,Tabelle2[Codierung],0),0)&gt;0,VLOOKUP(H199,Tabelle1[[Ort]:[RK KLV C üD]],3,),VLOOKUP(H199,Tabelle1[[Ort]:[RK KLV C üD]],6))+13,"")</f>
        <v/>
      </c>
      <c r="P199" s="99" t="str">
        <f>IFERROR(IF(IFERROR(MATCH($C$8&amp;$H199,Tabelle2[Codierung],0),0)&gt;0,VLOOKUP(H199,Tabelle1[[Ort]:[RK KLV C üD]],4,),VLOOKUP(H199,Tabelle1[[Ort]:[RK KLV C üD]],7))+13,"")</f>
        <v/>
      </c>
      <c r="Q199" s="104" t="str">
        <f>IFERROR(tbl_WohnsitzSO[[#This Row],[KLV A]]*tbl_WohnsitzSO[[#This Row],[KLV A Ansatz]]/60,"")</f>
        <v/>
      </c>
      <c r="R199" s="104" t="str">
        <f>IFERROR(tbl_WohnsitzSO[[#This Row],[KLV B]]*tbl_WohnsitzSO[[#This Row],[KLV B Ansatz]]/60,"")</f>
        <v/>
      </c>
      <c r="S199" s="104" t="str">
        <f>IFERROR(tbl_WohnsitzSO[[#This Row],[KLV C]]*tbl_WohnsitzSO[[#This Row],[KLV C Ansatz]]/60,"")</f>
        <v/>
      </c>
      <c r="T199" s="104">
        <f>IFERROR(SUM(tbl_WohnsitzSO[[#This Row],[KLV A Kosten]:[KLV C Kosten]]),"")</f>
        <v>0</v>
      </c>
      <c r="U199" s="102">
        <f>COUNTIF($H$14:$H199,H199)</f>
        <v>0</v>
      </c>
      <c r="V199" s="161"/>
    </row>
    <row r="200" spans="1:22">
      <c r="A200" s="101">
        <v>187</v>
      </c>
      <c r="B200" s="156"/>
      <c r="C200" s="156"/>
      <c r="D200" s="230"/>
      <c r="E200" s="158"/>
      <c r="F200" s="230"/>
      <c r="G200" s="156"/>
      <c r="H200" s="155"/>
      <c r="I200" s="156"/>
      <c r="J200" s="156"/>
      <c r="K200" s="156"/>
      <c r="L200" s="156"/>
      <c r="M200" s="102">
        <f>SUM(tbl_WohnsitzSO[[#This Row],[KLV A]:[KLV C]])</f>
        <v>0</v>
      </c>
      <c r="N200" s="99" t="str">
        <f>IFERROR(IF(IFERROR(MATCH($C$8&amp;$H200,Tabelle2[Codierung],0),0)&gt;0,VLOOKUP(H200,Tabelle1[[Ort]:[RK KLV C üD]],2,),VLOOKUP(H200,Tabelle1[[Ort]:[RK KLV C üD]],5))+13,"")</f>
        <v/>
      </c>
      <c r="O200" s="99" t="str">
        <f>IFERROR(IF(IFERROR(MATCH($C$8&amp;$H200,Tabelle2[Codierung],0),0)&gt;0,VLOOKUP(H200,Tabelle1[[Ort]:[RK KLV C üD]],3,),VLOOKUP(H200,Tabelle1[[Ort]:[RK KLV C üD]],6))+13,"")</f>
        <v/>
      </c>
      <c r="P200" s="99" t="str">
        <f>IFERROR(IF(IFERROR(MATCH($C$8&amp;$H200,Tabelle2[Codierung],0),0)&gt;0,VLOOKUP(H200,Tabelle1[[Ort]:[RK KLV C üD]],4,),VLOOKUP(H200,Tabelle1[[Ort]:[RK KLV C üD]],7))+13,"")</f>
        <v/>
      </c>
      <c r="Q200" s="104" t="str">
        <f>IFERROR(tbl_WohnsitzSO[[#This Row],[KLV A]]*tbl_WohnsitzSO[[#This Row],[KLV A Ansatz]]/60,"")</f>
        <v/>
      </c>
      <c r="R200" s="104" t="str">
        <f>IFERROR(tbl_WohnsitzSO[[#This Row],[KLV B]]*tbl_WohnsitzSO[[#This Row],[KLV B Ansatz]]/60,"")</f>
        <v/>
      </c>
      <c r="S200" s="104" t="str">
        <f>IFERROR(tbl_WohnsitzSO[[#This Row],[KLV C]]*tbl_WohnsitzSO[[#This Row],[KLV C Ansatz]]/60,"")</f>
        <v/>
      </c>
      <c r="T200" s="104">
        <f>IFERROR(SUM(tbl_WohnsitzSO[[#This Row],[KLV A Kosten]:[KLV C Kosten]]),"")</f>
        <v>0</v>
      </c>
      <c r="U200" s="102">
        <f>COUNTIF($H$14:$H200,H200)</f>
        <v>0</v>
      </c>
      <c r="V200" s="161"/>
    </row>
    <row r="201" spans="1:22">
      <c r="A201" s="101">
        <v>188</v>
      </c>
      <c r="B201" s="156"/>
      <c r="C201" s="156"/>
      <c r="D201" s="230"/>
      <c r="E201" s="158"/>
      <c r="F201" s="230"/>
      <c r="G201" s="156"/>
      <c r="H201" s="155"/>
      <c r="I201" s="156"/>
      <c r="J201" s="156"/>
      <c r="K201" s="156"/>
      <c r="L201" s="156"/>
      <c r="M201" s="102">
        <f>SUM(tbl_WohnsitzSO[[#This Row],[KLV A]:[KLV C]])</f>
        <v>0</v>
      </c>
      <c r="N201" s="99" t="str">
        <f>IFERROR(IF(IFERROR(MATCH($C$8&amp;$H201,Tabelle2[Codierung],0),0)&gt;0,VLOOKUP(H201,Tabelle1[[Ort]:[RK KLV C üD]],2,),VLOOKUP(H201,Tabelle1[[Ort]:[RK KLV C üD]],5))+13,"")</f>
        <v/>
      </c>
      <c r="O201" s="99" t="str">
        <f>IFERROR(IF(IFERROR(MATCH($C$8&amp;$H201,Tabelle2[Codierung],0),0)&gt;0,VLOOKUP(H201,Tabelle1[[Ort]:[RK KLV C üD]],3,),VLOOKUP(H201,Tabelle1[[Ort]:[RK KLV C üD]],6))+13,"")</f>
        <v/>
      </c>
      <c r="P201" s="99" t="str">
        <f>IFERROR(IF(IFERROR(MATCH($C$8&amp;$H201,Tabelle2[Codierung],0),0)&gt;0,VLOOKUP(H201,Tabelle1[[Ort]:[RK KLV C üD]],4,),VLOOKUP(H201,Tabelle1[[Ort]:[RK KLV C üD]],7))+13,"")</f>
        <v/>
      </c>
      <c r="Q201" s="104" t="str">
        <f>IFERROR(tbl_WohnsitzSO[[#This Row],[KLV A]]*tbl_WohnsitzSO[[#This Row],[KLV A Ansatz]]/60,"")</f>
        <v/>
      </c>
      <c r="R201" s="104" t="str">
        <f>IFERROR(tbl_WohnsitzSO[[#This Row],[KLV B]]*tbl_WohnsitzSO[[#This Row],[KLV B Ansatz]]/60,"")</f>
        <v/>
      </c>
      <c r="S201" s="104" t="str">
        <f>IFERROR(tbl_WohnsitzSO[[#This Row],[KLV C]]*tbl_WohnsitzSO[[#This Row],[KLV C Ansatz]]/60,"")</f>
        <v/>
      </c>
      <c r="T201" s="104">
        <f>IFERROR(SUM(tbl_WohnsitzSO[[#This Row],[KLV A Kosten]:[KLV C Kosten]]),"")</f>
        <v>0</v>
      </c>
      <c r="U201" s="102">
        <f>COUNTIF($H$14:$H201,H201)</f>
        <v>0</v>
      </c>
      <c r="V201" s="161"/>
    </row>
    <row r="202" spans="1:22">
      <c r="A202" s="101">
        <v>189</v>
      </c>
      <c r="B202" s="156"/>
      <c r="C202" s="156"/>
      <c r="D202" s="230"/>
      <c r="E202" s="158"/>
      <c r="F202" s="230"/>
      <c r="G202" s="156"/>
      <c r="H202" s="155"/>
      <c r="I202" s="156"/>
      <c r="J202" s="156"/>
      <c r="K202" s="156"/>
      <c r="L202" s="156"/>
      <c r="M202" s="102">
        <f>SUM(tbl_WohnsitzSO[[#This Row],[KLV A]:[KLV C]])</f>
        <v>0</v>
      </c>
      <c r="N202" s="99" t="str">
        <f>IFERROR(IF(IFERROR(MATCH($C$8&amp;$H202,Tabelle2[Codierung],0),0)&gt;0,VLOOKUP(H202,Tabelle1[[Ort]:[RK KLV C üD]],2,),VLOOKUP(H202,Tabelle1[[Ort]:[RK KLV C üD]],5))+13,"")</f>
        <v/>
      </c>
      <c r="O202" s="99" t="str">
        <f>IFERROR(IF(IFERROR(MATCH($C$8&amp;$H202,Tabelle2[Codierung],0),0)&gt;0,VLOOKUP(H202,Tabelle1[[Ort]:[RK KLV C üD]],3,),VLOOKUP(H202,Tabelle1[[Ort]:[RK KLV C üD]],6))+13,"")</f>
        <v/>
      </c>
      <c r="P202" s="99" t="str">
        <f>IFERROR(IF(IFERROR(MATCH($C$8&amp;$H202,Tabelle2[Codierung],0),0)&gt;0,VLOOKUP(H202,Tabelle1[[Ort]:[RK KLV C üD]],4,),VLOOKUP(H202,Tabelle1[[Ort]:[RK KLV C üD]],7))+13,"")</f>
        <v/>
      </c>
      <c r="Q202" s="104" t="str">
        <f>IFERROR(tbl_WohnsitzSO[[#This Row],[KLV A]]*tbl_WohnsitzSO[[#This Row],[KLV A Ansatz]]/60,"")</f>
        <v/>
      </c>
      <c r="R202" s="104" t="str">
        <f>IFERROR(tbl_WohnsitzSO[[#This Row],[KLV B]]*tbl_WohnsitzSO[[#This Row],[KLV B Ansatz]]/60,"")</f>
        <v/>
      </c>
      <c r="S202" s="104" t="str">
        <f>IFERROR(tbl_WohnsitzSO[[#This Row],[KLV C]]*tbl_WohnsitzSO[[#This Row],[KLV C Ansatz]]/60,"")</f>
        <v/>
      </c>
      <c r="T202" s="104">
        <f>IFERROR(SUM(tbl_WohnsitzSO[[#This Row],[KLV A Kosten]:[KLV C Kosten]]),"")</f>
        <v>0</v>
      </c>
      <c r="U202" s="102">
        <f>COUNTIF($H$14:$H202,H202)</f>
        <v>0</v>
      </c>
      <c r="V202" s="161"/>
    </row>
    <row r="203" spans="1:22">
      <c r="A203" s="101">
        <v>190</v>
      </c>
      <c r="B203" s="156"/>
      <c r="C203" s="156"/>
      <c r="D203" s="230"/>
      <c r="E203" s="158"/>
      <c r="F203" s="230"/>
      <c r="G203" s="156"/>
      <c r="H203" s="155"/>
      <c r="I203" s="156"/>
      <c r="J203" s="156"/>
      <c r="K203" s="156"/>
      <c r="L203" s="156"/>
      <c r="M203" s="102">
        <f>SUM(tbl_WohnsitzSO[[#This Row],[KLV A]:[KLV C]])</f>
        <v>0</v>
      </c>
      <c r="N203" s="99" t="str">
        <f>IFERROR(IF(IFERROR(MATCH($C$8&amp;$H203,Tabelle2[Codierung],0),0)&gt;0,VLOOKUP(H203,Tabelle1[[Ort]:[RK KLV C üD]],2,),VLOOKUP(H203,Tabelle1[[Ort]:[RK KLV C üD]],5))+13,"")</f>
        <v/>
      </c>
      <c r="O203" s="99" t="str">
        <f>IFERROR(IF(IFERROR(MATCH($C$8&amp;$H203,Tabelle2[Codierung],0),0)&gt;0,VLOOKUP(H203,Tabelle1[[Ort]:[RK KLV C üD]],3,),VLOOKUP(H203,Tabelle1[[Ort]:[RK KLV C üD]],6))+13,"")</f>
        <v/>
      </c>
      <c r="P203" s="99" t="str">
        <f>IFERROR(IF(IFERROR(MATCH($C$8&amp;$H203,Tabelle2[Codierung],0),0)&gt;0,VLOOKUP(H203,Tabelle1[[Ort]:[RK KLV C üD]],4,),VLOOKUP(H203,Tabelle1[[Ort]:[RK KLV C üD]],7))+13,"")</f>
        <v/>
      </c>
      <c r="Q203" s="104" t="str">
        <f>IFERROR(tbl_WohnsitzSO[[#This Row],[KLV A]]*tbl_WohnsitzSO[[#This Row],[KLV A Ansatz]]/60,"")</f>
        <v/>
      </c>
      <c r="R203" s="104" t="str">
        <f>IFERROR(tbl_WohnsitzSO[[#This Row],[KLV B]]*tbl_WohnsitzSO[[#This Row],[KLV B Ansatz]]/60,"")</f>
        <v/>
      </c>
      <c r="S203" s="104" t="str">
        <f>IFERROR(tbl_WohnsitzSO[[#This Row],[KLV C]]*tbl_WohnsitzSO[[#This Row],[KLV C Ansatz]]/60,"")</f>
        <v/>
      </c>
      <c r="T203" s="104">
        <f>IFERROR(SUM(tbl_WohnsitzSO[[#This Row],[KLV A Kosten]:[KLV C Kosten]]),"")</f>
        <v>0</v>
      </c>
      <c r="U203" s="102">
        <f>COUNTIF($H$14:$H203,H203)</f>
        <v>0</v>
      </c>
      <c r="V203" s="161"/>
    </row>
    <row r="204" spans="1:22">
      <c r="A204" s="101">
        <v>191</v>
      </c>
      <c r="B204" s="156"/>
      <c r="C204" s="156"/>
      <c r="D204" s="230"/>
      <c r="E204" s="158"/>
      <c r="F204" s="230"/>
      <c r="G204" s="156"/>
      <c r="H204" s="155"/>
      <c r="I204" s="156"/>
      <c r="J204" s="156"/>
      <c r="K204" s="156"/>
      <c r="L204" s="156"/>
      <c r="M204" s="102">
        <f>SUM(tbl_WohnsitzSO[[#This Row],[KLV A]:[KLV C]])</f>
        <v>0</v>
      </c>
      <c r="N204" s="99" t="str">
        <f>IFERROR(IF(IFERROR(MATCH($C$8&amp;$H204,Tabelle2[Codierung],0),0)&gt;0,VLOOKUP(H204,Tabelle1[[Ort]:[RK KLV C üD]],2,),VLOOKUP(H204,Tabelle1[[Ort]:[RK KLV C üD]],5))+13,"")</f>
        <v/>
      </c>
      <c r="O204" s="99" t="str">
        <f>IFERROR(IF(IFERROR(MATCH($C$8&amp;$H204,Tabelle2[Codierung],0),0)&gt;0,VLOOKUP(H204,Tabelle1[[Ort]:[RK KLV C üD]],3,),VLOOKUP(H204,Tabelle1[[Ort]:[RK KLV C üD]],6))+13,"")</f>
        <v/>
      </c>
      <c r="P204" s="99" t="str">
        <f>IFERROR(IF(IFERROR(MATCH($C$8&amp;$H204,Tabelle2[Codierung],0),0)&gt;0,VLOOKUP(H204,Tabelle1[[Ort]:[RK KLV C üD]],4,),VLOOKUP(H204,Tabelle1[[Ort]:[RK KLV C üD]],7))+13,"")</f>
        <v/>
      </c>
      <c r="Q204" s="104" t="str">
        <f>IFERROR(tbl_WohnsitzSO[[#This Row],[KLV A]]*tbl_WohnsitzSO[[#This Row],[KLV A Ansatz]]/60,"")</f>
        <v/>
      </c>
      <c r="R204" s="104" t="str">
        <f>IFERROR(tbl_WohnsitzSO[[#This Row],[KLV B]]*tbl_WohnsitzSO[[#This Row],[KLV B Ansatz]]/60,"")</f>
        <v/>
      </c>
      <c r="S204" s="104" t="str">
        <f>IFERROR(tbl_WohnsitzSO[[#This Row],[KLV C]]*tbl_WohnsitzSO[[#This Row],[KLV C Ansatz]]/60,"")</f>
        <v/>
      </c>
      <c r="T204" s="104">
        <f>IFERROR(SUM(tbl_WohnsitzSO[[#This Row],[KLV A Kosten]:[KLV C Kosten]]),"")</f>
        <v>0</v>
      </c>
      <c r="U204" s="102">
        <f>COUNTIF($H$14:$H204,H204)</f>
        <v>0</v>
      </c>
      <c r="V204" s="161"/>
    </row>
    <row r="205" spans="1:22">
      <c r="A205" s="101">
        <v>192</v>
      </c>
      <c r="B205" s="156"/>
      <c r="C205" s="156"/>
      <c r="D205" s="230"/>
      <c r="E205" s="158"/>
      <c r="F205" s="230"/>
      <c r="G205" s="156"/>
      <c r="H205" s="155"/>
      <c r="I205" s="156"/>
      <c r="J205" s="156"/>
      <c r="K205" s="156"/>
      <c r="L205" s="156"/>
      <c r="M205" s="102">
        <f>SUM(tbl_WohnsitzSO[[#This Row],[KLV A]:[KLV C]])</f>
        <v>0</v>
      </c>
      <c r="N205" s="99" t="str">
        <f>IFERROR(IF(IFERROR(MATCH($C$8&amp;$H205,Tabelle2[Codierung],0),0)&gt;0,VLOOKUP(H205,Tabelle1[[Ort]:[RK KLV C üD]],2,),VLOOKUP(H205,Tabelle1[[Ort]:[RK KLV C üD]],5))+13,"")</f>
        <v/>
      </c>
      <c r="O205" s="99" t="str">
        <f>IFERROR(IF(IFERROR(MATCH($C$8&amp;$H205,Tabelle2[Codierung],0),0)&gt;0,VLOOKUP(H205,Tabelle1[[Ort]:[RK KLV C üD]],3,),VLOOKUP(H205,Tabelle1[[Ort]:[RK KLV C üD]],6))+13,"")</f>
        <v/>
      </c>
      <c r="P205" s="99" t="str">
        <f>IFERROR(IF(IFERROR(MATCH($C$8&amp;$H205,Tabelle2[Codierung],0),0)&gt;0,VLOOKUP(H205,Tabelle1[[Ort]:[RK KLV C üD]],4,),VLOOKUP(H205,Tabelle1[[Ort]:[RK KLV C üD]],7))+13,"")</f>
        <v/>
      </c>
      <c r="Q205" s="104" t="str">
        <f>IFERROR(tbl_WohnsitzSO[[#This Row],[KLV A]]*tbl_WohnsitzSO[[#This Row],[KLV A Ansatz]]/60,"")</f>
        <v/>
      </c>
      <c r="R205" s="104" t="str">
        <f>IFERROR(tbl_WohnsitzSO[[#This Row],[KLV B]]*tbl_WohnsitzSO[[#This Row],[KLV B Ansatz]]/60,"")</f>
        <v/>
      </c>
      <c r="S205" s="104" t="str">
        <f>IFERROR(tbl_WohnsitzSO[[#This Row],[KLV C]]*tbl_WohnsitzSO[[#This Row],[KLV C Ansatz]]/60,"")</f>
        <v/>
      </c>
      <c r="T205" s="104">
        <f>IFERROR(SUM(tbl_WohnsitzSO[[#This Row],[KLV A Kosten]:[KLV C Kosten]]),"")</f>
        <v>0</v>
      </c>
      <c r="U205" s="102">
        <f>COUNTIF($H$14:$H205,H205)</f>
        <v>0</v>
      </c>
      <c r="V205" s="161"/>
    </row>
    <row r="206" spans="1:22">
      <c r="A206" s="101">
        <v>193</v>
      </c>
      <c r="B206" s="156"/>
      <c r="C206" s="156"/>
      <c r="D206" s="230"/>
      <c r="E206" s="158"/>
      <c r="F206" s="230"/>
      <c r="G206" s="156"/>
      <c r="H206" s="155"/>
      <c r="I206" s="156"/>
      <c r="J206" s="156"/>
      <c r="K206" s="156"/>
      <c r="L206" s="156"/>
      <c r="M206" s="102">
        <f>SUM(tbl_WohnsitzSO[[#This Row],[KLV A]:[KLV C]])</f>
        <v>0</v>
      </c>
      <c r="N206" s="99" t="str">
        <f>IFERROR(IF(IFERROR(MATCH($C$8&amp;$H206,Tabelle2[Codierung],0),0)&gt;0,VLOOKUP(H206,Tabelle1[[Ort]:[RK KLV C üD]],2,),VLOOKUP(H206,Tabelle1[[Ort]:[RK KLV C üD]],5))+13,"")</f>
        <v/>
      </c>
      <c r="O206" s="99" t="str">
        <f>IFERROR(IF(IFERROR(MATCH($C$8&amp;$H206,Tabelle2[Codierung],0),0)&gt;0,VLOOKUP(H206,Tabelle1[[Ort]:[RK KLV C üD]],3,),VLOOKUP(H206,Tabelle1[[Ort]:[RK KLV C üD]],6))+13,"")</f>
        <v/>
      </c>
      <c r="P206" s="99" t="str">
        <f>IFERROR(IF(IFERROR(MATCH($C$8&amp;$H206,Tabelle2[Codierung],0),0)&gt;0,VLOOKUP(H206,Tabelle1[[Ort]:[RK KLV C üD]],4,),VLOOKUP(H206,Tabelle1[[Ort]:[RK KLV C üD]],7))+13,"")</f>
        <v/>
      </c>
      <c r="Q206" s="104" t="str">
        <f>IFERROR(tbl_WohnsitzSO[[#This Row],[KLV A]]*tbl_WohnsitzSO[[#This Row],[KLV A Ansatz]]/60,"")</f>
        <v/>
      </c>
      <c r="R206" s="104" t="str">
        <f>IFERROR(tbl_WohnsitzSO[[#This Row],[KLV B]]*tbl_WohnsitzSO[[#This Row],[KLV B Ansatz]]/60,"")</f>
        <v/>
      </c>
      <c r="S206" s="104" t="str">
        <f>IFERROR(tbl_WohnsitzSO[[#This Row],[KLV C]]*tbl_WohnsitzSO[[#This Row],[KLV C Ansatz]]/60,"")</f>
        <v/>
      </c>
      <c r="T206" s="104">
        <f>IFERROR(SUM(tbl_WohnsitzSO[[#This Row],[KLV A Kosten]:[KLV C Kosten]]),"")</f>
        <v>0</v>
      </c>
      <c r="U206" s="102">
        <f>COUNTIF($H$14:$H206,H206)</f>
        <v>0</v>
      </c>
      <c r="V206" s="161"/>
    </row>
    <row r="207" spans="1:22">
      <c r="A207" s="101">
        <v>194</v>
      </c>
      <c r="B207" s="156"/>
      <c r="C207" s="156"/>
      <c r="D207" s="230"/>
      <c r="E207" s="158"/>
      <c r="F207" s="230"/>
      <c r="G207" s="156"/>
      <c r="H207" s="155"/>
      <c r="I207" s="156"/>
      <c r="J207" s="156"/>
      <c r="K207" s="156"/>
      <c r="L207" s="156"/>
      <c r="M207" s="102">
        <f>SUM(tbl_WohnsitzSO[[#This Row],[KLV A]:[KLV C]])</f>
        <v>0</v>
      </c>
      <c r="N207" s="99" t="str">
        <f>IFERROR(IF(IFERROR(MATCH($C$8&amp;$H207,Tabelle2[Codierung],0),0)&gt;0,VLOOKUP(H207,Tabelle1[[Ort]:[RK KLV C üD]],2,),VLOOKUP(H207,Tabelle1[[Ort]:[RK KLV C üD]],5))+13,"")</f>
        <v/>
      </c>
      <c r="O207" s="99" t="str">
        <f>IFERROR(IF(IFERROR(MATCH($C$8&amp;$H207,Tabelle2[Codierung],0),0)&gt;0,VLOOKUP(H207,Tabelle1[[Ort]:[RK KLV C üD]],3,),VLOOKUP(H207,Tabelle1[[Ort]:[RK KLV C üD]],6))+13,"")</f>
        <v/>
      </c>
      <c r="P207" s="99" t="str">
        <f>IFERROR(IF(IFERROR(MATCH($C$8&amp;$H207,Tabelle2[Codierung],0),0)&gt;0,VLOOKUP(H207,Tabelle1[[Ort]:[RK KLV C üD]],4,),VLOOKUP(H207,Tabelle1[[Ort]:[RK KLV C üD]],7))+13,"")</f>
        <v/>
      </c>
      <c r="Q207" s="104" t="str">
        <f>IFERROR(tbl_WohnsitzSO[[#This Row],[KLV A]]*tbl_WohnsitzSO[[#This Row],[KLV A Ansatz]]/60,"")</f>
        <v/>
      </c>
      <c r="R207" s="104" t="str">
        <f>IFERROR(tbl_WohnsitzSO[[#This Row],[KLV B]]*tbl_WohnsitzSO[[#This Row],[KLV B Ansatz]]/60,"")</f>
        <v/>
      </c>
      <c r="S207" s="104" t="str">
        <f>IFERROR(tbl_WohnsitzSO[[#This Row],[KLV C]]*tbl_WohnsitzSO[[#This Row],[KLV C Ansatz]]/60,"")</f>
        <v/>
      </c>
      <c r="T207" s="104">
        <f>IFERROR(SUM(tbl_WohnsitzSO[[#This Row],[KLV A Kosten]:[KLV C Kosten]]),"")</f>
        <v>0</v>
      </c>
      <c r="U207" s="102">
        <f>COUNTIF($H$14:$H207,H207)</f>
        <v>0</v>
      </c>
      <c r="V207" s="161"/>
    </row>
    <row r="208" spans="1:22">
      <c r="A208" s="101">
        <v>195</v>
      </c>
      <c r="B208" s="156"/>
      <c r="C208" s="156"/>
      <c r="D208" s="230"/>
      <c r="E208" s="158"/>
      <c r="F208" s="230"/>
      <c r="G208" s="156"/>
      <c r="H208" s="155"/>
      <c r="I208" s="156"/>
      <c r="J208" s="156"/>
      <c r="K208" s="156"/>
      <c r="L208" s="156"/>
      <c r="M208" s="102">
        <f>SUM(tbl_WohnsitzSO[[#This Row],[KLV A]:[KLV C]])</f>
        <v>0</v>
      </c>
      <c r="N208" s="99" t="str">
        <f>IFERROR(IF(IFERROR(MATCH($C$8&amp;$H208,Tabelle2[Codierung],0),0)&gt;0,VLOOKUP(H208,Tabelle1[[Ort]:[RK KLV C üD]],2,),VLOOKUP(H208,Tabelle1[[Ort]:[RK KLV C üD]],5))+13,"")</f>
        <v/>
      </c>
      <c r="O208" s="99" t="str">
        <f>IFERROR(IF(IFERROR(MATCH($C$8&amp;$H208,Tabelle2[Codierung],0),0)&gt;0,VLOOKUP(H208,Tabelle1[[Ort]:[RK KLV C üD]],3,),VLOOKUP(H208,Tabelle1[[Ort]:[RK KLV C üD]],6))+13,"")</f>
        <v/>
      </c>
      <c r="P208" s="99" t="str">
        <f>IFERROR(IF(IFERROR(MATCH($C$8&amp;$H208,Tabelle2[Codierung],0),0)&gt;0,VLOOKUP(H208,Tabelle1[[Ort]:[RK KLV C üD]],4,),VLOOKUP(H208,Tabelle1[[Ort]:[RK KLV C üD]],7))+13,"")</f>
        <v/>
      </c>
      <c r="Q208" s="104" t="str">
        <f>IFERROR(tbl_WohnsitzSO[[#This Row],[KLV A]]*tbl_WohnsitzSO[[#This Row],[KLV A Ansatz]]/60,"")</f>
        <v/>
      </c>
      <c r="R208" s="104" t="str">
        <f>IFERROR(tbl_WohnsitzSO[[#This Row],[KLV B]]*tbl_WohnsitzSO[[#This Row],[KLV B Ansatz]]/60,"")</f>
        <v/>
      </c>
      <c r="S208" s="104" t="str">
        <f>IFERROR(tbl_WohnsitzSO[[#This Row],[KLV C]]*tbl_WohnsitzSO[[#This Row],[KLV C Ansatz]]/60,"")</f>
        <v/>
      </c>
      <c r="T208" s="104">
        <f>IFERROR(SUM(tbl_WohnsitzSO[[#This Row],[KLV A Kosten]:[KLV C Kosten]]),"")</f>
        <v>0</v>
      </c>
      <c r="U208" s="102">
        <f>COUNTIF($H$14:$H208,H208)</f>
        <v>0</v>
      </c>
      <c r="V208" s="161"/>
    </row>
    <row r="209" spans="1:22">
      <c r="A209" s="101">
        <v>196</v>
      </c>
      <c r="B209" s="156"/>
      <c r="C209" s="156"/>
      <c r="D209" s="230"/>
      <c r="E209" s="158"/>
      <c r="F209" s="230"/>
      <c r="G209" s="156"/>
      <c r="H209" s="155"/>
      <c r="I209" s="156"/>
      <c r="J209" s="156"/>
      <c r="K209" s="156"/>
      <c r="L209" s="156"/>
      <c r="M209" s="102">
        <f>SUM(tbl_WohnsitzSO[[#This Row],[KLV A]:[KLV C]])</f>
        <v>0</v>
      </c>
      <c r="N209" s="99" t="str">
        <f>IFERROR(IF(IFERROR(MATCH($C$8&amp;$H209,Tabelle2[Codierung],0),0)&gt;0,VLOOKUP(H209,Tabelle1[[Ort]:[RK KLV C üD]],2,),VLOOKUP(H209,Tabelle1[[Ort]:[RK KLV C üD]],5))+13,"")</f>
        <v/>
      </c>
      <c r="O209" s="99" t="str">
        <f>IFERROR(IF(IFERROR(MATCH($C$8&amp;$H209,Tabelle2[Codierung],0),0)&gt;0,VLOOKUP(H209,Tabelle1[[Ort]:[RK KLV C üD]],3,),VLOOKUP(H209,Tabelle1[[Ort]:[RK KLV C üD]],6))+13,"")</f>
        <v/>
      </c>
      <c r="P209" s="99" t="str">
        <f>IFERROR(IF(IFERROR(MATCH($C$8&amp;$H209,Tabelle2[Codierung],0),0)&gt;0,VLOOKUP(H209,Tabelle1[[Ort]:[RK KLV C üD]],4,),VLOOKUP(H209,Tabelle1[[Ort]:[RK KLV C üD]],7))+13,"")</f>
        <v/>
      </c>
      <c r="Q209" s="104" t="str">
        <f>IFERROR(tbl_WohnsitzSO[[#This Row],[KLV A]]*tbl_WohnsitzSO[[#This Row],[KLV A Ansatz]]/60,"")</f>
        <v/>
      </c>
      <c r="R209" s="104" t="str">
        <f>IFERROR(tbl_WohnsitzSO[[#This Row],[KLV B]]*tbl_WohnsitzSO[[#This Row],[KLV B Ansatz]]/60,"")</f>
        <v/>
      </c>
      <c r="S209" s="104" t="str">
        <f>IFERROR(tbl_WohnsitzSO[[#This Row],[KLV C]]*tbl_WohnsitzSO[[#This Row],[KLV C Ansatz]]/60,"")</f>
        <v/>
      </c>
      <c r="T209" s="104">
        <f>IFERROR(SUM(tbl_WohnsitzSO[[#This Row],[KLV A Kosten]:[KLV C Kosten]]),"")</f>
        <v>0</v>
      </c>
      <c r="U209" s="102">
        <f>COUNTIF($H$14:$H209,H209)</f>
        <v>0</v>
      </c>
      <c r="V209" s="161"/>
    </row>
    <row r="210" spans="1:22">
      <c r="A210" s="101">
        <v>197</v>
      </c>
      <c r="B210" s="156"/>
      <c r="C210" s="156"/>
      <c r="D210" s="230"/>
      <c r="E210" s="158"/>
      <c r="F210" s="230"/>
      <c r="G210" s="156"/>
      <c r="H210" s="155"/>
      <c r="I210" s="156"/>
      <c r="J210" s="156"/>
      <c r="K210" s="156"/>
      <c r="L210" s="156"/>
      <c r="M210" s="102">
        <f>SUM(tbl_WohnsitzSO[[#This Row],[KLV A]:[KLV C]])</f>
        <v>0</v>
      </c>
      <c r="N210" s="99" t="str">
        <f>IFERROR(IF(IFERROR(MATCH($C$8&amp;$H210,Tabelle2[Codierung],0),0)&gt;0,VLOOKUP(H210,Tabelle1[[Ort]:[RK KLV C üD]],2,),VLOOKUP(H210,Tabelle1[[Ort]:[RK KLV C üD]],5))+13,"")</f>
        <v/>
      </c>
      <c r="O210" s="99" t="str">
        <f>IFERROR(IF(IFERROR(MATCH($C$8&amp;$H210,Tabelle2[Codierung],0),0)&gt;0,VLOOKUP(H210,Tabelle1[[Ort]:[RK KLV C üD]],3,),VLOOKUP(H210,Tabelle1[[Ort]:[RK KLV C üD]],6))+13,"")</f>
        <v/>
      </c>
      <c r="P210" s="99" t="str">
        <f>IFERROR(IF(IFERROR(MATCH($C$8&amp;$H210,Tabelle2[Codierung],0),0)&gt;0,VLOOKUP(H210,Tabelle1[[Ort]:[RK KLV C üD]],4,),VLOOKUP(H210,Tabelle1[[Ort]:[RK KLV C üD]],7))+13,"")</f>
        <v/>
      </c>
      <c r="Q210" s="104" t="str">
        <f>IFERROR(tbl_WohnsitzSO[[#This Row],[KLV A]]*tbl_WohnsitzSO[[#This Row],[KLV A Ansatz]]/60,"")</f>
        <v/>
      </c>
      <c r="R210" s="104" t="str">
        <f>IFERROR(tbl_WohnsitzSO[[#This Row],[KLV B]]*tbl_WohnsitzSO[[#This Row],[KLV B Ansatz]]/60,"")</f>
        <v/>
      </c>
      <c r="S210" s="104" t="str">
        <f>IFERROR(tbl_WohnsitzSO[[#This Row],[KLV C]]*tbl_WohnsitzSO[[#This Row],[KLV C Ansatz]]/60,"")</f>
        <v/>
      </c>
      <c r="T210" s="104">
        <f>IFERROR(SUM(tbl_WohnsitzSO[[#This Row],[KLV A Kosten]:[KLV C Kosten]]),"")</f>
        <v>0</v>
      </c>
      <c r="U210" s="102">
        <f>COUNTIF($H$14:$H210,H210)</f>
        <v>0</v>
      </c>
      <c r="V210" s="161"/>
    </row>
    <row r="211" spans="1:22">
      <c r="A211" s="101">
        <v>198</v>
      </c>
      <c r="B211" s="156"/>
      <c r="C211" s="156"/>
      <c r="D211" s="230"/>
      <c r="E211" s="158"/>
      <c r="F211" s="230"/>
      <c r="G211" s="156"/>
      <c r="H211" s="155"/>
      <c r="I211" s="156"/>
      <c r="J211" s="156"/>
      <c r="K211" s="156"/>
      <c r="L211" s="156"/>
      <c r="M211" s="102">
        <f>SUM(tbl_WohnsitzSO[[#This Row],[KLV A]:[KLV C]])</f>
        <v>0</v>
      </c>
      <c r="N211" s="99" t="str">
        <f>IFERROR(IF(IFERROR(MATCH($C$8&amp;$H211,Tabelle2[Codierung],0),0)&gt;0,VLOOKUP(H211,Tabelle1[[Ort]:[RK KLV C üD]],2,),VLOOKUP(H211,Tabelle1[[Ort]:[RK KLV C üD]],5))+13,"")</f>
        <v/>
      </c>
      <c r="O211" s="99" t="str">
        <f>IFERROR(IF(IFERROR(MATCH($C$8&amp;$H211,Tabelle2[Codierung],0),0)&gt;0,VLOOKUP(H211,Tabelle1[[Ort]:[RK KLV C üD]],3,),VLOOKUP(H211,Tabelle1[[Ort]:[RK KLV C üD]],6))+13,"")</f>
        <v/>
      </c>
      <c r="P211" s="99" t="str">
        <f>IFERROR(IF(IFERROR(MATCH($C$8&amp;$H211,Tabelle2[Codierung],0),0)&gt;0,VLOOKUP(H211,Tabelle1[[Ort]:[RK KLV C üD]],4,),VLOOKUP(H211,Tabelle1[[Ort]:[RK KLV C üD]],7))+13,"")</f>
        <v/>
      </c>
      <c r="Q211" s="104" t="str">
        <f>IFERROR(tbl_WohnsitzSO[[#This Row],[KLV A]]*tbl_WohnsitzSO[[#This Row],[KLV A Ansatz]]/60,"")</f>
        <v/>
      </c>
      <c r="R211" s="104" t="str">
        <f>IFERROR(tbl_WohnsitzSO[[#This Row],[KLV B]]*tbl_WohnsitzSO[[#This Row],[KLV B Ansatz]]/60,"")</f>
        <v/>
      </c>
      <c r="S211" s="104" t="str">
        <f>IFERROR(tbl_WohnsitzSO[[#This Row],[KLV C]]*tbl_WohnsitzSO[[#This Row],[KLV C Ansatz]]/60,"")</f>
        <v/>
      </c>
      <c r="T211" s="104">
        <f>IFERROR(SUM(tbl_WohnsitzSO[[#This Row],[KLV A Kosten]:[KLV C Kosten]]),"")</f>
        <v>0</v>
      </c>
      <c r="U211" s="102">
        <f>COUNTIF($H$14:$H211,H211)</f>
        <v>0</v>
      </c>
      <c r="V211" s="161"/>
    </row>
    <row r="212" spans="1:22">
      <c r="A212" s="101">
        <v>199</v>
      </c>
      <c r="B212" s="156"/>
      <c r="C212" s="156"/>
      <c r="D212" s="230"/>
      <c r="E212" s="158"/>
      <c r="F212" s="230"/>
      <c r="G212" s="156"/>
      <c r="H212" s="155"/>
      <c r="I212" s="156"/>
      <c r="J212" s="156"/>
      <c r="K212" s="156"/>
      <c r="L212" s="156"/>
      <c r="M212" s="102">
        <f>SUM(tbl_WohnsitzSO[[#This Row],[KLV A]:[KLV C]])</f>
        <v>0</v>
      </c>
      <c r="N212" s="99" t="str">
        <f>IFERROR(IF(IFERROR(MATCH($C$8&amp;$H212,Tabelle2[Codierung],0),0)&gt;0,VLOOKUP(H212,Tabelle1[[Ort]:[RK KLV C üD]],2,),VLOOKUP(H212,Tabelle1[[Ort]:[RK KLV C üD]],5))+13,"")</f>
        <v/>
      </c>
      <c r="O212" s="99" t="str">
        <f>IFERROR(IF(IFERROR(MATCH($C$8&amp;$H212,Tabelle2[Codierung],0),0)&gt;0,VLOOKUP(H212,Tabelle1[[Ort]:[RK KLV C üD]],3,),VLOOKUP(H212,Tabelle1[[Ort]:[RK KLV C üD]],6))+13,"")</f>
        <v/>
      </c>
      <c r="P212" s="99" t="str">
        <f>IFERROR(IF(IFERROR(MATCH($C$8&amp;$H212,Tabelle2[Codierung],0),0)&gt;0,VLOOKUP(H212,Tabelle1[[Ort]:[RK KLV C üD]],4,),VLOOKUP(H212,Tabelle1[[Ort]:[RK KLV C üD]],7))+13,"")</f>
        <v/>
      </c>
      <c r="Q212" s="104" t="str">
        <f>IFERROR(tbl_WohnsitzSO[[#This Row],[KLV A]]*tbl_WohnsitzSO[[#This Row],[KLV A Ansatz]]/60,"")</f>
        <v/>
      </c>
      <c r="R212" s="104" t="str">
        <f>IFERROR(tbl_WohnsitzSO[[#This Row],[KLV B]]*tbl_WohnsitzSO[[#This Row],[KLV B Ansatz]]/60,"")</f>
        <v/>
      </c>
      <c r="S212" s="104" t="str">
        <f>IFERROR(tbl_WohnsitzSO[[#This Row],[KLV C]]*tbl_WohnsitzSO[[#This Row],[KLV C Ansatz]]/60,"")</f>
        <v/>
      </c>
      <c r="T212" s="104">
        <f>IFERROR(SUM(tbl_WohnsitzSO[[#This Row],[KLV A Kosten]:[KLV C Kosten]]),"")</f>
        <v>0</v>
      </c>
      <c r="U212" s="102">
        <f>COUNTIF($H$14:$H212,H212)</f>
        <v>0</v>
      </c>
      <c r="V212" s="161"/>
    </row>
    <row r="213" spans="1:22">
      <c r="A213" s="101">
        <v>200</v>
      </c>
      <c r="B213" s="156"/>
      <c r="C213" s="156"/>
      <c r="D213" s="230"/>
      <c r="E213" s="158"/>
      <c r="F213" s="230"/>
      <c r="G213" s="156"/>
      <c r="H213" s="155"/>
      <c r="I213" s="156"/>
      <c r="J213" s="156"/>
      <c r="K213" s="156"/>
      <c r="L213" s="156"/>
      <c r="M213" s="102">
        <f>SUM(tbl_WohnsitzSO[[#This Row],[KLV A]:[KLV C]])</f>
        <v>0</v>
      </c>
      <c r="N213" s="99" t="str">
        <f>IFERROR(IF(IFERROR(MATCH($C$8&amp;$H213,Tabelle2[Codierung],0),0)&gt;0,VLOOKUP(H213,Tabelle1[[Ort]:[RK KLV C üD]],2,),VLOOKUP(H213,Tabelle1[[Ort]:[RK KLV C üD]],5))+13,"")</f>
        <v/>
      </c>
      <c r="O213" s="99" t="str">
        <f>IFERROR(IF(IFERROR(MATCH($C$8&amp;$H213,Tabelle2[Codierung],0),0)&gt;0,VLOOKUP(H213,Tabelle1[[Ort]:[RK KLV C üD]],3,),VLOOKUP(H213,Tabelle1[[Ort]:[RK KLV C üD]],6))+13,"")</f>
        <v/>
      </c>
      <c r="P213" s="99" t="str">
        <f>IFERROR(IF(IFERROR(MATCH($C$8&amp;$H213,Tabelle2[Codierung],0),0)&gt;0,VLOOKUP(H213,Tabelle1[[Ort]:[RK KLV C üD]],4,),VLOOKUP(H213,Tabelle1[[Ort]:[RK KLV C üD]],7))+13,"")</f>
        <v/>
      </c>
      <c r="Q213" s="104" t="str">
        <f>IFERROR(tbl_WohnsitzSO[[#This Row],[KLV A]]*tbl_WohnsitzSO[[#This Row],[KLV A Ansatz]]/60,"")</f>
        <v/>
      </c>
      <c r="R213" s="104" t="str">
        <f>IFERROR(tbl_WohnsitzSO[[#This Row],[KLV B]]*tbl_WohnsitzSO[[#This Row],[KLV B Ansatz]]/60,"")</f>
        <v/>
      </c>
      <c r="S213" s="104" t="str">
        <f>IFERROR(tbl_WohnsitzSO[[#This Row],[KLV C]]*tbl_WohnsitzSO[[#This Row],[KLV C Ansatz]]/60,"")</f>
        <v/>
      </c>
      <c r="T213" s="104">
        <f>IFERROR(SUM(tbl_WohnsitzSO[[#This Row],[KLV A Kosten]:[KLV C Kosten]]),"")</f>
        <v>0</v>
      </c>
      <c r="U213" s="102">
        <f>COUNTIF($H$14:$H213,H213)</f>
        <v>0</v>
      </c>
      <c r="V213" s="161"/>
    </row>
    <row r="214" spans="1:22">
      <c r="A214" s="101">
        <v>201</v>
      </c>
      <c r="B214" s="156"/>
      <c r="C214" s="156"/>
      <c r="D214" s="230"/>
      <c r="E214" s="158"/>
      <c r="F214" s="230"/>
      <c r="G214" s="156"/>
      <c r="H214" s="155"/>
      <c r="I214" s="156"/>
      <c r="J214" s="156"/>
      <c r="K214" s="156"/>
      <c r="L214" s="156"/>
      <c r="M214" s="102">
        <f>SUM(tbl_WohnsitzSO[[#This Row],[KLV A]:[KLV C]])</f>
        <v>0</v>
      </c>
      <c r="N214" s="99" t="str">
        <f>IFERROR(IF(IFERROR(MATCH($C$8&amp;$H214,Tabelle2[Codierung],0),0)&gt;0,VLOOKUP(H214,Tabelle1[[Ort]:[RK KLV C üD]],2,),VLOOKUP(H214,Tabelle1[[Ort]:[RK KLV C üD]],5))+13,"")</f>
        <v/>
      </c>
      <c r="O214" s="99" t="str">
        <f>IFERROR(IF(IFERROR(MATCH($C$8&amp;$H214,Tabelle2[Codierung],0),0)&gt;0,VLOOKUP(H214,Tabelle1[[Ort]:[RK KLV C üD]],3,),VLOOKUP(H214,Tabelle1[[Ort]:[RK KLV C üD]],6))+13,"")</f>
        <v/>
      </c>
      <c r="P214" s="99" t="str">
        <f>IFERROR(IF(IFERROR(MATCH($C$8&amp;$H214,Tabelle2[Codierung],0),0)&gt;0,VLOOKUP(H214,Tabelle1[[Ort]:[RK KLV C üD]],4,),VLOOKUP(H214,Tabelle1[[Ort]:[RK KLV C üD]],7))+13,"")</f>
        <v/>
      </c>
      <c r="Q214" s="104" t="str">
        <f>IFERROR(tbl_WohnsitzSO[[#This Row],[KLV A]]*tbl_WohnsitzSO[[#This Row],[KLV A Ansatz]]/60,"")</f>
        <v/>
      </c>
      <c r="R214" s="104" t="str">
        <f>IFERROR(tbl_WohnsitzSO[[#This Row],[KLV B]]*tbl_WohnsitzSO[[#This Row],[KLV B Ansatz]]/60,"")</f>
        <v/>
      </c>
      <c r="S214" s="104" t="str">
        <f>IFERROR(tbl_WohnsitzSO[[#This Row],[KLV C]]*tbl_WohnsitzSO[[#This Row],[KLV C Ansatz]]/60,"")</f>
        <v/>
      </c>
      <c r="T214" s="104">
        <f>IFERROR(SUM(tbl_WohnsitzSO[[#This Row],[KLV A Kosten]:[KLV C Kosten]]),"")</f>
        <v>0</v>
      </c>
      <c r="U214" s="102">
        <f>COUNTIF($H$14:$H214,H214)</f>
        <v>0</v>
      </c>
      <c r="V214" s="161"/>
    </row>
    <row r="215" spans="1:22">
      <c r="A215" s="101">
        <v>202</v>
      </c>
      <c r="B215" s="156"/>
      <c r="C215" s="156"/>
      <c r="D215" s="230"/>
      <c r="E215" s="158"/>
      <c r="F215" s="230"/>
      <c r="G215" s="156"/>
      <c r="H215" s="155"/>
      <c r="I215" s="156"/>
      <c r="J215" s="156"/>
      <c r="K215" s="156"/>
      <c r="L215" s="156"/>
      <c r="M215" s="102">
        <f>SUM(tbl_WohnsitzSO[[#This Row],[KLV A]:[KLV C]])</f>
        <v>0</v>
      </c>
      <c r="N215" s="99" t="str">
        <f>IFERROR(IF(IFERROR(MATCH($C$8&amp;$H215,Tabelle2[Codierung],0),0)&gt;0,VLOOKUP(H215,Tabelle1[[Ort]:[RK KLV C üD]],2,),VLOOKUP(H215,Tabelle1[[Ort]:[RK KLV C üD]],5))+13,"")</f>
        <v/>
      </c>
      <c r="O215" s="99" t="str">
        <f>IFERROR(IF(IFERROR(MATCH($C$8&amp;$H215,Tabelle2[Codierung],0),0)&gt;0,VLOOKUP(H215,Tabelle1[[Ort]:[RK KLV C üD]],3,),VLOOKUP(H215,Tabelle1[[Ort]:[RK KLV C üD]],6))+13,"")</f>
        <v/>
      </c>
      <c r="P215" s="99" t="str">
        <f>IFERROR(IF(IFERROR(MATCH($C$8&amp;$H215,Tabelle2[Codierung],0),0)&gt;0,VLOOKUP(H215,Tabelle1[[Ort]:[RK KLV C üD]],4,),VLOOKUP(H215,Tabelle1[[Ort]:[RK KLV C üD]],7))+13,"")</f>
        <v/>
      </c>
      <c r="Q215" s="104" t="str">
        <f>IFERROR(tbl_WohnsitzSO[[#This Row],[KLV A]]*tbl_WohnsitzSO[[#This Row],[KLV A Ansatz]]/60,"")</f>
        <v/>
      </c>
      <c r="R215" s="104" t="str">
        <f>IFERROR(tbl_WohnsitzSO[[#This Row],[KLV B]]*tbl_WohnsitzSO[[#This Row],[KLV B Ansatz]]/60,"")</f>
        <v/>
      </c>
      <c r="S215" s="104" t="str">
        <f>IFERROR(tbl_WohnsitzSO[[#This Row],[KLV C]]*tbl_WohnsitzSO[[#This Row],[KLV C Ansatz]]/60,"")</f>
        <v/>
      </c>
      <c r="T215" s="104">
        <f>IFERROR(SUM(tbl_WohnsitzSO[[#This Row],[KLV A Kosten]:[KLV C Kosten]]),"")</f>
        <v>0</v>
      </c>
      <c r="U215" s="102">
        <f>COUNTIF($H$14:$H215,H215)</f>
        <v>0</v>
      </c>
      <c r="V215" s="161"/>
    </row>
    <row r="216" spans="1:22">
      <c r="A216" s="101">
        <v>203</v>
      </c>
      <c r="B216" s="156"/>
      <c r="C216" s="156"/>
      <c r="D216" s="230"/>
      <c r="E216" s="158"/>
      <c r="F216" s="230"/>
      <c r="G216" s="156"/>
      <c r="H216" s="155"/>
      <c r="I216" s="156"/>
      <c r="J216" s="156"/>
      <c r="K216" s="156"/>
      <c r="L216" s="156"/>
      <c r="M216" s="102">
        <f>SUM(tbl_WohnsitzSO[[#This Row],[KLV A]:[KLV C]])</f>
        <v>0</v>
      </c>
      <c r="N216" s="99" t="str">
        <f>IFERROR(IF(IFERROR(MATCH($C$8&amp;$H216,Tabelle2[Codierung],0),0)&gt;0,VLOOKUP(H216,Tabelle1[[Ort]:[RK KLV C üD]],2,),VLOOKUP(H216,Tabelle1[[Ort]:[RK KLV C üD]],5))+13,"")</f>
        <v/>
      </c>
      <c r="O216" s="99" t="str">
        <f>IFERROR(IF(IFERROR(MATCH($C$8&amp;$H216,Tabelle2[Codierung],0),0)&gt;0,VLOOKUP(H216,Tabelle1[[Ort]:[RK KLV C üD]],3,),VLOOKUP(H216,Tabelle1[[Ort]:[RK KLV C üD]],6))+13,"")</f>
        <v/>
      </c>
      <c r="P216" s="99" t="str">
        <f>IFERROR(IF(IFERROR(MATCH($C$8&amp;$H216,Tabelle2[Codierung],0),0)&gt;0,VLOOKUP(H216,Tabelle1[[Ort]:[RK KLV C üD]],4,),VLOOKUP(H216,Tabelle1[[Ort]:[RK KLV C üD]],7))+13,"")</f>
        <v/>
      </c>
      <c r="Q216" s="104" t="str">
        <f>IFERROR(tbl_WohnsitzSO[[#This Row],[KLV A]]*tbl_WohnsitzSO[[#This Row],[KLV A Ansatz]]/60,"")</f>
        <v/>
      </c>
      <c r="R216" s="104" t="str">
        <f>IFERROR(tbl_WohnsitzSO[[#This Row],[KLV B]]*tbl_WohnsitzSO[[#This Row],[KLV B Ansatz]]/60,"")</f>
        <v/>
      </c>
      <c r="S216" s="104" t="str">
        <f>IFERROR(tbl_WohnsitzSO[[#This Row],[KLV C]]*tbl_WohnsitzSO[[#This Row],[KLV C Ansatz]]/60,"")</f>
        <v/>
      </c>
      <c r="T216" s="104">
        <f>IFERROR(SUM(tbl_WohnsitzSO[[#This Row],[KLV A Kosten]:[KLV C Kosten]]),"")</f>
        <v>0</v>
      </c>
      <c r="U216" s="102">
        <f>COUNTIF($H$14:$H216,H216)</f>
        <v>0</v>
      </c>
      <c r="V216" s="161"/>
    </row>
    <row r="217" spans="1:22">
      <c r="A217" s="101">
        <v>204</v>
      </c>
      <c r="B217" s="156"/>
      <c r="C217" s="156"/>
      <c r="D217" s="230"/>
      <c r="E217" s="158"/>
      <c r="F217" s="230"/>
      <c r="G217" s="156"/>
      <c r="H217" s="155"/>
      <c r="I217" s="156"/>
      <c r="J217" s="156"/>
      <c r="K217" s="156"/>
      <c r="L217" s="156"/>
      <c r="M217" s="102">
        <f>SUM(tbl_WohnsitzSO[[#This Row],[KLV A]:[KLV C]])</f>
        <v>0</v>
      </c>
      <c r="N217" s="99" t="str">
        <f>IFERROR(IF(IFERROR(MATCH($C$8&amp;$H217,Tabelle2[Codierung],0),0)&gt;0,VLOOKUP(H217,Tabelle1[[Ort]:[RK KLV C üD]],2,),VLOOKUP(H217,Tabelle1[[Ort]:[RK KLV C üD]],5))+13,"")</f>
        <v/>
      </c>
      <c r="O217" s="99" t="str">
        <f>IFERROR(IF(IFERROR(MATCH($C$8&amp;$H217,Tabelle2[Codierung],0),0)&gt;0,VLOOKUP(H217,Tabelle1[[Ort]:[RK KLV C üD]],3,),VLOOKUP(H217,Tabelle1[[Ort]:[RK KLV C üD]],6))+13,"")</f>
        <v/>
      </c>
      <c r="P217" s="99" t="str">
        <f>IFERROR(IF(IFERROR(MATCH($C$8&amp;$H217,Tabelle2[Codierung],0),0)&gt;0,VLOOKUP(H217,Tabelle1[[Ort]:[RK KLV C üD]],4,),VLOOKUP(H217,Tabelle1[[Ort]:[RK KLV C üD]],7))+13,"")</f>
        <v/>
      </c>
      <c r="Q217" s="104" t="str">
        <f>IFERROR(tbl_WohnsitzSO[[#This Row],[KLV A]]*tbl_WohnsitzSO[[#This Row],[KLV A Ansatz]]/60,"")</f>
        <v/>
      </c>
      <c r="R217" s="104" t="str">
        <f>IFERROR(tbl_WohnsitzSO[[#This Row],[KLV B]]*tbl_WohnsitzSO[[#This Row],[KLV B Ansatz]]/60,"")</f>
        <v/>
      </c>
      <c r="S217" s="104" t="str">
        <f>IFERROR(tbl_WohnsitzSO[[#This Row],[KLV C]]*tbl_WohnsitzSO[[#This Row],[KLV C Ansatz]]/60,"")</f>
        <v/>
      </c>
      <c r="T217" s="104">
        <f>IFERROR(SUM(tbl_WohnsitzSO[[#This Row],[KLV A Kosten]:[KLV C Kosten]]),"")</f>
        <v>0</v>
      </c>
      <c r="U217" s="102">
        <f>COUNTIF($H$14:$H217,H217)</f>
        <v>0</v>
      </c>
      <c r="V217" s="161"/>
    </row>
    <row r="218" spans="1:22">
      <c r="A218" s="101">
        <v>205</v>
      </c>
      <c r="B218" s="156"/>
      <c r="C218" s="156"/>
      <c r="D218" s="230"/>
      <c r="E218" s="158"/>
      <c r="F218" s="230"/>
      <c r="G218" s="156"/>
      <c r="H218" s="155"/>
      <c r="I218" s="156"/>
      <c r="J218" s="156"/>
      <c r="K218" s="156"/>
      <c r="L218" s="156"/>
      <c r="M218" s="102">
        <f>SUM(tbl_WohnsitzSO[[#This Row],[KLV A]:[KLV C]])</f>
        <v>0</v>
      </c>
      <c r="N218" s="99" t="str">
        <f>IFERROR(IF(IFERROR(MATCH($C$8&amp;$H218,Tabelle2[Codierung],0),0)&gt;0,VLOOKUP(H218,Tabelle1[[Ort]:[RK KLV C üD]],2,),VLOOKUP(H218,Tabelle1[[Ort]:[RK KLV C üD]],5))+13,"")</f>
        <v/>
      </c>
      <c r="O218" s="99" t="str">
        <f>IFERROR(IF(IFERROR(MATCH($C$8&amp;$H218,Tabelle2[Codierung],0),0)&gt;0,VLOOKUP(H218,Tabelle1[[Ort]:[RK KLV C üD]],3,),VLOOKUP(H218,Tabelle1[[Ort]:[RK KLV C üD]],6))+13,"")</f>
        <v/>
      </c>
      <c r="P218" s="99" t="str">
        <f>IFERROR(IF(IFERROR(MATCH($C$8&amp;$H218,Tabelle2[Codierung],0),0)&gt;0,VLOOKUP(H218,Tabelle1[[Ort]:[RK KLV C üD]],4,),VLOOKUP(H218,Tabelle1[[Ort]:[RK KLV C üD]],7))+13,"")</f>
        <v/>
      </c>
      <c r="Q218" s="104" t="str">
        <f>IFERROR(tbl_WohnsitzSO[[#This Row],[KLV A]]*tbl_WohnsitzSO[[#This Row],[KLV A Ansatz]]/60,"")</f>
        <v/>
      </c>
      <c r="R218" s="104" t="str">
        <f>IFERROR(tbl_WohnsitzSO[[#This Row],[KLV B]]*tbl_WohnsitzSO[[#This Row],[KLV B Ansatz]]/60,"")</f>
        <v/>
      </c>
      <c r="S218" s="104" t="str">
        <f>IFERROR(tbl_WohnsitzSO[[#This Row],[KLV C]]*tbl_WohnsitzSO[[#This Row],[KLV C Ansatz]]/60,"")</f>
        <v/>
      </c>
      <c r="T218" s="104">
        <f>IFERROR(SUM(tbl_WohnsitzSO[[#This Row],[KLV A Kosten]:[KLV C Kosten]]),"")</f>
        <v>0</v>
      </c>
      <c r="U218" s="102">
        <f>COUNTIF($H$14:$H218,H218)</f>
        <v>0</v>
      </c>
      <c r="V218" s="161"/>
    </row>
    <row r="219" spans="1:22">
      <c r="A219" s="101">
        <v>206</v>
      </c>
      <c r="B219" s="156"/>
      <c r="C219" s="156"/>
      <c r="D219" s="230"/>
      <c r="E219" s="158"/>
      <c r="F219" s="230"/>
      <c r="G219" s="156"/>
      <c r="H219" s="155"/>
      <c r="I219" s="156"/>
      <c r="J219" s="156"/>
      <c r="K219" s="156"/>
      <c r="L219" s="156"/>
      <c r="M219" s="102">
        <f>SUM(tbl_WohnsitzSO[[#This Row],[KLV A]:[KLV C]])</f>
        <v>0</v>
      </c>
      <c r="N219" s="99" t="str">
        <f>IFERROR(IF(IFERROR(MATCH($C$8&amp;$H219,Tabelle2[Codierung],0),0)&gt;0,VLOOKUP(H219,Tabelle1[[Ort]:[RK KLV C üD]],2,),VLOOKUP(H219,Tabelle1[[Ort]:[RK KLV C üD]],5))+13,"")</f>
        <v/>
      </c>
      <c r="O219" s="99" t="str">
        <f>IFERROR(IF(IFERROR(MATCH($C$8&amp;$H219,Tabelle2[Codierung],0),0)&gt;0,VLOOKUP(H219,Tabelle1[[Ort]:[RK KLV C üD]],3,),VLOOKUP(H219,Tabelle1[[Ort]:[RK KLV C üD]],6))+13,"")</f>
        <v/>
      </c>
      <c r="P219" s="99" t="str">
        <f>IFERROR(IF(IFERROR(MATCH($C$8&amp;$H219,Tabelle2[Codierung],0),0)&gt;0,VLOOKUP(H219,Tabelle1[[Ort]:[RK KLV C üD]],4,),VLOOKUP(H219,Tabelle1[[Ort]:[RK KLV C üD]],7))+13,"")</f>
        <v/>
      </c>
      <c r="Q219" s="104" t="str">
        <f>IFERROR(tbl_WohnsitzSO[[#This Row],[KLV A]]*tbl_WohnsitzSO[[#This Row],[KLV A Ansatz]]/60,"")</f>
        <v/>
      </c>
      <c r="R219" s="104" t="str">
        <f>IFERROR(tbl_WohnsitzSO[[#This Row],[KLV B]]*tbl_WohnsitzSO[[#This Row],[KLV B Ansatz]]/60,"")</f>
        <v/>
      </c>
      <c r="S219" s="104" t="str">
        <f>IFERROR(tbl_WohnsitzSO[[#This Row],[KLV C]]*tbl_WohnsitzSO[[#This Row],[KLV C Ansatz]]/60,"")</f>
        <v/>
      </c>
      <c r="T219" s="104">
        <f>IFERROR(SUM(tbl_WohnsitzSO[[#This Row],[KLV A Kosten]:[KLV C Kosten]]),"")</f>
        <v>0</v>
      </c>
      <c r="U219" s="102">
        <f>COUNTIF($H$14:$H219,H219)</f>
        <v>0</v>
      </c>
      <c r="V219" s="161"/>
    </row>
    <row r="220" spans="1:22">
      <c r="A220" s="101">
        <v>207</v>
      </c>
      <c r="B220" s="156"/>
      <c r="C220" s="156"/>
      <c r="D220" s="230"/>
      <c r="E220" s="158"/>
      <c r="F220" s="230"/>
      <c r="G220" s="156"/>
      <c r="H220" s="155"/>
      <c r="I220" s="156"/>
      <c r="J220" s="156"/>
      <c r="K220" s="156"/>
      <c r="L220" s="156"/>
      <c r="M220" s="102">
        <f>SUM(tbl_WohnsitzSO[[#This Row],[KLV A]:[KLV C]])</f>
        <v>0</v>
      </c>
      <c r="N220" s="99" t="str">
        <f>IFERROR(IF(IFERROR(MATCH($C$8&amp;$H220,Tabelle2[Codierung],0),0)&gt;0,VLOOKUP(H220,Tabelle1[[Ort]:[RK KLV C üD]],2,),VLOOKUP(H220,Tabelle1[[Ort]:[RK KLV C üD]],5))+13,"")</f>
        <v/>
      </c>
      <c r="O220" s="99" t="str">
        <f>IFERROR(IF(IFERROR(MATCH($C$8&amp;$H220,Tabelle2[Codierung],0),0)&gt;0,VLOOKUP(H220,Tabelle1[[Ort]:[RK KLV C üD]],3,),VLOOKUP(H220,Tabelle1[[Ort]:[RK KLV C üD]],6))+13,"")</f>
        <v/>
      </c>
      <c r="P220" s="99" t="str">
        <f>IFERROR(IF(IFERROR(MATCH($C$8&amp;$H220,Tabelle2[Codierung],0),0)&gt;0,VLOOKUP(H220,Tabelle1[[Ort]:[RK KLV C üD]],4,),VLOOKUP(H220,Tabelle1[[Ort]:[RK KLV C üD]],7))+13,"")</f>
        <v/>
      </c>
      <c r="Q220" s="104" t="str">
        <f>IFERROR(tbl_WohnsitzSO[[#This Row],[KLV A]]*tbl_WohnsitzSO[[#This Row],[KLV A Ansatz]]/60,"")</f>
        <v/>
      </c>
      <c r="R220" s="104" t="str">
        <f>IFERROR(tbl_WohnsitzSO[[#This Row],[KLV B]]*tbl_WohnsitzSO[[#This Row],[KLV B Ansatz]]/60,"")</f>
        <v/>
      </c>
      <c r="S220" s="104" t="str">
        <f>IFERROR(tbl_WohnsitzSO[[#This Row],[KLV C]]*tbl_WohnsitzSO[[#This Row],[KLV C Ansatz]]/60,"")</f>
        <v/>
      </c>
      <c r="T220" s="104">
        <f>IFERROR(SUM(tbl_WohnsitzSO[[#This Row],[KLV A Kosten]:[KLV C Kosten]]),"")</f>
        <v>0</v>
      </c>
      <c r="U220" s="102">
        <f>COUNTIF($H$14:$H220,H220)</f>
        <v>0</v>
      </c>
      <c r="V220" s="161"/>
    </row>
    <row r="221" spans="1:22">
      <c r="A221" s="101">
        <v>208</v>
      </c>
      <c r="B221" s="156"/>
      <c r="C221" s="156"/>
      <c r="D221" s="230"/>
      <c r="E221" s="158"/>
      <c r="F221" s="230"/>
      <c r="G221" s="156"/>
      <c r="H221" s="155"/>
      <c r="I221" s="156"/>
      <c r="J221" s="156"/>
      <c r="K221" s="156"/>
      <c r="L221" s="156"/>
      <c r="M221" s="102">
        <f>SUM(tbl_WohnsitzSO[[#This Row],[KLV A]:[KLV C]])</f>
        <v>0</v>
      </c>
      <c r="N221" s="99" t="str">
        <f>IFERROR(IF(IFERROR(MATCH($C$8&amp;$H221,Tabelle2[Codierung],0),0)&gt;0,VLOOKUP(H221,Tabelle1[[Ort]:[RK KLV C üD]],2,),VLOOKUP(H221,Tabelle1[[Ort]:[RK KLV C üD]],5))+13,"")</f>
        <v/>
      </c>
      <c r="O221" s="99" t="str">
        <f>IFERROR(IF(IFERROR(MATCH($C$8&amp;$H221,Tabelle2[Codierung],0),0)&gt;0,VLOOKUP(H221,Tabelle1[[Ort]:[RK KLV C üD]],3,),VLOOKUP(H221,Tabelle1[[Ort]:[RK KLV C üD]],6))+13,"")</f>
        <v/>
      </c>
      <c r="P221" s="99" t="str">
        <f>IFERROR(IF(IFERROR(MATCH($C$8&amp;$H221,Tabelle2[Codierung],0),0)&gt;0,VLOOKUP(H221,Tabelle1[[Ort]:[RK KLV C üD]],4,),VLOOKUP(H221,Tabelle1[[Ort]:[RK KLV C üD]],7))+13,"")</f>
        <v/>
      </c>
      <c r="Q221" s="104" t="str">
        <f>IFERROR(tbl_WohnsitzSO[[#This Row],[KLV A]]*tbl_WohnsitzSO[[#This Row],[KLV A Ansatz]]/60,"")</f>
        <v/>
      </c>
      <c r="R221" s="104" t="str">
        <f>IFERROR(tbl_WohnsitzSO[[#This Row],[KLV B]]*tbl_WohnsitzSO[[#This Row],[KLV B Ansatz]]/60,"")</f>
        <v/>
      </c>
      <c r="S221" s="104" t="str">
        <f>IFERROR(tbl_WohnsitzSO[[#This Row],[KLV C]]*tbl_WohnsitzSO[[#This Row],[KLV C Ansatz]]/60,"")</f>
        <v/>
      </c>
      <c r="T221" s="104">
        <f>IFERROR(SUM(tbl_WohnsitzSO[[#This Row],[KLV A Kosten]:[KLV C Kosten]]),"")</f>
        <v>0</v>
      </c>
      <c r="U221" s="102">
        <f>COUNTIF($H$14:$H221,H221)</f>
        <v>0</v>
      </c>
      <c r="V221" s="161"/>
    </row>
    <row r="222" spans="1:22">
      <c r="A222" s="101">
        <v>209</v>
      </c>
      <c r="B222" s="156"/>
      <c r="C222" s="156"/>
      <c r="D222" s="230"/>
      <c r="E222" s="158"/>
      <c r="F222" s="230"/>
      <c r="G222" s="156"/>
      <c r="H222" s="155"/>
      <c r="I222" s="156"/>
      <c r="J222" s="156"/>
      <c r="K222" s="156"/>
      <c r="L222" s="156"/>
      <c r="M222" s="102">
        <f>SUM(tbl_WohnsitzSO[[#This Row],[KLV A]:[KLV C]])</f>
        <v>0</v>
      </c>
      <c r="N222" s="99" t="str">
        <f>IFERROR(IF(IFERROR(MATCH($C$8&amp;$H222,Tabelle2[Codierung],0),0)&gt;0,VLOOKUP(H222,Tabelle1[[Ort]:[RK KLV C üD]],2,),VLOOKUP(H222,Tabelle1[[Ort]:[RK KLV C üD]],5))+13,"")</f>
        <v/>
      </c>
      <c r="O222" s="99" t="str">
        <f>IFERROR(IF(IFERROR(MATCH($C$8&amp;$H222,Tabelle2[Codierung],0),0)&gt;0,VLOOKUP(H222,Tabelle1[[Ort]:[RK KLV C üD]],3,),VLOOKUP(H222,Tabelle1[[Ort]:[RK KLV C üD]],6))+13,"")</f>
        <v/>
      </c>
      <c r="P222" s="99" t="str">
        <f>IFERROR(IF(IFERROR(MATCH($C$8&amp;$H222,Tabelle2[Codierung],0),0)&gt;0,VLOOKUP(H222,Tabelle1[[Ort]:[RK KLV C üD]],4,),VLOOKUP(H222,Tabelle1[[Ort]:[RK KLV C üD]],7))+13,"")</f>
        <v/>
      </c>
      <c r="Q222" s="104" t="str">
        <f>IFERROR(tbl_WohnsitzSO[[#This Row],[KLV A]]*tbl_WohnsitzSO[[#This Row],[KLV A Ansatz]]/60,"")</f>
        <v/>
      </c>
      <c r="R222" s="104" t="str">
        <f>IFERROR(tbl_WohnsitzSO[[#This Row],[KLV B]]*tbl_WohnsitzSO[[#This Row],[KLV B Ansatz]]/60,"")</f>
        <v/>
      </c>
      <c r="S222" s="104" t="str">
        <f>IFERROR(tbl_WohnsitzSO[[#This Row],[KLV C]]*tbl_WohnsitzSO[[#This Row],[KLV C Ansatz]]/60,"")</f>
        <v/>
      </c>
      <c r="T222" s="104">
        <f>IFERROR(SUM(tbl_WohnsitzSO[[#This Row],[KLV A Kosten]:[KLV C Kosten]]),"")</f>
        <v>0</v>
      </c>
      <c r="U222" s="102">
        <f>COUNTIF($H$14:$H222,H222)</f>
        <v>0</v>
      </c>
      <c r="V222" s="161"/>
    </row>
    <row r="223" spans="1:22">
      <c r="A223" s="101">
        <v>210</v>
      </c>
      <c r="B223" s="156"/>
      <c r="C223" s="156"/>
      <c r="D223" s="230"/>
      <c r="E223" s="158"/>
      <c r="F223" s="230"/>
      <c r="G223" s="156"/>
      <c r="H223" s="155"/>
      <c r="I223" s="156"/>
      <c r="J223" s="156"/>
      <c r="K223" s="156"/>
      <c r="L223" s="156"/>
      <c r="M223" s="102">
        <f>SUM(tbl_WohnsitzSO[[#This Row],[KLV A]:[KLV C]])</f>
        <v>0</v>
      </c>
      <c r="N223" s="99" t="str">
        <f>IFERROR(IF(IFERROR(MATCH($C$8&amp;$H223,Tabelle2[Codierung],0),0)&gt;0,VLOOKUP(H223,Tabelle1[[Ort]:[RK KLV C üD]],2,),VLOOKUP(H223,Tabelle1[[Ort]:[RK KLV C üD]],5))+13,"")</f>
        <v/>
      </c>
      <c r="O223" s="99" t="str">
        <f>IFERROR(IF(IFERROR(MATCH($C$8&amp;$H223,Tabelle2[Codierung],0),0)&gt;0,VLOOKUP(H223,Tabelle1[[Ort]:[RK KLV C üD]],3,),VLOOKUP(H223,Tabelle1[[Ort]:[RK KLV C üD]],6))+13,"")</f>
        <v/>
      </c>
      <c r="P223" s="99" t="str">
        <f>IFERROR(IF(IFERROR(MATCH($C$8&amp;$H223,Tabelle2[Codierung],0),0)&gt;0,VLOOKUP(H223,Tabelle1[[Ort]:[RK KLV C üD]],4,),VLOOKUP(H223,Tabelle1[[Ort]:[RK KLV C üD]],7))+13,"")</f>
        <v/>
      </c>
      <c r="Q223" s="104" t="str">
        <f>IFERROR(tbl_WohnsitzSO[[#This Row],[KLV A]]*tbl_WohnsitzSO[[#This Row],[KLV A Ansatz]]/60,"")</f>
        <v/>
      </c>
      <c r="R223" s="104" t="str">
        <f>IFERROR(tbl_WohnsitzSO[[#This Row],[KLV B]]*tbl_WohnsitzSO[[#This Row],[KLV B Ansatz]]/60,"")</f>
        <v/>
      </c>
      <c r="S223" s="104" t="str">
        <f>IFERROR(tbl_WohnsitzSO[[#This Row],[KLV C]]*tbl_WohnsitzSO[[#This Row],[KLV C Ansatz]]/60,"")</f>
        <v/>
      </c>
      <c r="T223" s="104">
        <f>IFERROR(SUM(tbl_WohnsitzSO[[#This Row],[KLV A Kosten]:[KLV C Kosten]]),"")</f>
        <v>0</v>
      </c>
      <c r="U223" s="102">
        <f>COUNTIF($H$14:$H223,H223)</f>
        <v>0</v>
      </c>
      <c r="V223" s="161"/>
    </row>
    <row r="224" spans="1:22">
      <c r="A224" s="101">
        <v>211</v>
      </c>
      <c r="B224" s="156"/>
      <c r="C224" s="156"/>
      <c r="D224" s="230"/>
      <c r="E224" s="158"/>
      <c r="F224" s="230"/>
      <c r="G224" s="156"/>
      <c r="H224" s="155"/>
      <c r="I224" s="156"/>
      <c r="J224" s="156"/>
      <c r="K224" s="156"/>
      <c r="L224" s="156"/>
      <c r="M224" s="102">
        <f>SUM(tbl_WohnsitzSO[[#This Row],[KLV A]:[KLV C]])</f>
        <v>0</v>
      </c>
      <c r="N224" s="99" t="str">
        <f>IFERROR(IF(IFERROR(MATCH($C$8&amp;$H224,Tabelle2[Codierung],0),0)&gt;0,VLOOKUP(H224,Tabelle1[[Ort]:[RK KLV C üD]],2,),VLOOKUP(H224,Tabelle1[[Ort]:[RK KLV C üD]],5))+13,"")</f>
        <v/>
      </c>
      <c r="O224" s="99" t="str">
        <f>IFERROR(IF(IFERROR(MATCH($C$8&amp;$H224,Tabelle2[Codierung],0),0)&gt;0,VLOOKUP(H224,Tabelle1[[Ort]:[RK KLV C üD]],3,),VLOOKUP(H224,Tabelle1[[Ort]:[RK KLV C üD]],6))+13,"")</f>
        <v/>
      </c>
      <c r="P224" s="99" t="str">
        <f>IFERROR(IF(IFERROR(MATCH($C$8&amp;$H224,Tabelle2[Codierung],0),0)&gt;0,VLOOKUP(H224,Tabelle1[[Ort]:[RK KLV C üD]],4,),VLOOKUP(H224,Tabelle1[[Ort]:[RK KLV C üD]],7))+13,"")</f>
        <v/>
      </c>
      <c r="Q224" s="104" t="str">
        <f>IFERROR(tbl_WohnsitzSO[[#This Row],[KLV A]]*tbl_WohnsitzSO[[#This Row],[KLV A Ansatz]]/60,"")</f>
        <v/>
      </c>
      <c r="R224" s="104" t="str">
        <f>IFERROR(tbl_WohnsitzSO[[#This Row],[KLV B]]*tbl_WohnsitzSO[[#This Row],[KLV B Ansatz]]/60,"")</f>
        <v/>
      </c>
      <c r="S224" s="104" t="str">
        <f>IFERROR(tbl_WohnsitzSO[[#This Row],[KLV C]]*tbl_WohnsitzSO[[#This Row],[KLV C Ansatz]]/60,"")</f>
        <v/>
      </c>
      <c r="T224" s="104">
        <f>IFERROR(SUM(tbl_WohnsitzSO[[#This Row],[KLV A Kosten]:[KLV C Kosten]]),"")</f>
        <v>0</v>
      </c>
      <c r="U224" s="102">
        <f>COUNTIF($H$14:$H224,H224)</f>
        <v>0</v>
      </c>
      <c r="V224" s="161"/>
    </row>
    <row r="225" spans="1:22">
      <c r="A225" s="101">
        <v>212</v>
      </c>
      <c r="B225" s="156"/>
      <c r="C225" s="156"/>
      <c r="D225" s="230"/>
      <c r="E225" s="158"/>
      <c r="F225" s="230"/>
      <c r="G225" s="156"/>
      <c r="H225" s="155"/>
      <c r="I225" s="156"/>
      <c r="J225" s="156"/>
      <c r="K225" s="156"/>
      <c r="L225" s="156"/>
      <c r="M225" s="102">
        <f>SUM(tbl_WohnsitzSO[[#This Row],[KLV A]:[KLV C]])</f>
        <v>0</v>
      </c>
      <c r="N225" s="99" t="str">
        <f>IFERROR(IF(IFERROR(MATCH($C$8&amp;$H225,Tabelle2[Codierung],0),0)&gt;0,VLOOKUP(H225,Tabelle1[[Ort]:[RK KLV C üD]],2,),VLOOKUP(H225,Tabelle1[[Ort]:[RK KLV C üD]],5))+13,"")</f>
        <v/>
      </c>
      <c r="O225" s="99" t="str">
        <f>IFERROR(IF(IFERROR(MATCH($C$8&amp;$H225,Tabelle2[Codierung],0),0)&gt;0,VLOOKUP(H225,Tabelle1[[Ort]:[RK KLV C üD]],3,),VLOOKUP(H225,Tabelle1[[Ort]:[RK KLV C üD]],6))+13,"")</f>
        <v/>
      </c>
      <c r="P225" s="99" t="str">
        <f>IFERROR(IF(IFERROR(MATCH($C$8&amp;$H225,Tabelle2[Codierung],0),0)&gt;0,VLOOKUP(H225,Tabelle1[[Ort]:[RK KLV C üD]],4,),VLOOKUP(H225,Tabelle1[[Ort]:[RK KLV C üD]],7))+13,"")</f>
        <v/>
      </c>
      <c r="Q225" s="104" t="str">
        <f>IFERROR(tbl_WohnsitzSO[[#This Row],[KLV A]]*tbl_WohnsitzSO[[#This Row],[KLV A Ansatz]]/60,"")</f>
        <v/>
      </c>
      <c r="R225" s="104" t="str">
        <f>IFERROR(tbl_WohnsitzSO[[#This Row],[KLV B]]*tbl_WohnsitzSO[[#This Row],[KLV B Ansatz]]/60,"")</f>
        <v/>
      </c>
      <c r="S225" s="104" t="str">
        <f>IFERROR(tbl_WohnsitzSO[[#This Row],[KLV C]]*tbl_WohnsitzSO[[#This Row],[KLV C Ansatz]]/60,"")</f>
        <v/>
      </c>
      <c r="T225" s="104">
        <f>IFERROR(SUM(tbl_WohnsitzSO[[#This Row],[KLV A Kosten]:[KLV C Kosten]]),"")</f>
        <v>0</v>
      </c>
      <c r="U225" s="102">
        <f>COUNTIF($H$14:$H225,H225)</f>
        <v>0</v>
      </c>
      <c r="V225" s="161"/>
    </row>
    <row r="226" spans="1:22">
      <c r="A226" s="101">
        <v>213</v>
      </c>
      <c r="B226" s="156"/>
      <c r="C226" s="156"/>
      <c r="D226" s="230"/>
      <c r="E226" s="158"/>
      <c r="F226" s="230"/>
      <c r="G226" s="156"/>
      <c r="H226" s="155"/>
      <c r="I226" s="156"/>
      <c r="J226" s="156"/>
      <c r="K226" s="156"/>
      <c r="L226" s="156"/>
      <c r="M226" s="102">
        <f>SUM(tbl_WohnsitzSO[[#This Row],[KLV A]:[KLV C]])</f>
        <v>0</v>
      </c>
      <c r="N226" s="99" t="str">
        <f>IFERROR(IF(IFERROR(MATCH($C$8&amp;$H226,Tabelle2[Codierung],0),0)&gt;0,VLOOKUP(H226,Tabelle1[[Ort]:[RK KLV C üD]],2,),VLOOKUP(H226,Tabelle1[[Ort]:[RK KLV C üD]],5))+13,"")</f>
        <v/>
      </c>
      <c r="O226" s="99" t="str">
        <f>IFERROR(IF(IFERROR(MATCH($C$8&amp;$H226,Tabelle2[Codierung],0),0)&gt;0,VLOOKUP(H226,Tabelle1[[Ort]:[RK KLV C üD]],3,),VLOOKUP(H226,Tabelle1[[Ort]:[RK KLV C üD]],6))+13,"")</f>
        <v/>
      </c>
      <c r="P226" s="99" t="str">
        <f>IFERROR(IF(IFERROR(MATCH($C$8&amp;$H226,Tabelle2[Codierung],0),0)&gt;0,VLOOKUP(H226,Tabelle1[[Ort]:[RK KLV C üD]],4,),VLOOKUP(H226,Tabelle1[[Ort]:[RK KLV C üD]],7))+13,"")</f>
        <v/>
      </c>
      <c r="Q226" s="104" t="str">
        <f>IFERROR(tbl_WohnsitzSO[[#This Row],[KLV A]]*tbl_WohnsitzSO[[#This Row],[KLV A Ansatz]]/60,"")</f>
        <v/>
      </c>
      <c r="R226" s="104" t="str">
        <f>IFERROR(tbl_WohnsitzSO[[#This Row],[KLV B]]*tbl_WohnsitzSO[[#This Row],[KLV B Ansatz]]/60,"")</f>
        <v/>
      </c>
      <c r="S226" s="104" t="str">
        <f>IFERROR(tbl_WohnsitzSO[[#This Row],[KLV C]]*tbl_WohnsitzSO[[#This Row],[KLV C Ansatz]]/60,"")</f>
        <v/>
      </c>
      <c r="T226" s="104">
        <f>IFERROR(SUM(tbl_WohnsitzSO[[#This Row],[KLV A Kosten]:[KLV C Kosten]]),"")</f>
        <v>0</v>
      </c>
      <c r="U226" s="102">
        <f>COUNTIF($H$14:$H226,H226)</f>
        <v>0</v>
      </c>
      <c r="V226" s="161"/>
    </row>
    <row r="227" spans="1:22">
      <c r="A227" s="101">
        <v>214</v>
      </c>
      <c r="B227" s="156"/>
      <c r="C227" s="156"/>
      <c r="D227" s="230"/>
      <c r="E227" s="158"/>
      <c r="F227" s="230"/>
      <c r="G227" s="156"/>
      <c r="H227" s="155"/>
      <c r="I227" s="156"/>
      <c r="J227" s="156"/>
      <c r="K227" s="156"/>
      <c r="L227" s="156"/>
      <c r="M227" s="102">
        <f>SUM(tbl_WohnsitzSO[[#This Row],[KLV A]:[KLV C]])</f>
        <v>0</v>
      </c>
      <c r="N227" s="99" t="str">
        <f>IFERROR(IF(IFERROR(MATCH($C$8&amp;$H227,Tabelle2[Codierung],0),0)&gt;0,VLOOKUP(H227,Tabelle1[[Ort]:[RK KLV C üD]],2,),VLOOKUP(H227,Tabelle1[[Ort]:[RK KLV C üD]],5))+13,"")</f>
        <v/>
      </c>
      <c r="O227" s="99" t="str">
        <f>IFERROR(IF(IFERROR(MATCH($C$8&amp;$H227,Tabelle2[Codierung],0),0)&gt;0,VLOOKUP(H227,Tabelle1[[Ort]:[RK KLV C üD]],3,),VLOOKUP(H227,Tabelle1[[Ort]:[RK KLV C üD]],6))+13,"")</f>
        <v/>
      </c>
      <c r="P227" s="99" t="str">
        <f>IFERROR(IF(IFERROR(MATCH($C$8&amp;$H227,Tabelle2[Codierung],0),0)&gt;0,VLOOKUP(H227,Tabelle1[[Ort]:[RK KLV C üD]],4,),VLOOKUP(H227,Tabelle1[[Ort]:[RK KLV C üD]],7))+13,"")</f>
        <v/>
      </c>
      <c r="Q227" s="104" t="str">
        <f>IFERROR(tbl_WohnsitzSO[[#This Row],[KLV A]]*tbl_WohnsitzSO[[#This Row],[KLV A Ansatz]]/60,"")</f>
        <v/>
      </c>
      <c r="R227" s="104" t="str">
        <f>IFERROR(tbl_WohnsitzSO[[#This Row],[KLV B]]*tbl_WohnsitzSO[[#This Row],[KLV B Ansatz]]/60,"")</f>
        <v/>
      </c>
      <c r="S227" s="104" t="str">
        <f>IFERROR(tbl_WohnsitzSO[[#This Row],[KLV C]]*tbl_WohnsitzSO[[#This Row],[KLV C Ansatz]]/60,"")</f>
        <v/>
      </c>
      <c r="T227" s="104">
        <f>IFERROR(SUM(tbl_WohnsitzSO[[#This Row],[KLV A Kosten]:[KLV C Kosten]]),"")</f>
        <v>0</v>
      </c>
      <c r="U227" s="102">
        <f>COUNTIF($H$14:$H227,H227)</f>
        <v>0</v>
      </c>
      <c r="V227" s="161"/>
    </row>
    <row r="228" spans="1:22">
      <c r="A228" s="101">
        <v>215</v>
      </c>
      <c r="B228" s="156"/>
      <c r="C228" s="156"/>
      <c r="D228" s="230"/>
      <c r="E228" s="158"/>
      <c r="F228" s="230"/>
      <c r="G228" s="156"/>
      <c r="H228" s="155"/>
      <c r="I228" s="156"/>
      <c r="J228" s="156"/>
      <c r="K228" s="156"/>
      <c r="L228" s="156"/>
      <c r="M228" s="102">
        <f>SUM(tbl_WohnsitzSO[[#This Row],[KLV A]:[KLV C]])</f>
        <v>0</v>
      </c>
      <c r="N228" s="99" t="str">
        <f>IFERROR(IF(IFERROR(MATCH($C$8&amp;$H228,Tabelle2[Codierung],0),0)&gt;0,VLOOKUP(H228,Tabelle1[[Ort]:[RK KLV C üD]],2,),VLOOKUP(H228,Tabelle1[[Ort]:[RK KLV C üD]],5))+13,"")</f>
        <v/>
      </c>
      <c r="O228" s="99" t="str">
        <f>IFERROR(IF(IFERROR(MATCH($C$8&amp;$H228,Tabelle2[Codierung],0),0)&gt;0,VLOOKUP(H228,Tabelle1[[Ort]:[RK KLV C üD]],3,),VLOOKUP(H228,Tabelle1[[Ort]:[RK KLV C üD]],6))+13,"")</f>
        <v/>
      </c>
      <c r="P228" s="99" t="str">
        <f>IFERROR(IF(IFERROR(MATCH($C$8&amp;$H228,Tabelle2[Codierung],0),0)&gt;0,VLOOKUP(H228,Tabelle1[[Ort]:[RK KLV C üD]],4,),VLOOKUP(H228,Tabelle1[[Ort]:[RK KLV C üD]],7))+13,"")</f>
        <v/>
      </c>
      <c r="Q228" s="104" t="str">
        <f>IFERROR(tbl_WohnsitzSO[[#This Row],[KLV A]]*tbl_WohnsitzSO[[#This Row],[KLV A Ansatz]]/60,"")</f>
        <v/>
      </c>
      <c r="R228" s="104" t="str">
        <f>IFERROR(tbl_WohnsitzSO[[#This Row],[KLV B]]*tbl_WohnsitzSO[[#This Row],[KLV B Ansatz]]/60,"")</f>
        <v/>
      </c>
      <c r="S228" s="104" t="str">
        <f>IFERROR(tbl_WohnsitzSO[[#This Row],[KLV C]]*tbl_WohnsitzSO[[#This Row],[KLV C Ansatz]]/60,"")</f>
        <v/>
      </c>
      <c r="T228" s="104">
        <f>IFERROR(SUM(tbl_WohnsitzSO[[#This Row],[KLV A Kosten]:[KLV C Kosten]]),"")</f>
        <v>0</v>
      </c>
      <c r="U228" s="102">
        <f>COUNTIF($H$14:$H228,H228)</f>
        <v>0</v>
      </c>
      <c r="V228" s="161"/>
    </row>
    <row r="229" spans="1:22">
      <c r="A229" s="101">
        <v>216</v>
      </c>
      <c r="B229" s="156"/>
      <c r="C229" s="156"/>
      <c r="D229" s="230"/>
      <c r="E229" s="158"/>
      <c r="F229" s="230"/>
      <c r="G229" s="156"/>
      <c r="H229" s="155"/>
      <c r="I229" s="156"/>
      <c r="J229" s="156"/>
      <c r="K229" s="156"/>
      <c r="L229" s="156"/>
      <c r="M229" s="102">
        <f>SUM(tbl_WohnsitzSO[[#This Row],[KLV A]:[KLV C]])</f>
        <v>0</v>
      </c>
      <c r="N229" s="99" t="str">
        <f>IFERROR(IF(IFERROR(MATCH($C$8&amp;$H229,Tabelle2[Codierung],0),0)&gt;0,VLOOKUP(H229,Tabelle1[[Ort]:[RK KLV C üD]],2,),VLOOKUP(H229,Tabelle1[[Ort]:[RK KLV C üD]],5))+13,"")</f>
        <v/>
      </c>
      <c r="O229" s="99" t="str">
        <f>IFERROR(IF(IFERROR(MATCH($C$8&amp;$H229,Tabelle2[Codierung],0),0)&gt;0,VLOOKUP(H229,Tabelle1[[Ort]:[RK KLV C üD]],3,),VLOOKUP(H229,Tabelle1[[Ort]:[RK KLV C üD]],6))+13,"")</f>
        <v/>
      </c>
      <c r="P229" s="99" t="str">
        <f>IFERROR(IF(IFERROR(MATCH($C$8&amp;$H229,Tabelle2[Codierung],0),0)&gt;0,VLOOKUP(H229,Tabelle1[[Ort]:[RK KLV C üD]],4,),VLOOKUP(H229,Tabelle1[[Ort]:[RK KLV C üD]],7))+13,"")</f>
        <v/>
      </c>
      <c r="Q229" s="104" t="str">
        <f>IFERROR(tbl_WohnsitzSO[[#This Row],[KLV A]]*tbl_WohnsitzSO[[#This Row],[KLV A Ansatz]]/60,"")</f>
        <v/>
      </c>
      <c r="R229" s="104" t="str">
        <f>IFERROR(tbl_WohnsitzSO[[#This Row],[KLV B]]*tbl_WohnsitzSO[[#This Row],[KLV B Ansatz]]/60,"")</f>
        <v/>
      </c>
      <c r="S229" s="104" t="str">
        <f>IFERROR(tbl_WohnsitzSO[[#This Row],[KLV C]]*tbl_WohnsitzSO[[#This Row],[KLV C Ansatz]]/60,"")</f>
        <v/>
      </c>
      <c r="T229" s="104">
        <f>IFERROR(SUM(tbl_WohnsitzSO[[#This Row],[KLV A Kosten]:[KLV C Kosten]]),"")</f>
        <v>0</v>
      </c>
      <c r="U229" s="102">
        <f>COUNTIF($H$14:$H229,H229)</f>
        <v>0</v>
      </c>
      <c r="V229" s="161"/>
    </row>
    <row r="230" spans="1:22">
      <c r="A230" s="101">
        <v>217</v>
      </c>
      <c r="B230" s="156"/>
      <c r="C230" s="156"/>
      <c r="D230" s="230"/>
      <c r="E230" s="158"/>
      <c r="F230" s="230"/>
      <c r="G230" s="156"/>
      <c r="H230" s="155"/>
      <c r="I230" s="156"/>
      <c r="J230" s="156"/>
      <c r="K230" s="156"/>
      <c r="L230" s="156"/>
      <c r="M230" s="102">
        <f>SUM(tbl_WohnsitzSO[[#This Row],[KLV A]:[KLV C]])</f>
        <v>0</v>
      </c>
      <c r="N230" s="99" t="str">
        <f>IFERROR(IF(IFERROR(MATCH($C$8&amp;$H230,Tabelle2[Codierung],0),0)&gt;0,VLOOKUP(H230,Tabelle1[[Ort]:[RK KLV C üD]],2,),VLOOKUP(H230,Tabelle1[[Ort]:[RK KLV C üD]],5))+13,"")</f>
        <v/>
      </c>
      <c r="O230" s="99" t="str">
        <f>IFERROR(IF(IFERROR(MATCH($C$8&amp;$H230,Tabelle2[Codierung],0),0)&gt;0,VLOOKUP(H230,Tabelle1[[Ort]:[RK KLV C üD]],3,),VLOOKUP(H230,Tabelle1[[Ort]:[RK KLV C üD]],6))+13,"")</f>
        <v/>
      </c>
      <c r="P230" s="99" t="str">
        <f>IFERROR(IF(IFERROR(MATCH($C$8&amp;$H230,Tabelle2[Codierung],0),0)&gt;0,VLOOKUP(H230,Tabelle1[[Ort]:[RK KLV C üD]],4,),VLOOKUP(H230,Tabelle1[[Ort]:[RK KLV C üD]],7))+13,"")</f>
        <v/>
      </c>
      <c r="Q230" s="104" t="str">
        <f>IFERROR(tbl_WohnsitzSO[[#This Row],[KLV A]]*tbl_WohnsitzSO[[#This Row],[KLV A Ansatz]]/60,"")</f>
        <v/>
      </c>
      <c r="R230" s="104" t="str">
        <f>IFERROR(tbl_WohnsitzSO[[#This Row],[KLV B]]*tbl_WohnsitzSO[[#This Row],[KLV B Ansatz]]/60,"")</f>
        <v/>
      </c>
      <c r="S230" s="104" t="str">
        <f>IFERROR(tbl_WohnsitzSO[[#This Row],[KLV C]]*tbl_WohnsitzSO[[#This Row],[KLV C Ansatz]]/60,"")</f>
        <v/>
      </c>
      <c r="T230" s="104">
        <f>IFERROR(SUM(tbl_WohnsitzSO[[#This Row],[KLV A Kosten]:[KLV C Kosten]]),"")</f>
        <v>0</v>
      </c>
      <c r="U230" s="102">
        <f>COUNTIF($H$14:$H230,H230)</f>
        <v>0</v>
      </c>
      <c r="V230" s="161"/>
    </row>
    <row r="231" spans="1:22">
      <c r="A231" s="101">
        <v>218</v>
      </c>
      <c r="B231" s="156"/>
      <c r="C231" s="156"/>
      <c r="D231" s="230"/>
      <c r="E231" s="158"/>
      <c r="F231" s="230"/>
      <c r="G231" s="156"/>
      <c r="H231" s="155"/>
      <c r="I231" s="156"/>
      <c r="J231" s="156"/>
      <c r="K231" s="156"/>
      <c r="L231" s="156"/>
      <c r="M231" s="102">
        <f>SUM(tbl_WohnsitzSO[[#This Row],[KLV A]:[KLV C]])</f>
        <v>0</v>
      </c>
      <c r="N231" s="99" t="str">
        <f>IFERROR(IF(IFERROR(MATCH($C$8&amp;$H231,Tabelle2[Codierung],0),0)&gt;0,VLOOKUP(H231,Tabelle1[[Ort]:[RK KLV C üD]],2,),VLOOKUP(H231,Tabelle1[[Ort]:[RK KLV C üD]],5))+13,"")</f>
        <v/>
      </c>
      <c r="O231" s="99" t="str">
        <f>IFERROR(IF(IFERROR(MATCH($C$8&amp;$H231,Tabelle2[Codierung],0),0)&gt;0,VLOOKUP(H231,Tabelle1[[Ort]:[RK KLV C üD]],3,),VLOOKUP(H231,Tabelle1[[Ort]:[RK KLV C üD]],6))+13,"")</f>
        <v/>
      </c>
      <c r="P231" s="99" t="str">
        <f>IFERROR(IF(IFERROR(MATCH($C$8&amp;$H231,Tabelle2[Codierung],0),0)&gt;0,VLOOKUP(H231,Tabelle1[[Ort]:[RK KLV C üD]],4,),VLOOKUP(H231,Tabelle1[[Ort]:[RK KLV C üD]],7))+13,"")</f>
        <v/>
      </c>
      <c r="Q231" s="104" t="str">
        <f>IFERROR(tbl_WohnsitzSO[[#This Row],[KLV A]]*tbl_WohnsitzSO[[#This Row],[KLV A Ansatz]]/60,"")</f>
        <v/>
      </c>
      <c r="R231" s="104" t="str">
        <f>IFERROR(tbl_WohnsitzSO[[#This Row],[KLV B]]*tbl_WohnsitzSO[[#This Row],[KLV B Ansatz]]/60,"")</f>
        <v/>
      </c>
      <c r="S231" s="104" t="str">
        <f>IFERROR(tbl_WohnsitzSO[[#This Row],[KLV C]]*tbl_WohnsitzSO[[#This Row],[KLV C Ansatz]]/60,"")</f>
        <v/>
      </c>
      <c r="T231" s="104">
        <f>IFERROR(SUM(tbl_WohnsitzSO[[#This Row],[KLV A Kosten]:[KLV C Kosten]]),"")</f>
        <v>0</v>
      </c>
      <c r="U231" s="102">
        <f>COUNTIF($H$14:$H231,H231)</f>
        <v>0</v>
      </c>
      <c r="V231" s="161"/>
    </row>
    <row r="232" spans="1:22">
      <c r="A232" s="101">
        <v>219</v>
      </c>
      <c r="B232" s="156"/>
      <c r="C232" s="156"/>
      <c r="D232" s="230"/>
      <c r="E232" s="158"/>
      <c r="F232" s="230"/>
      <c r="G232" s="156"/>
      <c r="H232" s="155"/>
      <c r="I232" s="156"/>
      <c r="J232" s="156"/>
      <c r="K232" s="156"/>
      <c r="L232" s="156"/>
      <c r="M232" s="102">
        <f>SUM(tbl_WohnsitzSO[[#This Row],[KLV A]:[KLV C]])</f>
        <v>0</v>
      </c>
      <c r="N232" s="99" t="str">
        <f>IFERROR(IF(IFERROR(MATCH($C$8&amp;$H232,Tabelle2[Codierung],0),0)&gt;0,VLOOKUP(H232,Tabelle1[[Ort]:[RK KLV C üD]],2,),VLOOKUP(H232,Tabelle1[[Ort]:[RK KLV C üD]],5))+13,"")</f>
        <v/>
      </c>
      <c r="O232" s="99" t="str">
        <f>IFERROR(IF(IFERROR(MATCH($C$8&amp;$H232,Tabelle2[Codierung],0),0)&gt;0,VLOOKUP(H232,Tabelle1[[Ort]:[RK KLV C üD]],3,),VLOOKUP(H232,Tabelle1[[Ort]:[RK KLV C üD]],6))+13,"")</f>
        <v/>
      </c>
      <c r="P232" s="99" t="str">
        <f>IFERROR(IF(IFERROR(MATCH($C$8&amp;$H232,Tabelle2[Codierung],0),0)&gt;0,VLOOKUP(H232,Tabelle1[[Ort]:[RK KLV C üD]],4,),VLOOKUP(H232,Tabelle1[[Ort]:[RK KLV C üD]],7))+13,"")</f>
        <v/>
      </c>
      <c r="Q232" s="104" t="str">
        <f>IFERROR(tbl_WohnsitzSO[[#This Row],[KLV A]]*tbl_WohnsitzSO[[#This Row],[KLV A Ansatz]]/60,"")</f>
        <v/>
      </c>
      <c r="R232" s="104" t="str">
        <f>IFERROR(tbl_WohnsitzSO[[#This Row],[KLV B]]*tbl_WohnsitzSO[[#This Row],[KLV B Ansatz]]/60,"")</f>
        <v/>
      </c>
      <c r="S232" s="104" t="str">
        <f>IFERROR(tbl_WohnsitzSO[[#This Row],[KLV C]]*tbl_WohnsitzSO[[#This Row],[KLV C Ansatz]]/60,"")</f>
        <v/>
      </c>
      <c r="T232" s="104">
        <f>IFERROR(SUM(tbl_WohnsitzSO[[#This Row],[KLV A Kosten]:[KLV C Kosten]]),"")</f>
        <v>0</v>
      </c>
      <c r="U232" s="102">
        <f>COUNTIF($H$14:$H232,H232)</f>
        <v>0</v>
      </c>
      <c r="V232" s="161"/>
    </row>
    <row r="233" spans="1:22">
      <c r="A233" s="101">
        <v>220</v>
      </c>
      <c r="B233" s="156"/>
      <c r="C233" s="156"/>
      <c r="D233" s="230"/>
      <c r="E233" s="158"/>
      <c r="F233" s="230"/>
      <c r="G233" s="156"/>
      <c r="H233" s="155"/>
      <c r="I233" s="156"/>
      <c r="J233" s="156"/>
      <c r="K233" s="156"/>
      <c r="L233" s="156"/>
      <c r="M233" s="102">
        <f>SUM(tbl_WohnsitzSO[[#This Row],[KLV A]:[KLV C]])</f>
        <v>0</v>
      </c>
      <c r="N233" s="99" t="str">
        <f>IFERROR(IF(IFERROR(MATCH($C$8&amp;$H233,Tabelle2[Codierung],0),0)&gt;0,VLOOKUP(H233,Tabelle1[[Ort]:[RK KLV C üD]],2,),VLOOKUP(H233,Tabelle1[[Ort]:[RK KLV C üD]],5))+13,"")</f>
        <v/>
      </c>
      <c r="O233" s="99" t="str">
        <f>IFERROR(IF(IFERROR(MATCH($C$8&amp;$H233,Tabelle2[Codierung],0),0)&gt;0,VLOOKUP(H233,Tabelle1[[Ort]:[RK KLV C üD]],3,),VLOOKUP(H233,Tabelle1[[Ort]:[RK KLV C üD]],6))+13,"")</f>
        <v/>
      </c>
      <c r="P233" s="99" t="str">
        <f>IFERROR(IF(IFERROR(MATCH($C$8&amp;$H233,Tabelle2[Codierung],0),0)&gt;0,VLOOKUP(H233,Tabelle1[[Ort]:[RK KLV C üD]],4,),VLOOKUP(H233,Tabelle1[[Ort]:[RK KLV C üD]],7))+13,"")</f>
        <v/>
      </c>
      <c r="Q233" s="104" t="str">
        <f>IFERROR(tbl_WohnsitzSO[[#This Row],[KLV A]]*tbl_WohnsitzSO[[#This Row],[KLV A Ansatz]]/60,"")</f>
        <v/>
      </c>
      <c r="R233" s="104" t="str">
        <f>IFERROR(tbl_WohnsitzSO[[#This Row],[KLV B]]*tbl_WohnsitzSO[[#This Row],[KLV B Ansatz]]/60,"")</f>
        <v/>
      </c>
      <c r="S233" s="104" t="str">
        <f>IFERROR(tbl_WohnsitzSO[[#This Row],[KLV C]]*tbl_WohnsitzSO[[#This Row],[KLV C Ansatz]]/60,"")</f>
        <v/>
      </c>
      <c r="T233" s="104">
        <f>IFERROR(SUM(tbl_WohnsitzSO[[#This Row],[KLV A Kosten]:[KLV C Kosten]]),"")</f>
        <v>0</v>
      </c>
      <c r="U233" s="102">
        <f>COUNTIF($H$14:$H233,H233)</f>
        <v>0</v>
      </c>
      <c r="V233" s="161"/>
    </row>
    <row r="234" spans="1:22">
      <c r="A234" s="101">
        <v>221</v>
      </c>
      <c r="B234" s="156"/>
      <c r="C234" s="156"/>
      <c r="D234" s="230"/>
      <c r="E234" s="158"/>
      <c r="F234" s="230"/>
      <c r="G234" s="156"/>
      <c r="H234" s="155"/>
      <c r="I234" s="156"/>
      <c r="J234" s="156"/>
      <c r="K234" s="156"/>
      <c r="L234" s="156"/>
      <c r="M234" s="102">
        <f>SUM(tbl_WohnsitzSO[[#This Row],[KLV A]:[KLV C]])</f>
        <v>0</v>
      </c>
      <c r="N234" s="99" t="str">
        <f>IFERROR(IF(IFERROR(MATCH($C$8&amp;$H234,Tabelle2[Codierung],0),0)&gt;0,VLOOKUP(H234,Tabelle1[[Ort]:[RK KLV C üD]],2,),VLOOKUP(H234,Tabelle1[[Ort]:[RK KLV C üD]],5))+13,"")</f>
        <v/>
      </c>
      <c r="O234" s="99" t="str">
        <f>IFERROR(IF(IFERROR(MATCH($C$8&amp;$H234,Tabelle2[Codierung],0),0)&gt;0,VLOOKUP(H234,Tabelle1[[Ort]:[RK KLV C üD]],3,),VLOOKUP(H234,Tabelle1[[Ort]:[RK KLV C üD]],6))+13,"")</f>
        <v/>
      </c>
      <c r="P234" s="99" t="str">
        <f>IFERROR(IF(IFERROR(MATCH($C$8&amp;$H234,Tabelle2[Codierung],0),0)&gt;0,VLOOKUP(H234,Tabelle1[[Ort]:[RK KLV C üD]],4,),VLOOKUP(H234,Tabelle1[[Ort]:[RK KLV C üD]],7))+13,"")</f>
        <v/>
      </c>
      <c r="Q234" s="104" t="str">
        <f>IFERROR(tbl_WohnsitzSO[[#This Row],[KLV A]]*tbl_WohnsitzSO[[#This Row],[KLV A Ansatz]]/60,"")</f>
        <v/>
      </c>
      <c r="R234" s="104" t="str">
        <f>IFERROR(tbl_WohnsitzSO[[#This Row],[KLV B]]*tbl_WohnsitzSO[[#This Row],[KLV B Ansatz]]/60,"")</f>
        <v/>
      </c>
      <c r="S234" s="104" t="str">
        <f>IFERROR(tbl_WohnsitzSO[[#This Row],[KLV C]]*tbl_WohnsitzSO[[#This Row],[KLV C Ansatz]]/60,"")</f>
        <v/>
      </c>
      <c r="T234" s="104">
        <f>IFERROR(SUM(tbl_WohnsitzSO[[#This Row],[KLV A Kosten]:[KLV C Kosten]]),"")</f>
        <v>0</v>
      </c>
      <c r="U234" s="102">
        <f>COUNTIF($H$14:$H234,H234)</f>
        <v>0</v>
      </c>
      <c r="V234" s="161"/>
    </row>
    <row r="235" spans="1:22">
      <c r="A235" s="101">
        <v>222</v>
      </c>
      <c r="B235" s="156"/>
      <c r="C235" s="156"/>
      <c r="D235" s="230"/>
      <c r="E235" s="158"/>
      <c r="F235" s="230"/>
      <c r="G235" s="156"/>
      <c r="H235" s="155"/>
      <c r="I235" s="156"/>
      <c r="J235" s="156"/>
      <c r="K235" s="156"/>
      <c r="L235" s="156"/>
      <c r="M235" s="102">
        <f>SUM(tbl_WohnsitzSO[[#This Row],[KLV A]:[KLV C]])</f>
        <v>0</v>
      </c>
      <c r="N235" s="99" t="str">
        <f>IFERROR(IF(IFERROR(MATCH($C$8&amp;$H235,Tabelle2[Codierung],0),0)&gt;0,VLOOKUP(H235,Tabelle1[[Ort]:[RK KLV C üD]],2,),VLOOKUP(H235,Tabelle1[[Ort]:[RK KLV C üD]],5))+13,"")</f>
        <v/>
      </c>
      <c r="O235" s="99" t="str">
        <f>IFERROR(IF(IFERROR(MATCH($C$8&amp;$H235,Tabelle2[Codierung],0),0)&gt;0,VLOOKUP(H235,Tabelle1[[Ort]:[RK KLV C üD]],3,),VLOOKUP(H235,Tabelle1[[Ort]:[RK KLV C üD]],6))+13,"")</f>
        <v/>
      </c>
      <c r="P235" s="99" t="str">
        <f>IFERROR(IF(IFERROR(MATCH($C$8&amp;$H235,Tabelle2[Codierung],0),0)&gt;0,VLOOKUP(H235,Tabelle1[[Ort]:[RK KLV C üD]],4,),VLOOKUP(H235,Tabelle1[[Ort]:[RK KLV C üD]],7))+13,"")</f>
        <v/>
      </c>
      <c r="Q235" s="104" t="str">
        <f>IFERROR(tbl_WohnsitzSO[[#This Row],[KLV A]]*tbl_WohnsitzSO[[#This Row],[KLV A Ansatz]]/60,"")</f>
        <v/>
      </c>
      <c r="R235" s="104" t="str">
        <f>IFERROR(tbl_WohnsitzSO[[#This Row],[KLV B]]*tbl_WohnsitzSO[[#This Row],[KLV B Ansatz]]/60,"")</f>
        <v/>
      </c>
      <c r="S235" s="104" t="str">
        <f>IFERROR(tbl_WohnsitzSO[[#This Row],[KLV C]]*tbl_WohnsitzSO[[#This Row],[KLV C Ansatz]]/60,"")</f>
        <v/>
      </c>
      <c r="T235" s="104">
        <f>IFERROR(SUM(tbl_WohnsitzSO[[#This Row],[KLV A Kosten]:[KLV C Kosten]]),"")</f>
        <v>0</v>
      </c>
      <c r="U235" s="102">
        <f>COUNTIF($H$14:$H235,H235)</f>
        <v>0</v>
      </c>
      <c r="V235" s="161"/>
    </row>
    <row r="236" spans="1:22">
      <c r="A236" s="101">
        <v>223</v>
      </c>
      <c r="B236" s="156"/>
      <c r="C236" s="156"/>
      <c r="D236" s="230"/>
      <c r="E236" s="158"/>
      <c r="F236" s="230"/>
      <c r="G236" s="156"/>
      <c r="H236" s="155"/>
      <c r="I236" s="156"/>
      <c r="J236" s="156"/>
      <c r="K236" s="156"/>
      <c r="L236" s="156"/>
      <c r="M236" s="102">
        <f>SUM(tbl_WohnsitzSO[[#This Row],[KLV A]:[KLV C]])</f>
        <v>0</v>
      </c>
      <c r="N236" s="99" t="str">
        <f>IFERROR(IF(IFERROR(MATCH($C$8&amp;$H236,Tabelle2[Codierung],0),0)&gt;0,VLOOKUP(H236,Tabelle1[[Ort]:[RK KLV C üD]],2,),VLOOKUP(H236,Tabelle1[[Ort]:[RK KLV C üD]],5))+13,"")</f>
        <v/>
      </c>
      <c r="O236" s="99" t="str">
        <f>IFERROR(IF(IFERROR(MATCH($C$8&amp;$H236,Tabelle2[Codierung],0),0)&gt;0,VLOOKUP(H236,Tabelle1[[Ort]:[RK KLV C üD]],3,),VLOOKUP(H236,Tabelle1[[Ort]:[RK KLV C üD]],6))+13,"")</f>
        <v/>
      </c>
      <c r="P236" s="99" t="str">
        <f>IFERROR(IF(IFERROR(MATCH($C$8&amp;$H236,Tabelle2[Codierung],0),0)&gt;0,VLOOKUP(H236,Tabelle1[[Ort]:[RK KLV C üD]],4,),VLOOKUP(H236,Tabelle1[[Ort]:[RK KLV C üD]],7))+13,"")</f>
        <v/>
      </c>
      <c r="Q236" s="104" t="str">
        <f>IFERROR(tbl_WohnsitzSO[[#This Row],[KLV A]]*tbl_WohnsitzSO[[#This Row],[KLV A Ansatz]]/60,"")</f>
        <v/>
      </c>
      <c r="R236" s="104" t="str">
        <f>IFERROR(tbl_WohnsitzSO[[#This Row],[KLV B]]*tbl_WohnsitzSO[[#This Row],[KLV B Ansatz]]/60,"")</f>
        <v/>
      </c>
      <c r="S236" s="104" t="str">
        <f>IFERROR(tbl_WohnsitzSO[[#This Row],[KLV C]]*tbl_WohnsitzSO[[#This Row],[KLV C Ansatz]]/60,"")</f>
        <v/>
      </c>
      <c r="T236" s="104">
        <f>IFERROR(SUM(tbl_WohnsitzSO[[#This Row],[KLV A Kosten]:[KLV C Kosten]]),"")</f>
        <v>0</v>
      </c>
      <c r="U236" s="102">
        <f>COUNTIF($H$14:$H236,H236)</f>
        <v>0</v>
      </c>
      <c r="V236" s="161"/>
    </row>
    <row r="237" spans="1:22">
      <c r="A237" s="101">
        <v>224</v>
      </c>
      <c r="B237" s="156"/>
      <c r="C237" s="156"/>
      <c r="D237" s="230"/>
      <c r="E237" s="158"/>
      <c r="F237" s="230"/>
      <c r="G237" s="156"/>
      <c r="H237" s="155"/>
      <c r="I237" s="156"/>
      <c r="J237" s="156"/>
      <c r="K237" s="156"/>
      <c r="L237" s="156"/>
      <c r="M237" s="102">
        <f>SUM(tbl_WohnsitzSO[[#This Row],[KLV A]:[KLV C]])</f>
        <v>0</v>
      </c>
      <c r="N237" s="99" t="str">
        <f>IFERROR(IF(IFERROR(MATCH($C$8&amp;$H237,Tabelle2[Codierung],0),0)&gt;0,VLOOKUP(H237,Tabelle1[[Ort]:[RK KLV C üD]],2,),VLOOKUP(H237,Tabelle1[[Ort]:[RK KLV C üD]],5))+13,"")</f>
        <v/>
      </c>
      <c r="O237" s="99" t="str">
        <f>IFERROR(IF(IFERROR(MATCH($C$8&amp;$H237,Tabelle2[Codierung],0),0)&gt;0,VLOOKUP(H237,Tabelle1[[Ort]:[RK KLV C üD]],3,),VLOOKUP(H237,Tabelle1[[Ort]:[RK KLV C üD]],6))+13,"")</f>
        <v/>
      </c>
      <c r="P237" s="99" t="str">
        <f>IFERROR(IF(IFERROR(MATCH($C$8&amp;$H237,Tabelle2[Codierung],0),0)&gt;0,VLOOKUP(H237,Tabelle1[[Ort]:[RK KLV C üD]],4,),VLOOKUP(H237,Tabelle1[[Ort]:[RK KLV C üD]],7))+13,"")</f>
        <v/>
      </c>
      <c r="Q237" s="104" t="str">
        <f>IFERROR(tbl_WohnsitzSO[[#This Row],[KLV A]]*tbl_WohnsitzSO[[#This Row],[KLV A Ansatz]]/60,"")</f>
        <v/>
      </c>
      <c r="R237" s="104" t="str">
        <f>IFERROR(tbl_WohnsitzSO[[#This Row],[KLV B]]*tbl_WohnsitzSO[[#This Row],[KLV B Ansatz]]/60,"")</f>
        <v/>
      </c>
      <c r="S237" s="104" t="str">
        <f>IFERROR(tbl_WohnsitzSO[[#This Row],[KLV C]]*tbl_WohnsitzSO[[#This Row],[KLV C Ansatz]]/60,"")</f>
        <v/>
      </c>
      <c r="T237" s="104">
        <f>IFERROR(SUM(tbl_WohnsitzSO[[#This Row],[KLV A Kosten]:[KLV C Kosten]]),"")</f>
        <v>0</v>
      </c>
      <c r="U237" s="102">
        <f>COUNTIF($H$14:$H237,H237)</f>
        <v>0</v>
      </c>
      <c r="V237" s="161"/>
    </row>
    <row r="238" spans="1:22">
      <c r="A238" s="101">
        <v>225</v>
      </c>
      <c r="B238" s="156"/>
      <c r="C238" s="156"/>
      <c r="D238" s="230"/>
      <c r="E238" s="158"/>
      <c r="F238" s="230"/>
      <c r="G238" s="156"/>
      <c r="H238" s="155"/>
      <c r="I238" s="156"/>
      <c r="J238" s="156"/>
      <c r="K238" s="156"/>
      <c r="L238" s="156"/>
      <c r="M238" s="102">
        <f>SUM(tbl_WohnsitzSO[[#This Row],[KLV A]:[KLV C]])</f>
        <v>0</v>
      </c>
      <c r="N238" s="99" t="str">
        <f>IFERROR(IF(IFERROR(MATCH($C$8&amp;$H238,Tabelle2[Codierung],0),0)&gt;0,VLOOKUP(H238,Tabelle1[[Ort]:[RK KLV C üD]],2,),VLOOKUP(H238,Tabelle1[[Ort]:[RK KLV C üD]],5))+13,"")</f>
        <v/>
      </c>
      <c r="O238" s="99" t="str">
        <f>IFERROR(IF(IFERROR(MATCH($C$8&amp;$H238,Tabelle2[Codierung],0),0)&gt;0,VLOOKUP(H238,Tabelle1[[Ort]:[RK KLV C üD]],3,),VLOOKUP(H238,Tabelle1[[Ort]:[RK KLV C üD]],6))+13,"")</f>
        <v/>
      </c>
      <c r="P238" s="99" t="str">
        <f>IFERROR(IF(IFERROR(MATCH($C$8&amp;$H238,Tabelle2[Codierung],0),0)&gt;0,VLOOKUP(H238,Tabelle1[[Ort]:[RK KLV C üD]],4,),VLOOKUP(H238,Tabelle1[[Ort]:[RK KLV C üD]],7))+13,"")</f>
        <v/>
      </c>
      <c r="Q238" s="104" t="str">
        <f>IFERROR(tbl_WohnsitzSO[[#This Row],[KLV A]]*tbl_WohnsitzSO[[#This Row],[KLV A Ansatz]]/60,"")</f>
        <v/>
      </c>
      <c r="R238" s="104" t="str">
        <f>IFERROR(tbl_WohnsitzSO[[#This Row],[KLV B]]*tbl_WohnsitzSO[[#This Row],[KLV B Ansatz]]/60,"")</f>
        <v/>
      </c>
      <c r="S238" s="104" t="str">
        <f>IFERROR(tbl_WohnsitzSO[[#This Row],[KLV C]]*tbl_WohnsitzSO[[#This Row],[KLV C Ansatz]]/60,"")</f>
        <v/>
      </c>
      <c r="T238" s="104">
        <f>IFERROR(SUM(tbl_WohnsitzSO[[#This Row],[KLV A Kosten]:[KLV C Kosten]]),"")</f>
        <v>0</v>
      </c>
      <c r="U238" s="102">
        <f>COUNTIF($H$14:$H238,H238)</f>
        <v>0</v>
      </c>
      <c r="V238" s="161"/>
    </row>
    <row r="239" spans="1:22">
      <c r="A239" s="101">
        <v>226</v>
      </c>
      <c r="B239" s="156"/>
      <c r="C239" s="156"/>
      <c r="D239" s="230"/>
      <c r="E239" s="158"/>
      <c r="F239" s="230"/>
      <c r="G239" s="156"/>
      <c r="H239" s="155"/>
      <c r="I239" s="156"/>
      <c r="J239" s="156"/>
      <c r="K239" s="156"/>
      <c r="L239" s="156"/>
      <c r="M239" s="102">
        <f>SUM(tbl_WohnsitzSO[[#This Row],[KLV A]:[KLV C]])</f>
        <v>0</v>
      </c>
      <c r="N239" s="99" t="str">
        <f>IFERROR(IF(IFERROR(MATCH($C$8&amp;$H239,Tabelle2[Codierung],0),0)&gt;0,VLOOKUP(H239,Tabelle1[[Ort]:[RK KLV C üD]],2,),VLOOKUP(H239,Tabelle1[[Ort]:[RK KLV C üD]],5))+13,"")</f>
        <v/>
      </c>
      <c r="O239" s="99" t="str">
        <f>IFERROR(IF(IFERROR(MATCH($C$8&amp;$H239,Tabelle2[Codierung],0),0)&gt;0,VLOOKUP(H239,Tabelle1[[Ort]:[RK KLV C üD]],3,),VLOOKUP(H239,Tabelle1[[Ort]:[RK KLV C üD]],6))+13,"")</f>
        <v/>
      </c>
      <c r="P239" s="99" t="str">
        <f>IFERROR(IF(IFERROR(MATCH($C$8&amp;$H239,Tabelle2[Codierung],0),0)&gt;0,VLOOKUP(H239,Tabelle1[[Ort]:[RK KLV C üD]],4,),VLOOKUP(H239,Tabelle1[[Ort]:[RK KLV C üD]],7))+13,"")</f>
        <v/>
      </c>
      <c r="Q239" s="104" t="str">
        <f>IFERROR(tbl_WohnsitzSO[[#This Row],[KLV A]]*tbl_WohnsitzSO[[#This Row],[KLV A Ansatz]]/60,"")</f>
        <v/>
      </c>
      <c r="R239" s="104" t="str">
        <f>IFERROR(tbl_WohnsitzSO[[#This Row],[KLV B]]*tbl_WohnsitzSO[[#This Row],[KLV B Ansatz]]/60,"")</f>
        <v/>
      </c>
      <c r="S239" s="104" t="str">
        <f>IFERROR(tbl_WohnsitzSO[[#This Row],[KLV C]]*tbl_WohnsitzSO[[#This Row],[KLV C Ansatz]]/60,"")</f>
        <v/>
      </c>
      <c r="T239" s="104">
        <f>IFERROR(SUM(tbl_WohnsitzSO[[#This Row],[KLV A Kosten]:[KLV C Kosten]]),"")</f>
        <v>0</v>
      </c>
      <c r="U239" s="102">
        <f>COUNTIF($H$14:$H239,H239)</f>
        <v>0</v>
      </c>
      <c r="V239" s="161"/>
    </row>
    <row r="240" spans="1:22">
      <c r="A240" s="101">
        <v>227</v>
      </c>
      <c r="B240" s="156"/>
      <c r="C240" s="156"/>
      <c r="D240" s="230"/>
      <c r="E240" s="158"/>
      <c r="F240" s="230"/>
      <c r="G240" s="156"/>
      <c r="H240" s="155"/>
      <c r="I240" s="156"/>
      <c r="J240" s="156"/>
      <c r="K240" s="156"/>
      <c r="L240" s="156"/>
      <c r="M240" s="102">
        <f>SUM(tbl_WohnsitzSO[[#This Row],[KLV A]:[KLV C]])</f>
        <v>0</v>
      </c>
      <c r="N240" s="99" t="str">
        <f>IFERROR(IF(IFERROR(MATCH($C$8&amp;$H240,Tabelle2[Codierung],0),0)&gt;0,VLOOKUP(H240,Tabelle1[[Ort]:[RK KLV C üD]],2,),VLOOKUP(H240,Tabelle1[[Ort]:[RK KLV C üD]],5))+13,"")</f>
        <v/>
      </c>
      <c r="O240" s="99" t="str">
        <f>IFERROR(IF(IFERROR(MATCH($C$8&amp;$H240,Tabelle2[Codierung],0),0)&gt;0,VLOOKUP(H240,Tabelle1[[Ort]:[RK KLV C üD]],3,),VLOOKUP(H240,Tabelle1[[Ort]:[RK KLV C üD]],6))+13,"")</f>
        <v/>
      </c>
      <c r="P240" s="99" t="str">
        <f>IFERROR(IF(IFERROR(MATCH($C$8&amp;$H240,Tabelle2[Codierung],0),0)&gt;0,VLOOKUP(H240,Tabelle1[[Ort]:[RK KLV C üD]],4,),VLOOKUP(H240,Tabelle1[[Ort]:[RK KLV C üD]],7))+13,"")</f>
        <v/>
      </c>
      <c r="Q240" s="104" t="str">
        <f>IFERROR(tbl_WohnsitzSO[[#This Row],[KLV A]]*tbl_WohnsitzSO[[#This Row],[KLV A Ansatz]]/60,"")</f>
        <v/>
      </c>
      <c r="R240" s="104" t="str">
        <f>IFERROR(tbl_WohnsitzSO[[#This Row],[KLV B]]*tbl_WohnsitzSO[[#This Row],[KLV B Ansatz]]/60,"")</f>
        <v/>
      </c>
      <c r="S240" s="104" t="str">
        <f>IFERROR(tbl_WohnsitzSO[[#This Row],[KLV C]]*tbl_WohnsitzSO[[#This Row],[KLV C Ansatz]]/60,"")</f>
        <v/>
      </c>
      <c r="T240" s="104">
        <f>IFERROR(SUM(tbl_WohnsitzSO[[#This Row],[KLV A Kosten]:[KLV C Kosten]]),"")</f>
        <v>0</v>
      </c>
      <c r="U240" s="102">
        <f>COUNTIF($H$14:$H240,H240)</f>
        <v>0</v>
      </c>
      <c r="V240" s="161"/>
    </row>
    <row r="241" spans="1:22">
      <c r="A241" s="101">
        <v>228</v>
      </c>
      <c r="B241" s="156"/>
      <c r="C241" s="156"/>
      <c r="D241" s="230"/>
      <c r="E241" s="158"/>
      <c r="F241" s="230"/>
      <c r="G241" s="156"/>
      <c r="H241" s="155"/>
      <c r="I241" s="156"/>
      <c r="J241" s="156"/>
      <c r="K241" s="156"/>
      <c r="L241" s="156"/>
      <c r="M241" s="102">
        <f>SUM(tbl_WohnsitzSO[[#This Row],[KLV A]:[KLV C]])</f>
        <v>0</v>
      </c>
      <c r="N241" s="99" t="str">
        <f>IFERROR(IF(IFERROR(MATCH($C$8&amp;$H241,Tabelle2[Codierung],0),0)&gt;0,VLOOKUP(H241,Tabelle1[[Ort]:[RK KLV C üD]],2,),VLOOKUP(H241,Tabelle1[[Ort]:[RK KLV C üD]],5))+13,"")</f>
        <v/>
      </c>
      <c r="O241" s="99" t="str">
        <f>IFERROR(IF(IFERROR(MATCH($C$8&amp;$H241,Tabelle2[Codierung],0),0)&gt;0,VLOOKUP(H241,Tabelle1[[Ort]:[RK KLV C üD]],3,),VLOOKUP(H241,Tabelle1[[Ort]:[RK KLV C üD]],6))+13,"")</f>
        <v/>
      </c>
      <c r="P241" s="99" t="str">
        <f>IFERROR(IF(IFERROR(MATCH($C$8&amp;$H241,Tabelle2[Codierung],0),0)&gt;0,VLOOKUP(H241,Tabelle1[[Ort]:[RK KLV C üD]],4,),VLOOKUP(H241,Tabelle1[[Ort]:[RK KLV C üD]],7))+13,"")</f>
        <v/>
      </c>
      <c r="Q241" s="104" t="str">
        <f>IFERROR(tbl_WohnsitzSO[[#This Row],[KLV A]]*tbl_WohnsitzSO[[#This Row],[KLV A Ansatz]]/60,"")</f>
        <v/>
      </c>
      <c r="R241" s="104" t="str">
        <f>IFERROR(tbl_WohnsitzSO[[#This Row],[KLV B]]*tbl_WohnsitzSO[[#This Row],[KLV B Ansatz]]/60,"")</f>
        <v/>
      </c>
      <c r="S241" s="104" t="str">
        <f>IFERROR(tbl_WohnsitzSO[[#This Row],[KLV C]]*tbl_WohnsitzSO[[#This Row],[KLV C Ansatz]]/60,"")</f>
        <v/>
      </c>
      <c r="T241" s="104">
        <f>IFERROR(SUM(tbl_WohnsitzSO[[#This Row],[KLV A Kosten]:[KLV C Kosten]]),"")</f>
        <v>0</v>
      </c>
      <c r="U241" s="102">
        <f>COUNTIF($H$14:$H241,H241)</f>
        <v>0</v>
      </c>
      <c r="V241" s="161"/>
    </row>
    <row r="242" spans="1:22">
      <c r="A242" s="101">
        <v>229</v>
      </c>
      <c r="B242" s="156"/>
      <c r="C242" s="156"/>
      <c r="D242" s="230"/>
      <c r="E242" s="158"/>
      <c r="F242" s="230"/>
      <c r="G242" s="156"/>
      <c r="H242" s="155"/>
      <c r="I242" s="156"/>
      <c r="J242" s="156"/>
      <c r="K242" s="156"/>
      <c r="L242" s="156"/>
      <c r="M242" s="102">
        <f>SUM(tbl_WohnsitzSO[[#This Row],[KLV A]:[KLV C]])</f>
        <v>0</v>
      </c>
      <c r="N242" s="99" t="str">
        <f>IFERROR(IF(IFERROR(MATCH($C$8&amp;$H242,Tabelle2[Codierung],0),0)&gt;0,VLOOKUP(H242,Tabelle1[[Ort]:[RK KLV C üD]],2,),VLOOKUP(H242,Tabelle1[[Ort]:[RK KLV C üD]],5))+13,"")</f>
        <v/>
      </c>
      <c r="O242" s="99" t="str">
        <f>IFERROR(IF(IFERROR(MATCH($C$8&amp;$H242,Tabelle2[Codierung],0),0)&gt;0,VLOOKUP(H242,Tabelle1[[Ort]:[RK KLV C üD]],3,),VLOOKUP(H242,Tabelle1[[Ort]:[RK KLV C üD]],6))+13,"")</f>
        <v/>
      </c>
      <c r="P242" s="99" t="str">
        <f>IFERROR(IF(IFERROR(MATCH($C$8&amp;$H242,Tabelle2[Codierung],0),0)&gt;0,VLOOKUP(H242,Tabelle1[[Ort]:[RK KLV C üD]],4,),VLOOKUP(H242,Tabelle1[[Ort]:[RK KLV C üD]],7))+13,"")</f>
        <v/>
      </c>
      <c r="Q242" s="104" t="str">
        <f>IFERROR(tbl_WohnsitzSO[[#This Row],[KLV A]]*tbl_WohnsitzSO[[#This Row],[KLV A Ansatz]]/60,"")</f>
        <v/>
      </c>
      <c r="R242" s="104" t="str">
        <f>IFERROR(tbl_WohnsitzSO[[#This Row],[KLV B]]*tbl_WohnsitzSO[[#This Row],[KLV B Ansatz]]/60,"")</f>
        <v/>
      </c>
      <c r="S242" s="104" t="str">
        <f>IFERROR(tbl_WohnsitzSO[[#This Row],[KLV C]]*tbl_WohnsitzSO[[#This Row],[KLV C Ansatz]]/60,"")</f>
        <v/>
      </c>
      <c r="T242" s="104">
        <f>IFERROR(SUM(tbl_WohnsitzSO[[#This Row],[KLV A Kosten]:[KLV C Kosten]]),"")</f>
        <v>0</v>
      </c>
      <c r="U242" s="102">
        <f>COUNTIF($H$14:$H242,H242)</f>
        <v>0</v>
      </c>
      <c r="V242" s="161"/>
    </row>
    <row r="243" spans="1:22">
      <c r="A243" s="101">
        <v>230</v>
      </c>
      <c r="B243" s="156"/>
      <c r="C243" s="156"/>
      <c r="D243" s="230"/>
      <c r="E243" s="158"/>
      <c r="F243" s="230"/>
      <c r="G243" s="156"/>
      <c r="H243" s="155"/>
      <c r="I243" s="156"/>
      <c r="J243" s="156"/>
      <c r="K243" s="156"/>
      <c r="L243" s="156"/>
      <c r="M243" s="102">
        <f>SUM(tbl_WohnsitzSO[[#This Row],[KLV A]:[KLV C]])</f>
        <v>0</v>
      </c>
      <c r="N243" s="99" t="str">
        <f>IFERROR(IF(IFERROR(MATCH($C$8&amp;$H243,Tabelle2[Codierung],0),0)&gt;0,VLOOKUP(H243,Tabelle1[[Ort]:[RK KLV C üD]],2,),VLOOKUP(H243,Tabelle1[[Ort]:[RK KLV C üD]],5))+13,"")</f>
        <v/>
      </c>
      <c r="O243" s="99" t="str">
        <f>IFERROR(IF(IFERROR(MATCH($C$8&amp;$H243,Tabelle2[Codierung],0),0)&gt;0,VLOOKUP(H243,Tabelle1[[Ort]:[RK KLV C üD]],3,),VLOOKUP(H243,Tabelle1[[Ort]:[RK KLV C üD]],6))+13,"")</f>
        <v/>
      </c>
      <c r="P243" s="99" t="str">
        <f>IFERROR(IF(IFERROR(MATCH($C$8&amp;$H243,Tabelle2[Codierung],0),0)&gt;0,VLOOKUP(H243,Tabelle1[[Ort]:[RK KLV C üD]],4,),VLOOKUP(H243,Tabelle1[[Ort]:[RK KLV C üD]],7))+13,"")</f>
        <v/>
      </c>
      <c r="Q243" s="104" t="str">
        <f>IFERROR(tbl_WohnsitzSO[[#This Row],[KLV A]]*tbl_WohnsitzSO[[#This Row],[KLV A Ansatz]]/60,"")</f>
        <v/>
      </c>
      <c r="R243" s="104" t="str">
        <f>IFERROR(tbl_WohnsitzSO[[#This Row],[KLV B]]*tbl_WohnsitzSO[[#This Row],[KLV B Ansatz]]/60,"")</f>
        <v/>
      </c>
      <c r="S243" s="104" t="str">
        <f>IFERROR(tbl_WohnsitzSO[[#This Row],[KLV C]]*tbl_WohnsitzSO[[#This Row],[KLV C Ansatz]]/60,"")</f>
        <v/>
      </c>
      <c r="T243" s="104">
        <f>IFERROR(SUM(tbl_WohnsitzSO[[#This Row],[KLV A Kosten]:[KLV C Kosten]]),"")</f>
        <v>0</v>
      </c>
      <c r="U243" s="102">
        <f>COUNTIF($H$14:$H243,H243)</f>
        <v>0</v>
      </c>
      <c r="V243" s="161"/>
    </row>
    <row r="244" spans="1:22">
      <c r="A244" s="101">
        <v>231</v>
      </c>
      <c r="B244" s="156"/>
      <c r="C244" s="156"/>
      <c r="D244" s="230"/>
      <c r="E244" s="158"/>
      <c r="F244" s="230"/>
      <c r="G244" s="156"/>
      <c r="H244" s="155"/>
      <c r="I244" s="156"/>
      <c r="J244" s="156"/>
      <c r="K244" s="156"/>
      <c r="L244" s="156"/>
      <c r="M244" s="102">
        <f>SUM(tbl_WohnsitzSO[[#This Row],[KLV A]:[KLV C]])</f>
        <v>0</v>
      </c>
      <c r="N244" s="99" t="str">
        <f>IFERROR(IF(IFERROR(MATCH($C$8&amp;$H244,Tabelle2[Codierung],0),0)&gt;0,VLOOKUP(H244,Tabelle1[[Ort]:[RK KLV C üD]],2,),VLOOKUP(H244,Tabelle1[[Ort]:[RK KLV C üD]],5))+13,"")</f>
        <v/>
      </c>
      <c r="O244" s="99" t="str">
        <f>IFERROR(IF(IFERROR(MATCH($C$8&amp;$H244,Tabelle2[Codierung],0),0)&gt;0,VLOOKUP(H244,Tabelle1[[Ort]:[RK KLV C üD]],3,),VLOOKUP(H244,Tabelle1[[Ort]:[RK KLV C üD]],6))+13,"")</f>
        <v/>
      </c>
      <c r="P244" s="99" t="str">
        <f>IFERROR(IF(IFERROR(MATCH($C$8&amp;$H244,Tabelle2[Codierung],0),0)&gt;0,VLOOKUP(H244,Tabelle1[[Ort]:[RK KLV C üD]],4,),VLOOKUP(H244,Tabelle1[[Ort]:[RK KLV C üD]],7))+13,"")</f>
        <v/>
      </c>
      <c r="Q244" s="104" t="str">
        <f>IFERROR(tbl_WohnsitzSO[[#This Row],[KLV A]]*tbl_WohnsitzSO[[#This Row],[KLV A Ansatz]]/60,"")</f>
        <v/>
      </c>
      <c r="R244" s="104" t="str">
        <f>IFERROR(tbl_WohnsitzSO[[#This Row],[KLV B]]*tbl_WohnsitzSO[[#This Row],[KLV B Ansatz]]/60,"")</f>
        <v/>
      </c>
      <c r="S244" s="104" t="str">
        <f>IFERROR(tbl_WohnsitzSO[[#This Row],[KLV C]]*tbl_WohnsitzSO[[#This Row],[KLV C Ansatz]]/60,"")</f>
        <v/>
      </c>
      <c r="T244" s="104">
        <f>IFERROR(SUM(tbl_WohnsitzSO[[#This Row],[KLV A Kosten]:[KLV C Kosten]]),"")</f>
        <v>0</v>
      </c>
      <c r="U244" s="102">
        <f>COUNTIF($H$14:$H244,H244)</f>
        <v>0</v>
      </c>
      <c r="V244" s="161"/>
    </row>
    <row r="245" spans="1:22">
      <c r="A245" s="101">
        <v>232</v>
      </c>
      <c r="B245" s="156"/>
      <c r="C245" s="156"/>
      <c r="D245" s="230"/>
      <c r="E245" s="158"/>
      <c r="F245" s="230"/>
      <c r="G245" s="156"/>
      <c r="H245" s="155"/>
      <c r="I245" s="156"/>
      <c r="J245" s="156"/>
      <c r="K245" s="156"/>
      <c r="L245" s="156"/>
      <c r="M245" s="102">
        <f>SUM(tbl_WohnsitzSO[[#This Row],[KLV A]:[KLV C]])</f>
        <v>0</v>
      </c>
      <c r="N245" s="99" t="str">
        <f>IFERROR(IF(IFERROR(MATCH($C$8&amp;$H245,Tabelle2[Codierung],0),0)&gt;0,VLOOKUP(H245,Tabelle1[[Ort]:[RK KLV C üD]],2,),VLOOKUP(H245,Tabelle1[[Ort]:[RK KLV C üD]],5))+13,"")</f>
        <v/>
      </c>
      <c r="O245" s="99" t="str">
        <f>IFERROR(IF(IFERROR(MATCH($C$8&amp;$H245,Tabelle2[Codierung],0),0)&gt;0,VLOOKUP(H245,Tabelle1[[Ort]:[RK KLV C üD]],3,),VLOOKUP(H245,Tabelle1[[Ort]:[RK KLV C üD]],6))+13,"")</f>
        <v/>
      </c>
      <c r="P245" s="99" t="str">
        <f>IFERROR(IF(IFERROR(MATCH($C$8&amp;$H245,Tabelle2[Codierung],0),0)&gt;0,VLOOKUP(H245,Tabelle1[[Ort]:[RK KLV C üD]],4,),VLOOKUP(H245,Tabelle1[[Ort]:[RK KLV C üD]],7))+13,"")</f>
        <v/>
      </c>
      <c r="Q245" s="104" t="str">
        <f>IFERROR(tbl_WohnsitzSO[[#This Row],[KLV A]]*tbl_WohnsitzSO[[#This Row],[KLV A Ansatz]]/60,"")</f>
        <v/>
      </c>
      <c r="R245" s="104" t="str">
        <f>IFERROR(tbl_WohnsitzSO[[#This Row],[KLV B]]*tbl_WohnsitzSO[[#This Row],[KLV B Ansatz]]/60,"")</f>
        <v/>
      </c>
      <c r="S245" s="104" t="str">
        <f>IFERROR(tbl_WohnsitzSO[[#This Row],[KLV C]]*tbl_WohnsitzSO[[#This Row],[KLV C Ansatz]]/60,"")</f>
        <v/>
      </c>
      <c r="T245" s="104">
        <f>IFERROR(SUM(tbl_WohnsitzSO[[#This Row],[KLV A Kosten]:[KLV C Kosten]]),"")</f>
        <v>0</v>
      </c>
      <c r="U245" s="102">
        <f>COUNTIF($H$14:$H245,H245)</f>
        <v>0</v>
      </c>
      <c r="V245" s="161"/>
    </row>
    <row r="246" spans="1:22">
      <c r="A246" s="101">
        <v>233</v>
      </c>
      <c r="B246" s="156"/>
      <c r="C246" s="156"/>
      <c r="D246" s="230"/>
      <c r="E246" s="158"/>
      <c r="F246" s="230"/>
      <c r="G246" s="156"/>
      <c r="H246" s="155"/>
      <c r="I246" s="156"/>
      <c r="J246" s="156"/>
      <c r="K246" s="156"/>
      <c r="L246" s="156"/>
      <c r="M246" s="102">
        <f>SUM(tbl_WohnsitzSO[[#This Row],[KLV A]:[KLV C]])</f>
        <v>0</v>
      </c>
      <c r="N246" s="99" t="str">
        <f>IFERROR(IF(IFERROR(MATCH($C$8&amp;$H246,Tabelle2[Codierung],0),0)&gt;0,VLOOKUP(H246,Tabelle1[[Ort]:[RK KLV C üD]],2,),VLOOKUP(H246,Tabelle1[[Ort]:[RK KLV C üD]],5))+13,"")</f>
        <v/>
      </c>
      <c r="O246" s="99" t="str">
        <f>IFERROR(IF(IFERROR(MATCH($C$8&amp;$H246,Tabelle2[Codierung],0),0)&gt;0,VLOOKUP(H246,Tabelle1[[Ort]:[RK KLV C üD]],3,),VLOOKUP(H246,Tabelle1[[Ort]:[RK KLV C üD]],6))+13,"")</f>
        <v/>
      </c>
      <c r="P246" s="99" t="str">
        <f>IFERROR(IF(IFERROR(MATCH($C$8&amp;$H246,Tabelle2[Codierung],0),0)&gt;0,VLOOKUP(H246,Tabelle1[[Ort]:[RK KLV C üD]],4,),VLOOKUP(H246,Tabelle1[[Ort]:[RK KLV C üD]],7))+13,"")</f>
        <v/>
      </c>
      <c r="Q246" s="104" t="str">
        <f>IFERROR(tbl_WohnsitzSO[[#This Row],[KLV A]]*tbl_WohnsitzSO[[#This Row],[KLV A Ansatz]]/60,"")</f>
        <v/>
      </c>
      <c r="R246" s="104" t="str">
        <f>IFERROR(tbl_WohnsitzSO[[#This Row],[KLV B]]*tbl_WohnsitzSO[[#This Row],[KLV B Ansatz]]/60,"")</f>
        <v/>
      </c>
      <c r="S246" s="104" t="str">
        <f>IFERROR(tbl_WohnsitzSO[[#This Row],[KLV C]]*tbl_WohnsitzSO[[#This Row],[KLV C Ansatz]]/60,"")</f>
        <v/>
      </c>
      <c r="T246" s="104">
        <f>IFERROR(SUM(tbl_WohnsitzSO[[#This Row],[KLV A Kosten]:[KLV C Kosten]]),"")</f>
        <v>0</v>
      </c>
      <c r="U246" s="102">
        <f>COUNTIF($H$14:$H246,H246)</f>
        <v>0</v>
      </c>
      <c r="V246" s="161"/>
    </row>
    <row r="247" spans="1:22">
      <c r="A247" s="101">
        <v>234</v>
      </c>
      <c r="B247" s="156"/>
      <c r="C247" s="156"/>
      <c r="D247" s="230"/>
      <c r="E247" s="158"/>
      <c r="F247" s="230"/>
      <c r="G247" s="156"/>
      <c r="H247" s="155"/>
      <c r="I247" s="156"/>
      <c r="J247" s="156"/>
      <c r="K247" s="156"/>
      <c r="L247" s="156"/>
      <c r="M247" s="102">
        <f>SUM(tbl_WohnsitzSO[[#This Row],[KLV A]:[KLV C]])</f>
        <v>0</v>
      </c>
      <c r="N247" s="99" t="str">
        <f>IFERROR(IF(IFERROR(MATCH($C$8&amp;$H247,Tabelle2[Codierung],0),0)&gt;0,VLOOKUP(H247,Tabelle1[[Ort]:[RK KLV C üD]],2,),VLOOKUP(H247,Tabelle1[[Ort]:[RK KLV C üD]],5))+13,"")</f>
        <v/>
      </c>
      <c r="O247" s="99" t="str">
        <f>IFERROR(IF(IFERROR(MATCH($C$8&amp;$H247,Tabelle2[Codierung],0),0)&gt;0,VLOOKUP(H247,Tabelle1[[Ort]:[RK KLV C üD]],3,),VLOOKUP(H247,Tabelle1[[Ort]:[RK KLV C üD]],6))+13,"")</f>
        <v/>
      </c>
      <c r="P247" s="99" t="str">
        <f>IFERROR(IF(IFERROR(MATCH($C$8&amp;$H247,Tabelle2[Codierung],0),0)&gt;0,VLOOKUP(H247,Tabelle1[[Ort]:[RK KLV C üD]],4,),VLOOKUP(H247,Tabelle1[[Ort]:[RK KLV C üD]],7))+13,"")</f>
        <v/>
      </c>
      <c r="Q247" s="104" t="str">
        <f>IFERROR(tbl_WohnsitzSO[[#This Row],[KLV A]]*tbl_WohnsitzSO[[#This Row],[KLV A Ansatz]]/60,"")</f>
        <v/>
      </c>
      <c r="R247" s="104" t="str">
        <f>IFERROR(tbl_WohnsitzSO[[#This Row],[KLV B]]*tbl_WohnsitzSO[[#This Row],[KLV B Ansatz]]/60,"")</f>
        <v/>
      </c>
      <c r="S247" s="104" t="str">
        <f>IFERROR(tbl_WohnsitzSO[[#This Row],[KLV C]]*tbl_WohnsitzSO[[#This Row],[KLV C Ansatz]]/60,"")</f>
        <v/>
      </c>
      <c r="T247" s="104">
        <f>IFERROR(SUM(tbl_WohnsitzSO[[#This Row],[KLV A Kosten]:[KLV C Kosten]]),"")</f>
        <v>0</v>
      </c>
      <c r="U247" s="102">
        <f>COUNTIF($H$14:$H247,H247)</f>
        <v>0</v>
      </c>
      <c r="V247" s="161"/>
    </row>
    <row r="248" spans="1:22">
      <c r="A248" s="101">
        <v>235</v>
      </c>
      <c r="B248" s="156"/>
      <c r="C248" s="156"/>
      <c r="D248" s="230"/>
      <c r="E248" s="158"/>
      <c r="F248" s="230"/>
      <c r="G248" s="156"/>
      <c r="H248" s="155"/>
      <c r="I248" s="156"/>
      <c r="J248" s="156"/>
      <c r="K248" s="156"/>
      <c r="L248" s="156"/>
      <c r="M248" s="102">
        <f>SUM(tbl_WohnsitzSO[[#This Row],[KLV A]:[KLV C]])</f>
        <v>0</v>
      </c>
      <c r="N248" s="99" t="str">
        <f>IFERROR(IF(IFERROR(MATCH($C$8&amp;$H248,Tabelle2[Codierung],0),0)&gt;0,VLOOKUP(H248,Tabelle1[[Ort]:[RK KLV C üD]],2,),VLOOKUP(H248,Tabelle1[[Ort]:[RK KLV C üD]],5))+13,"")</f>
        <v/>
      </c>
      <c r="O248" s="99" t="str">
        <f>IFERROR(IF(IFERROR(MATCH($C$8&amp;$H248,Tabelle2[Codierung],0),0)&gt;0,VLOOKUP(H248,Tabelle1[[Ort]:[RK KLV C üD]],3,),VLOOKUP(H248,Tabelle1[[Ort]:[RK KLV C üD]],6))+13,"")</f>
        <v/>
      </c>
      <c r="P248" s="99" t="str">
        <f>IFERROR(IF(IFERROR(MATCH($C$8&amp;$H248,Tabelle2[Codierung],0),0)&gt;0,VLOOKUP(H248,Tabelle1[[Ort]:[RK KLV C üD]],4,),VLOOKUP(H248,Tabelle1[[Ort]:[RK KLV C üD]],7))+13,"")</f>
        <v/>
      </c>
      <c r="Q248" s="104" t="str">
        <f>IFERROR(tbl_WohnsitzSO[[#This Row],[KLV A]]*tbl_WohnsitzSO[[#This Row],[KLV A Ansatz]]/60,"")</f>
        <v/>
      </c>
      <c r="R248" s="104" t="str">
        <f>IFERROR(tbl_WohnsitzSO[[#This Row],[KLV B]]*tbl_WohnsitzSO[[#This Row],[KLV B Ansatz]]/60,"")</f>
        <v/>
      </c>
      <c r="S248" s="104" t="str">
        <f>IFERROR(tbl_WohnsitzSO[[#This Row],[KLV C]]*tbl_WohnsitzSO[[#This Row],[KLV C Ansatz]]/60,"")</f>
        <v/>
      </c>
      <c r="T248" s="104">
        <f>IFERROR(SUM(tbl_WohnsitzSO[[#This Row],[KLV A Kosten]:[KLV C Kosten]]),"")</f>
        <v>0</v>
      </c>
      <c r="U248" s="102">
        <f>COUNTIF($H$14:$H248,H248)</f>
        <v>0</v>
      </c>
      <c r="V248" s="161"/>
    </row>
    <row r="249" spans="1:22">
      <c r="A249" s="101">
        <v>236</v>
      </c>
      <c r="B249" s="156"/>
      <c r="C249" s="156"/>
      <c r="D249" s="230"/>
      <c r="E249" s="158"/>
      <c r="F249" s="230"/>
      <c r="G249" s="156"/>
      <c r="H249" s="155"/>
      <c r="I249" s="156"/>
      <c r="J249" s="156"/>
      <c r="K249" s="156"/>
      <c r="L249" s="156"/>
      <c r="M249" s="102">
        <f>SUM(tbl_WohnsitzSO[[#This Row],[KLV A]:[KLV C]])</f>
        <v>0</v>
      </c>
      <c r="N249" s="99" t="str">
        <f>IFERROR(IF(IFERROR(MATCH($C$8&amp;$H249,Tabelle2[Codierung],0),0)&gt;0,VLOOKUP(H249,Tabelle1[[Ort]:[RK KLV C üD]],2,),VLOOKUP(H249,Tabelle1[[Ort]:[RK KLV C üD]],5))+13,"")</f>
        <v/>
      </c>
      <c r="O249" s="99" t="str">
        <f>IFERROR(IF(IFERROR(MATCH($C$8&amp;$H249,Tabelle2[Codierung],0),0)&gt;0,VLOOKUP(H249,Tabelle1[[Ort]:[RK KLV C üD]],3,),VLOOKUP(H249,Tabelle1[[Ort]:[RK KLV C üD]],6))+13,"")</f>
        <v/>
      </c>
      <c r="P249" s="99" t="str">
        <f>IFERROR(IF(IFERROR(MATCH($C$8&amp;$H249,Tabelle2[Codierung],0),0)&gt;0,VLOOKUP(H249,Tabelle1[[Ort]:[RK KLV C üD]],4,),VLOOKUP(H249,Tabelle1[[Ort]:[RK KLV C üD]],7))+13,"")</f>
        <v/>
      </c>
      <c r="Q249" s="104" t="str">
        <f>IFERROR(tbl_WohnsitzSO[[#This Row],[KLV A]]*tbl_WohnsitzSO[[#This Row],[KLV A Ansatz]]/60,"")</f>
        <v/>
      </c>
      <c r="R249" s="104" t="str">
        <f>IFERROR(tbl_WohnsitzSO[[#This Row],[KLV B]]*tbl_WohnsitzSO[[#This Row],[KLV B Ansatz]]/60,"")</f>
        <v/>
      </c>
      <c r="S249" s="104" t="str">
        <f>IFERROR(tbl_WohnsitzSO[[#This Row],[KLV C]]*tbl_WohnsitzSO[[#This Row],[KLV C Ansatz]]/60,"")</f>
        <v/>
      </c>
      <c r="T249" s="104">
        <f>IFERROR(SUM(tbl_WohnsitzSO[[#This Row],[KLV A Kosten]:[KLV C Kosten]]),"")</f>
        <v>0</v>
      </c>
      <c r="U249" s="102">
        <f>COUNTIF($H$14:$H249,H249)</f>
        <v>0</v>
      </c>
      <c r="V249" s="161"/>
    </row>
    <row r="250" spans="1:22">
      <c r="A250" s="101">
        <v>237</v>
      </c>
      <c r="B250" s="156"/>
      <c r="C250" s="156"/>
      <c r="D250" s="230"/>
      <c r="E250" s="158"/>
      <c r="F250" s="230"/>
      <c r="G250" s="156"/>
      <c r="H250" s="155"/>
      <c r="I250" s="156"/>
      <c r="J250" s="156"/>
      <c r="K250" s="156"/>
      <c r="L250" s="156"/>
      <c r="M250" s="102">
        <f>SUM(tbl_WohnsitzSO[[#This Row],[KLV A]:[KLV C]])</f>
        <v>0</v>
      </c>
      <c r="N250" s="99" t="str">
        <f>IFERROR(IF(IFERROR(MATCH($C$8&amp;$H250,Tabelle2[Codierung],0),0)&gt;0,VLOOKUP(H250,Tabelle1[[Ort]:[RK KLV C üD]],2,),VLOOKUP(H250,Tabelle1[[Ort]:[RK KLV C üD]],5))+13,"")</f>
        <v/>
      </c>
      <c r="O250" s="99" t="str">
        <f>IFERROR(IF(IFERROR(MATCH($C$8&amp;$H250,Tabelle2[Codierung],0),0)&gt;0,VLOOKUP(H250,Tabelle1[[Ort]:[RK KLV C üD]],3,),VLOOKUP(H250,Tabelle1[[Ort]:[RK KLV C üD]],6))+13,"")</f>
        <v/>
      </c>
      <c r="P250" s="99" t="str">
        <f>IFERROR(IF(IFERROR(MATCH($C$8&amp;$H250,Tabelle2[Codierung],0),0)&gt;0,VLOOKUP(H250,Tabelle1[[Ort]:[RK KLV C üD]],4,),VLOOKUP(H250,Tabelle1[[Ort]:[RK KLV C üD]],7))+13,"")</f>
        <v/>
      </c>
      <c r="Q250" s="104" t="str">
        <f>IFERROR(tbl_WohnsitzSO[[#This Row],[KLV A]]*tbl_WohnsitzSO[[#This Row],[KLV A Ansatz]]/60,"")</f>
        <v/>
      </c>
      <c r="R250" s="104" t="str">
        <f>IFERROR(tbl_WohnsitzSO[[#This Row],[KLV B]]*tbl_WohnsitzSO[[#This Row],[KLV B Ansatz]]/60,"")</f>
        <v/>
      </c>
      <c r="S250" s="104" t="str">
        <f>IFERROR(tbl_WohnsitzSO[[#This Row],[KLV C]]*tbl_WohnsitzSO[[#This Row],[KLV C Ansatz]]/60,"")</f>
        <v/>
      </c>
      <c r="T250" s="104">
        <f>IFERROR(SUM(tbl_WohnsitzSO[[#This Row],[KLV A Kosten]:[KLV C Kosten]]),"")</f>
        <v>0</v>
      </c>
      <c r="U250" s="102">
        <f>COUNTIF($H$14:$H250,H250)</f>
        <v>0</v>
      </c>
      <c r="V250" s="161"/>
    </row>
    <row r="251" spans="1:22">
      <c r="A251" s="101">
        <v>238</v>
      </c>
      <c r="B251" s="156"/>
      <c r="C251" s="156"/>
      <c r="D251" s="230"/>
      <c r="E251" s="158"/>
      <c r="F251" s="230"/>
      <c r="G251" s="156"/>
      <c r="H251" s="155"/>
      <c r="I251" s="156"/>
      <c r="J251" s="156"/>
      <c r="K251" s="156"/>
      <c r="L251" s="156"/>
      <c r="M251" s="102">
        <f>SUM(tbl_WohnsitzSO[[#This Row],[KLV A]:[KLV C]])</f>
        <v>0</v>
      </c>
      <c r="N251" s="99" t="str">
        <f>IFERROR(IF(IFERROR(MATCH($C$8&amp;$H251,Tabelle2[Codierung],0),0)&gt;0,VLOOKUP(H251,Tabelle1[[Ort]:[RK KLV C üD]],2,),VLOOKUP(H251,Tabelle1[[Ort]:[RK KLV C üD]],5))+13,"")</f>
        <v/>
      </c>
      <c r="O251" s="99" t="str">
        <f>IFERROR(IF(IFERROR(MATCH($C$8&amp;$H251,Tabelle2[Codierung],0),0)&gt;0,VLOOKUP(H251,Tabelle1[[Ort]:[RK KLV C üD]],3,),VLOOKUP(H251,Tabelle1[[Ort]:[RK KLV C üD]],6))+13,"")</f>
        <v/>
      </c>
      <c r="P251" s="99" t="str">
        <f>IFERROR(IF(IFERROR(MATCH($C$8&amp;$H251,Tabelle2[Codierung],0),0)&gt;0,VLOOKUP(H251,Tabelle1[[Ort]:[RK KLV C üD]],4,),VLOOKUP(H251,Tabelle1[[Ort]:[RK KLV C üD]],7))+13,"")</f>
        <v/>
      </c>
      <c r="Q251" s="104" t="str">
        <f>IFERROR(tbl_WohnsitzSO[[#This Row],[KLV A]]*tbl_WohnsitzSO[[#This Row],[KLV A Ansatz]]/60,"")</f>
        <v/>
      </c>
      <c r="R251" s="104" t="str">
        <f>IFERROR(tbl_WohnsitzSO[[#This Row],[KLV B]]*tbl_WohnsitzSO[[#This Row],[KLV B Ansatz]]/60,"")</f>
        <v/>
      </c>
      <c r="S251" s="104" t="str">
        <f>IFERROR(tbl_WohnsitzSO[[#This Row],[KLV C]]*tbl_WohnsitzSO[[#This Row],[KLV C Ansatz]]/60,"")</f>
        <v/>
      </c>
      <c r="T251" s="104">
        <f>IFERROR(SUM(tbl_WohnsitzSO[[#This Row],[KLV A Kosten]:[KLV C Kosten]]),"")</f>
        <v>0</v>
      </c>
      <c r="U251" s="102">
        <f>COUNTIF($H$14:$H251,H251)</f>
        <v>0</v>
      </c>
      <c r="V251" s="161"/>
    </row>
    <row r="252" spans="1:22">
      <c r="A252" s="101">
        <v>239</v>
      </c>
      <c r="B252" s="156"/>
      <c r="C252" s="156"/>
      <c r="D252" s="230"/>
      <c r="E252" s="158"/>
      <c r="F252" s="230"/>
      <c r="G252" s="156"/>
      <c r="H252" s="155"/>
      <c r="I252" s="156"/>
      <c r="J252" s="156"/>
      <c r="K252" s="156"/>
      <c r="L252" s="156"/>
      <c r="M252" s="102">
        <f>SUM(tbl_WohnsitzSO[[#This Row],[KLV A]:[KLV C]])</f>
        <v>0</v>
      </c>
      <c r="N252" s="99" t="str">
        <f>IFERROR(IF(IFERROR(MATCH($C$8&amp;$H252,Tabelle2[Codierung],0),0)&gt;0,VLOOKUP(H252,Tabelle1[[Ort]:[RK KLV C üD]],2,),VLOOKUP(H252,Tabelle1[[Ort]:[RK KLV C üD]],5))+13,"")</f>
        <v/>
      </c>
      <c r="O252" s="99" t="str">
        <f>IFERROR(IF(IFERROR(MATCH($C$8&amp;$H252,Tabelle2[Codierung],0),0)&gt;0,VLOOKUP(H252,Tabelle1[[Ort]:[RK KLV C üD]],3,),VLOOKUP(H252,Tabelle1[[Ort]:[RK KLV C üD]],6))+13,"")</f>
        <v/>
      </c>
      <c r="P252" s="99" t="str">
        <f>IFERROR(IF(IFERROR(MATCH($C$8&amp;$H252,Tabelle2[Codierung],0),0)&gt;0,VLOOKUP(H252,Tabelle1[[Ort]:[RK KLV C üD]],4,),VLOOKUP(H252,Tabelle1[[Ort]:[RK KLV C üD]],7))+13,"")</f>
        <v/>
      </c>
      <c r="Q252" s="104" t="str">
        <f>IFERROR(tbl_WohnsitzSO[[#This Row],[KLV A]]*tbl_WohnsitzSO[[#This Row],[KLV A Ansatz]]/60,"")</f>
        <v/>
      </c>
      <c r="R252" s="104" t="str">
        <f>IFERROR(tbl_WohnsitzSO[[#This Row],[KLV B]]*tbl_WohnsitzSO[[#This Row],[KLV B Ansatz]]/60,"")</f>
        <v/>
      </c>
      <c r="S252" s="104" t="str">
        <f>IFERROR(tbl_WohnsitzSO[[#This Row],[KLV C]]*tbl_WohnsitzSO[[#This Row],[KLV C Ansatz]]/60,"")</f>
        <v/>
      </c>
      <c r="T252" s="104">
        <f>IFERROR(SUM(tbl_WohnsitzSO[[#This Row],[KLV A Kosten]:[KLV C Kosten]]),"")</f>
        <v>0</v>
      </c>
      <c r="U252" s="102">
        <f>COUNTIF($H$14:$H252,H252)</f>
        <v>0</v>
      </c>
      <c r="V252" s="161"/>
    </row>
    <row r="253" spans="1:22">
      <c r="A253" s="101">
        <v>240</v>
      </c>
      <c r="B253" s="156"/>
      <c r="C253" s="156"/>
      <c r="D253" s="230"/>
      <c r="E253" s="158"/>
      <c r="F253" s="230"/>
      <c r="G253" s="156"/>
      <c r="H253" s="155"/>
      <c r="I253" s="156"/>
      <c r="J253" s="156"/>
      <c r="K253" s="156"/>
      <c r="L253" s="156"/>
      <c r="M253" s="102">
        <f>SUM(tbl_WohnsitzSO[[#This Row],[KLV A]:[KLV C]])</f>
        <v>0</v>
      </c>
      <c r="N253" s="99" t="str">
        <f>IFERROR(IF(IFERROR(MATCH($C$8&amp;$H253,Tabelle2[Codierung],0),0)&gt;0,VLOOKUP(H253,Tabelle1[[Ort]:[RK KLV C üD]],2,),VLOOKUP(H253,Tabelle1[[Ort]:[RK KLV C üD]],5))+13,"")</f>
        <v/>
      </c>
      <c r="O253" s="99" t="str">
        <f>IFERROR(IF(IFERROR(MATCH($C$8&amp;$H253,Tabelle2[Codierung],0),0)&gt;0,VLOOKUP(H253,Tabelle1[[Ort]:[RK KLV C üD]],3,),VLOOKUP(H253,Tabelle1[[Ort]:[RK KLV C üD]],6))+13,"")</f>
        <v/>
      </c>
      <c r="P253" s="99" t="str">
        <f>IFERROR(IF(IFERROR(MATCH($C$8&amp;$H253,Tabelle2[Codierung],0),0)&gt;0,VLOOKUP(H253,Tabelle1[[Ort]:[RK KLV C üD]],4,),VLOOKUP(H253,Tabelle1[[Ort]:[RK KLV C üD]],7))+13,"")</f>
        <v/>
      </c>
      <c r="Q253" s="104" t="str">
        <f>IFERROR(tbl_WohnsitzSO[[#This Row],[KLV A]]*tbl_WohnsitzSO[[#This Row],[KLV A Ansatz]]/60,"")</f>
        <v/>
      </c>
      <c r="R253" s="104" t="str">
        <f>IFERROR(tbl_WohnsitzSO[[#This Row],[KLV B]]*tbl_WohnsitzSO[[#This Row],[KLV B Ansatz]]/60,"")</f>
        <v/>
      </c>
      <c r="S253" s="104" t="str">
        <f>IFERROR(tbl_WohnsitzSO[[#This Row],[KLV C]]*tbl_WohnsitzSO[[#This Row],[KLV C Ansatz]]/60,"")</f>
        <v/>
      </c>
      <c r="T253" s="104">
        <f>IFERROR(SUM(tbl_WohnsitzSO[[#This Row],[KLV A Kosten]:[KLV C Kosten]]),"")</f>
        <v>0</v>
      </c>
      <c r="U253" s="102">
        <f>COUNTIF($H$14:$H253,H253)</f>
        <v>0</v>
      </c>
      <c r="V253" s="161"/>
    </row>
    <row r="254" spans="1:22">
      <c r="A254" s="101">
        <v>241</v>
      </c>
      <c r="B254" s="156"/>
      <c r="C254" s="156"/>
      <c r="D254" s="230"/>
      <c r="E254" s="158"/>
      <c r="F254" s="230"/>
      <c r="G254" s="156"/>
      <c r="H254" s="155"/>
      <c r="I254" s="156"/>
      <c r="J254" s="156"/>
      <c r="K254" s="156"/>
      <c r="L254" s="156"/>
      <c r="M254" s="102">
        <f>SUM(tbl_WohnsitzSO[[#This Row],[KLV A]:[KLV C]])</f>
        <v>0</v>
      </c>
      <c r="N254" s="99" t="str">
        <f>IFERROR(IF(IFERROR(MATCH($C$8&amp;$H254,Tabelle2[Codierung],0),0)&gt;0,VLOOKUP(H254,Tabelle1[[Ort]:[RK KLV C üD]],2,),VLOOKUP(H254,Tabelle1[[Ort]:[RK KLV C üD]],5))+13,"")</f>
        <v/>
      </c>
      <c r="O254" s="99" t="str">
        <f>IFERROR(IF(IFERROR(MATCH($C$8&amp;$H254,Tabelle2[Codierung],0),0)&gt;0,VLOOKUP(H254,Tabelle1[[Ort]:[RK KLV C üD]],3,),VLOOKUP(H254,Tabelle1[[Ort]:[RK KLV C üD]],6))+13,"")</f>
        <v/>
      </c>
      <c r="P254" s="99" t="str">
        <f>IFERROR(IF(IFERROR(MATCH($C$8&amp;$H254,Tabelle2[Codierung],0),0)&gt;0,VLOOKUP(H254,Tabelle1[[Ort]:[RK KLV C üD]],4,),VLOOKUP(H254,Tabelle1[[Ort]:[RK KLV C üD]],7))+13,"")</f>
        <v/>
      </c>
      <c r="Q254" s="104" t="str">
        <f>IFERROR(tbl_WohnsitzSO[[#This Row],[KLV A]]*tbl_WohnsitzSO[[#This Row],[KLV A Ansatz]]/60,"")</f>
        <v/>
      </c>
      <c r="R254" s="104" t="str">
        <f>IFERROR(tbl_WohnsitzSO[[#This Row],[KLV B]]*tbl_WohnsitzSO[[#This Row],[KLV B Ansatz]]/60,"")</f>
        <v/>
      </c>
      <c r="S254" s="104" t="str">
        <f>IFERROR(tbl_WohnsitzSO[[#This Row],[KLV C]]*tbl_WohnsitzSO[[#This Row],[KLV C Ansatz]]/60,"")</f>
        <v/>
      </c>
      <c r="T254" s="104">
        <f>IFERROR(SUM(tbl_WohnsitzSO[[#This Row],[KLV A Kosten]:[KLV C Kosten]]),"")</f>
        <v>0</v>
      </c>
      <c r="U254" s="102">
        <f>COUNTIF($H$14:$H254,H254)</f>
        <v>0</v>
      </c>
      <c r="V254" s="161"/>
    </row>
    <row r="255" spans="1:22">
      <c r="A255" s="101">
        <v>242</v>
      </c>
      <c r="B255" s="156"/>
      <c r="C255" s="156"/>
      <c r="D255" s="230"/>
      <c r="E255" s="158"/>
      <c r="F255" s="230"/>
      <c r="G255" s="156"/>
      <c r="H255" s="155"/>
      <c r="I255" s="156"/>
      <c r="J255" s="156"/>
      <c r="K255" s="156"/>
      <c r="L255" s="156"/>
      <c r="M255" s="102">
        <f>SUM(tbl_WohnsitzSO[[#This Row],[KLV A]:[KLV C]])</f>
        <v>0</v>
      </c>
      <c r="N255" s="99" t="str">
        <f>IFERROR(IF(IFERROR(MATCH($C$8&amp;$H255,Tabelle2[Codierung],0),0)&gt;0,VLOOKUP(H255,Tabelle1[[Ort]:[RK KLV C üD]],2,),VLOOKUP(H255,Tabelle1[[Ort]:[RK KLV C üD]],5))+13,"")</f>
        <v/>
      </c>
      <c r="O255" s="99" t="str">
        <f>IFERROR(IF(IFERROR(MATCH($C$8&amp;$H255,Tabelle2[Codierung],0),0)&gt;0,VLOOKUP(H255,Tabelle1[[Ort]:[RK KLV C üD]],3,),VLOOKUP(H255,Tabelle1[[Ort]:[RK KLV C üD]],6))+13,"")</f>
        <v/>
      </c>
      <c r="P255" s="99" t="str">
        <f>IFERROR(IF(IFERROR(MATCH($C$8&amp;$H255,Tabelle2[Codierung],0),0)&gt;0,VLOOKUP(H255,Tabelle1[[Ort]:[RK KLV C üD]],4,),VLOOKUP(H255,Tabelle1[[Ort]:[RK KLV C üD]],7))+13,"")</f>
        <v/>
      </c>
      <c r="Q255" s="104" t="str">
        <f>IFERROR(tbl_WohnsitzSO[[#This Row],[KLV A]]*tbl_WohnsitzSO[[#This Row],[KLV A Ansatz]]/60,"")</f>
        <v/>
      </c>
      <c r="R255" s="104" t="str">
        <f>IFERROR(tbl_WohnsitzSO[[#This Row],[KLV B]]*tbl_WohnsitzSO[[#This Row],[KLV B Ansatz]]/60,"")</f>
        <v/>
      </c>
      <c r="S255" s="104" t="str">
        <f>IFERROR(tbl_WohnsitzSO[[#This Row],[KLV C]]*tbl_WohnsitzSO[[#This Row],[KLV C Ansatz]]/60,"")</f>
        <v/>
      </c>
      <c r="T255" s="104">
        <f>IFERROR(SUM(tbl_WohnsitzSO[[#This Row],[KLV A Kosten]:[KLV C Kosten]]),"")</f>
        <v>0</v>
      </c>
      <c r="U255" s="102">
        <f>COUNTIF($H$14:$H255,H255)</f>
        <v>0</v>
      </c>
      <c r="V255" s="161"/>
    </row>
    <row r="256" spans="1:22">
      <c r="A256" s="101">
        <v>243</v>
      </c>
      <c r="B256" s="156"/>
      <c r="C256" s="156"/>
      <c r="D256" s="230"/>
      <c r="E256" s="158"/>
      <c r="F256" s="230"/>
      <c r="G256" s="156"/>
      <c r="H256" s="155"/>
      <c r="I256" s="156"/>
      <c r="J256" s="156"/>
      <c r="K256" s="156"/>
      <c r="L256" s="156"/>
      <c r="M256" s="102">
        <f>SUM(tbl_WohnsitzSO[[#This Row],[KLV A]:[KLV C]])</f>
        <v>0</v>
      </c>
      <c r="N256" s="99" t="str">
        <f>IFERROR(IF(IFERROR(MATCH($C$8&amp;$H256,Tabelle2[Codierung],0),0)&gt;0,VLOOKUP(H256,Tabelle1[[Ort]:[RK KLV C üD]],2,),VLOOKUP(H256,Tabelle1[[Ort]:[RK KLV C üD]],5))+13,"")</f>
        <v/>
      </c>
      <c r="O256" s="99" t="str">
        <f>IFERROR(IF(IFERROR(MATCH($C$8&amp;$H256,Tabelle2[Codierung],0),0)&gt;0,VLOOKUP(H256,Tabelle1[[Ort]:[RK KLV C üD]],3,),VLOOKUP(H256,Tabelle1[[Ort]:[RK KLV C üD]],6))+13,"")</f>
        <v/>
      </c>
      <c r="P256" s="99" t="str">
        <f>IFERROR(IF(IFERROR(MATCH($C$8&amp;$H256,Tabelle2[Codierung],0),0)&gt;0,VLOOKUP(H256,Tabelle1[[Ort]:[RK KLV C üD]],4,),VLOOKUP(H256,Tabelle1[[Ort]:[RK KLV C üD]],7))+13,"")</f>
        <v/>
      </c>
      <c r="Q256" s="104" t="str">
        <f>IFERROR(tbl_WohnsitzSO[[#This Row],[KLV A]]*tbl_WohnsitzSO[[#This Row],[KLV A Ansatz]]/60,"")</f>
        <v/>
      </c>
      <c r="R256" s="104" t="str">
        <f>IFERROR(tbl_WohnsitzSO[[#This Row],[KLV B]]*tbl_WohnsitzSO[[#This Row],[KLV B Ansatz]]/60,"")</f>
        <v/>
      </c>
      <c r="S256" s="104" t="str">
        <f>IFERROR(tbl_WohnsitzSO[[#This Row],[KLV C]]*tbl_WohnsitzSO[[#This Row],[KLV C Ansatz]]/60,"")</f>
        <v/>
      </c>
      <c r="T256" s="104">
        <f>IFERROR(SUM(tbl_WohnsitzSO[[#This Row],[KLV A Kosten]:[KLV C Kosten]]),"")</f>
        <v>0</v>
      </c>
      <c r="U256" s="102">
        <f>COUNTIF($H$14:$H256,H256)</f>
        <v>0</v>
      </c>
      <c r="V256" s="161"/>
    </row>
    <row r="257" spans="1:22">
      <c r="A257" s="101">
        <v>244</v>
      </c>
      <c r="B257" s="156"/>
      <c r="C257" s="156"/>
      <c r="D257" s="230"/>
      <c r="E257" s="158"/>
      <c r="F257" s="230"/>
      <c r="G257" s="156"/>
      <c r="H257" s="155"/>
      <c r="I257" s="156"/>
      <c r="J257" s="156"/>
      <c r="K257" s="156"/>
      <c r="L257" s="156"/>
      <c r="M257" s="102">
        <f>SUM(tbl_WohnsitzSO[[#This Row],[KLV A]:[KLV C]])</f>
        <v>0</v>
      </c>
      <c r="N257" s="99" t="str">
        <f>IFERROR(IF(IFERROR(MATCH($C$8&amp;$H257,Tabelle2[Codierung],0),0)&gt;0,VLOOKUP(H257,Tabelle1[[Ort]:[RK KLV C üD]],2,),VLOOKUP(H257,Tabelle1[[Ort]:[RK KLV C üD]],5))+13,"")</f>
        <v/>
      </c>
      <c r="O257" s="99" t="str">
        <f>IFERROR(IF(IFERROR(MATCH($C$8&amp;$H257,Tabelle2[Codierung],0),0)&gt;0,VLOOKUP(H257,Tabelle1[[Ort]:[RK KLV C üD]],3,),VLOOKUP(H257,Tabelle1[[Ort]:[RK KLV C üD]],6))+13,"")</f>
        <v/>
      </c>
      <c r="P257" s="99" t="str">
        <f>IFERROR(IF(IFERROR(MATCH($C$8&amp;$H257,Tabelle2[Codierung],0),0)&gt;0,VLOOKUP(H257,Tabelle1[[Ort]:[RK KLV C üD]],4,),VLOOKUP(H257,Tabelle1[[Ort]:[RK KLV C üD]],7))+13,"")</f>
        <v/>
      </c>
      <c r="Q257" s="104" t="str">
        <f>IFERROR(tbl_WohnsitzSO[[#This Row],[KLV A]]*tbl_WohnsitzSO[[#This Row],[KLV A Ansatz]]/60,"")</f>
        <v/>
      </c>
      <c r="R257" s="104" t="str">
        <f>IFERROR(tbl_WohnsitzSO[[#This Row],[KLV B]]*tbl_WohnsitzSO[[#This Row],[KLV B Ansatz]]/60,"")</f>
        <v/>
      </c>
      <c r="S257" s="104" t="str">
        <f>IFERROR(tbl_WohnsitzSO[[#This Row],[KLV C]]*tbl_WohnsitzSO[[#This Row],[KLV C Ansatz]]/60,"")</f>
        <v/>
      </c>
      <c r="T257" s="104">
        <f>IFERROR(SUM(tbl_WohnsitzSO[[#This Row],[KLV A Kosten]:[KLV C Kosten]]),"")</f>
        <v>0</v>
      </c>
      <c r="U257" s="102">
        <f>COUNTIF($H$14:$H257,H257)</f>
        <v>0</v>
      </c>
      <c r="V257" s="161"/>
    </row>
    <row r="258" spans="1:22">
      <c r="A258" s="101">
        <v>245</v>
      </c>
      <c r="B258" s="156"/>
      <c r="C258" s="156"/>
      <c r="D258" s="230"/>
      <c r="E258" s="158"/>
      <c r="F258" s="230"/>
      <c r="G258" s="156"/>
      <c r="H258" s="155"/>
      <c r="I258" s="156"/>
      <c r="J258" s="156"/>
      <c r="K258" s="156"/>
      <c r="L258" s="156"/>
      <c r="M258" s="102">
        <f>SUM(tbl_WohnsitzSO[[#This Row],[KLV A]:[KLV C]])</f>
        <v>0</v>
      </c>
      <c r="N258" s="99" t="str">
        <f>IFERROR(IF(IFERROR(MATCH($C$8&amp;$H258,Tabelle2[Codierung],0),0)&gt;0,VLOOKUP(H258,Tabelle1[[Ort]:[RK KLV C üD]],2,),VLOOKUP(H258,Tabelle1[[Ort]:[RK KLV C üD]],5))+13,"")</f>
        <v/>
      </c>
      <c r="O258" s="99" t="str">
        <f>IFERROR(IF(IFERROR(MATCH($C$8&amp;$H258,Tabelle2[Codierung],0),0)&gt;0,VLOOKUP(H258,Tabelle1[[Ort]:[RK KLV C üD]],3,),VLOOKUP(H258,Tabelle1[[Ort]:[RK KLV C üD]],6))+13,"")</f>
        <v/>
      </c>
      <c r="P258" s="99" t="str">
        <f>IFERROR(IF(IFERROR(MATCH($C$8&amp;$H258,Tabelle2[Codierung],0),0)&gt;0,VLOOKUP(H258,Tabelle1[[Ort]:[RK KLV C üD]],4,),VLOOKUP(H258,Tabelle1[[Ort]:[RK KLV C üD]],7))+13,"")</f>
        <v/>
      </c>
      <c r="Q258" s="104" t="str">
        <f>IFERROR(tbl_WohnsitzSO[[#This Row],[KLV A]]*tbl_WohnsitzSO[[#This Row],[KLV A Ansatz]]/60,"")</f>
        <v/>
      </c>
      <c r="R258" s="104" t="str">
        <f>IFERROR(tbl_WohnsitzSO[[#This Row],[KLV B]]*tbl_WohnsitzSO[[#This Row],[KLV B Ansatz]]/60,"")</f>
        <v/>
      </c>
      <c r="S258" s="104" t="str">
        <f>IFERROR(tbl_WohnsitzSO[[#This Row],[KLV C]]*tbl_WohnsitzSO[[#This Row],[KLV C Ansatz]]/60,"")</f>
        <v/>
      </c>
      <c r="T258" s="104">
        <f>IFERROR(SUM(tbl_WohnsitzSO[[#This Row],[KLV A Kosten]:[KLV C Kosten]]),"")</f>
        <v>0</v>
      </c>
      <c r="U258" s="102">
        <f>COUNTIF($H$14:$H258,H258)</f>
        <v>0</v>
      </c>
      <c r="V258" s="161"/>
    </row>
    <row r="259" spans="1:22">
      <c r="A259" s="101">
        <v>246</v>
      </c>
      <c r="B259" s="156"/>
      <c r="C259" s="156"/>
      <c r="D259" s="230"/>
      <c r="E259" s="158"/>
      <c r="F259" s="230"/>
      <c r="G259" s="156"/>
      <c r="H259" s="155"/>
      <c r="I259" s="156"/>
      <c r="J259" s="156"/>
      <c r="K259" s="156"/>
      <c r="L259" s="156"/>
      <c r="M259" s="102">
        <f>SUM(tbl_WohnsitzSO[[#This Row],[KLV A]:[KLV C]])</f>
        <v>0</v>
      </c>
      <c r="N259" s="99" t="str">
        <f>IFERROR(IF(IFERROR(MATCH($C$8&amp;$H259,Tabelle2[Codierung],0),0)&gt;0,VLOOKUP(H259,Tabelle1[[Ort]:[RK KLV C üD]],2,),VLOOKUP(H259,Tabelle1[[Ort]:[RK KLV C üD]],5))+13,"")</f>
        <v/>
      </c>
      <c r="O259" s="99" t="str">
        <f>IFERROR(IF(IFERROR(MATCH($C$8&amp;$H259,Tabelle2[Codierung],0),0)&gt;0,VLOOKUP(H259,Tabelle1[[Ort]:[RK KLV C üD]],3,),VLOOKUP(H259,Tabelle1[[Ort]:[RK KLV C üD]],6))+13,"")</f>
        <v/>
      </c>
      <c r="P259" s="99" t="str">
        <f>IFERROR(IF(IFERROR(MATCH($C$8&amp;$H259,Tabelle2[Codierung],0),0)&gt;0,VLOOKUP(H259,Tabelle1[[Ort]:[RK KLV C üD]],4,),VLOOKUP(H259,Tabelle1[[Ort]:[RK KLV C üD]],7))+13,"")</f>
        <v/>
      </c>
      <c r="Q259" s="104" t="str">
        <f>IFERROR(tbl_WohnsitzSO[[#This Row],[KLV A]]*tbl_WohnsitzSO[[#This Row],[KLV A Ansatz]]/60,"")</f>
        <v/>
      </c>
      <c r="R259" s="104" t="str">
        <f>IFERROR(tbl_WohnsitzSO[[#This Row],[KLV B]]*tbl_WohnsitzSO[[#This Row],[KLV B Ansatz]]/60,"")</f>
        <v/>
      </c>
      <c r="S259" s="104" t="str">
        <f>IFERROR(tbl_WohnsitzSO[[#This Row],[KLV C]]*tbl_WohnsitzSO[[#This Row],[KLV C Ansatz]]/60,"")</f>
        <v/>
      </c>
      <c r="T259" s="104">
        <f>IFERROR(SUM(tbl_WohnsitzSO[[#This Row],[KLV A Kosten]:[KLV C Kosten]]),"")</f>
        <v>0</v>
      </c>
      <c r="U259" s="102">
        <f>COUNTIF($H$14:$H259,H259)</f>
        <v>0</v>
      </c>
      <c r="V259" s="161"/>
    </row>
    <row r="260" spans="1:22">
      <c r="A260" s="101">
        <v>247</v>
      </c>
      <c r="B260" s="156"/>
      <c r="C260" s="156"/>
      <c r="D260" s="230"/>
      <c r="E260" s="158"/>
      <c r="F260" s="230"/>
      <c r="G260" s="156"/>
      <c r="H260" s="155"/>
      <c r="I260" s="156"/>
      <c r="J260" s="156"/>
      <c r="K260" s="156"/>
      <c r="L260" s="156"/>
      <c r="M260" s="102">
        <f>SUM(tbl_WohnsitzSO[[#This Row],[KLV A]:[KLV C]])</f>
        <v>0</v>
      </c>
      <c r="N260" s="99" t="str">
        <f>IFERROR(IF(IFERROR(MATCH($C$8&amp;$H260,Tabelle2[Codierung],0),0)&gt;0,VLOOKUP(H260,Tabelle1[[Ort]:[RK KLV C üD]],2,),VLOOKUP(H260,Tabelle1[[Ort]:[RK KLV C üD]],5))+13,"")</f>
        <v/>
      </c>
      <c r="O260" s="99" t="str">
        <f>IFERROR(IF(IFERROR(MATCH($C$8&amp;$H260,Tabelle2[Codierung],0),0)&gt;0,VLOOKUP(H260,Tabelle1[[Ort]:[RK KLV C üD]],3,),VLOOKUP(H260,Tabelle1[[Ort]:[RK KLV C üD]],6))+13,"")</f>
        <v/>
      </c>
      <c r="P260" s="99" t="str">
        <f>IFERROR(IF(IFERROR(MATCH($C$8&amp;$H260,Tabelle2[Codierung],0),0)&gt;0,VLOOKUP(H260,Tabelle1[[Ort]:[RK KLV C üD]],4,),VLOOKUP(H260,Tabelle1[[Ort]:[RK KLV C üD]],7))+13,"")</f>
        <v/>
      </c>
      <c r="Q260" s="104" t="str">
        <f>IFERROR(tbl_WohnsitzSO[[#This Row],[KLV A]]*tbl_WohnsitzSO[[#This Row],[KLV A Ansatz]]/60,"")</f>
        <v/>
      </c>
      <c r="R260" s="104" t="str">
        <f>IFERROR(tbl_WohnsitzSO[[#This Row],[KLV B]]*tbl_WohnsitzSO[[#This Row],[KLV B Ansatz]]/60,"")</f>
        <v/>
      </c>
      <c r="S260" s="104" t="str">
        <f>IFERROR(tbl_WohnsitzSO[[#This Row],[KLV C]]*tbl_WohnsitzSO[[#This Row],[KLV C Ansatz]]/60,"")</f>
        <v/>
      </c>
      <c r="T260" s="104">
        <f>IFERROR(SUM(tbl_WohnsitzSO[[#This Row],[KLV A Kosten]:[KLV C Kosten]]),"")</f>
        <v>0</v>
      </c>
      <c r="U260" s="102">
        <f>COUNTIF($H$14:$H260,H260)</f>
        <v>0</v>
      </c>
      <c r="V260" s="161"/>
    </row>
    <row r="261" spans="1:22">
      <c r="A261" s="101">
        <v>248</v>
      </c>
      <c r="B261" s="156"/>
      <c r="C261" s="156"/>
      <c r="D261" s="230"/>
      <c r="E261" s="158"/>
      <c r="F261" s="230"/>
      <c r="G261" s="156"/>
      <c r="H261" s="155"/>
      <c r="I261" s="156"/>
      <c r="J261" s="156"/>
      <c r="K261" s="156"/>
      <c r="L261" s="156"/>
      <c r="M261" s="102">
        <f>SUM(tbl_WohnsitzSO[[#This Row],[KLV A]:[KLV C]])</f>
        <v>0</v>
      </c>
      <c r="N261" s="99" t="str">
        <f>IFERROR(IF(IFERROR(MATCH($C$8&amp;$H261,Tabelle2[Codierung],0),0)&gt;0,VLOOKUP(H261,Tabelle1[[Ort]:[RK KLV C üD]],2,),VLOOKUP(H261,Tabelle1[[Ort]:[RK KLV C üD]],5))+13,"")</f>
        <v/>
      </c>
      <c r="O261" s="99" t="str">
        <f>IFERROR(IF(IFERROR(MATCH($C$8&amp;$H261,Tabelle2[Codierung],0),0)&gt;0,VLOOKUP(H261,Tabelle1[[Ort]:[RK KLV C üD]],3,),VLOOKUP(H261,Tabelle1[[Ort]:[RK KLV C üD]],6))+13,"")</f>
        <v/>
      </c>
      <c r="P261" s="99" t="str">
        <f>IFERROR(IF(IFERROR(MATCH($C$8&amp;$H261,Tabelle2[Codierung],0),0)&gt;0,VLOOKUP(H261,Tabelle1[[Ort]:[RK KLV C üD]],4,),VLOOKUP(H261,Tabelle1[[Ort]:[RK KLV C üD]],7))+13,"")</f>
        <v/>
      </c>
      <c r="Q261" s="104" t="str">
        <f>IFERROR(tbl_WohnsitzSO[[#This Row],[KLV A]]*tbl_WohnsitzSO[[#This Row],[KLV A Ansatz]]/60,"")</f>
        <v/>
      </c>
      <c r="R261" s="104" t="str">
        <f>IFERROR(tbl_WohnsitzSO[[#This Row],[KLV B]]*tbl_WohnsitzSO[[#This Row],[KLV B Ansatz]]/60,"")</f>
        <v/>
      </c>
      <c r="S261" s="104" t="str">
        <f>IFERROR(tbl_WohnsitzSO[[#This Row],[KLV C]]*tbl_WohnsitzSO[[#This Row],[KLV C Ansatz]]/60,"")</f>
        <v/>
      </c>
      <c r="T261" s="104">
        <f>IFERROR(SUM(tbl_WohnsitzSO[[#This Row],[KLV A Kosten]:[KLV C Kosten]]),"")</f>
        <v>0</v>
      </c>
      <c r="U261" s="102">
        <f>COUNTIF($H$14:$H261,H261)</f>
        <v>0</v>
      </c>
      <c r="V261" s="161"/>
    </row>
    <row r="262" spans="1:22">
      <c r="A262" s="101">
        <v>249</v>
      </c>
      <c r="B262" s="156"/>
      <c r="C262" s="156"/>
      <c r="D262" s="230"/>
      <c r="E262" s="158"/>
      <c r="F262" s="230"/>
      <c r="G262" s="156"/>
      <c r="H262" s="155"/>
      <c r="I262" s="156"/>
      <c r="J262" s="156"/>
      <c r="K262" s="156"/>
      <c r="L262" s="156"/>
      <c r="M262" s="102">
        <f>SUM(tbl_WohnsitzSO[[#This Row],[KLV A]:[KLV C]])</f>
        <v>0</v>
      </c>
      <c r="N262" s="99" t="str">
        <f>IFERROR(IF(IFERROR(MATCH($C$8&amp;$H262,Tabelle2[Codierung],0),0)&gt;0,VLOOKUP(H262,Tabelle1[[Ort]:[RK KLV C üD]],2,),VLOOKUP(H262,Tabelle1[[Ort]:[RK KLV C üD]],5))+13,"")</f>
        <v/>
      </c>
      <c r="O262" s="99" t="str">
        <f>IFERROR(IF(IFERROR(MATCH($C$8&amp;$H262,Tabelle2[Codierung],0),0)&gt;0,VLOOKUP(H262,Tabelle1[[Ort]:[RK KLV C üD]],3,),VLOOKUP(H262,Tabelle1[[Ort]:[RK KLV C üD]],6))+13,"")</f>
        <v/>
      </c>
      <c r="P262" s="99" t="str">
        <f>IFERROR(IF(IFERROR(MATCH($C$8&amp;$H262,Tabelle2[Codierung],0),0)&gt;0,VLOOKUP(H262,Tabelle1[[Ort]:[RK KLV C üD]],4,),VLOOKUP(H262,Tabelle1[[Ort]:[RK KLV C üD]],7))+13,"")</f>
        <v/>
      </c>
      <c r="Q262" s="104" t="str">
        <f>IFERROR(tbl_WohnsitzSO[[#This Row],[KLV A]]*tbl_WohnsitzSO[[#This Row],[KLV A Ansatz]]/60,"")</f>
        <v/>
      </c>
      <c r="R262" s="104" t="str">
        <f>IFERROR(tbl_WohnsitzSO[[#This Row],[KLV B]]*tbl_WohnsitzSO[[#This Row],[KLV B Ansatz]]/60,"")</f>
        <v/>
      </c>
      <c r="S262" s="104" t="str">
        <f>IFERROR(tbl_WohnsitzSO[[#This Row],[KLV C]]*tbl_WohnsitzSO[[#This Row],[KLV C Ansatz]]/60,"")</f>
        <v/>
      </c>
      <c r="T262" s="104">
        <f>IFERROR(SUM(tbl_WohnsitzSO[[#This Row],[KLV A Kosten]:[KLV C Kosten]]),"")</f>
        <v>0</v>
      </c>
      <c r="U262" s="102">
        <f>COUNTIF($H$14:$H262,H262)</f>
        <v>0</v>
      </c>
      <c r="V262" s="161"/>
    </row>
    <row r="263" spans="1:22">
      <c r="A263" s="101">
        <v>250</v>
      </c>
      <c r="B263" s="156"/>
      <c r="C263" s="156"/>
      <c r="D263" s="230"/>
      <c r="E263" s="158"/>
      <c r="F263" s="230"/>
      <c r="G263" s="156"/>
      <c r="H263" s="155"/>
      <c r="I263" s="156"/>
      <c r="J263" s="156"/>
      <c r="K263" s="156"/>
      <c r="L263" s="156"/>
      <c r="M263" s="102">
        <f>SUM(tbl_WohnsitzSO[[#This Row],[KLV A]:[KLV C]])</f>
        <v>0</v>
      </c>
      <c r="N263" s="99" t="str">
        <f>IFERROR(IF(IFERROR(MATCH($C$8&amp;$H263,Tabelle2[Codierung],0),0)&gt;0,VLOOKUP(H263,Tabelle1[[Ort]:[RK KLV C üD]],2,),VLOOKUP(H263,Tabelle1[[Ort]:[RK KLV C üD]],5))+13,"")</f>
        <v/>
      </c>
      <c r="O263" s="99" t="str">
        <f>IFERROR(IF(IFERROR(MATCH($C$8&amp;$H263,Tabelle2[Codierung],0),0)&gt;0,VLOOKUP(H263,Tabelle1[[Ort]:[RK KLV C üD]],3,),VLOOKUP(H263,Tabelle1[[Ort]:[RK KLV C üD]],6))+13,"")</f>
        <v/>
      </c>
      <c r="P263" s="99" t="str">
        <f>IFERROR(IF(IFERROR(MATCH($C$8&amp;$H263,Tabelle2[Codierung],0),0)&gt;0,VLOOKUP(H263,Tabelle1[[Ort]:[RK KLV C üD]],4,),VLOOKUP(H263,Tabelle1[[Ort]:[RK KLV C üD]],7))+13,"")</f>
        <v/>
      </c>
      <c r="Q263" s="104" t="str">
        <f>IFERROR(tbl_WohnsitzSO[[#This Row],[KLV A]]*tbl_WohnsitzSO[[#This Row],[KLV A Ansatz]]/60,"")</f>
        <v/>
      </c>
      <c r="R263" s="104" t="str">
        <f>IFERROR(tbl_WohnsitzSO[[#This Row],[KLV B]]*tbl_WohnsitzSO[[#This Row],[KLV B Ansatz]]/60,"")</f>
        <v/>
      </c>
      <c r="S263" s="104" t="str">
        <f>IFERROR(tbl_WohnsitzSO[[#This Row],[KLV C]]*tbl_WohnsitzSO[[#This Row],[KLV C Ansatz]]/60,"")</f>
        <v/>
      </c>
      <c r="T263" s="104">
        <f>IFERROR(SUM(tbl_WohnsitzSO[[#This Row],[KLV A Kosten]:[KLV C Kosten]]),"")</f>
        <v>0</v>
      </c>
      <c r="U263" s="102">
        <f>COUNTIF($H$14:$H263,H263)</f>
        <v>0</v>
      </c>
      <c r="V263" s="161"/>
    </row>
    <row r="264" spans="1:22">
      <c r="A264" s="101">
        <v>251</v>
      </c>
      <c r="B264" s="156"/>
      <c r="C264" s="156"/>
      <c r="D264" s="230"/>
      <c r="E264" s="158"/>
      <c r="F264" s="230"/>
      <c r="G264" s="156"/>
      <c r="H264" s="155"/>
      <c r="I264" s="156"/>
      <c r="J264" s="156"/>
      <c r="K264" s="156"/>
      <c r="L264" s="156"/>
      <c r="M264" s="102">
        <f>SUM(tbl_WohnsitzSO[[#This Row],[KLV A]:[KLV C]])</f>
        <v>0</v>
      </c>
      <c r="N264" s="99" t="str">
        <f>IFERROR(IF(IFERROR(MATCH($C$8&amp;$H264,Tabelle2[Codierung],0),0)&gt;0,VLOOKUP(H264,Tabelle1[[Ort]:[RK KLV C üD]],2,),VLOOKUP(H264,Tabelle1[[Ort]:[RK KLV C üD]],5))+13,"")</f>
        <v/>
      </c>
      <c r="O264" s="99" t="str">
        <f>IFERROR(IF(IFERROR(MATCH($C$8&amp;$H264,Tabelle2[Codierung],0),0)&gt;0,VLOOKUP(H264,Tabelle1[[Ort]:[RK KLV C üD]],3,),VLOOKUP(H264,Tabelle1[[Ort]:[RK KLV C üD]],6))+13,"")</f>
        <v/>
      </c>
      <c r="P264" s="99" t="str">
        <f>IFERROR(IF(IFERROR(MATCH($C$8&amp;$H264,Tabelle2[Codierung],0),0)&gt;0,VLOOKUP(H264,Tabelle1[[Ort]:[RK KLV C üD]],4,),VLOOKUP(H264,Tabelle1[[Ort]:[RK KLV C üD]],7))+13,"")</f>
        <v/>
      </c>
      <c r="Q264" s="104" t="str">
        <f>IFERROR(tbl_WohnsitzSO[[#This Row],[KLV A]]*tbl_WohnsitzSO[[#This Row],[KLV A Ansatz]]/60,"")</f>
        <v/>
      </c>
      <c r="R264" s="104" t="str">
        <f>IFERROR(tbl_WohnsitzSO[[#This Row],[KLV B]]*tbl_WohnsitzSO[[#This Row],[KLV B Ansatz]]/60,"")</f>
        <v/>
      </c>
      <c r="S264" s="104" t="str">
        <f>IFERROR(tbl_WohnsitzSO[[#This Row],[KLV C]]*tbl_WohnsitzSO[[#This Row],[KLV C Ansatz]]/60,"")</f>
        <v/>
      </c>
      <c r="T264" s="104">
        <f>IFERROR(SUM(tbl_WohnsitzSO[[#This Row],[KLV A Kosten]:[KLV C Kosten]]),"")</f>
        <v>0</v>
      </c>
      <c r="U264" s="102">
        <f>COUNTIF($H$14:$H264,H264)</f>
        <v>0</v>
      </c>
      <c r="V264" s="161"/>
    </row>
    <row r="265" spans="1:22">
      <c r="A265" s="101">
        <v>252</v>
      </c>
      <c r="B265" s="156"/>
      <c r="C265" s="156"/>
      <c r="D265" s="230"/>
      <c r="E265" s="158"/>
      <c r="F265" s="230"/>
      <c r="G265" s="156"/>
      <c r="H265" s="155"/>
      <c r="I265" s="156"/>
      <c r="J265" s="156"/>
      <c r="K265" s="156"/>
      <c r="L265" s="156"/>
      <c r="M265" s="102">
        <f>SUM(tbl_WohnsitzSO[[#This Row],[KLV A]:[KLV C]])</f>
        <v>0</v>
      </c>
      <c r="N265" s="99" t="str">
        <f>IFERROR(IF(IFERROR(MATCH($C$8&amp;$H265,Tabelle2[Codierung],0),0)&gt;0,VLOOKUP(H265,Tabelle1[[Ort]:[RK KLV C üD]],2,),VLOOKUP(H265,Tabelle1[[Ort]:[RK KLV C üD]],5))+13,"")</f>
        <v/>
      </c>
      <c r="O265" s="99" t="str">
        <f>IFERROR(IF(IFERROR(MATCH($C$8&amp;$H265,Tabelle2[Codierung],0),0)&gt;0,VLOOKUP(H265,Tabelle1[[Ort]:[RK KLV C üD]],3,),VLOOKUP(H265,Tabelle1[[Ort]:[RK KLV C üD]],6))+13,"")</f>
        <v/>
      </c>
      <c r="P265" s="99" t="str">
        <f>IFERROR(IF(IFERROR(MATCH($C$8&amp;$H265,Tabelle2[Codierung],0),0)&gt;0,VLOOKUP(H265,Tabelle1[[Ort]:[RK KLV C üD]],4,),VLOOKUP(H265,Tabelle1[[Ort]:[RK KLV C üD]],7))+13,"")</f>
        <v/>
      </c>
      <c r="Q265" s="104" t="str">
        <f>IFERROR(tbl_WohnsitzSO[[#This Row],[KLV A]]*tbl_WohnsitzSO[[#This Row],[KLV A Ansatz]]/60,"")</f>
        <v/>
      </c>
      <c r="R265" s="104" t="str">
        <f>IFERROR(tbl_WohnsitzSO[[#This Row],[KLV B]]*tbl_WohnsitzSO[[#This Row],[KLV B Ansatz]]/60,"")</f>
        <v/>
      </c>
      <c r="S265" s="104" t="str">
        <f>IFERROR(tbl_WohnsitzSO[[#This Row],[KLV C]]*tbl_WohnsitzSO[[#This Row],[KLV C Ansatz]]/60,"")</f>
        <v/>
      </c>
      <c r="T265" s="104">
        <f>IFERROR(SUM(tbl_WohnsitzSO[[#This Row],[KLV A Kosten]:[KLV C Kosten]]),"")</f>
        <v>0</v>
      </c>
      <c r="U265" s="102">
        <f>COUNTIF($H$14:$H265,H265)</f>
        <v>0</v>
      </c>
      <c r="V265" s="161"/>
    </row>
    <row r="266" spans="1:22">
      <c r="A266" s="101">
        <v>253</v>
      </c>
      <c r="B266" s="156"/>
      <c r="C266" s="156"/>
      <c r="D266" s="230"/>
      <c r="E266" s="158"/>
      <c r="F266" s="230"/>
      <c r="G266" s="156"/>
      <c r="H266" s="155"/>
      <c r="I266" s="156"/>
      <c r="J266" s="156"/>
      <c r="K266" s="156"/>
      <c r="L266" s="156"/>
      <c r="M266" s="102">
        <f>SUM(tbl_WohnsitzSO[[#This Row],[KLV A]:[KLV C]])</f>
        <v>0</v>
      </c>
      <c r="N266" s="99" t="str">
        <f>IFERROR(IF(IFERROR(MATCH($C$8&amp;$H266,Tabelle2[Codierung],0),0)&gt;0,VLOOKUP(H266,Tabelle1[[Ort]:[RK KLV C üD]],2,),VLOOKUP(H266,Tabelle1[[Ort]:[RK KLV C üD]],5))+13,"")</f>
        <v/>
      </c>
      <c r="O266" s="99" t="str">
        <f>IFERROR(IF(IFERROR(MATCH($C$8&amp;$H266,Tabelle2[Codierung],0),0)&gt;0,VLOOKUP(H266,Tabelle1[[Ort]:[RK KLV C üD]],3,),VLOOKUP(H266,Tabelle1[[Ort]:[RK KLV C üD]],6))+13,"")</f>
        <v/>
      </c>
      <c r="P266" s="99" t="str">
        <f>IFERROR(IF(IFERROR(MATCH($C$8&amp;$H266,Tabelle2[Codierung],0),0)&gt;0,VLOOKUP(H266,Tabelle1[[Ort]:[RK KLV C üD]],4,),VLOOKUP(H266,Tabelle1[[Ort]:[RK KLV C üD]],7))+13,"")</f>
        <v/>
      </c>
      <c r="Q266" s="104" t="str">
        <f>IFERROR(tbl_WohnsitzSO[[#This Row],[KLV A]]*tbl_WohnsitzSO[[#This Row],[KLV A Ansatz]]/60,"")</f>
        <v/>
      </c>
      <c r="R266" s="104" t="str">
        <f>IFERROR(tbl_WohnsitzSO[[#This Row],[KLV B]]*tbl_WohnsitzSO[[#This Row],[KLV B Ansatz]]/60,"")</f>
        <v/>
      </c>
      <c r="S266" s="104" t="str">
        <f>IFERROR(tbl_WohnsitzSO[[#This Row],[KLV C]]*tbl_WohnsitzSO[[#This Row],[KLV C Ansatz]]/60,"")</f>
        <v/>
      </c>
      <c r="T266" s="104">
        <f>IFERROR(SUM(tbl_WohnsitzSO[[#This Row],[KLV A Kosten]:[KLV C Kosten]]),"")</f>
        <v>0</v>
      </c>
      <c r="U266" s="102">
        <f>COUNTIF($H$14:$H266,H266)</f>
        <v>0</v>
      </c>
      <c r="V266" s="161"/>
    </row>
    <row r="267" spans="1:22">
      <c r="A267" s="101">
        <v>254</v>
      </c>
      <c r="B267" s="156"/>
      <c r="C267" s="156"/>
      <c r="D267" s="230"/>
      <c r="E267" s="158"/>
      <c r="F267" s="230"/>
      <c r="G267" s="156"/>
      <c r="H267" s="155"/>
      <c r="I267" s="156"/>
      <c r="J267" s="156"/>
      <c r="K267" s="156"/>
      <c r="L267" s="156"/>
      <c r="M267" s="102">
        <f>SUM(tbl_WohnsitzSO[[#This Row],[KLV A]:[KLV C]])</f>
        <v>0</v>
      </c>
      <c r="N267" s="99" t="str">
        <f>IFERROR(IF(IFERROR(MATCH($C$8&amp;$H267,Tabelle2[Codierung],0),0)&gt;0,VLOOKUP(H267,Tabelle1[[Ort]:[RK KLV C üD]],2,),VLOOKUP(H267,Tabelle1[[Ort]:[RK KLV C üD]],5))+13,"")</f>
        <v/>
      </c>
      <c r="O267" s="99" t="str">
        <f>IFERROR(IF(IFERROR(MATCH($C$8&amp;$H267,Tabelle2[Codierung],0),0)&gt;0,VLOOKUP(H267,Tabelle1[[Ort]:[RK KLV C üD]],3,),VLOOKUP(H267,Tabelle1[[Ort]:[RK KLV C üD]],6))+13,"")</f>
        <v/>
      </c>
      <c r="P267" s="99" t="str">
        <f>IFERROR(IF(IFERROR(MATCH($C$8&amp;$H267,Tabelle2[Codierung],0),0)&gt;0,VLOOKUP(H267,Tabelle1[[Ort]:[RK KLV C üD]],4,),VLOOKUP(H267,Tabelle1[[Ort]:[RK KLV C üD]],7))+13,"")</f>
        <v/>
      </c>
      <c r="Q267" s="104" t="str">
        <f>IFERROR(tbl_WohnsitzSO[[#This Row],[KLV A]]*tbl_WohnsitzSO[[#This Row],[KLV A Ansatz]]/60,"")</f>
        <v/>
      </c>
      <c r="R267" s="104" t="str">
        <f>IFERROR(tbl_WohnsitzSO[[#This Row],[KLV B]]*tbl_WohnsitzSO[[#This Row],[KLV B Ansatz]]/60,"")</f>
        <v/>
      </c>
      <c r="S267" s="104" t="str">
        <f>IFERROR(tbl_WohnsitzSO[[#This Row],[KLV C]]*tbl_WohnsitzSO[[#This Row],[KLV C Ansatz]]/60,"")</f>
        <v/>
      </c>
      <c r="T267" s="104">
        <f>IFERROR(SUM(tbl_WohnsitzSO[[#This Row],[KLV A Kosten]:[KLV C Kosten]]),"")</f>
        <v>0</v>
      </c>
      <c r="U267" s="102">
        <f>COUNTIF($H$14:$H267,H267)</f>
        <v>0</v>
      </c>
      <c r="V267" s="161"/>
    </row>
    <row r="268" spans="1:22">
      <c r="A268" s="101">
        <v>255</v>
      </c>
      <c r="B268" s="156"/>
      <c r="C268" s="156"/>
      <c r="D268" s="230"/>
      <c r="E268" s="158"/>
      <c r="F268" s="230"/>
      <c r="G268" s="156"/>
      <c r="H268" s="155"/>
      <c r="I268" s="156"/>
      <c r="J268" s="156"/>
      <c r="K268" s="156"/>
      <c r="L268" s="156"/>
      <c r="M268" s="102">
        <f>SUM(tbl_WohnsitzSO[[#This Row],[KLV A]:[KLV C]])</f>
        <v>0</v>
      </c>
      <c r="N268" s="99" t="str">
        <f>IFERROR(IF(IFERROR(MATCH($C$8&amp;$H268,Tabelle2[Codierung],0),0)&gt;0,VLOOKUP(H268,Tabelle1[[Ort]:[RK KLV C üD]],2,),VLOOKUP(H268,Tabelle1[[Ort]:[RK KLV C üD]],5))+13,"")</f>
        <v/>
      </c>
      <c r="O268" s="99" t="str">
        <f>IFERROR(IF(IFERROR(MATCH($C$8&amp;$H268,Tabelle2[Codierung],0),0)&gt;0,VLOOKUP(H268,Tabelle1[[Ort]:[RK KLV C üD]],3,),VLOOKUP(H268,Tabelle1[[Ort]:[RK KLV C üD]],6))+13,"")</f>
        <v/>
      </c>
      <c r="P268" s="99" t="str">
        <f>IFERROR(IF(IFERROR(MATCH($C$8&amp;$H268,Tabelle2[Codierung],0),0)&gt;0,VLOOKUP(H268,Tabelle1[[Ort]:[RK KLV C üD]],4,),VLOOKUP(H268,Tabelle1[[Ort]:[RK KLV C üD]],7))+13,"")</f>
        <v/>
      </c>
      <c r="Q268" s="104" t="str">
        <f>IFERROR(tbl_WohnsitzSO[[#This Row],[KLV A]]*tbl_WohnsitzSO[[#This Row],[KLV A Ansatz]]/60,"")</f>
        <v/>
      </c>
      <c r="R268" s="104" t="str">
        <f>IFERROR(tbl_WohnsitzSO[[#This Row],[KLV B]]*tbl_WohnsitzSO[[#This Row],[KLV B Ansatz]]/60,"")</f>
        <v/>
      </c>
      <c r="S268" s="104" t="str">
        <f>IFERROR(tbl_WohnsitzSO[[#This Row],[KLV C]]*tbl_WohnsitzSO[[#This Row],[KLV C Ansatz]]/60,"")</f>
        <v/>
      </c>
      <c r="T268" s="104">
        <f>IFERROR(SUM(tbl_WohnsitzSO[[#This Row],[KLV A Kosten]:[KLV C Kosten]]),"")</f>
        <v>0</v>
      </c>
      <c r="U268" s="102">
        <f>COUNTIF($H$14:$H268,H268)</f>
        <v>0</v>
      </c>
      <c r="V268" s="161"/>
    </row>
    <row r="269" spans="1:22">
      <c r="A269" s="101">
        <v>256</v>
      </c>
      <c r="B269" s="156"/>
      <c r="C269" s="156"/>
      <c r="D269" s="230"/>
      <c r="E269" s="158"/>
      <c r="F269" s="230"/>
      <c r="G269" s="156"/>
      <c r="H269" s="155"/>
      <c r="I269" s="156"/>
      <c r="J269" s="156"/>
      <c r="K269" s="156"/>
      <c r="L269" s="156"/>
      <c r="M269" s="102">
        <f>SUM(tbl_WohnsitzSO[[#This Row],[KLV A]:[KLV C]])</f>
        <v>0</v>
      </c>
      <c r="N269" s="99" t="str">
        <f>IFERROR(IF(IFERROR(MATCH($C$8&amp;$H269,Tabelle2[Codierung],0),0)&gt;0,VLOOKUP(H269,Tabelle1[[Ort]:[RK KLV C üD]],2,),VLOOKUP(H269,Tabelle1[[Ort]:[RK KLV C üD]],5))+13,"")</f>
        <v/>
      </c>
      <c r="O269" s="99" t="str">
        <f>IFERROR(IF(IFERROR(MATCH($C$8&amp;$H269,Tabelle2[Codierung],0),0)&gt;0,VLOOKUP(H269,Tabelle1[[Ort]:[RK KLV C üD]],3,),VLOOKUP(H269,Tabelle1[[Ort]:[RK KLV C üD]],6))+13,"")</f>
        <v/>
      </c>
      <c r="P269" s="99" t="str">
        <f>IFERROR(IF(IFERROR(MATCH($C$8&amp;$H269,Tabelle2[Codierung],0),0)&gt;0,VLOOKUP(H269,Tabelle1[[Ort]:[RK KLV C üD]],4,),VLOOKUP(H269,Tabelle1[[Ort]:[RK KLV C üD]],7))+13,"")</f>
        <v/>
      </c>
      <c r="Q269" s="104" t="str">
        <f>IFERROR(tbl_WohnsitzSO[[#This Row],[KLV A]]*tbl_WohnsitzSO[[#This Row],[KLV A Ansatz]]/60,"")</f>
        <v/>
      </c>
      <c r="R269" s="104" t="str">
        <f>IFERROR(tbl_WohnsitzSO[[#This Row],[KLV B]]*tbl_WohnsitzSO[[#This Row],[KLV B Ansatz]]/60,"")</f>
        <v/>
      </c>
      <c r="S269" s="104" t="str">
        <f>IFERROR(tbl_WohnsitzSO[[#This Row],[KLV C]]*tbl_WohnsitzSO[[#This Row],[KLV C Ansatz]]/60,"")</f>
        <v/>
      </c>
      <c r="T269" s="104">
        <f>IFERROR(SUM(tbl_WohnsitzSO[[#This Row],[KLV A Kosten]:[KLV C Kosten]]),"")</f>
        <v>0</v>
      </c>
      <c r="U269" s="102">
        <f>COUNTIF($H$14:$H269,H269)</f>
        <v>0</v>
      </c>
      <c r="V269" s="161"/>
    </row>
    <row r="270" spans="1:22">
      <c r="A270" s="101">
        <v>257</v>
      </c>
      <c r="B270" s="156"/>
      <c r="C270" s="156"/>
      <c r="D270" s="230"/>
      <c r="E270" s="158"/>
      <c r="F270" s="230"/>
      <c r="G270" s="156"/>
      <c r="H270" s="155"/>
      <c r="I270" s="156"/>
      <c r="J270" s="156"/>
      <c r="K270" s="156"/>
      <c r="L270" s="156"/>
      <c r="M270" s="102">
        <f>SUM(tbl_WohnsitzSO[[#This Row],[KLV A]:[KLV C]])</f>
        <v>0</v>
      </c>
      <c r="N270" s="99" t="str">
        <f>IFERROR(IF(IFERROR(MATCH($C$8&amp;$H270,Tabelle2[Codierung],0),0)&gt;0,VLOOKUP(H270,Tabelle1[[Ort]:[RK KLV C üD]],2,),VLOOKUP(H270,Tabelle1[[Ort]:[RK KLV C üD]],5))+13,"")</f>
        <v/>
      </c>
      <c r="O270" s="99" t="str">
        <f>IFERROR(IF(IFERROR(MATCH($C$8&amp;$H270,Tabelle2[Codierung],0),0)&gt;0,VLOOKUP(H270,Tabelle1[[Ort]:[RK KLV C üD]],3,),VLOOKUP(H270,Tabelle1[[Ort]:[RK KLV C üD]],6))+13,"")</f>
        <v/>
      </c>
      <c r="P270" s="99" t="str">
        <f>IFERROR(IF(IFERROR(MATCH($C$8&amp;$H270,Tabelle2[Codierung],0),0)&gt;0,VLOOKUP(H270,Tabelle1[[Ort]:[RK KLV C üD]],4,),VLOOKUP(H270,Tabelle1[[Ort]:[RK KLV C üD]],7))+13,"")</f>
        <v/>
      </c>
      <c r="Q270" s="104" t="str">
        <f>IFERROR(tbl_WohnsitzSO[[#This Row],[KLV A]]*tbl_WohnsitzSO[[#This Row],[KLV A Ansatz]]/60,"")</f>
        <v/>
      </c>
      <c r="R270" s="104" t="str">
        <f>IFERROR(tbl_WohnsitzSO[[#This Row],[KLV B]]*tbl_WohnsitzSO[[#This Row],[KLV B Ansatz]]/60,"")</f>
        <v/>
      </c>
      <c r="S270" s="104" t="str">
        <f>IFERROR(tbl_WohnsitzSO[[#This Row],[KLV C]]*tbl_WohnsitzSO[[#This Row],[KLV C Ansatz]]/60,"")</f>
        <v/>
      </c>
      <c r="T270" s="104">
        <f>IFERROR(SUM(tbl_WohnsitzSO[[#This Row],[KLV A Kosten]:[KLV C Kosten]]),"")</f>
        <v>0</v>
      </c>
      <c r="U270" s="102">
        <f>COUNTIF($H$14:$H270,H270)</f>
        <v>0</v>
      </c>
      <c r="V270" s="161"/>
    </row>
    <row r="271" spans="1:22">
      <c r="A271" s="101">
        <v>258</v>
      </c>
      <c r="B271" s="156"/>
      <c r="C271" s="156"/>
      <c r="D271" s="230"/>
      <c r="E271" s="158"/>
      <c r="F271" s="230"/>
      <c r="G271" s="156"/>
      <c r="H271" s="155"/>
      <c r="I271" s="156"/>
      <c r="J271" s="156"/>
      <c r="K271" s="156"/>
      <c r="L271" s="156"/>
      <c r="M271" s="102">
        <f>SUM(tbl_WohnsitzSO[[#This Row],[KLV A]:[KLV C]])</f>
        <v>0</v>
      </c>
      <c r="N271" s="99" t="str">
        <f>IFERROR(IF(IFERROR(MATCH($C$8&amp;$H271,Tabelle2[Codierung],0),0)&gt;0,VLOOKUP(H271,Tabelle1[[Ort]:[RK KLV C üD]],2,),VLOOKUP(H271,Tabelle1[[Ort]:[RK KLV C üD]],5))+13,"")</f>
        <v/>
      </c>
      <c r="O271" s="99" t="str">
        <f>IFERROR(IF(IFERROR(MATCH($C$8&amp;$H271,Tabelle2[Codierung],0),0)&gt;0,VLOOKUP(H271,Tabelle1[[Ort]:[RK KLV C üD]],3,),VLOOKUP(H271,Tabelle1[[Ort]:[RK KLV C üD]],6))+13,"")</f>
        <v/>
      </c>
      <c r="P271" s="99" t="str">
        <f>IFERROR(IF(IFERROR(MATCH($C$8&amp;$H271,Tabelle2[Codierung],0),0)&gt;0,VLOOKUP(H271,Tabelle1[[Ort]:[RK KLV C üD]],4,),VLOOKUP(H271,Tabelle1[[Ort]:[RK KLV C üD]],7))+13,"")</f>
        <v/>
      </c>
      <c r="Q271" s="104" t="str">
        <f>IFERROR(tbl_WohnsitzSO[[#This Row],[KLV A]]*tbl_WohnsitzSO[[#This Row],[KLV A Ansatz]]/60,"")</f>
        <v/>
      </c>
      <c r="R271" s="104" t="str">
        <f>IFERROR(tbl_WohnsitzSO[[#This Row],[KLV B]]*tbl_WohnsitzSO[[#This Row],[KLV B Ansatz]]/60,"")</f>
        <v/>
      </c>
      <c r="S271" s="104" t="str">
        <f>IFERROR(tbl_WohnsitzSO[[#This Row],[KLV C]]*tbl_WohnsitzSO[[#This Row],[KLV C Ansatz]]/60,"")</f>
        <v/>
      </c>
      <c r="T271" s="104">
        <f>IFERROR(SUM(tbl_WohnsitzSO[[#This Row],[KLV A Kosten]:[KLV C Kosten]]),"")</f>
        <v>0</v>
      </c>
      <c r="U271" s="102">
        <f>COUNTIF($H$14:$H271,H271)</f>
        <v>0</v>
      </c>
      <c r="V271" s="161"/>
    </row>
    <row r="272" spans="1:22">
      <c r="A272" s="101">
        <v>259</v>
      </c>
      <c r="B272" s="156"/>
      <c r="C272" s="156"/>
      <c r="D272" s="230"/>
      <c r="E272" s="158"/>
      <c r="F272" s="230"/>
      <c r="G272" s="156"/>
      <c r="H272" s="155"/>
      <c r="I272" s="156"/>
      <c r="J272" s="156"/>
      <c r="K272" s="156"/>
      <c r="L272" s="156"/>
      <c r="M272" s="102">
        <f>SUM(tbl_WohnsitzSO[[#This Row],[KLV A]:[KLV C]])</f>
        <v>0</v>
      </c>
      <c r="N272" s="99" t="str">
        <f>IFERROR(IF(IFERROR(MATCH($C$8&amp;$H272,Tabelle2[Codierung],0),0)&gt;0,VLOOKUP(H272,Tabelle1[[Ort]:[RK KLV C üD]],2,),VLOOKUP(H272,Tabelle1[[Ort]:[RK KLV C üD]],5))+13,"")</f>
        <v/>
      </c>
      <c r="O272" s="99" t="str">
        <f>IFERROR(IF(IFERROR(MATCH($C$8&amp;$H272,Tabelle2[Codierung],0),0)&gt;0,VLOOKUP(H272,Tabelle1[[Ort]:[RK KLV C üD]],3,),VLOOKUP(H272,Tabelle1[[Ort]:[RK KLV C üD]],6))+13,"")</f>
        <v/>
      </c>
      <c r="P272" s="99" t="str">
        <f>IFERROR(IF(IFERROR(MATCH($C$8&amp;$H272,Tabelle2[Codierung],0),0)&gt;0,VLOOKUP(H272,Tabelle1[[Ort]:[RK KLV C üD]],4,),VLOOKUP(H272,Tabelle1[[Ort]:[RK KLV C üD]],7))+13,"")</f>
        <v/>
      </c>
      <c r="Q272" s="104" t="str">
        <f>IFERROR(tbl_WohnsitzSO[[#This Row],[KLV A]]*tbl_WohnsitzSO[[#This Row],[KLV A Ansatz]]/60,"")</f>
        <v/>
      </c>
      <c r="R272" s="104" t="str">
        <f>IFERROR(tbl_WohnsitzSO[[#This Row],[KLV B]]*tbl_WohnsitzSO[[#This Row],[KLV B Ansatz]]/60,"")</f>
        <v/>
      </c>
      <c r="S272" s="104" t="str">
        <f>IFERROR(tbl_WohnsitzSO[[#This Row],[KLV C]]*tbl_WohnsitzSO[[#This Row],[KLV C Ansatz]]/60,"")</f>
        <v/>
      </c>
      <c r="T272" s="104">
        <f>IFERROR(SUM(tbl_WohnsitzSO[[#This Row],[KLV A Kosten]:[KLV C Kosten]]),"")</f>
        <v>0</v>
      </c>
      <c r="U272" s="102">
        <f>COUNTIF($H$14:$H272,H272)</f>
        <v>0</v>
      </c>
      <c r="V272" s="161"/>
    </row>
    <row r="273" spans="1:22">
      <c r="A273" s="101">
        <v>260</v>
      </c>
      <c r="B273" s="156"/>
      <c r="C273" s="156"/>
      <c r="D273" s="230"/>
      <c r="E273" s="158"/>
      <c r="F273" s="230"/>
      <c r="G273" s="156"/>
      <c r="H273" s="155"/>
      <c r="I273" s="156"/>
      <c r="J273" s="156"/>
      <c r="K273" s="156"/>
      <c r="L273" s="156"/>
      <c r="M273" s="102">
        <f>SUM(tbl_WohnsitzSO[[#This Row],[KLV A]:[KLV C]])</f>
        <v>0</v>
      </c>
      <c r="N273" s="99" t="str">
        <f>IFERROR(IF(IFERROR(MATCH($C$8&amp;$H273,Tabelle2[Codierung],0),0)&gt;0,VLOOKUP(H273,Tabelle1[[Ort]:[RK KLV C üD]],2,),VLOOKUP(H273,Tabelle1[[Ort]:[RK KLV C üD]],5))+13,"")</f>
        <v/>
      </c>
      <c r="O273" s="99" t="str">
        <f>IFERROR(IF(IFERROR(MATCH($C$8&amp;$H273,Tabelle2[Codierung],0),0)&gt;0,VLOOKUP(H273,Tabelle1[[Ort]:[RK KLV C üD]],3,),VLOOKUP(H273,Tabelle1[[Ort]:[RK KLV C üD]],6))+13,"")</f>
        <v/>
      </c>
      <c r="P273" s="99" t="str">
        <f>IFERROR(IF(IFERROR(MATCH($C$8&amp;$H273,Tabelle2[Codierung],0),0)&gt;0,VLOOKUP(H273,Tabelle1[[Ort]:[RK KLV C üD]],4,),VLOOKUP(H273,Tabelle1[[Ort]:[RK KLV C üD]],7))+13,"")</f>
        <v/>
      </c>
      <c r="Q273" s="104" t="str">
        <f>IFERROR(tbl_WohnsitzSO[[#This Row],[KLV A]]*tbl_WohnsitzSO[[#This Row],[KLV A Ansatz]]/60,"")</f>
        <v/>
      </c>
      <c r="R273" s="104" t="str">
        <f>IFERROR(tbl_WohnsitzSO[[#This Row],[KLV B]]*tbl_WohnsitzSO[[#This Row],[KLV B Ansatz]]/60,"")</f>
        <v/>
      </c>
      <c r="S273" s="104" t="str">
        <f>IFERROR(tbl_WohnsitzSO[[#This Row],[KLV C]]*tbl_WohnsitzSO[[#This Row],[KLV C Ansatz]]/60,"")</f>
        <v/>
      </c>
      <c r="T273" s="104">
        <f>IFERROR(SUM(tbl_WohnsitzSO[[#This Row],[KLV A Kosten]:[KLV C Kosten]]),"")</f>
        <v>0</v>
      </c>
      <c r="U273" s="102">
        <f>COUNTIF($H$14:$H273,H273)</f>
        <v>0</v>
      </c>
      <c r="V273" s="161"/>
    </row>
    <row r="274" spans="1:22">
      <c r="A274" s="101">
        <v>261</v>
      </c>
      <c r="B274" s="156"/>
      <c r="C274" s="156"/>
      <c r="D274" s="230"/>
      <c r="E274" s="158"/>
      <c r="F274" s="230"/>
      <c r="G274" s="156"/>
      <c r="H274" s="155"/>
      <c r="I274" s="156"/>
      <c r="J274" s="156"/>
      <c r="K274" s="156"/>
      <c r="L274" s="156"/>
      <c r="M274" s="102">
        <f>SUM(tbl_WohnsitzSO[[#This Row],[KLV A]:[KLV C]])</f>
        <v>0</v>
      </c>
      <c r="N274" s="99" t="str">
        <f>IFERROR(IF(IFERROR(MATCH($C$8&amp;$H274,Tabelle2[Codierung],0),0)&gt;0,VLOOKUP(H274,Tabelle1[[Ort]:[RK KLV C üD]],2,),VLOOKUP(H274,Tabelle1[[Ort]:[RK KLV C üD]],5))+13,"")</f>
        <v/>
      </c>
      <c r="O274" s="99" t="str">
        <f>IFERROR(IF(IFERROR(MATCH($C$8&amp;$H274,Tabelle2[Codierung],0),0)&gt;0,VLOOKUP(H274,Tabelle1[[Ort]:[RK KLV C üD]],3,),VLOOKUP(H274,Tabelle1[[Ort]:[RK KLV C üD]],6))+13,"")</f>
        <v/>
      </c>
      <c r="P274" s="99" t="str">
        <f>IFERROR(IF(IFERROR(MATCH($C$8&amp;$H274,Tabelle2[Codierung],0),0)&gt;0,VLOOKUP(H274,Tabelle1[[Ort]:[RK KLV C üD]],4,),VLOOKUP(H274,Tabelle1[[Ort]:[RK KLV C üD]],7))+13,"")</f>
        <v/>
      </c>
      <c r="Q274" s="104" t="str">
        <f>IFERROR(tbl_WohnsitzSO[[#This Row],[KLV A]]*tbl_WohnsitzSO[[#This Row],[KLV A Ansatz]]/60,"")</f>
        <v/>
      </c>
      <c r="R274" s="104" t="str">
        <f>IFERROR(tbl_WohnsitzSO[[#This Row],[KLV B]]*tbl_WohnsitzSO[[#This Row],[KLV B Ansatz]]/60,"")</f>
        <v/>
      </c>
      <c r="S274" s="104" t="str">
        <f>IFERROR(tbl_WohnsitzSO[[#This Row],[KLV C]]*tbl_WohnsitzSO[[#This Row],[KLV C Ansatz]]/60,"")</f>
        <v/>
      </c>
      <c r="T274" s="104">
        <f>IFERROR(SUM(tbl_WohnsitzSO[[#This Row],[KLV A Kosten]:[KLV C Kosten]]),"")</f>
        <v>0</v>
      </c>
      <c r="U274" s="102">
        <f>COUNTIF($H$14:$H274,H274)</f>
        <v>0</v>
      </c>
      <c r="V274" s="161"/>
    </row>
    <row r="275" spans="1:22">
      <c r="A275" s="101">
        <v>262</v>
      </c>
      <c r="B275" s="156"/>
      <c r="C275" s="156"/>
      <c r="D275" s="230"/>
      <c r="E275" s="158"/>
      <c r="F275" s="230"/>
      <c r="G275" s="156"/>
      <c r="H275" s="155"/>
      <c r="I275" s="156"/>
      <c r="J275" s="156"/>
      <c r="K275" s="156"/>
      <c r="L275" s="156"/>
      <c r="M275" s="102">
        <f>SUM(tbl_WohnsitzSO[[#This Row],[KLV A]:[KLV C]])</f>
        <v>0</v>
      </c>
      <c r="N275" s="99" t="str">
        <f>IFERROR(IF(IFERROR(MATCH($C$8&amp;$H275,Tabelle2[Codierung],0),0)&gt;0,VLOOKUP(H275,Tabelle1[[Ort]:[RK KLV C üD]],2,),VLOOKUP(H275,Tabelle1[[Ort]:[RK KLV C üD]],5))+13,"")</f>
        <v/>
      </c>
      <c r="O275" s="99" t="str">
        <f>IFERROR(IF(IFERROR(MATCH($C$8&amp;$H275,Tabelle2[Codierung],0),0)&gt;0,VLOOKUP(H275,Tabelle1[[Ort]:[RK KLV C üD]],3,),VLOOKUP(H275,Tabelle1[[Ort]:[RK KLV C üD]],6))+13,"")</f>
        <v/>
      </c>
      <c r="P275" s="99" t="str">
        <f>IFERROR(IF(IFERROR(MATCH($C$8&amp;$H275,Tabelle2[Codierung],0),0)&gt;0,VLOOKUP(H275,Tabelle1[[Ort]:[RK KLV C üD]],4,),VLOOKUP(H275,Tabelle1[[Ort]:[RK KLV C üD]],7))+13,"")</f>
        <v/>
      </c>
      <c r="Q275" s="104" t="str">
        <f>IFERROR(tbl_WohnsitzSO[[#This Row],[KLV A]]*tbl_WohnsitzSO[[#This Row],[KLV A Ansatz]]/60,"")</f>
        <v/>
      </c>
      <c r="R275" s="104" t="str">
        <f>IFERROR(tbl_WohnsitzSO[[#This Row],[KLV B]]*tbl_WohnsitzSO[[#This Row],[KLV B Ansatz]]/60,"")</f>
        <v/>
      </c>
      <c r="S275" s="104" t="str">
        <f>IFERROR(tbl_WohnsitzSO[[#This Row],[KLV C]]*tbl_WohnsitzSO[[#This Row],[KLV C Ansatz]]/60,"")</f>
        <v/>
      </c>
      <c r="T275" s="104">
        <f>IFERROR(SUM(tbl_WohnsitzSO[[#This Row],[KLV A Kosten]:[KLV C Kosten]]),"")</f>
        <v>0</v>
      </c>
      <c r="U275" s="102">
        <f>COUNTIF($H$14:$H275,H275)</f>
        <v>0</v>
      </c>
      <c r="V275" s="161"/>
    </row>
    <row r="276" spans="1:22">
      <c r="A276" s="101">
        <v>263</v>
      </c>
      <c r="B276" s="156"/>
      <c r="C276" s="156"/>
      <c r="D276" s="230"/>
      <c r="E276" s="158"/>
      <c r="F276" s="230"/>
      <c r="G276" s="156"/>
      <c r="H276" s="155"/>
      <c r="I276" s="156"/>
      <c r="J276" s="156"/>
      <c r="K276" s="156"/>
      <c r="L276" s="156"/>
      <c r="M276" s="102">
        <f>SUM(tbl_WohnsitzSO[[#This Row],[KLV A]:[KLV C]])</f>
        <v>0</v>
      </c>
      <c r="N276" s="99" t="str">
        <f>IFERROR(IF(IFERROR(MATCH($C$8&amp;$H276,Tabelle2[Codierung],0),0)&gt;0,VLOOKUP(H276,Tabelle1[[Ort]:[RK KLV C üD]],2,),VLOOKUP(H276,Tabelle1[[Ort]:[RK KLV C üD]],5))+13,"")</f>
        <v/>
      </c>
      <c r="O276" s="99" t="str">
        <f>IFERROR(IF(IFERROR(MATCH($C$8&amp;$H276,Tabelle2[Codierung],0),0)&gt;0,VLOOKUP(H276,Tabelle1[[Ort]:[RK KLV C üD]],3,),VLOOKUP(H276,Tabelle1[[Ort]:[RK KLV C üD]],6))+13,"")</f>
        <v/>
      </c>
      <c r="P276" s="99" t="str">
        <f>IFERROR(IF(IFERROR(MATCH($C$8&amp;$H276,Tabelle2[Codierung],0),0)&gt;0,VLOOKUP(H276,Tabelle1[[Ort]:[RK KLV C üD]],4,),VLOOKUP(H276,Tabelle1[[Ort]:[RK KLV C üD]],7))+13,"")</f>
        <v/>
      </c>
      <c r="Q276" s="104" t="str">
        <f>IFERROR(tbl_WohnsitzSO[[#This Row],[KLV A]]*tbl_WohnsitzSO[[#This Row],[KLV A Ansatz]]/60,"")</f>
        <v/>
      </c>
      <c r="R276" s="104" t="str">
        <f>IFERROR(tbl_WohnsitzSO[[#This Row],[KLV B]]*tbl_WohnsitzSO[[#This Row],[KLV B Ansatz]]/60,"")</f>
        <v/>
      </c>
      <c r="S276" s="104" t="str">
        <f>IFERROR(tbl_WohnsitzSO[[#This Row],[KLV C]]*tbl_WohnsitzSO[[#This Row],[KLV C Ansatz]]/60,"")</f>
        <v/>
      </c>
      <c r="T276" s="104">
        <f>IFERROR(SUM(tbl_WohnsitzSO[[#This Row],[KLV A Kosten]:[KLV C Kosten]]),"")</f>
        <v>0</v>
      </c>
      <c r="U276" s="102">
        <f>COUNTIF($H$14:$H276,H276)</f>
        <v>0</v>
      </c>
      <c r="V276" s="161"/>
    </row>
    <row r="277" spans="1:22">
      <c r="A277" s="101">
        <v>264</v>
      </c>
      <c r="B277" s="156"/>
      <c r="C277" s="156"/>
      <c r="D277" s="230"/>
      <c r="E277" s="158"/>
      <c r="F277" s="230"/>
      <c r="G277" s="156"/>
      <c r="H277" s="155"/>
      <c r="I277" s="156"/>
      <c r="J277" s="156"/>
      <c r="K277" s="156"/>
      <c r="L277" s="156"/>
      <c r="M277" s="102">
        <f>SUM(tbl_WohnsitzSO[[#This Row],[KLV A]:[KLV C]])</f>
        <v>0</v>
      </c>
      <c r="N277" s="99" t="str">
        <f>IFERROR(IF(IFERROR(MATCH($C$8&amp;$H277,Tabelle2[Codierung],0),0)&gt;0,VLOOKUP(H277,Tabelle1[[Ort]:[RK KLV C üD]],2,),VLOOKUP(H277,Tabelle1[[Ort]:[RK KLV C üD]],5))+13,"")</f>
        <v/>
      </c>
      <c r="O277" s="99" t="str">
        <f>IFERROR(IF(IFERROR(MATCH($C$8&amp;$H277,Tabelle2[Codierung],0),0)&gt;0,VLOOKUP(H277,Tabelle1[[Ort]:[RK KLV C üD]],3,),VLOOKUP(H277,Tabelle1[[Ort]:[RK KLV C üD]],6))+13,"")</f>
        <v/>
      </c>
      <c r="P277" s="99" t="str">
        <f>IFERROR(IF(IFERROR(MATCH($C$8&amp;$H277,Tabelle2[Codierung],0),0)&gt;0,VLOOKUP(H277,Tabelle1[[Ort]:[RK KLV C üD]],4,),VLOOKUP(H277,Tabelle1[[Ort]:[RK KLV C üD]],7))+13,"")</f>
        <v/>
      </c>
      <c r="Q277" s="104" t="str">
        <f>IFERROR(tbl_WohnsitzSO[[#This Row],[KLV A]]*tbl_WohnsitzSO[[#This Row],[KLV A Ansatz]]/60,"")</f>
        <v/>
      </c>
      <c r="R277" s="104" t="str">
        <f>IFERROR(tbl_WohnsitzSO[[#This Row],[KLV B]]*tbl_WohnsitzSO[[#This Row],[KLV B Ansatz]]/60,"")</f>
        <v/>
      </c>
      <c r="S277" s="104" t="str">
        <f>IFERROR(tbl_WohnsitzSO[[#This Row],[KLV C]]*tbl_WohnsitzSO[[#This Row],[KLV C Ansatz]]/60,"")</f>
        <v/>
      </c>
      <c r="T277" s="104">
        <f>IFERROR(SUM(tbl_WohnsitzSO[[#This Row],[KLV A Kosten]:[KLV C Kosten]]),"")</f>
        <v>0</v>
      </c>
      <c r="U277" s="102">
        <f>COUNTIF($H$14:$H277,H277)</f>
        <v>0</v>
      </c>
      <c r="V277" s="161"/>
    </row>
    <row r="278" spans="1:22">
      <c r="A278" s="101">
        <v>265</v>
      </c>
      <c r="B278" s="156"/>
      <c r="C278" s="156"/>
      <c r="D278" s="230"/>
      <c r="E278" s="158"/>
      <c r="F278" s="230"/>
      <c r="G278" s="156"/>
      <c r="H278" s="155"/>
      <c r="I278" s="156"/>
      <c r="J278" s="156"/>
      <c r="K278" s="156"/>
      <c r="L278" s="156"/>
      <c r="M278" s="102">
        <f>SUM(tbl_WohnsitzSO[[#This Row],[KLV A]:[KLV C]])</f>
        <v>0</v>
      </c>
      <c r="N278" s="99" t="str">
        <f>IFERROR(IF(IFERROR(MATCH($C$8&amp;$H278,Tabelle2[Codierung],0),0)&gt;0,VLOOKUP(H278,Tabelle1[[Ort]:[RK KLV C üD]],2,),VLOOKUP(H278,Tabelle1[[Ort]:[RK KLV C üD]],5))+13,"")</f>
        <v/>
      </c>
      <c r="O278" s="99" t="str">
        <f>IFERROR(IF(IFERROR(MATCH($C$8&amp;$H278,Tabelle2[Codierung],0),0)&gt;0,VLOOKUP(H278,Tabelle1[[Ort]:[RK KLV C üD]],3,),VLOOKUP(H278,Tabelle1[[Ort]:[RK KLV C üD]],6))+13,"")</f>
        <v/>
      </c>
      <c r="P278" s="99" t="str">
        <f>IFERROR(IF(IFERROR(MATCH($C$8&amp;$H278,Tabelle2[Codierung],0),0)&gt;0,VLOOKUP(H278,Tabelle1[[Ort]:[RK KLV C üD]],4,),VLOOKUP(H278,Tabelle1[[Ort]:[RK KLV C üD]],7))+13,"")</f>
        <v/>
      </c>
      <c r="Q278" s="104" t="str">
        <f>IFERROR(tbl_WohnsitzSO[[#This Row],[KLV A]]*tbl_WohnsitzSO[[#This Row],[KLV A Ansatz]]/60,"")</f>
        <v/>
      </c>
      <c r="R278" s="104" t="str">
        <f>IFERROR(tbl_WohnsitzSO[[#This Row],[KLV B]]*tbl_WohnsitzSO[[#This Row],[KLV B Ansatz]]/60,"")</f>
        <v/>
      </c>
      <c r="S278" s="104" t="str">
        <f>IFERROR(tbl_WohnsitzSO[[#This Row],[KLV C]]*tbl_WohnsitzSO[[#This Row],[KLV C Ansatz]]/60,"")</f>
        <v/>
      </c>
      <c r="T278" s="104">
        <f>IFERROR(SUM(tbl_WohnsitzSO[[#This Row],[KLV A Kosten]:[KLV C Kosten]]),"")</f>
        <v>0</v>
      </c>
      <c r="U278" s="102">
        <f>COUNTIF($H$14:$H278,H278)</f>
        <v>0</v>
      </c>
      <c r="V278" s="161"/>
    </row>
    <row r="279" spans="1:22">
      <c r="A279" s="101">
        <v>266</v>
      </c>
      <c r="B279" s="156"/>
      <c r="C279" s="156"/>
      <c r="D279" s="230"/>
      <c r="E279" s="158"/>
      <c r="F279" s="230"/>
      <c r="G279" s="156"/>
      <c r="H279" s="155"/>
      <c r="I279" s="156"/>
      <c r="J279" s="156"/>
      <c r="K279" s="156"/>
      <c r="L279" s="156"/>
      <c r="M279" s="102">
        <f>SUM(tbl_WohnsitzSO[[#This Row],[KLV A]:[KLV C]])</f>
        <v>0</v>
      </c>
      <c r="N279" s="99" t="str">
        <f>IFERROR(IF(IFERROR(MATCH($C$8&amp;$H279,Tabelle2[Codierung],0),0)&gt;0,VLOOKUP(H279,Tabelle1[[Ort]:[RK KLV C üD]],2,),VLOOKUP(H279,Tabelle1[[Ort]:[RK KLV C üD]],5))+13,"")</f>
        <v/>
      </c>
      <c r="O279" s="99" t="str">
        <f>IFERROR(IF(IFERROR(MATCH($C$8&amp;$H279,Tabelle2[Codierung],0),0)&gt;0,VLOOKUP(H279,Tabelle1[[Ort]:[RK KLV C üD]],3,),VLOOKUP(H279,Tabelle1[[Ort]:[RK KLV C üD]],6))+13,"")</f>
        <v/>
      </c>
      <c r="P279" s="99" t="str">
        <f>IFERROR(IF(IFERROR(MATCH($C$8&amp;$H279,Tabelle2[Codierung],0),0)&gt;0,VLOOKUP(H279,Tabelle1[[Ort]:[RK KLV C üD]],4,),VLOOKUP(H279,Tabelle1[[Ort]:[RK KLV C üD]],7))+13,"")</f>
        <v/>
      </c>
      <c r="Q279" s="104" t="str">
        <f>IFERROR(tbl_WohnsitzSO[[#This Row],[KLV A]]*tbl_WohnsitzSO[[#This Row],[KLV A Ansatz]]/60,"")</f>
        <v/>
      </c>
      <c r="R279" s="104" t="str">
        <f>IFERROR(tbl_WohnsitzSO[[#This Row],[KLV B]]*tbl_WohnsitzSO[[#This Row],[KLV B Ansatz]]/60,"")</f>
        <v/>
      </c>
      <c r="S279" s="104" t="str">
        <f>IFERROR(tbl_WohnsitzSO[[#This Row],[KLV C]]*tbl_WohnsitzSO[[#This Row],[KLV C Ansatz]]/60,"")</f>
        <v/>
      </c>
      <c r="T279" s="104">
        <f>IFERROR(SUM(tbl_WohnsitzSO[[#This Row],[KLV A Kosten]:[KLV C Kosten]]),"")</f>
        <v>0</v>
      </c>
      <c r="U279" s="102">
        <f>COUNTIF($H$14:$H279,H279)</f>
        <v>0</v>
      </c>
      <c r="V279" s="161"/>
    </row>
    <row r="280" spans="1:22">
      <c r="A280" s="101">
        <v>267</v>
      </c>
      <c r="B280" s="156"/>
      <c r="C280" s="156"/>
      <c r="D280" s="230"/>
      <c r="E280" s="158"/>
      <c r="F280" s="230"/>
      <c r="G280" s="156"/>
      <c r="H280" s="155"/>
      <c r="I280" s="156"/>
      <c r="J280" s="156"/>
      <c r="K280" s="156"/>
      <c r="L280" s="156"/>
      <c r="M280" s="102">
        <f>SUM(tbl_WohnsitzSO[[#This Row],[KLV A]:[KLV C]])</f>
        <v>0</v>
      </c>
      <c r="N280" s="99" t="str">
        <f>IFERROR(IF(IFERROR(MATCH($C$8&amp;$H280,Tabelle2[Codierung],0),0)&gt;0,VLOOKUP(H280,Tabelle1[[Ort]:[RK KLV C üD]],2,),VLOOKUP(H280,Tabelle1[[Ort]:[RK KLV C üD]],5))+13,"")</f>
        <v/>
      </c>
      <c r="O280" s="99" t="str">
        <f>IFERROR(IF(IFERROR(MATCH($C$8&amp;$H280,Tabelle2[Codierung],0),0)&gt;0,VLOOKUP(H280,Tabelle1[[Ort]:[RK KLV C üD]],3,),VLOOKUP(H280,Tabelle1[[Ort]:[RK KLV C üD]],6))+13,"")</f>
        <v/>
      </c>
      <c r="P280" s="99" t="str">
        <f>IFERROR(IF(IFERROR(MATCH($C$8&amp;$H280,Tabelle2[Codierung],0),0)&gt;0,VLOOKUP(H280,Tabelle1[[Ort]:[RK KLV C üD]],4,),VLOOKUP(H280,Tabelle1[[Ort]:[RK KLV C üD]],7))+13,"")</f>
        <v/>
      </c>
      <c r="Q280" s="104" t="str">
        <f>IFERROR(tbl_WohnsitzSO[[#This Row],[KLV A]]*tbl_WohnsitzSO[[#This Row],[KLV A Ansatz]]/60,"")</f>
        <v/>
      </c>
      <c r="R280" s="104" t="str">
        <f>IFERROR(tbl_WohnsitzSO[[#This Row],[KLV B]]*tbl_WohnsitzSO[[#This Row],[KLV B Ansatz]]/60,"")</f>
        <v/>
      </c>
      <c r="S280" s="104" t="str">
        <f>IFERROR(tbl_WohnsitzSO[[#This Row],[KLV C]]*tbl_WohnsitzSO[[#This Row],[KLV C Ansatz]]/60,"")</f>
        <v/>
      </c>
      <c r="T280" s="104">
        <f>IFERROR(SUM(tbl_WohnsitzSO[[#This Row],[KLV A Kosten]:[KLV C Kosten]]),"")</f>
        <v>0</v>
      </c>
      <c r="U280" s="102">
        <f>COUNTIF($H$14:$H280,H280)</f>
        <v>0</v>
      </c>
      <c r="V280" s="161"/>
    </row>
    <row r="281" spans="1:22">
      <c r="A281" s="101">
        <v>268</v>
      </c>
      <c r="B281" s="156"/>
      <c r="C281" s="156"/>
      <c r="D281" s="230"/>
      <c r="E281" s="158"/>
      <c r="F281" s="230"/>
      <c r="G281" s="156"/>
      <c r="H281" s="155"/>
      <c r="I281" s="156"/>
      <c r="J281" s="156"/>
      <c r="K281" s="156"/>
      <c r="L281" s="156"/>
      <c r="M281" s="102">
        <f>SUM(tbl_WohnsitzSO[[#This Row],[KLV A]:[KLV C]])</f>
        <v>0</v>
      </c>
      <c r="N281" s="99" t="str">
        <f>IFERROR(IF(IFERROR(MATCH($C$8&amp;$H281,Tabelle2[Codierung],0),0)&gt;0,VLOOKUP(H281,Tabelle1[[Ort]:[RK KLV C üD]],2,),VLOOKUP(H281,Tabelle1[[Ort]:[RK KLV C üD]],5))+13,"")</f>
        <v/>
      </c>
      <c r="O281" s="99" t="str">
        <f>IFERROR(IF(IFERROR(MATCH($C$8&amp;$H281,Tabelle2[Codierung],0),0)&gt;0,VLOOKUP(H281,Tabelle1[[Ort]:[RK KLV C üD]],3,),VLOOKUP(H281,Tabelle1[[Ort]:[RK KLV C üD]],6))+13,"")</f>
        <v/>
      </c>
      <c r="P281" s="99" t="str">
        <f>IFERROR(IF(IFERROR(MATCH($C$8&amp;$H281,Tabelle2[Codierung],0),0)&gt;0,VLOOKUP(H281,Tabelle1[[Ort]:[RK KLV C üD]],4,),VLOOKUP(H281,Tabelle1[[Ort]:[RK KLV C üD]],7))+13,"")</f>
        <v/>
      </c>
      <c r="Q281" s="104" t="str">
        <f>IFERROR(tbl_WohnsitzSO[[#This Row],[KLV A]]*tbl_WohnsitzSO[[#This Row],[KLV A Ansatz]]/60,"")</f>
        <v/>
      </c>
      <c r="R281" s="104" t="str">
        <f>IFERROR(tbl_WohnsitzSO[[#This Row],[KLV B]]*tbl_WohnsitzSO[[#This Row],[KLV B Ansatz]]/60,"")</f>
        <v/>
      </c>
      <c r="S281" s="104" t="str">
        <f>IFERROR(tbl_WohnsitzSO[[#This Row],[KLV C]]*tbl_WohnsitzSO[[#This Row],[KLV C Ansatz]]/60,"")</f>
        <v/>
      </c>
      <c r="T281" s="104">
        <f>IFERROR(SUM(tbl_WohnsitzSO[[#This Row],[KLV A Kosten]:[KLV C Kosten]]),"")</f>
        <v>0</v>
      </c>
      <c r="U281" s="102">
        <f>COUNTIF($H$14:$H281,H281)</f>
        <v>0</v>
      </c>
      <c r="V281" s="161"/>
    </row>
    <row r="282" spans="1:22">
      <c r="A282" s="101">
        <v>269</v>
      </c>
      <c r="B282" s="156"/>
      <c r="C282" s="156"/>
      <c r="D282" s="230"/>
      <c r="E282" s="158"/>
      <c r="F282" s="230"/>
      <c r="G282" s="156"/>
      <c r="H282" s="155"/>
      <c r="I282" s="156"/>
      <c r="J282" s="156"/>
      <c r="K282" s="156"/>
      <c r="L282" s="156"/>
      <c r="M282" s="102">
        <f>SUM(tbl_WohnsitzSO[[#This Row],[KLV A]:[KLV C]])</f>
        <v>0</v>
      </c>
      <c r="N282" s="99" t="str">
        <f>IFERROR(IF(IFERROR(MATCH($C$8&amp;$H282,Tabelle2[Codierung],0),0)&gt;0,VLOOKUP(H282,Tabelle1[[Ort]:[RK KLV C üD]],2,),VLOOKUP(H282,Tabelle1[[Ort]:[RK KLV C üD]],5))+13,"")</f>
        <v/>
      </c>
      <c r="O282" s="99" t="str">
        <f>IFERROR(IF(IFERROR(MATCH($C$8&amp;$H282,Tabelle2[Codierung],0),0)&gt;0,VLOOKUP(H282,Tabelle1[[Ort]:[RK KLV C üD]],3,),VLOOKUP(H282,Tabelle1[[Ort]:[RK KLV C üD]],6))+13,"")</f>
        <v/>
      </c>
      <c r="P282" s="99" t="str">
        <f>IFERROR(IF(IFERROR(MATCH($C$8&amp;$H282,Tabelle2[Codierung],0),0)&gt;0,VLOOKUP(H282,Tabelle1[[Ort]:[RK KLV C üD]],4,),VLOOKUP(H282,Tabelle1[[Ort]:[RK KLV C üD]],7))+13,"")</f>
        <v/>
      </c>
      <c r="Q282" s="104" t="str">
        <f>IFERROR(tbl_WohnsitzSO[[#This Row],[KLV A]]*tbl_WohnsitzSO[[#This Row],[KLV A Ansatz]]/60,"")</f>
        <v/>
      </c>
      <c r="R282" s="104" t="str">
        <f>IFERROR(tbl_WohnsitzSO[[#This Row],[KLV B]]*tbl_WohnsitzSO[[#This Row],[KLV B Ansatz]]/60,"")</f>
        <v/>
      </c>
      <c r="S282" s="104" t="str">
        <f>IFERROR(tbl_WohnsitzSO[[#This Row],[KLV C]]*tbl_WohnsitzSO[[#This Row],[KLV C Ansatz]]/60,"")</f>
        <v/>
      </c>
      <c r="T282" s="104">
        <f>IFERROR(SUM(tbl_WohnsitzSO[[#This Row],[KLV A Kosten]:[KLV C Kosten]]),"")</f>
        <v>0</v>
      </c>
      <c r="U282" s="102">
        <f>COUNTIF($H$14:$H282,H282)</f>
        <v>0</v>
      </c>
      <c r="V282" s="161"/>
    </row>
    <row r="283" spans="1:22">
      <c r="A283" s="101">
        <v>270</v>
      </c>
      <c r="B283" s="156"/>
      <c r="C283" s="156"/>
      <c r="D283" s="230"/>
      <c r="E283" s="158"/>
      <c r="F283" s="230"/>
      <c r="G283" s="156"/>
      <c r="H283" s="155"/>
      <c r="I283" s="156"/>
      <c r="J283" s="156"/>
      <c r="K283" s="156"/>
      <c r="L283" s="156"/>
      <c r="M283" s="102">
        <f>SUM(tbl_WohnsitzSO[[#This Row],[KLV A]:[KLV C]])</f>
        <v>0</v>
      </c>
      <c r="N283" s="99" t="str">
        <f>IFERROR(IF(IFERROR(MATCH($C$8&amp;$H283,Tabelle2[Codierung],0),0)&gt;0,VLOOKUP(H283,Tabelle1[[Ort]:[RK KLV C üD]],2,),VLOOKUP(H283,Tabelle1[[Ort]:[RK KLV C üD]],5))+13,"")</f>
        <v/>
      </c>
      <c r="O283" s="99" t="str">
        <f>IFERROR(IF(IFERROR(MATCH($C$8&amp;$H283,Tabelle2[Codierung],0),0)&gt;0,VLOOKUP(H283,Tabelle1[[Ort]:[RK KLV C üD]],3,),VLOOKUP(H283,Tabelle1[[Ort]:[RK KLV C üD]],6))+13,"")</f>
        <v/>
      </c>
      <c r="P283" s="99" t="str">
        <f>IFERROR(IF(IFERROR(MATCH($C$8&amp;$H283,Tabelle2[Codierung],0),0)&gt;0,VLOOKUP(H283,Tabelle1[[Ort]:[RK KLV C üD]],4,),VLOOKUP(H283,Tabelle1[[Ort]:[RK KLV C üD]],7))+13,"")</f>
        <v/>
      </c>
      <c r="Q283" s="104" t="str">
        <f>IFERROR(tbl_WohnsitzSO[[#This Row],[KLV A]]*tbl_WohnsitzSO[[#This Row],[KLV A Ansatz]]/60,"")</f>
        <v/>
      </c>
      <c r="R283" s="104" t="str">
        <f>IFERROR(tbl_WohnsitzSO[[#This Row],[KLV B]]*tbl_WohnsitzSO[[#This Row],[KLV B Ansatz]]/60,"")</f>
        <v/>
      </c>
      <c r="S283" s="104" t="str">
        <f>IFERROR(tbl_WohnsitzSO[[#This Row],[KLV C]]*tbl_WohnsitzSO[[#This Row],[KLV C Ansatz]]/60,"")</f>
        <v/>
      </c>
      <c r="T283" s="104">
        <f>IFERROR(SUM(tbl_WohnsitzSO[[#This Row],[KLV A Kosten]:[KLV C Kosten]]),"")</f>
        <v>0</v>
      </c>
      <c r="U283" s="102">
        <f>COUNTIF($H$14:$H283,H283)</f>
        <v>0</v>
      </c>
      <c r="V283" s="161"/>
    </row>
    <row r="284" spans="1:22">
      <c r="A284" s="101">
        <v>271</v>
      </c>
      <c r="B284" s="156"/>
      <c r="C284" s="156"/>
      <c r="D284" s="230"/>
      <c r="E284" s="158"/>
      <c r="F284" s="230"/>
      <c r="G284" s="156"/>
      <c r="H284" s="155"/>
      <c r="I284" s="156"/>
      <c r="J284" s="156"/>
      <c r="K284" s="156"/>
      <c r="L284" s="156"/>
      <c r="M284" s="102">
        <f>SUM(tbl_WohnsitzSO[[#This Row],[KLV A]:[KLV C]])</f>
        <v>0</v>
      </c>
      <c r="N284" s="99" t="str">
        <f>IFERROR(IF(IFERROR(MATCH($C$8&amp;$H284,Tabelle2[Codierung],0),0)&gt;0,VLOOKUP(H284,Tabelle1[[Ort]:[RK KLV C üD]],2,),VLOOKUP(H284,Tabelle1[[Ort]:[RK KLV C üD]],5))+13,"")</f>
        <v/>
      </c>
      <c r="O284" s="99" t="str">
        <f>IFERROR(IF(IFERROR(MATCH($C$8&amp;$H284,Tabelle2[Codierung],0),0)&gt;0,VLOOKUP(H284,Tabelle1[[Ort]:[RK KLV C üD]],3,),VLOOKUP(H284,Tabelle1[[Ort]:[RK KLV C üD]],6))+13,"")</f>
        <v/>
      </c>
      <c r="P284" s="99" t="str">
        <f>IFERROR(IF(IFERROR(MATCH($C$8&amp;$H284,Tabelle2[Codierung],0),0)&gt;0,VLOOKUP(H284,Tabelle1[[Ort]:[RK KLV C üD]],4,),VLOOKUP(H284,Tabelle1[[Ort]:[RK KLV C üD]],7))+13,"")</f>
        <v/>
      </c>
      <c r="Q284" s="104" t="str">
        <f>IFERROR(tbl_WohnsitzSO[[#This Row],[KLV A]]*tbl_WohnsitzSO[[#This Row],[KLV A Ansatz]]/60,"")</f>
        <v/>
      </c>
      <c r="R284" s="104" t="str">
        <f>IFERROR(tbl_WohnsitzSO[[#This Row],[KLV B]]*tbl_WohnsitzSO[[#This Row],[KLV B Ansatz]]/60,"")</f>
        <v/>
      </c>
      <c r="S284" s="104" t="str">
        <f>IFERROR(tbl_WohnsitzSO[[#This Row],[KLV C]]*tbl_WohnsitzSO[[#This Row],[KLV C Ansatz]]/60,"")</f>
        <v/>
      </c>
      <c r="T284" s="104">
        <f>IFERROR(SUM(tbl_WohnsitzSO[[#This Row],[KLV A Kosten]:[KLV C Kosten]]),"")</f>
        <v>0</v>
      </c>
      <c r="U284" s="102">
        <f>COUNTIF($H$14:$H284,H284)</f>
        <v>0</v>
      </c>
      <c r="V284" s="161"/>
    </row>
    <row r="285" spans="1:22">
      <c r="A285" s="101">
        <v>272</v>
      </c>
      <c r="B285" s="156"/>
      <c r="C285" s="156"/>
      <c r="D285" s="230"/>
      <c r="E285" s="158"/>
      <c r="F285" s="230"/>
      <c r="G285" s="156"/>
      <c r="H285" s="155"/>
      <c r="I285" s="156"/>
      <c r="J285" s="156"/>
      <c r="K285" s="156"/>
      <c r="L285" s="156"/>
      <c r="M285" s="102">
        <f>SUM(tbl_WohnsitzSO[[#This Row],[KLV A]:[KLV C]])</f>
        <v>0</v>
      </c>
      <c r="N285" s="99" t="str">
        <f>IFERROR(IF(IFERROR(MATCH($C$8&amp;$H285,Tabelle2[Codierung],0),0)&gt;0,VLOOKUP(H285,Tabelle1[[Ort]:[RK KLV C üD]],2,),VLOOKUP(H285,Tabelle1[[Ort]:[RK KLV C üD]],5))+13,"")</f>
        <v/>
      </c>
      <c r="O285" s="99" t="str">
        <f>IFERROR(IF(IFERROR(MATCH($C$8&amp;$H285,Tabelle2[Codierung],0),0)&gt;0,VLOOKUP(H285,Tabelle1[[Ort]:[RK KLV C üD]],3,),VLOOKUP(H285,Tabelle1[[Ort]:[RK KLV C üD]],6))+13,"")</f>
        <v/>
      </c>
      <c r="P285" s="99" t="str">
        <f>IFERROR(IF(IFERROR(MATCH($C$8&amp;$H285,Tabelle2[Codierung],0),0)&gt;0,VLOOKUP(H285,Tabelle1[[Ort]:[RK KLV C üD]],4,),VLOOKUP(H285,Tabelle1[[Ort]:[RK KLV C üD]],7))+13,"")</f>
        <v/>
      </c>
      <c r="Q285" s="104" t="str">
        <f>IFERROR(tbl_WohnsitzSO[[#This Row],[KLV A]]*tbl_WohnsitzSO[[#This Row],[KLV A Ansatz]]/60,"")</f>
        <v/>
      </c>
      <c r="R285" s="104" t="str">
        <f>IFERROR(tbl_WohnsitzSO[[#This Row],[KLV B]]*tbl_WohnsitzSO[[#This Row],[KLV B Ansatz]]/60,"")</f>
        <v/>
      </c>
      <c r="S285" s="104" t="str">
        <f>IFERROR(tbl_WohnsitzSO[[#This Row],[KLV C]]*tbl_WohnsitzSO[[#This Row],[KLV C Ansatz]]/60,"")</f>
        <v/>
      </c>
      <c r="T285" s="104">
        <f>IFERROR(SUM(tbl_WohnsitzSO[[#This Row],[KLV A Kosten]:[KLV C Kosten]]),"")</f>
        <v>0</v>
      </c>
      <c r="U285" s="102">
        <f>COUNTIF($H$14:$H285,H285)</f>
        <v>0</v>
      </c>
      <c r="V285" s="161"/>
    </row>
    <row r="286" spans="1:22">
      <c r="A286" s="101">
        <v>273</v>
      </c>
      <c r="B286" s="156"/>
      <c r="C286" s="156"/>
      <c r="D286" s="230"/>
      <c r="E286" s="158"/>
      <c r="F286" s="230"/>
      <c r="G286" s="156"/>
      <c r="H286" s="155"/>
      <c r="I286" s="156"/>
      <c r="J286" s="156"/>
      <c r="K286" s="156"/>
      <c r="L286" s="156"/>
      <c r="M286" s="102">
        <f>SUM(tbl_WohnsitzSO[[#This Row],[KLV A]:[KLV C]])</f>
        <v>0</v>
      </c>
      <c r="N286" s="99" t="str">
        <f>IFERROR(IF(IFERROR(MATCH($C$8&amp;$H286,Tabelle2[Codierung],0),0)&gt;0,VLOOKUP(H286,Tabelle1[[Ort]:[RK KLV C üD]],2,),VLOOKUP(H286,Tabelle1[[Ort]:[RK KLV C üD]],5))+13,"")</f>
        <v/>
      </c>
      <c r="O286" s="99" t="str">
        <f>IFERROR(IF(IFERROR(MATCH($C$8&amp;$H286,Tabelle2[Codierung],0),0)&gt;0,VLOOKUP(H286,Tabelle1[[Ort]:[RK KLV C üD]],3,),VLOOKUP(H286,Tabelle1[[Ort]:[RK KLV C üD]],6))+13,"")</f>
        <v/>
      </c>
      <c r="P286" s="99" t="str">
        <f>IFERROR(IF(IFERROR(MATCH($C$8&amp;$H286,Tabelle2[Codierung],0),0)&gt;0,VLOOKUP(H286,Tabelle1[[Ort]:[RK KLV C üD]],4,),VLOOKUP(H286,Tabelle1[[Ort]:[RK KLV C üD]],7))+13,"")</f>
        <v/>
      </c>
      <c r="Q286" s="104" t="str">
        <f>IFERROR(tbl_WohnsitzSO[[#This Row],[KLV A]]*tbl_WohnsitzSO[[#This Row],[KLV A Ansatz]]/60,"")</f>
        <v/>
      </c>
      <c r="R286" s="104" t="str">
        <f>IFERROR(tbl_WohnsitzSO[[#This Row],[KLV B]]*tbl_WohnsitzSO[[#This Row],[KLV B Ansatz]]/60,"")</f>
        <v/>
      </c>
      <c r="S286" s="104" t="str">
        <f>IFERROR(tbl_WohnsitzSO[[#This Row],[KLV C]]*tbl_WohnsitzSO[[#This Row],[KLV C Ansatz]]/60,"")</f>
        <v/>
      </c>
      <c r="T286" s="104">
        <f>IFERROR(SUM(tbl_WohnsitzSO[[#This Row],[KLV A Kosten]:[KLV C Kosten]]),"")</f>
        <v>0</v>
      </c>
      <c r="U286" s="102">
        <f>COUNTIF($H$14:$H286,H286)</f>
        <v>0</v>
      </c>
      <c r="V286" s="161"/>
    </row>
    <row r="287" spans="1:22">
      <c r="A287" s="101">
        <v>274</v>
      </c>
      <c r="B287" s="156"/>
      <c r="C287" s="156"/>
      <c r="D287" s="230"/>
      <c r="E287" s="158"/>
      <c r="F287" s="230"/>
      <c r="G287" s="156"/>
      <c r="H287" s="155"/>
      <c r="I287" s="156"/>
      <c r="J287" s="156"/>
      <c r="K287" s="156"/>
      <c r="L287" s="156"/>
      <c r="M287" s="102">
        <f>SUM(tbl_WohnsitzSO[[#This Row],[KLV A]:[KLV C]])</f>
        <v>0</v>
      </c>
      <c r="N287" s="99" t="str">
        <f>IFERROR(IF(IFERROR(MATCH($C$8&amp;$H287,Tabelle2[Codierung],0),0)&gt;0,VLOOKUP(H287,Tabelle1[[Ort]:[RK KLV C üD]],2,),VLOOKUP(H287,Tabelle1[[Ort]:[RK KLV C üD]],5))+13,"")</f>
        <v/>
      </c>
      <c r="O287" s="99" t="str">
        <f>IFERROR(IF(IFERROR(MATCH($C$8&amp;$H287,Tabelle2[Codierung],0),0)&gt;0,VLOOKUP(H287,Tabelle1[[Ort]:[RK KLV C üD]],3,),VLOOKUP(H287,Tabelle1[[Ort]:[RK KLV C üD]],6))+13,"")</f>
        <v/>
      </c>
      <c r="P287" s="99" t="str">
        <f>IFERROR(IF(IFERROR(MATCH($C$8&amp;$H287,Tabelle2[Codierung],0),0)&gt;0,VLOOKUP(H287,Tabelle1[[Ort]:[RK KLV C üD]],4,),VLOOKUP(H287,Tabelle1[[Ort]:[RK KLV C üD]],7))+13,"")</f>
        <v/>
      </c>
      <c r="Q287" s="104" t="str">
        <f>IFERROR(tbl_WohnsitzSO[[#This Row],[KLV A]]*tbl_WohnsitzSO[[#This Row],[KLV A Ansatz]]/60,"")</f>
        <v/>
      </c>
      <c r="R287" s="104" t="str">
        <f>IFERROR(tbl_WohnsitzSO[[#This Row],[KLV B]]*tbl_WohnsitzSO[[#This Row],[KLV B Ansatz]]/60,"")</f>
        <v/>
      </c>
      <c r="S287" s="104" t="str">
        <f>IFERROR(tbl_WohnsitzSO[[#This Row],[KLV C]]*tbl_WohnsitzSO[[#This Row],[KLV C Ansatz]]/60,"")</f>
        <v/>
      </c>
      <c r="T287" s="104">
        <f>IFERROR(SUM(tbl_WohnsitzSO[[#This Row],[KLV A Kosten]:[KLV C Kosten]]),"")</f>
        <v>0</v>
      </c>
      <c r="U287" s="102">
        <f>COUNTIF($H$14:$H287,H287)</f>
        <v>0</v>
      </c>
      <c r="V287" s="161"/>
    </row>
    <row r="288" spans="1:22">
      <c r="A288" s="101">
        <v>275</v>
      </c>
      <c r="B288" s="156"/>
      <c r="C288" s="156"/>
      <c r="D288" s="230"/>
      <c r="E288" s="158"/>
      <c r="F288" s="230"/>
      <c r="G288" s="156"/>
      <c r="H288" s="155"/>
      <c r="I288" s="156"/>
      <c r="J288" s="156"/>
      <c r="K288" s="156"/>
      <c r="L288" s="156"/>
      <c r="M288" s="102">
        <f>SUM(tbl_WohnsitzSO[[#This Row],[KLV A]:[KLV C]])</f>
        <v>0</v>
      </c>
      <c r="N288" s="99" t="str">
        <f>IFERROR(IF(IFERROR(MATCH($C$8&amp;$H288,Tabelle2[Codierung],0),0)&gt;0,VLOOKUP(H288,Tabelle1[[Ort]:[RK KLV C üD]],2,),VLOOKUP(H288,Tabelle1[[Ort]:[RK KLV C üD]],5))+13,"")</f>
        <v/>
      </c>
      <c r="O288" s="99" t="str">
        <f>IFERROR(IF(IFERROR(MATCH($C$8&amp;$H288,Tabelle2[Codierung],0),0)&gt;0,VLOOKUP(H288,Tabelle1[[Ort]:[RK KLV C üD]],3,),VLOOKUP(H288,Tabelle1[[Ort]:[RK KLV C üD]],6))+13,"")</f>
        <v/>
      </c>
      <c r="P288" s="99" t="str">
        <f>IFERROR(IF(IFERROR(MATCH($C$8&amp;$H288,Tabelle2[Codierung],0),0)&gt;0,VLOOKUP(H288,Tabelle1[[Ort]:[RK KLV C üD]],4,),VLOOKUP(H288,Tabelle1[[Ort]:[RK KLV C üD]],7))+13,"")</f>
        <v/>
      </c>
      <c r="Q288" s="104" t="str">
        <f>IFERROR(tbl_WohnsitzSO[[#This Row],[KLV A]]*tbl_WohnsitzSO[[#This Row],[KLV A Ansatz]]/60,"")</f>
        <v/>
      </c>
      <c r="R288" s="104" t="str">
        <f>IFERROR(tbl_WohnsitzSO[[#This Row],[KLV B]]*tbl_WohnsitzSO[[#This Row],[KLV B Ansatz]]/60,"")</f>
        <v/>
      </c>
      <c r="S288" s="104" t="str">
        <f>IFERROR(tbl_WohnsitzSO[[#This Row],[KLV C]]*tbl_WohnsitzSO[[#This Row],[KLV C Ansatz]]/60,"")</f>
        <v/>
      </c>
      <c r="T288" s="104">
        <f>IFERROR(SUM(tbl_WohnsitzSO[[#This Row],[KLV A Kosten]:[KLV C Kosten]]),"")</f>
        <v>0</v>
      </c>
      <c r="U288" s="102">
        <f>COUNTIF($H$14:$H288,H288)</f>
        <v>0</v>
      </c>
      <c r="V288" s="161"/>
    </row>
    <row r="289" spans="1:22">
      <c r="A289" s="101">
        <v>276</v>
      </c>
      <c r="B289" s="156"/>
      <c r="C289" s="156"/>
      <c r="D289" s="230"/>
      <c r="E289" s="158"/>
      <c r="F289" s="230"/>
      <c r="G289" s="156"/>
      <c r="H289" s="155"/>
      <c r="I289" s="156"/>
      <c r="J289" s="156"/>
      <c r="K289" s="156"/>
      <c r="L289" s="156"/>
      <c r="M289" s="102">
        <f>SUM(tbl_WohnsitzSO[[#This Row],[KLV A]:[KLV C]])</f>
        <v>0</v>
      </c>
      <c r="N289" s="99" t="str">
        <f>IFERROR(IF(IFERROR(MATCH($C$8&amp;$H289,Tabelle2[Codierung],0),0)&gt;0,VLOOKUP(H289,Tabelle1[[Ort]:[RK KLV C üD]],2,),VLOOKUP(H289,Tabelle1[[Ort]:[RK KLV C üD]],5))+13,"")</f>
        <v/>
      </c>
      <c r="O289" s="99" t="str">
        <f>IFERROR(IF(IFERROR(MATCH($C$8&amp;$H289,Tabelle2[Codierung],0),0)&gt;0,VLOOKUP(H289,Tabelle1[[Ort]:[RK KLV C üD]],3,),VLOOKUP(H289,Tabelle1[[Ort]:[RK KLV C üD]],6))+13,"")</f>
        <v/>
      </c>
      <c r="P289" s="99" t="str">
        <f>IFERROR(IF(IFERROR(MATCH($C$8&amp;$H289,Tabelle2[Codierung],0),0)&gt;0,VLOOKUP(H289,Tabelle1[[Ort]:[RK KLV C üD]],4,),VLOOKUP(H289,Tabelle1[[Ort]:[RK KLV C üD]],7))+13,"")</f>
        <v/>
      </c>
      <c r="Q289" s="104" t="str">
        <f>IFERROR(tbl_WohnsitzSO[[#This Row],[KLV A]]*tbl_WohnsitzSO[[#This Row],[KLV A Ansatz]]/60,"")</f>
        <v/>
      </c>
      <c r="R289" s="104" t="str">
        <f>IFERROR(tbl_WohnsitzSO[[#This Row],[KLV B]]*tbl_WohnsitzSO[[#This Row],[KLV B Ansatz]]/60,"")</f>
        <v/>
      </c>
      <c r="S289" s="104" t="str">
        <f>IFERROR(tbl_WohnsitzSO[[#This Row],[KLV C]]*tbl_WohnsitzSO[[#This Row],[KLV C Ansatz]]/60,"")</f>
        <v/>
      </c>
      <c r="T289" s="104">
        <f>IFERROR(SUM(tbl_WohnsitzSO[[#This Row],[KLV A Kosten]:[KLV C Kosten]]),"")</f>
        <v>0</v>
      </c>
      <c r="U289" s="102">
        <f>COUNTIF($H$14:$H289,H289)</f>
        <v>0</v>
      </c>
      <c r="V289" s="161"/>
    </row>
    <row r="290" spans="1:22">
      <c r="A290" s="101">
        <v>277</v>
      </c>
      <c r="B290" s="156"/>
      <c r="C290" s="156"/>
      <c r="D290" s="230"/>
      <c r="E290" s="158"/>
      <c r="F290" s="230"/>
      <c r="G290" s="156"/>
      <c r="H290" s="155"/>
      <c r="I290" s="156"/>
      <c r="J290" s="156"/>
      <c r="K290" s="156"/>
      <c r="L290" s="156"/>
      <c r="M290" s="102">
        <f>SUM(tbl_WohnsitzSO[[#This Row],[KLV A]:[KLV C]])</f>
        <v>0</v>
      </c>
      <c r="N290" s="99" t="str">
        <f>IFERROR(IF(IFERROR(MATCH($C$8&amp;$H290,Tabelle2[Codierung],0),0)&gt;0,VLOOKUP(H290,Tabelle1[[Ort]:[RK KLV C üD]],2,),VLOOKUP(H290,Tabelle1[[Ort]:[RK KLV C üD]],5))+13,"")</f>
        <v/>
      </c>
      <c r="O290" s="99" t="str">
        <f>IFERROR(IF(IFERROR(MATCH($C$8&amp;$H290,Tabelle2[Codierung],0),0)&gt;0,VLOOKUP(H290,Tabelle1[[Ort]:[RK KLV C üD]],3,),VLOOKUP(H290,Tabelle1[[Ort]:[RK KLV C üD]],6))+13,"")</f>
        <v/>
      </c>
      <c r="P290" s="99" t="str">
        <f>IFERROR(IF(IFERROR(MATCH($C$8&amp;$H290,Tabelle2[Codierung],0),0)&gt;0,VLOOKUP(H290,Tabelle1[[Ort]:[RK KLV C üD]],4,),VLOOKUP(H290,Tabelle1[[Ort]:[RK KLV C üD]],7))+13,"")</f>
        <v/>
      </c>
      <c r="Q290" s="104" t="str">
        <f>IFERROR(tbl_WohnsitzSO[[#This Row],[KLV A]]*tbl_WohnsitzSO[[#This Row],[KLV A Ansatz]]/60,"")</f>
        <v/>
      </c>
      <c r="R290" s="104" t="str">
        <f>IFERROR(tbl_WohnsitzSO[[#This Row],[KLV B]]*tbl_WohnsitzSO[[#This Row],[KLV B Ansatz]]/60,"")</f>
        <v/>
      </c>
      <c r="S290" s="104" t="str">
        <f>IFERROR(tbl_WohnsitzSO[[#This Row],[KLV C]]*tbl_WohnsitzSO[[#This Row],[KLV C Ansatz]]/60,"")</f>
        <v/>
      </c>
      <c r="T290" s="104">
        <f>IFERROR(SUM(tbl_WohnsitzSO[[#This Row],[KLV A Kosten]:[KLV C Kosten]]),"")</f>
        <v>0</v>
      </c>
      <c r="U290" s="102">
        <f>COUNTIF($H$14:$H290,H290)</f>
        <v>0</v>
      </c>
      <c r="V290" s="161"/>
    </row>
    <row r="291" spans="1:22">
      <c r="A291" s="101">
        <v>278</v>
      </c>
      <c r="B291" s="156"/>
      <c r="C291" s="156"/>
      <c r="D291" s="230"/>
      <c r="E291" s="158"/>
      <c r="F291" s="230"/>
      <c r="G291" s="156"/>
      <c r="H291" s="155"/>
      <c r="I291" s="156"/>
      <c r="J291" s="156"/>
      <c r="K291" s="156"/>
      <c r="L291" s="156"/>
      <c r="M291" s="102">
        <f>SUM(tbl_WohnsitzSO[[#This Row],[KLV A]:[KLV C]])</f>
        <v>0</v>
      </c>
      <c r="N291" s="99" t="str">
        <f>IFERROR(IF(IFERROR(MATCH($C$8&amp;$H291,Tabelle2[Codierung],0),0)&gt;0,VLOOKUP(H291,Tabelle1[[Ort]:[RK KLV C üD]],2,),VLOOKUP(H291,Tabelle1[[Ort]:[RK KLV C üD]],5))+13,"")</f>
        <v/>
      </c>
      <c r="O291" s="99" t="str">
        <f>IFERROR(IF(IFERROR(MATCH($C$8&amp;$H291,Tabelle2[Codierung],0),0)&gt;0,VLOOKUP(H291,Tabelle1[[Ort]:[RK KLV C üD]],3,),VLOOKUP(H291,Tabelle1[[Ort]:[RK KLV C üD]],6))+13,"")</f>
        <v/>
      </c>
      <c r="P291" s="99" t="str">
        <f>IFERROR(IF(IFERROR(MATCH($C$8&amp;$H291,Tabelle2[Codierung],0),0)&gt;0,VLOOKUP(H291,Tabelle1[[Ort]:[RK KLV C üD]],4,),VLOOKUP(H291,Tabelle1[[Ort]:[RK KLV C üD]],7))+13,"")</f>
        <v/>
      </c>
      <c r="Q291" s="104" t="str">
        <f>IFERROR(tbl_WohnsitzSO[[#This Row],[KLV A]]*tbl_WohnsitzSO[[#This Row],[KLV A Ansatz]]/60,"")</f>
        <v/>
      </c>
      <c r="R291" s="104" t="str">
        <f>IFERROR(tbl_WohnsitzSO[[#This Row],[KLV B]]*tbl_WohnsitzSO[[#This Row],[KLV B Ansatz]]/60,"")</f>
        <v/>
      </c>
      <c r="S291" s="104" t="str">
        <f>IFERROR(tbl_WohnsitzSO[[#This Row],[KLV C]]*tbl_WohnsitzSO[[#This Row],[KLV C Ansatz]]/60,"")</f>
        <v/>
      </c>
      <c r="T291" s="104">
        <f>IFERROR(SUM(tbl_WohnsitzSO[[#This Row],[KLV A Kosten]:[KLV C Kosten]]),"")</f>
        <v>0</v>
      </c>
      <c r="U291" s="102">
        <f>COUNTIF($H$14:$H291,H291)</f>
        <v>0</v>
      </c>
      <c r="V291" s="161"/>
    </row>
    <row r="292" spans="1:22">
      <c r="A292" s="101">
        <v>279</v>
      </c>
      <c r="B292" s="156"/>
      <c r="C292" s="156"/>
      <c r="D292" s="230"/>
      <c r="E292" s="158"/>
      <c r="F292" s="230"/>
      <c r="G292" s="156"/>
      <c r="H292" s="155"/>
      <c r="I292" s="156"/>
      <c r="J292" s="156"/>
      <c r="K292" s="156"/>
      <c r="L292" s="156"/>
      <c r="M292" s="102">
        <f>SUM(tbl_WohnsitzSO[[#This Row],[KLV A]:[KLV C]])</f>
        <v>0</v>
      </c>
      <c r="N292" s="99" t="str">
        <f>IFERROR(IF(IFERROR(MATCH($C$8&amp;$H292,Tabelle2[Codierung],0),0)&gt;0,VLOOKUP(H292,Tabelle1[[Ort]:[RK KLV C üD]],2,),VLOOKUP(H292,Tabelle1[[Ort]:[RK KLV C üD]],5))+13,"")</f>
        <v/>
      </c>
      <c r="O292" s="99" t="str">
        <f>IFERROR(IF(IFERROR(MATCH($C$8&amp;$H292,Tabelle2[Codierung],0),0)&gt;0,VLOOKUP(H292,Tabelle1[[Ort]:[RK KLV C üD]],3,),VLOOKUP(H292,Tabelle1[[Ort]:[RK KLV C üD]],6))+13,"")</f>
        <v/>
      </c>
      <c r="P292" s="99" t="str">
        <f>IFERROR(IF(IFERROR(MATCH($C$8&amp;$H292,Tabelle2[Codierung],0),0)&gt;0,VLOOKUP(H292,Tabelle1[[Ort]:[RK KLV C üD]],4,),VLOOKUP(H292,Tabelle1[[Ort]:[RK KLV C üD]],7))+13,"")</f>
        <v/>
      </c>
      <c r="Q292" s="104" t="str">
        <f>IFERROR(tbl_WohnsitzSO[[#This Row],[KLV A]]*tbl_WohnsitzSO[[#This Row],[KLV A Ansatz]]/60,"")</f>
        <v/>
      </c>
      <c r="R292" s="104" t="str">
        <f>IFERROR(tbl_WohnsitzSO[[#This Row],[KLV B]]*tbl_WohnsitzSO[[#This Row],[KLV B Ansatz]]/60,"")</f>
        <v/>
      </c>
      <c r="S292" s="104" t="str">
        <f>IFERROR(tbl_WohnsitzSO[[#This Row],[KLV C]]*tbl_WohnsitzSO[[#This Row],[KLV C Ansatz]]/60,"")</f>
        <v/>
      </c>
      <c r="T292" s="104">
        <f>IFERROR(SUM(tbl_WohnsitzSO[[#This Row],[KLV A Kosten]:[KLV C Kosten]]),"")</f>
        <v>0</v>
      </c>
      <c r="U292" s="102">
        <f>COUNTIF($H$14:$H292,H292)</f>
        <v>0</v>
      </c>
      <c r="V292" s="161"/>
    </row>
    <row r="293" spans="1:22">
      <c r="A293" s="101">
        <v>280</v>
      </c>
      <c r="B293" s="156"/>
      <c r="C293" s="156"/>
      <c r="D293" s="230"/>
      <c r="E293" s="158"/>
      <c r="F293" s="230"/>
      <c r="G293" s="156"/>
      <c r="H293" s="155"/>
      <c r="I293" s="156"/>
      <c r="J293" s="156"/>
      <c r="K293" s="156"/>
      <c r="L293" s="156"/>
      <c r="M293" s="102">
        <f>SUM(tbl_WohnsitzSO[[#This Row],[KLV A]:[KLV C]])</f>
        <v>0</v>
      </c>
      <c r="N293" s="99" t="str">
        <f>IFERROR(IF(IFERROR(MATCH($C$8&amp;$H293,Tabelle2[Codierung],0),0)&gt;0,VLOOKUP(H293,Tabelle1[[Ort]:[RK KLV C üD]],2,),VLOOKUP(H293,Tabelle1[[Ort]:[RK KLV C üD]],5))+13,"")</f>
        <v/>
      </c>
      <c r="O293" s="99" t="str">
        <f>IFERROR(IF(IFERROR(MATCH($C$8&amp;$H293,Tabelle2[Codierung],0),0)&gt;0,VLOOKUP(H293,Tabelle1[[Ort]:[RK KLV C üD]],3,),VLOOKUP(H293,Tabelle1[[Ort]:[RK KLV C üD]],6))+13,"")</f>
        <v/>
      </c>
      <c r="P293" s="99" t="str">
        <f>IFERROR(IF(IFERROR(MATCH($C$8&amp;$H293,Tabelle2[Codierung],0),0)&gt;0,VLOOKUP(H293,Tabelle1[[Ort]:[RK KLV C üD]],4,),VLOOKUP(H293,Tabelle1[[Ort]:[RK KLV C üD]],7))+13,"")</f>
        <v/>
      </c>
      <c r="Q293" s="104" t="str">
        <f>IFERROR(tbl_WohnsitzSO[[#This Row],[KLV A]]*tbl_WohnsitzSO[[#This Row],[KLV A Ansatz]]/60,"")</f>
        <v/>
      </c>
      <c r="R293" s="104" t="str">
        <f>IFERROR(tbl_WohnsitzSO[[#This Row],[KLV B]]*tbl_WohnsitzSO[[#This Row],[KLV B Ansatz]]/60,"")</f>
        <v/>
      </c>
      <c r="S293" s="104" t="str">
        <f>IFERROR(tbl_WohnsitzSO[[#This Row],[KLV C]]*tbl_WohnsitzSO[[#This Row],[KLV C Ansatz]]/60,"")</f>
        <v/>
      </c>
      <c r="T293" s="104">
        <f>IFERROR(SUM(tbl_WohnsitzSO[[#This Row],[KLV A Kosten]:[KLV C Kosten]]),"")</f>
        <v>0</v>
      </c>
      <c r="U293" s="102">
        <f>COUNTIF($H$14:$H293,H293)</f>
        <v>0</v>
      </c>
      <c r="V293" s="161"/>
    </row>
    <row r="294" spans="1:22">
      <c r="A294" s="101">
        <v>281</v>
      </c>
      <c r="B294" s="156"/>
      <c r="C294" s="156"/>
      <c r="D294" s="230"/>
      <c r="E294" s="158"/>
      <c r="F294" s="230"/>
      <c r="G294" s="156"/>
      <c r="H294" s="155"/>
      <c r="I294" s="156"/>
      <c r="J294" s="156"/>
      <c r="K294" s="156"/>
      <c r="L294" s="156"/>
      <c r="M294" s="102">
        <f>SUM(tbl_WohnsitzSO[[#This Row],[KLV A]:[KLV C]])</f>
        <v>0</v>
      </c>
      <c r="N294" s="99" t="str">
        <f>IFERROR(IF(IFERROR(MATCH($C$8&amp;$H294,Tabelle2[Codierung],0),0)&gt;0,VLOOKUP(H294,Tabelle1[[Ort]:[RK KLV C üD]],2,),VLOOKUP(H294,Tabelle1[[Ort]:[RK KLV C üD]],5))+13,"")</f>
        <v/>
      </c>
      <c r="O294" s="99" t="str">
        <f>IFERROR(IF(IFERROR(MATCH($C$8&amp;$H294,Tabelle2[Codierung],0),0)&gt;0,VLOOKUP(H294,Tabelle1[[Ort]:[RK KLV C üD]],3,),VLOOKUP(H294,Tabelle1[[Ort]:[RK KLV C üD]],6))+13,"")</f>
        <v/>
      </c>
      <c r="P294" s="99" t="str">
        <f>IFERROR(IF(IFERROR(MATCH($C$8&amp;$H294,Tabelle2[Codierung],0),0)&gt;0,VLOOKUP(H294,Tabelle1[[Ort]:[RK KLV C üD]],4,),VLOOKUP(H294,Tabelle1[[Ort]:[RK KLV C üD]],7))+13,"")</f>
        <v/>
      </c>
      <c r="Q294" s="104" t="str">
        <f>IFERROR(tbl_WohnsitzSO[[#This Row],[KLV A]]*tbl_WohnsitzSO[[#This Row],[KLV A Ansatz]]/60,"")</f>
        <v/>
      </c>
      <c r="R294" s="104" t="str">
        <f>IFERROR(tbl_WohnsitzSO[[#This Row],[KLV B]]*tbl_WohnsitzSO[[#This Row],[KLV B Ansatz]]/60,"")</f>
        <v/>
      </c>
      <c r="S294" s="104" t="str">
        <f>IFERROR(tbl_WohnsitzSO[[#This Row],[KLV C]]*tbl_WohnsitzSO[[#This Row],[KLV C Ansatz]]/60,"")</f>
        <v/>
      </c>
      <c r="T294" s="104">
        <f>IFERROR(SUM(tbl_WohnsitzSO[[#This Row],[KLV A Kosten]:[KLV C Kosten]]),"")</f>
        <v>0</v>
      </c>
      <c r="U294" s="102">
        <f>COUNTIF($H$14:$H294,H294)</f>
        <v>0</v>
      </c>
      <c r="V294" s="161"/>
    </row>
    <row r="295" spans="1:22">
      <c r="A295" s="101">
        <v>282</v>
      </c>
      <c r="B295" s="156"/>
      <c r="C295" s="156"/>
      <c r="D295" s="230"/>
      <c r="E295" s="158"/>
      <c r="F295" s="230"/>
      <c r="G295" s="156"/>
      <c r="H295" s="155"/>
      <c r="I295" s="156"/>
      <c r="J295" s="156"/>
      <c r="K295" s="156"/>
      <c r="L295" s="156"/>
      <c r="M295" s="102">
        <f>SUM(tbl_WohnsitzSO[[#This Row],[KLV A]:[KLV C]])</f>
        <v>0</v>
      </c>
      <c r="N295" s="99" t="str">
        <f>IFERROR(IF(IFERROR(MATCH($C$8&amp;$H295,Tabelle2[Codierung],0),0)&gt;0,VLOOKUP(H295,Tabelle1[[Ort]:[RK KLV C üD]],2,),VLOOKUP(H295,Tabelle1[[Ort]:[RK KLV C üD]],5))+13,"")</f>
        <v/>
      </c>
      <c r="O295" s="99" t="str">
        <f>IFERROR(IF(IFERROR(MATCH($C$8&amp;$H295,Tabelle2[Codierung],0),0)&gt;0,VLOOKUP(H295,Tabelle1[[Ort]:[RK KLV C üD]],3,),VLOOKUP(H295,Tabelle1[[Ort]:[RK KLV C üD]],6))+13,"")</f>
        <v/>
      </c>
      <c r="P295" s="99" t="str">
        <f>IFERROR(IF(IFERROR(MATCH($C$8&amp;$H295,Tabelle2[Codierung],0),0)&gt;0,VLOOKUP(H295,Tabelle1[[Ort]:[RK KLV C üD]],4,),VLOOKUP(H295,Tabelle1[[Ort]:[RK KLV C üD]],7))+13,"")</f>
        <v/>
      </c>
      <c r="Q295" s="104" t="str">
        <f>IFERROR(tbl_WohnsitzSO[[#This Row],[KLV A]]*tbl_WohnsitzSO[[#This Row],[KLV A Ansatz]]/60,"")</f>
        <v/>
      </c>
      <c r="R295" s="104" t="str">
        <f>IFERROR(tbl_WohnsitzSO[[#This Row],[KLV B]]*tbl_WohnsitzSO[[#This Row],[KLV B Ansatz]]/60,"")</f>
        <v/>
      </c>
      <c r="S295" s="104" t="str">
        <f>IFERROR(tbl_WohnsitzSO[[#This Row],[KLV C]]*tbl_WohnsitzSO[[#This Row],[KLV C Ansatz]]/60,"")</f>
        <v/>
      </c>
      <c r="T295" s="104">
        <f>IFERROR(SUM(tbl_WohnsitzSO[[#This Row],[KLV A Kosten]:[KLV C Kosten]]),"")</f>
        <v>0</v>
      </c>
      <c r="U295" s="102">
        <f>COUNTIF($H$14:$H295,H295)</f>
        <v>0</v>
      </c>
      <c r="V295" s="161"/>
    </row>
    <row r="296" spans="1:22">
      <c r="A296" s="101">
        <v>283</v>
      </c>
      <c r="B296" s="156"/>
      <c r="C296" s="156"/>
      <c r="D296" s="230"/>
      <c r="E296" s="158"/>
      <c r="F296" s="230"/>
      <c r="G296" s="156"/>
      <c r="H296" s="155"/>
      <c r="I296" s="156"/>
      <c r="J296" s="156"/>
      <c r="K296" s="156"/>
      <c r="L296" s="156"/>
      <c r="M296" s="102">
        <f>SUM(tbl_WohnsitzSO[[#This Row],[KLV A]:[KLV C]])</f>
        <v>0</v>
      </c>
      <c r="N296" s="99" t="str">
        <f>IFERROR(IF(IFERROR(MATCH($C$8&amp;$H296,Tabelle2[Codierung],0),0)&gt;0,VLOOKUP(H296,Tabelle1[[Ort]:[RK KLV C üD]],2,),VLOOKUP(H296,Tabelle1[[Ort]:[RK KLV C üD]],5))+13,"")</f>
        <v/>
      </c>
      <c r="O296" s="99" t="str">
        <f>IFERROR(IF(IFERROR(MATCH($C$8&amp;$H296,Tabelle2[Codierung],0),0)&gt;0,VLOOKUP(H296,Tabelle1[[Ort]:[RK KLV C üD]],3,),VLOOKUP(H296,Tabelle1[[Ort]:[RK KLV C üD]],6))+13,"")</f>
        <v/>
      </c>
      <c r="P296" s="99" t="str">
        <f>IFERROR(IF(IFERROR(MATCH($C$8&amp;$H296,Tabelle2[Codierung],0),0)&gt;0,VLOOKUP(H296,Tabelle1[[Ort]:[RK KLV C üD]],4,),VLOOKUP(H296,Tabelle1[[Ort]:[RK KLV C üD]],7))+13,"")</f>
        <v/>
      </c>
      <c r="Q296" s="104" t="str">
        <f>IFERROR(tbl_WohnsitzSO[[#This Row],[KLV A]]*tbl_WohnsitzSO[[#This Row],[KLV A Ansatz]]/60,"")</f>
        <v/>
      </c>
      <c r="R296" s="104" t="str">
        <f>IFERROR(tbl_WohnsitzSO[[#This Row],[KLV B]]*tbl_WohnsitzSO[[#This Row],[KLV B Ansatz]]/60,"")</f>
        <v/>
      </c>
      <c r="S296" s="104" t="str">
        <f>IFERROR(tbl_WohnsitzSO[[#This Row],[KLV C]]*tbl_WohnsitzSO[[#This Row],[KLV C Ansatz]]/60,"")</f>
        <v/>
      </c>
      <c r="T296" s="104">
        <f>IFERROR(SUM(tbl_WohnsitzSO[[#This Row],[KLV A Kosten]:[KLV C Kosten]]),"")</f>
        <v>0</v>
      </c>
      <c r="U296" s="102">
        <f>COUNTIF($H$14:$H296,H296)</f>
        <v>0</v>
      </c>
      <c r="V296" s="161"/>
    </row>
    <row r="297" spans="1:22">
      <c r="A297" s="101">
        <v>284</v>
      </c>
      <c r="B297" s="156"/>
      <c r="C297" s="156"/>
      <c r="D297" s="230"/>
      <c r="E297" s="158"/>
      <c r="F297" s="230"/>
      <c r="G297" s="156"/>
      <c r="H297" s="155"/>
      <c r="I297" s="156"/>
      <c r="J297" s="156"/>
      <c r="K297" s="156"/>
      <c r="L297" s="156"/>
      <c r="M297" s="102">
        <f>SUM(tbl_WohnsitzSO[[#This Row],[KLV A]:[KLV C]])</f>
        <v>0</v>
      </c>
      <c r="N297" s="99" t="str">
        <f>IFERROR(IF(IFERROR(MATCH($C$8&amp;$H297,Tabelle2[Codierung],0),0)&gt;0,VLOOKUP(H297,Tabelle1[[Ort]:[RK KLV C üD]],2,),VLOOKUP(H297,Tabelle1[[Ort]:[RK KLV C üD]],5))+13,"")</f>
        <v/>
      </c>
      <c r="O297" s="99" t="str">
        <f>IFERROR(IF(IFERROR(MATCH($C$8&amp;$H297,Tabelle2[Codierung],0),0)&gt;0,VLOOKUP(H297,Tabelle1[[Ort]:[RK KLV C üD]],3,),VLOOKUP(H297,Tabelle1[[Ort]:[RK KLV C üD]],6))+13,"")</f>
        <v/>
      </c>
      <c r="P297" s="99" t="str">
        <f>IFERROR(IF(IFERROR(MATCH($C$8&amp;$H297,Tabelle2[Codierung],0),0)&gt;0,VLOOKUP(H297,Tabelle1[[Ort]:[RK KLV C üD]],4,),VLOOKUP(H297,Tabelle1[[Ort]:[RK KLV C üD]],7))+13,"")</f>
        <v/>
      </c>
      <c r="Q297" s="104" t="str">
        <f>IFERROR(tbl_WohnsitzSO[[#This Row],[KLV A]]*tbl_WohnsitzSO[[#This Row],[KLV A Ansatz]]/60,"")</f>
        <v/>
      </c>
      <c r="R297" s="104" t="str">
        <f>IFERROR(tbl_WohnsitzSO[[#This Row],[KLV B]]*tbl_WohnsitzSO[[#This Row],[KLV B Ansatz]]/60,"")</f>
        <v/>
      </c>
      <c r="S297" s="104" t="str">
        <f>IFERROR(tbl_WohnsitzSO[[#This Row],[KLV C]]*tbl_WohnsitzSO[[#This Row],[KLV C Ansatz]]/60,"")</f>
        <v/>
      </c>
      <c r="T297" s="104">
        <f>IFERROR(SUM(tbl_WohnsitzSO[[#This Row],[KLV A Kosten]:[KLV C Kosten]]),"")</f>
        <v>0</v>
      </c>
      <c r="U297" s="102">
        <f>COUNTIF($H$14:$H297,H297)</f>
        <v>0</v>
      </c>
      <c r="V297" s="161"/>
    </row>
    <row r="298" spans="1:22">
      <c r="A298" s="101">
        <v>285</v>
      </c>
      <c r="B298" s="156"/>
      <c r="C298" s="156"/>
      <c r="D298" s="230"/>
      <c r="E298" s="158"/>
      <c r="F298" s="230"/>
      <c r="G298" s="156"/>
      <c r="H298" s="155"/>
      <c r="I298" s="156"/>
      <c r="J298" s="156"/>
      <c r="K298" s="156"/>
      <c r="L298" s="156"/>
      <c r="M298" s="102">
        <f>SUM(tbl_WohnsitzSO[[#This Row],[KLV A]:[KLV C]])</f>
        <v>0</v>
      </c>
      <c r="N298" s="99" t="str">
        <f>IFERROR(IF(IFERROR(MATCH($C$8&amp;$H298,Tabelle2[Codierung],0),0)&gt;0,VLOOKUP(H298,Tabelle1[[Ort]:[RK KLV C üD]],2,),VLOOKUP(H298,Tabelle1[[Ort]:[RK KLV C üD]],5))+13,"")</f>
        <v/>
      </c>
      <c r="O298" s="99" t="str">
        <f>IFERROR(IF(IFERROR(MATCH($C$8&amp;$H298,Tabelle2[Codierung],0),0)&gt;0,VLOOKUP(H298,Tabelle1[[Ort]:[RK KLV C üD]],3,),VLOOKUP(H298,Tabelle1[[Ort]:[RK KLV C üD]],6))+13,"")</f>
        <v/>
      </c>
      <c r="P298" s="99" t="str">
        <f>IFERROR(IF(IFERROR(MATCH($C$8&amp;$H298,Tabelle2[Codierung],0),0)&gt;0,VLOOKUP(H298,Tabelle1[[Ort]:[RK KLV C üD]],4,),VLOOKUP(H298,Tabelle1[[Ort]:[RK KLV C üD]],7))+13,"")</f>
        <v/>
      </c>
      <c r="Q298" s="104" t="str">
        <f>IFERROR(tbl_WohnsitzSO[[#This Row],[KLV A]]*tbl_WohnsitzSO[[#This Row],[KLV A Ansatz]]/60,"")</f>
        <v/>
      </c>
      <c r="R298" s="104" t="str">
        <f>IFERROR(tbl_WohnsitzSO[[#This Row],[KLV B]]*tbl_WohnsitzSO[[#This Row],[KLV B Ansatz]]/60,"")</f>
        <v/>
      </c>
      <c r="S298" s="104" t="str">
        <f>IFERROR(tbl_WohnsitzSO[[#This Row],[KLV C]]*tbl_WohnsitzSO[[#This Row],[KLV C Ansatz]]/60,"")</f>
        <v/>
      </c>
      <c r="T298" s="104">
        <f>IFERROR(SUM(tbl_WohnsitzSO[[#This Row],[KLV A Kosten]:[KLV C Kosten]]),"")</f>
        <v>0</v>
      </c>
      <c r="U298" s="102">
        <f>COUNTIF($H$14:$H298,H298)</f>
        <v>0</v>
      </c>
      <c r="V298" s="161"/>
    </row>
    <row r="299" spans="1:22">
      <c r="A299" s="101">
        <v>286</v>
      </c>
      <c r="B299" s="156"/>
      <c r="C299" s="156"/>
      <c r="D299" s="230"/>
      <c r="E299" s="158"/>
      <c r="F299" s="230"/>
      <c r="G299" s="156"/>
      <c r="H299" s="155"/>
      <c r="I299" s="156"/>
      <c r="J299" s="156"/>
      <c r="K299" s="156"/>
      <c r="L299" s="156"/>
      <c r="M299" s="102">
        <f>SUM(tbl_WohnsitzSO[[#This Row],[KLV A]:[KLV C]])</f>
        <v>0</v>
      </c>
      <c r="N299" s="99" t="str">
        <f>IFERROR(IF(IFERROR(MATCH($C$8&amp;$H299,Tabelle2[Codierung],0),0)&gt;0,VLOOKUP(H299,Tabelle1[[Ort]:[RK KLV C üD]],2,),VLOOKUP(H299,Tabelle1[[Ort]:[RK KLV C üD]],5))+13,"")</f>
        <v/>
      </c>
      <c r="O299" s="99" t="str">
        <f>IFERROR(IF(IFERROR(MATCH($C$8&amp;$H299,Tabelle2[Codierung],0),0)&gt;0,VLOOKUP(H299,Tabelle1[[Ort]:[RK KLV C üD]],3,),VLOOKUP(H299,Tabelle1[[Ort]:[RK KLV C üD]],6))+13,"")</f>
        <v/>
      </c>
      <c r="P299" s="99" t="str">
        <f>IFERROR(IF(IFERROR(MATCH($C$8&amp;$H299,Tabelle2[Codierung],0),0)&gt;0,VLOOKUP(H299,Tabelle1[[Ort]:[RK KLV C üD]],4,),VLOOKUP(H299,Tabelle1[[Ort]:[RK KLV C üD]],7))+13,"")</f>
        <v/>
      </c>
      <c r="Q299" s="104" t="str">
        <f>IFERROR(tbl_WohnsitzSO[[#This Row],[KLV A]]*tbl_WohnsitzSO[[#This Row],[KLV A Ansatz]]/60,"")</f>
        <v/>
      </c>
      <c r="R299" s="104" t="str">
        <f>IFERROR(tbl_WohnsitzSO[[#This Row],[KLV B]]*tbl_WohnsitzSO[[#This Row],[KLV B Ansatz]]/60,"")</f>
        <v/>
      </c>
      <c r="S299" s="104" t="str">
        <f>IFERROR(tbl_WohnsitzSO[[#This Row],[KLV C]]*tbl_WohnsitzSO[[#This Row],[KLV C Ansatz]]/60,"")</f>
        <v/>
      </c>
      <c r="T299" s="104">
        <f>IFERROR(SUM(tbl_WohnsitzSO[[#This Row],[KLV A Kosten]:[KLV C Kosten]]),"")</f>
        <v>0</v>
      </c>
      <c r="U299" s="102">
        <f>COUNTIF($H$14:$H299,H299)</f>
        <v>0</v>
      </c>
      <c r="V299" s="161"/>
    </row>
    <row r="300" spans="1:22">
      <c r="A300" s="101">
        <v>287</v>
      </c>
      <c r="B300" s="156"/>
      <c r="C300" s="156"/>
      <c r="D300" s="230"/>
      <c r="E300" s="158"/>
      <c r="F300" s="230"/>
      <c r="G300" s="156"/>
      <c r="H300" s="155"/>
      <c r="I300" s="156"/>
      <c r="J300" s="156"/>
      <c r="K300" s="156"/>
      <c r="L300" s="156"/>
      <c r="M300" s="102">
        <f>SUM(tbl_WohnsitzSO[[#This Row],[KLV A]:[KLV C]])</f>
        <v>0</v>
      </c>
      <c r="N300" s="99" t="str">
        <f>IFERROR(IF(IFERROR(MATCH($C$8&amp;$H300,Tabelle2[Codierung],0),0)&gt;0,VLOOKUP(H300,Tabelle1[[Ort]:[RK KLV C üD]],2,),VLOOKUP(H300,Tabelle1[[Ort]:[RK KLV C üD]],5))+13,"")</f>
        <v/>
      </c>
      <c r="O300" s="99" t="str">
        <f>IFERROR(IF(IFERROR(MATCH($C$8&amp;$H300,Tabelle2[Codierung],0),0)&gt;0,VLOOKUP(H300,Tabelle1[[Ort]:[RK KLV C üD]],3,),VLOOKUP(H300,Tabelle1[[Ort]:[RK KLV C üD]],6))+13,"")</f>
        <v/>
      </c>
      <c r="P300" s="99" t="str">
        <f>IFERROR(IF(IFERROR(MATCH($C$8&amp;$H300,Tabelle2[Codierung],0),0)&gt;0,VLOOKUP(H300,Tabelle1[[Ort]:[RK KLV C üD]],4,),VLOOKUP(H300,Tabelle1[[Ort]:[RK KLV C üD]],7))+13,"")</f>
        <v/>
      </c>
      <c r="Q300" s="104" t="str">
        <f>IFERROR(tbl_WohnsitzSO[[#This Row],[KLV A]]*tbl_WohnsitzSO[[#This Row],[KLV A Ansatz]]/60,"")</f>
        <v/>
      </c>
      <c r="R300" s="104" t="str">
        <f>IFERROR(tbl_WohnsitzSO[[#This Row],[KLV B]]*tbl_WohnsitzSO[[#This Row],[KLV B Ansatz]]/60,"")</f>
        <v/>
      </c>
      <c r="S300" s="104" t="str">
        <f>IFERROR(tbl_WohnsitzSO[[#This Row],[KLV C]]*tbl_WohnsitzSO[[#This Row],[KLV C Ansatz]]/60,"")</f>
        <v/>
      </c>
      <c r="T300" s="104">
        <f>IFERROR(SUM(tbl_WohnsitzSO[[#This Row],[KLV A Kosten]:[KLV C Kosten]]),"")</f>
        <v>0</v>
      </c>
      <c r="U300" s="102">
        <f>COUNTIF($H$14:$H300,H300)</f>
        <v>0</v>
      </c>
      <c r="V300" s="161"/>
    </row>
    <row r="301" spans="1:22">
      <c r="A301" s="101">
        <v>288</v>
      </c>
      <c r="B301" s="156"/>
      <c r="C301" s="156"/>
      <c r="D301" s="230"/>
      <c r="E301" s="158"/>
      <c r="F301" s="230"/>
      <c r="G301" s="156"/>
      <c r="H301" s="155"/>
      <c r="I301" s="156"/>
      <c r="J301" s="156"/>
      <c r="K301" s="156"/>
      <c r="L301" s="156"/>
      <c r="M301" s="102">
        <f>SUM(tbl_WohnsitzSO[[#This Row],[KLV A]:[KLV C]])</f>
        <v>0</v>
      </c>
      <c r="N301" s="99" t="str">
        <f>IFERROR(IF(IFERROR(MATCH($C$8&amp;$H301,Tabelle2[Codierung],0),0)&gt;0,VLOOKUP(H301,Tabelle1[[Ort]:[RK KLV C üD]],2,),VLOOKUP(H301,Tabelle1[[Ort]:[RK KLV C üD]],5))+13,"")</f>
        <v/>
      </c>
      <c r="O301" s="99" t="str">
        <f>IFERROR(IF(IFERROR(MATCH($C$8&amp;$H301,Tabelle2[Codierung],0),0)&gt;0,VLOOKUP(H301,Tabelle1[[Ort]:[RK KLV C üD]],3,),VLOOKUP(H301,Tabelle1[[Ort]:[RK KLV C üD]],6))+13,"")</f>
        <v/>
      </c>
      <c r="P301" s="99" t="str">
        <f>IFERROR(IF(IFERROR(MATCH($C$8&amp;$H301,Tabelle2[Codierung],0),0)&gt;0,VLOOKUP(H301,Tabelle1[[Ort]:[RK KLV C üD]],4,),VLOOKUP(H301,Tabelle1[[Ort]:[RK KLV C üD]],7))+13,"")</f>
        <v/>
      </c>
      <c r="Q301" s="104" t="str">
        <f>IFERROR(tbl_WohnsitzSO[[#This Row],[KLV A]]*tbl_WohnsitzSO[[#This Row],[KLV A Ansatz]]/60,"")</f>
        <v/>
      </c>
      <c r="R301" s="104" t="str">
        <f>IFERROR(tbl_WohnsitzSO[[#This Row],[KLV B]]*tbl_WohnsitzSO[[#This Row],[KLV B Ansatz]]/60,"")</f>
        <v/>
      </c>
      <c r="S301" s="104" t="str">
        <f>IFERROR(tbl_WohnsitzSO[[#This Row],[KLV C]]*tbl_WohnsitzSO[[#This Row],[KLV C Ansatz]]/60,"")</f>
        <v/>
      </c>
      <c r="T301" s="104">
        <f>IFERROR(SUM(tbl_WohnsitzSO[[#This Row],[KLV A Kosten]:[KLV C Kosten]]),"")</f>
        <v>0</v>
      </c>
      <c r="U301" s="102">
        <f>COUNTIF($H$14:$H301,H301)</f>
        <v>0</v>
      </c>
      <c r="V301" s="161"/>
    </row>
    <row r="302" spans="1:22">
      <c r="A302" s="101">
        <v>289</v>
      </c>
      <c r="B302" s="156"/>
      <c r="C302" s="156"/>
      <c r="D302" s="230"/>
      <c r="E302" s="158"/>
      <c r="F302" s="230"/>
      <c r="G302" s="156"/>
      <c r="H302" s="155"/>
      <c r="I302" s="156"/>
      <c r="J302" s="156"/>
      <c r="K302" s="156"/>
      <c r="L302" s="156"/>
      <c r="M302" s="102">
        <f>SUM(tbl_WohnsitzSO[[#This Row],[KLV A]:[KLV C]])</f>
        <v>0</v>
      </c>
      <c r="N302" s="99" t="str">
        <f>IFERROR(IF(IFERROR(MATCH($C$8&amp;$H302,Tabelle2[Codierung],0),0)&gt;0,VLOOKUP(H302,Tabelle1[[Ort]:[RK KLV C üD]],2,),VLOOKUP(H302,Tabelle1[[Ort]:[RK KLV C üD]],5))+13,"")</f>
        <v/>
      </c>
      <c r="O302" s="99" t="str">
        <f>IFERROR(IF(IFERROR(MATCH($C$8&amp;$H302,Tabelle2[Codierung],0),0)&gt;0,VLOOKUP(H302,Tabelle1[[Ort]:[RK KLV C üD]],3,),VLOOKUP(H302,Tabelle1[[Ort]:[RK KLV C üD]],6))+13,"")</f>
        <v/>
      </c>
      <c r="P302" s="99" t="str">
        <f>IFERROR(IF(IFERROR(MATCH($C$8&amp;$H302,Tabelle2[Codierung],0),0)&gt;0,VLOOKUP(H302,Tabelle1[[Ort]:[RK KLV C üD]],4,),VLOOKUP(H302,Tabelle1[[Ort]:[RK KLV C üD]],7))+13,"")</f>
        <v/>
      </c>
      <c r="Q302" s="104" t="str">
        <f>IFERROR(tbl_WohnsitzSO[[#This Row],[KLV A]]*tbl_WohnsitzSO[[#This Row],[KLV A Ansatz]]/60,"")</f>
        <v/>
      </c>
      <c r="R302" s="104" t="str">
        <f>IFERROR(tbl_WohnsitzSO[[#This Row],[KLV B]]*tbl_WohnsitzSO[[#This Row],[KLV B Ansatz]]/60,"")</f>
        <v/>
      </c>
      <c r="S302" s="104" t="str">
        <f>IFERROR(tbl_WohnsitzSO[[#This Row],[KLV C]]*tbl_WohnsitzSO[[#This Row],[KLV C Ansatz]]/60,"")</f>
        <v/>
      </c>
      <c r="T302" s="104">
        <f>IFERROR(SUM(tbl_WohnsitzSO[[#This Row],[KLV A Kosten]:[KLV C Kosten]]),"")</f>
        <v>0</v>
      </c>
      <c r="U302" s="102">
        <f>COUNTIF($H$14:$H302,H302)</f>
        <v>0</v>
      </c>
      <c r="V302" s="161"/>
    </row>
    <row r="303" spans="1:22">
      <c r="A303" s="101">
        <v>290</v>
      </c>
      <c r="B303" s="156"/>
      <c r="C303" s="156"/>
      <c r="D303" s="230"/>
      <c r="E303" s="158"/>
      <c r="F303" s="230"/>
      <c r="G303" s="156"/>
      <c r="H303" s="155"/>
      <c r="I303" s="156"/>
      <c r="J303" s="156"/>
      <c r="K303" s="156"/>
      <c r="L303" s="156"/>
      <c r="M303" s="102">
        <f>SUM(tbl_WohnsitzSO[[#This Row],[KLV A]:[KLV C]])</f>
        <v>0</v>
      </c>
      <c r="N303" s="99" t="str">
        <f>IFERROR(IF(IFERROR(MATCH($C$8&amp;$H303,Tabelle2[Codierung],0),0)&gt;0,VLOOKUP(H303,Tabelle1[[Ort]:[RK KLV C üD]],2,),VLOOKUP(H303,Tabelle1[[Ort]:[RK KLV C üD]],5))+13,"")</f>
        <v/>
      </c>
      <c r="O303" s="99" t="str">
        <f>IFERROR(IF(IFERROR(MATCH($C$8&amp;$H303,Tabelle2[Codierung],0),0)&gt;0,VLOOKUP(H303,Tabelle1[[Ort]:[RK KLV C üD]],3,),VLOOKUP(H303,Tabelle1[[Ort]:[RK KLV C üD]],6))+13,"")</f>
        <v/>
      </c>
      <c r="P303" s="99" t="str">
        <f>IFERROR(IF(IFERROR(MATCH($C$8&amp;$H303,Tabelle2[Codierung],0),0)&gt;0,VLOOKUP(H303,Tabelle1[[Ort]:[RK KLV C üD]],4,),VLOOKUP(H303,Tabelle1[[Ort]:[RK KLV C üD]],7))+13,"")</f>
        <v/>
      </c>
      <c r="Q303" s="104" t="str">
        <f>IFERROR(tbl_WohnsitzSO[[#This Row],[KLV A]]*tbl_WohnsitzSO[[#This Row],[KLV A Ansatz]]/60,"")</f>
        <v/>
      </c>
      <c r="R303" s="104" t="str">
        <f>IFERROR(tbl_WohnsitzSO[[#This Row],[KLV B]]*tbl_WohnsitzSO[[#This Row],[KLV B Ansatz]]/60,"")</f>
        <v/>
      </c>
      <c r="S303" s="104" t="str">
        <f>IFERROR(tbl_WohnsitzSO[[#This Row],[KLV C]]*tbl_WohnsitzSO[[#This Row],[KLV C Ansatz]]/60,"")</f>
        <v/>
      </c>
      <c r="T303" s="104">
        <f>IFERROR(SUM(tbl_WohnsitzSO[[#This Row],[KLV A Kosten]:[KLV C Kosten]]),"")</f>
        <v>0</v>
      </c>
      <c r="U303" s="102">
        <f>COUNTIF($H$14:$H303,H303)</f>
        <v>0</v>
      </c>
      <c r="V303" s="161"/>
    </row>
    <row r="304" spans="1:22">
      <c r="A304" s="101">
        <v>291</v>
      </c>
      <c r="B304" s="156"/>
      <c r="C304" s="156"/>
      <c r="D304" s="230"/>
      <c r="E304" s="158"/>
      <c r="F304" s="230"/>
      <c r="G304" s="156"/>
      <c r="H304" s="155"/>
      <c r="I304" s="156"/>
      <c r="J304" s="156"/>
      <c r="K304" s="156"/>
      <c r="L304" s="156"/>
      <c r="M304" s="102">
        <f>SUM(tbl_WohnsitzSO[[#This Row],[KLV A]:[KLV C]])</f>
        <v>0</v>
      </c>
      <c r="N304" s="99" t="str">
        <f>IFERROR(IF(IFERROR(MATCH($C$8&amp;$H304,Tabelle2[Codierung],0),0)&gt;0,VLOOKUP(H304,Tabelle1[[Ort]:[RK KLV C üD]],2,),VLOOKUP(H304,Tabelle1[[Ort]:[RK KLV C üD]],5))+13,"")</f>
        <v/>
      </c>
      <c r="O304" s="99" t="str">
        <f>IFERROR(IF(IFERROR(MATCH($C$8&amp;$H304,Tabelle2[Codierung],0),0)&gt;0,VLOOKUP(H304,Tabelle1[[Ort]:[RK KLV C üD]],3,),VLOOKUP(H304,Tabelle1[[Ort]:[RK KLV C üD]],6))+13,"")</f>
        <v/>
      </c>
      <c r="P304" s="99" t="str">
        <f>IFERROR(IF(IFERROR(MATCH($C$8&amp;$H304,Tabelle2[Codierung],0),0)&gt;0,VLOOKUP(H304,Tabelle1[[Ort]:[RK KLV C üD]],4,),VLOOKUP(H304,Tabelle1[[Ort]:[RK KLV C üD]],7))+13,"")</f>
        <v/>
      </c>
      <c r="Q304" s="104" t="str">
        <f>IFERROR(tbl_WohnsitzSO[[#This Row],[KLV A]]*tbl_WohnsitzSO[[#This Row],[KLV A Ansatz]]/60,"")</f>
        <v/>
      </c>
      <c r="R304" s="104" t="str">
        <f>IFERROR(tbl_WohnsitzSO[[#This Row],[KLV B]]*tbl_WohnsitzSO[[#This Row],[KLV B Ansatz]]/60,"")</f>
        <v/>
      </c>
      <c r="S304" s="104" t="str">
        <f>IFERROR(tbl_WohnsitzSO[[#This Row],[KLV C]]*tbl_WohnsitzSO[[#This Row],[KLV C Ansatz]]/60,"")</f>
        <v/>
      </c>
      <c r="T304" s="104">
        <f>IFERROR(SUM(tbl_WohnsitzSO[[#This Row],[KLV A Kosten]:[KLV C Kosten]]),"")</f>
        <v>0</v>
      </c>
      <c r="U304" s="102">
        <f>COUNTIF($H$14:$H304,H304)</f>
        <v>0</v>
      </c>
      <c r="V304" s="161"/>
    </row>
    <row r="305" spans="1:22">
      <c r="A305" s="101">
        <v>292</v>
      </c>
      <c r="B305" s="156"/>
      <c r="C305" s="156"/>
      <c r="D305" s="230"/>
      <c r="E305" s="158"/>
      <c r="F305" s="230"/>
      <c r="G305" s="156"/>
      <c r="H305" s="155"/>
      <c r="I305" s="156"/>
      <c r="J305" s="156"/>
      <c r="K305" s="156"/>
      <c r="L305" s="156"/>
      <c r="M305" s="102">
        <f>SUM(tbl_WohnsitzSO[[#This Row],[KLV A]:[KLV C]])</f>
        <v>0</v>
      </c>
      <c r="N305" s="99" t="str">
        <f>IFERROR(IF(IFERROR(MATCH($C$8&amp;$H305,Tabelle2[Codierung],0),0)&gt;0,VLOOKUP(H305,Tabelle1[[Ort]:[RK KLV C üD]],2,),VLOOKUP(H305,Tabelle1[[Ort]:[RK KLV C üD]],5))+13,"")</f>
        <v/>
      </c>
      <c r="O305" s="99" t="str">
        <f>IFERROR(IF(IFERROR(MATCH($C$8&amp;$H305,Tabelle2[Codierung],0),0)&gt;0,VLOOKUP(H305,Tabelle1[[Ort]:[RK KLV C üD]],3,),VLOOKUP(H305,Tabelle1[[Ort]:[RK KLV C üD]],6))+13,"")</f>
        <v/>
      </c>
      <c r="P305" s="99" t="str">
        <f>IFERROR(IF(IFERROR(MATCH($C$8&amp;$H305,Tabelle2[Codierung],0),0)&gt;0,VLOOKUP(H305,Tabelle1[[Ort]:[RK KLV C üD]],4,),VLOOKUP(H305,Tabelle1[[Ort]:[RK KLV C üD]],7))+13,"")</f>
        <v/>
      </c>
      <c r="Q305" s="104" t="str">
        <f>IFERROR(tbl_WohnsitzSO[[#This Row],[KLV A]]*tbl_WohnsitzSO[[#This Row],[KLV A Ansatz]]/60,"")</f>
        <v/>
      </c>
      <c r="R305" s="104" t="str">
        <f>IFERROR(tbl_WohnsitzSO[[#This Row],[KLV B]]*tbl_WohnsitzSO[[#This Row],[KLV B Ansatz]]/60,"")</f>
        <v/>
      </c>
      <c r="S305" s="104" t="str">
        <f>IFERROR(tbl_WohnsitzSO[[#This Row],[KLV C]]*tbl_WohnsitzSO[[#This Row],[KLV C Ansatz]]/60,"")</f>
        <v/>
      </c>
      <c r="T305" s="104">
        <f>IFERROR(SUM(tbl_WohnsitzSO[[#This Row],[KLV A Kosten]:[KLV C Kosten]]),"")</f>
        <v>0</v>
      </c>
      <c r="U305" s="102">
        <f>COUNTIF($H$14:$H305,H305)</f>
        <v>0</v>
      </c>
      <c r="V305" s="161"/>
    </row>
    <row r="306" spans="1:22">
      <c r="A306" s="101">
        <v>293</v>
      </c>
      <c r="B306" s="156"/>
      <c r="C306" s="156"/>
      <c r="D306" s="230"/>
      <c r="E306" s="158"/>
      <c r="F306" s="230"/>
      <c r="G306" s="156"/>
      <c r="H306" s="155"/>
      <c r="I306" s="156"/>
      <c r="J306" s="156"/>
      <c r="K306" s="156"/>
      <c r="L306" s="156"/>
      <c r="M306" s="102">
        <f>SUM(tbl_WohnsitzSO[[#This Row],[KLV A]:[KLV C]])</f>
        <v>0</v>
      </c>
      <c r="N306" s="99" t="str">
        <f>IFERROR(IF(IFERROR(MATCH($C$8&amp;$H306,Tabelle2[Codierung],0),0)&gt;0,VLOOKUP(H306,Tabelle1[[Ort]:[RK KLV C üD]],2,),VLOOKUP(H306,Tabelle1[[Ort]:[RK KLV C üD]],5))+13,"")</f>
        <v/>
      </c>
      <c r="O306" s="99" t="str">
        <f>IFERROR(IF(IFERROR(MATCH($C$8&amp;$H306,Tabelle2[Codierung],0),0)&gt;0,VLOOKUP(H306,Tabelle1[[Ort]:[RK KLV C üD]],3,),VLOOKUP(H306,Tabelle1[[Ort]:[RK KLV C üD]],6))+13,"")</f>
        <v/>
      </c>
      <c r="P306" s="99" t="str">
        <f>IFERROR(IF(IFERROR(MATCH($C$8&amp;$H306,Tabelle2[Codierung],0),0)&gt;0,VLOOKUP(H306,Tabelle1[[Ort]:[RK KLV C üD]],4,),VLOOKUP(H306,Tabelle1[[Ort]:[RK KLV C üD]],7))+13,"")</f>
        <v/>
      </c>
      <c r="Q306" s="104" t="str">
        <f>IFERROR(tbl_WohnsitzSO[[#This Row],[KLV A]]*tbl_WohnsitzSO[[#This Row],[KLV A Ansatz]]/60,"")</f>
        <v/>
      </c>
      <c r="R306" s="104" t="str">
        <f>IFERROR(tbl_WohnsitzSO[[#This Row],[KLV B]]*tbl_WohnsitzSO[[#This Row],[KLV B Ansatz]]/60,"")</f>
        <v/>
      </c>
      <c r="S306" s="104" t="str">
        <f>IFERROR(tbl_WohnsitzSO[[#This Row],[KLV C]]*tbl_WohnsitzSO[[#This Row],[KLV C Ansatz]]/60,"")</f>
        <v/>
      </c>
      <c r="T306" s="104">
        <f>IFERROR(SUM(tbl_WohnsitzSO[[#This Row],[KLV A Kosten]:[KLV C Kosten]]),"")</f>
        <v>0</v>
      </c>
      <c r="U306" s="102">
        <f>COUNTIF($H$14:$H306,H306)</f>
        <v>0</v>
      </c>
      <c r="V306" s="161"/>
    </row>
    <row r="307" spans="1:22">
      <c r="A307" s="101">
        <v>294</v>
      </c>
      <c r="B307" s="156"/>
      <c r="C307" s="156"/>
      <c r="D307" s="230"/>
      <c r="E307" s="158"/>
      <c r="F307" s="230"/>
      <c r="G307" s="156"/>
      <c r="H307" s="155"/>
      <c r="I307" s="156"/>
      <c r="J307" s="156"/>
      <c r="K307" s="156"/>
      <c r="L307" s="156"/>
      <c r="M307" s="102">
        <f>SUM(tbl_WohnsitzSO[[#This Row],[KLV A]:[KLV C]])</f>
        <v>0</v>
      </c>
      <c r="N307" s="99" t="str">
        <f>IFERROR(IF(IFERROR(MATCH($C$8&amp;$H307,Tabelle2[Codierung],0),0)&gt;0,VLOOKUP(H307,Tabelle1[[Ort]:[RK KLV C üD]],2,),VLOOKUP(H307,Tabelle1[[Ort]:[RK KLV C üD]],5))+13,"")</f>
        <v/>
      </c>
      <c r="O307" s="99" t="str">
        <f>IFERROR(IF(IFERROR(MATCH($C$8&amp;$H307,Tabelle2[Codierung],0),0)&gt;0,VLOOKUP(H307,Tabelle1[[Ort]:[RK KLV C üD]],3,),VLOOKUP(H307,Tabelle1[[Ort]:[RK KLV C üD]],6))+13,"")</f>
        <v/>
      </c>
      <c r="P307" s="99" t="str">
        <f>IFERROR(IF(IFERROR(MATCH($C$8&amp;$H307,Tabelle2[Codierung],0),0)&gt;0,VLOOKUP(H307,Tabelle1[[Ort]:[RK KLV C üD]],4,),VLOOKUP(H307,Tabelle1[[Ort]:[RK KLV C üD]],7))+13,"")</f>
        <v/>
      </c>
      <c r="Q307" s="104" t="str">
        <f>IFERROR(tbl_WohnsitzSO[[#This Row],[KLV A]]*tbl_WohnsitzSO[[#This Row],[KLV A Ansatz]]/60,"")</f>
        <v/>
      </c>
      <c r="R307" s="104" t="str">
        <f>IFERROR(tbl_WohnsitzSO[[#This Row],[KLV B]]*tbl_WohnsitzSO[[#This Row],[KLV B Ansatz]]/60,"")</f>
        <v/>
      </c>
      <c r="S307" s="104" t="str">
        <f>IFERROR(tbl_WohnsitzSO[[#This Row],[KLV C]]*tbl_WohnsitzSO[[#This Row],[KLV C Ansatz]]/60,"")</f>
        <v/>
      </c>
      <c r="T307" s="104">
        <f>IFERROR(SUM(tbl_WohnsitzSO[[#This Row],[KLV A Kosten]:[KLV C Kosten]]),"")</f>
        <v>0</v>
      </c>
      <c r="U307" s="102">
        <f>COUNTIF($H$14:$H307,H307)</f>
        <v>0</v>
      </c>
      <c r="V307" s="161"/>
    </row>
    <row r="308" spans="1:22">
      <c r="A308" s="101">
        <v>295</v>
      </c>
      <c r="B308" s="156"/>
      <c r="C308" s="156"/>
      <c r="D308" s="230"/>
      <c r="E308" s="158"/>
      <c r="F308" s="230"/>
      <c r="G308" s="156"/>
      <c r="H308" s="155"/>
      <c r="I308" s="156"/>
      <c r="J308" s="156"/>
      <c r="K308" s="156"/>
      <c r="L308" s="156"/>
      <c r="M308" s="102">
        <f>SUM(tbl_WohnsitzSO[[#This Row],[KLV A]:[KLV C]])</f>
        <v>0</v>
      </c>
      <c r="N308" s="99" t="str">
        <f>IFERROR(IF(IFERROR(MATCH($C$8&amp;$H308,Tabelle2[Codierung],0),0)&gt;0,VLOOKUP(H308,Tabelle1[[Ort]:[RK KLV C üD]],2,),VLOOKUP(H308,Tabelle1[[Ort]:[RK KLV C üD]],5))+13,"")</f>
        <v/>
      </c>
      <c r="O308" s="99" t="str">
        <f>IFERROR(IF(IFERROR(MATCH($C$8&amp;$H308,Tabelle2[Codierung],0),0)&gt;0,VLOOKUP(H308,Tabelle1[[Ort]:[RK KLV C üD]],3,),VLOOKUP(H308,Tabelle1[[Ort]:[RK KLV C üD]],6))+13,"")</f>
        <v/>
      </c>
      <c r="P308" s="99" t="str">
        <f>IFERROR(IF(IFERROR(MATCH($C$8&amp;$H308,Tabelle2[Codierung],0),0)&gt;0,VLOOKUP(H308,Tabelle1[[Ort]:[RK KLV C üD]],4,),VLOOKUP(H308,Tabelle1[[Ort]:[RK KLV C üD]],7))+13,"")</f>
        <v/>
      </c>
      <c r="Q308" s="104" t="str">
        <f>IFERROR(tbl_WohnsitzSO[[#This Row],[KLV A]]*tbl_WohnsitzSO[[#This Row],[KLV A Ansatz]]/60,"")</f>
        <v/>
      </c>
      <c r="R308" s="104" t="str">
        <f>IFERROR(tbl_WohnsitzSO[[#This Row],[KLV B]]*tbl_WohnsitzSO[[#This Row],[KLV B Ansatz]]/60,"")</f>
        <v/>
      </c>
      <c r="S308" s="104" t="str">
        <f>IFERROR(tbl_WohnsitzSO[[#This Row],[KLV C]]*tbl_WohnsitzSO[[#This Row],[KLV C Ansatz]]/60,"")</f>
        <v/>
      </c>
      <c r="T308" s="104">
        <f>IFERROR(SUM(tbl_WohnsitzSO[[#This Row],[KLV A Kosten]:[KLV C Kosten]]),"")</f>
        <v>0</v>
      </c>
      <c r="U308" s="102">
        <f>COUNTIF($H$14:$H308,H308)</f>
        <v>0</v>
      </c>
      <c r="V308" s="161"/>
    </row>
    <row r="309" spans="1:22">
      <c r="A309" s="101">
        <v>296</v>
      </c>
      <c r="B309" s="156"/>
      <c r="C309" s="156"/>
      <c r="D309" s="230"/>
      <c r="E309" s="158"/>
      <c r="F309" s="230"/>
      <c r="G309" s="156"/>
      <c r="H309" s="155"/>
      <c r="I309" s="156"/>
      <c r="J309" s="156"/>
      <c r="K309" s="156"/>
      <c r="L309" s="156"/>
      <c r="M309" s="102">
        <f>SUM(tbl_WohnsitzSO[[#This Row],[KLV A]:[KLV C]])</f>
        <v>0</v>
      </c>
      <c r="N309" s="99" t="str">
        <f>IFERROR(IF(IFERROR(MATCH($C$8&amp;$H309,Tabelle2[Codierung],0),0)&gt;0,VLOOKUP(H309,Tabelle1[[Ort]:[RK KLV C üD]],2,),VLOOKUP(H309,Tabelle1[[Ort]:[RK KLV C üD]],5))+13,"")</f>
        <v/>
      </c>
      <c r="O309" s="99" t="str">
        <f>IFERROR(IF(IFERROR(MATCH($C$8&amp;$H309,Tabelle2[Codierung],0),0)&gt;0,VLOOKUP(H309,Tabelle1[[Ort]:[RK KLV C üD]],3,),VLOOKUP(H309,Tabelle1[[Ort]:[RK KLV C üD]],6))+13,"")</f>
        <v/>
      </c>
      <c r="P309" s="99" t="str">
        <f>IFERROR(IF(IFERROR(MATCH($C$8&amp;$H309,Tabelle2[Codierung],0),0)&gt;0,VLOOKUP(H309,Tabelle1[[Ort]:[RK KLV C üD]],4,),VLOOKUP(H309,Tabelle1[[Ort]:[RK KLV C üD]],7))+13,"")</f>
        <v/>
      </c>
      <c r="Q309" s="104" t="str">
        <f>IFERROR(tbl_WohnsitzSO[[#This Row],[KLV A]]*tbl_WohnsitzSO[[#This Row],[KLV A Ansatz]]/60,"")</f>
        <v/>
      </c>
      <c r="R309" s="104" t="str">
        <f>IFERROR(tbl_WohnsitzSO[[#This Row],[KLV B]]*tbl_WohnsitzSO[[#This Row],[KLV B Ansatz]]/60,"")</f>
        <v/>
      </c>
      <c r="S309" s="104" t="str">
        <f>IFERROR(tbl_WohnsitzSO[[#This Row],[KLV C]]*tbl_WohnsitzSO[[#This Row],[KLV C Ansatz]]/60,"")</f>
        <v/>
      </c>
      <c r="T309" s="104">
        <f>IFERROR(SUM(tbl_WohnsitzSO[[#This Row],[KLV A Kosten]:[KLV C Kosten]]),"")</f>
        <v>0</v>
      </c>
      <c r="U309" s="102">
        <f>COUNTIF($H$14:$H309,H309)</f>
        <v>0</v>
      </c>
      <c r="V309" s="161"/>
    </row>
    <row r="310" spans="1:22">
      <c r="A310" s="101">
        <v>297</v>
      </c>
      <c r="B310" s="156"/>
      <c r="C310" s="156"/>
      <c r="D310" s="230"/>
      <c r="E310" s="158"/>
      <c r="F310" s="230"/>
      <c r="G310" s="156"/>
      <c r="H310" s="155"/>
      <c r="I310" s="156"/>
      <c r="J310" s="156"/>
      <c r="K310" s="156"/>
      <c r="L310" s="156"/>
      <c r="M310" s="102">
        <f>SUM(tbl_WohnsitzSO[[#This Row],[KLV A]:[KLV C]])</f>
        <v>0</v>
      </c>
      <c r="N310" s="99" t="str">
        <f>IFERROR(IF(IFERROR(MATCH($C$8&amp;$H310,Tabelle2[Codierung],0),0)&gt;0,VLOOKUP(H310,Tabelle1[[Ort]:[RK KLV C üD]],2,),VLOOKUP(H310,Tabelle1[[Ort]:[RK KLV C üD]],5))+13,"")</f>
        <v/>
      </c>
      <c r="O310" s="99" t="str">
        <f>IFERROR(IF(IFERROR(MATCH($C$8&amp;$H310,Tabelle2[Codierung],0),0)&gt;0,VLOOKUP(H310,Tabelle1[[Ort]:[RK KLV C üD]],3,),VLOOKUP(H310,Tabelle1[[Ort]:[RK KLV C üD]],6))+13,"")</f>
        <v/>
      </c>
      <c r="P310" s="99" t="str">
        <f>IFERROR(IF(IFERROR(MATCH($C$8&amp;$H310,Tabelle2[Codierung],0),0)&gt;0,VLOOKUP(H310,Tabelle1[[Ort]:[RK KLV C üD]],4,),VLOOKUP(H310,Tabelle1[[Ort]:[RK KLV C üD]],7))+13,"")</f>
        <v/>
      </c>
      <c r="Q310" s="104" t="str">
        <f>IFERROR(tbl_WohnsitzSO[[#This Row],[KLV A]]*tbl_WohnsitzSO[[#This Row],[KLV A Ansatz]]/60,"")</f>
        <v/>
      </c>
      <c r="R310" s="104" t="str">
        <f>IFERROR(tbl_WohnsitzSO[[#This Row],[KLV B]]*tbl_WohnsitzSO[[#This Row],[KLV B Ansatz]]/60,"")</f>
        <v/>
      </c>
      <c r="S310" s="104" t="str">
        <f>IFERROR(tbl_WohnsitzSO[[#This Row],[KLV C]]*tbl_WohnsitzSO[[#This Row],[KLV C Ansatz]]/60,"")</f>
        <v/>
      </c>
      <c r="T310" s="104">
        <f>IFERROR(SUM(tbl_WohnsitzSO[[#This Row],[KLV A Kosten]:[KLV C Kosten]]),"")</f>
        <v>0</v>
      </c>
      <c r="U310" s="102">
        <f>COUNTIF($H$14:$H310,H310)</f>
        <v>0</v>
      </c>
      <c r="V310" s="161"/>
    </row>
    <row r="311" spans="1:22">
      <c r="A311" s="101">
        <v>298</v>
      </c>
      <c r="B311" s="156"/>
      <c r="C311" s="156"/>
      <c r="D311" s="230"/>
      <c r="E311" s="158"/>
      <c r="F311" s="230"/>
      <c r="G311" s="156"/>
      <c r="H311" s="155"/>
      <c r="I311" s="156"/>
      <c r="J311" s="156"/>
      <c r="K311" s="156"/>
      <c r="L311" s="156"/>
      <c r="M311" s="102">
        <f>SUM(tbl_WohnsitzSO[[#This Row],[KLV A]:[KLV C]])</f>
        <v>0</v>
      </c>
      <c r="N311" s="99" t="str">
        <f>IFERROR(IF(IFERROR(MATCH($C$8&amp;$H311,Tabelle2[Codierung],0),0)&gt;0,VLOOKUP(H311,Tabelle1[[Ort]:[RK KLV C üD]],2,),VLOOKUP(H311,Tabelle1[[Ort]:[RK KLV C üD]],5))+13,"")</f>
        <v/>
      </c>
      <c r="O311" s="99" t="str">
        <f>IFERROR(IF(IFERROR(MATCH($C$8&amp;$H311,Tabelle2[Codierung],0),0)&gt;0,VLOOKUP(H311,Tabelle1[[Ort]:[RK KLV C üD]],3,),VLOOKUP(H311,Tabelle1[[Ort]:[RK KLV C üD]],6))+13,"")</f>
        <v/>
      </c>
      <c r="P311" s="99" t="str">
        <f>IFERROR(IF(IFERROR(MATCH($C$8&amp;$H311,Tabelle2[Codierung],0),0)&gt;0,VLOOKUP(H311,Tabelle1[[Ort]:[RK KLV C üD]],4,),VLOOKUP(H311,Tabelle1[[Ort]:[RK KLV C üD]],7))+13,"")</f>
        <v/>
      </c>
      <c r="Q311" s="104" t="str">
        <f>IFERROR(tbl_WohnsitzSO[[#This Row],[KLV A]]*tbl_WohnsitzSO[[#This Row],[KLV A Ansatz]]/60,"")</f>
        <v/>
      </c>
      <c r="R311" s="104" t="str">
        <f>IFERROR(tbl_WohnsitzSO[[#This Row],[KLV B]]*tbl_WohnsitzSO[[#This Row],[KLV B Ansatz]]/60,"")</f>
        <v/>
      </c>
      <c r="S311" s="104" t="str">
        <f>IFERROR(tbl_WohnsitzSO[[#This Row],[KLV C]]*tbl_WohnsitzSO[[#This Row],[KLV C Ansatz]]/60,"")</f>
        <v/>
      </c>
      <c r="T311" s="104">
        <f>IFERROR(SUM(tbl_WohnsitzSO[[#This Row],[KLV A Kosten]:[KLV C Kosten]]),"")</f>
        <v>0</v>
      </c>
      <c r="U311" s="102">
        <f>COUNTIF($H$14:$H311,H311)</f>
        <v>0</v>
      </c>
      <c r="V311" s="161"/>
    </row>
    <row r="312" spans="1:22">
      <c r="A312" s="101">
        <v>299</v>
      </c>
      <c r="B312" s="156"/>
      <c r="C312" s="156"/>
      <c r="D312" s="230"/>
      <c r="E312" s="158"/>
      <c r="F312" s="230"/>
      <c r="G312" s="156"/>
      <c r="H312" s="155"/>
      <c r="I312" s="156"/>
      <c r="J312" s="156"/>
      <c r="K312" s="156"/>
      <c r="L312" s="156"/>
      <c r="M312" s="102">
        <f>SUM(tbl_WohnsitzSO[[#This Row],[KLV A]:[KLV C]])</f>
        <v>0</v>
      </c>
      <c r="N312" s="99" t="str">
        <f>IFERROR(IF(IFERROR(MATCH($C$8&amp;$H312,Tabelle2[Codierung],0),0)&gt;0,VLOOKUP(H312,Tabelle1[[Ort]:[RK KLV C üD]],2,),VLOOKUP(H312,Tabelle1[[Ort]:[RK KLV C üD]],5))+13,"")</f>
        <v/>
      </c>
      <c r="O312" s="99" t="str">
        <f>IFERROR(IF(IFERROR(MATCH($C$8&amp;$H312,Tabelle2[Codierung],0),0)&gt;0,VLOOKUP(H312,Tabelle1[[Ort]:[RK KLV C üD]],3,),VLOOKUP(H312,Tabelle1[[Ort]:[RK KLV C üD]],6))+13,"")</f>
        <v/>
      </c>
      <c r="P312" s="99" t="str">
        <f>IFERROR(IF(IFERROR(MATCH($C$8&amp;$H312,Tabelle2[Codierung],0),0)&gt;0,VLOOKUP(H312,Tabelle1[[Ort]:[RK KLV C üD]],4,),VLOOKUP(H312,Tabelle1[[Ort]:[RK KLV C üD]],7))+13,"")</f>
        <v/>
      </c>
      <c r="Q312" s="104" t="str">
        <f>IFERROR(tbl_WohnsitzSO[[#This Row],[KLV A]]*tbl_WohnsitzSO[[#This Row],[KLV A Ansatz]]/60,"")</f>
        <v/>
      </c>
      <c r="R312" s="104" t="str">
        <f>IFERROR(tbl_WohnsitzSO[[#This Row],[KLV B]]*tbl_WohnsitzSO[[#This Row],[KLV B Ansatz]]/60,"")</f>
        <v/>
      </c>
      <c r="S312" s="104" t="str">
        <f>IFERROR(tbl_WohnsitzSO[[#This Row],[KLV C]]*tbl_WohnsitzSO[[#This Row],[KLV C Ansatz]]/60,"")</f>
        <v/>
      </c>
      <c r="T312" s="104">
        <f>IFERROR(SUM(tbl_WohnsitzSO[[#This Row],[KLV A Kosten]:[KLV C Kosten]]),"")</f>
        <v>0</v>
      </c>
      <c r="U312" s="102">
        <f>COUNTIF($H$14:$H312,H312)</f>
        <v>0</v>
      </c>
      <c r="V312" s="161"/>
    </row>
    <row r="313" spans="1:22">
      <c r="A313" s="101">
        <v>300</v>
      </c>
      <c r="B313" s="156"/>
      <c r="C313" s="156"/>
      <c r="D313" s="230"/>
      <c r="E313" s="158"/>
      <c r="F313" s="230"/>
      <c r="G313" s="156"/>
      <c r="H313" s="155"/>
      <c r="I313" s="156"/>
      <c r="J313" s="156"/>
      <c r="K313" s="156"/>
      <c r="L313" s="156"/>
      <c r="M313" s="102">
        <f>SUM(tbl_WohnsitzSO[[#This Row],[KLV A]:[KLV C]])</f>
        <v>0</v>
      </c>
      <c r="N313" s="99" t="str">
        <f>IFERROR(IF(IFERROR(MATCH($C$8&amp;$H313,Tabelle2[Codierung],0),0)&gt;0,VLOOKUP(H313,Tabelle1[[Ort]:[RK KLV C üD]],2,),VLOOKUP(H313,Tabelle1[[Ort]:[RK KLV C üD]],5))+13,"")</f>
        <v/>
      </c>
      <c r="O313" s="99" t="str">
        <f>IFERROR(IF(IFERROR(MATCH($C$8&amp;$H313,Tabelle2[Codierung],0),0)&gt;0,VLOOKUP(H313,Tabelle1[[Ort]:[RK KLV C üD]],3,),VLOOKUP(H313,Tabelle1[[Ort]:[RK KLV C üD]],6))+13,"")</f>
        <v/>
      </c>
      <c r="P313" s="99" t="str">
        <f>IFERROR(IF(IFERROR(MATCH($C$8&amp;$H313,Tabelle2[Codierung],0),0)&gt;0,VLOOKUP(H313,Tabelle1[[Ort]:[RK KLV C üD]],4,),VLOOKUP(H313,Tabelle1[[Ort]:[RK KLV C üD]],7))+13,"")</f>
        <v/>
      </c>
      <c r="Q313" s="104" t="str">
        <f>IFERROR(tbl_WohnsitzSO[[#This Row],[KLV A]]*tbl_WohnsitzSO[[#This Row],[KLV A Ansatz]]/60,"")</f>
        <v/>
      </c>
      <c r="R313" s="104" t="str">
        <f>IFERROR(tbl_WohnsitzSO[[#This Row],[KLV B]]*tbl_WohnsitzSO[[#This Row],[KLV B Ansatz]]/60,"")</f>
        <v/>
      </c>
      <c r="S313" s="104" t="str">
        <f>IFERROR(tbl_WohnsitzSO[[#This Row],[KLV C]]*tbl_WohnsitzSO[[#This Row],[KLV C Ansatz]]/60,"")</f>
        <v/>
      </c>
      <c r="T313" s="104">
        <f>IFERROR(SUM(tbl_WohnsitzSO[[#This Row],[KLV A Kosten]:[KLV C Kosten]]),"")</f>
        <v>0</v>
      </c>
      <c r="U313" s="102">
        <f>COUNTIF($H$14:$H313,H313)</f>
        <v>0</v>
      </c>
      <c r="V313" s="161"/>
    </row>
    <row r="314" spans="1:22">
      <c r="A314" s="101">
        <v>301</v>
      </c>
      <c r="B314" s="156"/>
      <c r="C314" s="156"/>
      <c r="D314" s="230"/>
      <c r="E314" s="158"/>
      <c r="F314" s="230"/>
      <c r="G314" s="156"/>
      <c r="H314" s="155"/>
      <c r="I314" s="156"/>
      <c r="J314" s="156"/>
      <c r="K314" s="156"/>
      <c r="L314" s="156"/>
      <c r="M314" s="102">
        <f>SUM(tbl_WohnsitzSO[[#This Row],[KLV A]:[KLV C]])</f>
        <v>0</v>
      </c>
      <c r="N314" s="99" t="str">
        <f>IFERROR(IF(IFERROR(MATCH($C$8&amp;$H314,Tabelle2[Codierung],0),0)&gt;0,VLOOKUP(H314,Tabelle1[[Ort]:[RK KLV C üD]],2,),VLOOKUP(H314,Tabelle1[[Ort]:[RK KLV C üD]],5))+13,"")</f>
        <v/>
      </c>
      <c r="O314" s="99" t="str">
        <f>IFERROR(IF(IFERROR(MATCH($C$8&amp;$H314,Tabelle2[Codierung],0),0)&gt;0,VLOOKUP(H314,Tabelle1[[Ort]:[RK KLV C üD]],3,),VLOOKUP(H314,Tabelle1[[Ort]:[RK KLV C üD]],6))+13,"")</f>
        <v/>
      </c>
      <c r="P314" s="99" t="str">
        <f>IFERROR(IF(IFERROR(MATCH($C$8&amp;$H314,Tabelle2[Codierung],0),0)&gt;0,VLOOKUP(H314,Tabelle1[[Ort]:[RK KLV C üD]],4,),VLOOKUP(H314,Tabelle1[[Ort]:[RK KLV C üD]],7))+13,"")</f>
        <v/>
      </c>
      <c r="Q314" s="104" t="str">
        <f>IFERROR(tbl_WohnsitzSO[[#This Row],[KLV A]]*tbl_WohnsitzSO[[#This Row],[KLV A Ansatz]]/60,"")</f>
        <v/>
      </c>
      <c r="R314" s="104" t="str">
        <f>IFERROR(tbl_WohnsitzSO[[#This Row],[KLV B]]*tbl_WohnsitzSO[[#This Row],[KLV B Ansatz]]/60,"")</f>
        <v/>
      </c>
      <c r="S314" s="104" t="str">
        <f>IFERROR(tbl_WohnsitzSO[[#This Row],[KLV C]]*tbl_WohnsitzSO[[#This Row],[KLV C Ansatz]]/60,"")</f>
        <v/>
      </c>
      <c r="T314" s="104">
        <f>IFERROR(SUM(tbl_WohnsitzSO[[#This Row],[KLV A Kosten]:[KLV C Kosten]]),"")</f>
        <v>0</v>
      </c>
      <c r="U314" s="102">
        <f>COUNTIF($H$14:$H314,H314)</f>
        <v>0</v>
      </c>
      <c r="V314" s="161"/>
    </row>
    <row r="315" spans="1:22">
      <c r="A315" s="101">
        <v>302</v>
      </c>
      <c r="B315" s="156"/>
      <c r="C315" s="156"/>
      <c r="D315" s="230"/>
      <c r="E315" s="158"/>
      <c r="F315" s="230"/>
      <c r="G315" s="156"/>
      <c r="H315" s="155"/>
      <c r="I315" s="156"/>
      <c r="J315" s="156"/>
      <c r="K315" s="156"/>
      <c r="L315" s="156"/>
      <c r="M315" s="102">
        <f>SUM(tbl_WohnsitzSO[[#This Row],[KLV A]:[KLV C]])</f>
        <v>0</v>
      </c>
      <c r="N315" s="99" t="str">
        <f>IFERROR(IF(IFERROR(MATCH($C$8&amp;$H315,Tabelle2[Codierung],0),0)&gt;0,VLOOKUP(H315,Tabelle1[[Ort]:[RK KLV C üD]],2,),VLOOKUP(H315,Tabelle1[[Ort]:[RK KLV C üD]],5))+13,"")</f>
        <v/>
      </c>
      <c r="O315" s="99" t="str">
        <f>IFERROR(IF(IFERROR(MATCH($C$8&amp;$H315,Tabelle2[Codierung],0),0)&gt;0,VLOOKUP(H315,Tabelle1[[Ort]:[RK KLV C üD]],3,),VLOOKUP(H315,Tabelle1[[Ort]:[RK KLV C üD]],6))+13,"")</f>
        <v/>
      </c>
      <c r="P315" s="99" t="str">
        <f>IFERROR(IF(IFERROR(MATCH($C$8&amp;$H315,Tabelle2[Codierung],0),0)&gt;0,VLOOKUP(H315,Tabelle1[[Ort]:[RK KLV C üD]],4,),VLOOKUP(H315,Tabelle1[[Ort]:[RK KLV C üD]],7))+13,"")</f>
        <v/>
      </c>
      <c r="Q315" s="104" t="str">
        <f>IFERROR(tbl_WohnsitzSO[[#This Row],[KLV A]]*tbl_WohnsitzSO[[#This Row],[KLV A Ansatz]]/60,"")</f>
        <v/>
      </c>
      <c r="R315" s="104" t="str">
        <f>IFERROR(tbl_WohnsitzSO[[#This Row],[KLV B]]*tbl_WohnsitzSO[[#This Row],[KLV B Ansatz]]/60,"")</f>
        <v/>
      </c>
      <c r="S315" s="104" t="str">
        <f>IFERROR(tbl_WohnsitzSO[[#This Row],[KLV C]]*tbl_WohnsitzSO[[#This Row],[KLV C Ansatz]]/60,"")</f>
        <v/>
      </c>
      <c r="T315" s="104">
        <f>IFERROR(SUM(tbl_WohnsitzSO[[#This Row],[KLV A Kosten]:[KLV C Kosten]]),"")</f>
        <v>0</v>
      </c>
      <c r="U315" s="102">
        <f>COUNTIF($H$14:$H315,H315)</f>
        <v>0</v>
      </c>
      <c r="V315" s="161"/>
    </row>
    <row r="316" spans="1:22">
      <c r="A316" s="101">
        <v>303</v>
      </c>
      <c r="B316" s="156"/>
      <c r="C316" s="156"/>
      <c r="D316" s="230"/>
      <c r="E316" s="158"/>
      <c r="F316" s="230"/>
      <c r="G316" s="156"/>
      <c r="H316" s="155"/>
      <c r="I316" s="156"/>
      <c r="J316" s="156"/>
      <c r="K316" s="156"/>
      <c r="L316" s="156"/>
      <c r="M316" s="102">
        <f>SUM(tbl_WohnsitzSO[[#This Row],[KLV A]:[KLV C]])</f>
        <v>0</v>
      </c>
      <c r="N316" s="99" t="str">
        <f>IFERROR(IF(IFERROR(MATCH($C$8&amp;$H316,Tabelle2[Codierung],0),0)&gt;0,VLOOKUP(H316,Tabelle1[[Ort]:[RK KLV C üD]],2,),VLOOKUP(H316,Tabelle1[[Ort]:[RK KLV C üD]],5))+13,"")</f>
        <v/>
      </c>
      <c r="O316" s="99" t="str">
        <f>IFERROR(IF(IFERROR(MATCH($C$8&amp;$H316,Tabelle2[Codierung],0),0)&gt;0,VLOOKUP(H316,Tabelle1[[Ort]:[RK KLV C üD]],3,),VLOOKUP(H316,Tabelle1[[Ort]:[RK KLV C üD]],6))+13,"")</f>
        <v/>
      </c>
      <c r="P316" s="99" t="str">
        <f>IFERROR(IF(IFERROR(MATCH($C$8&amp;$H316,Tabelle2[Codierung],0),0)&gt;0,VLOOKUP(H316,Tabelle1[[Ort]:[RK KLV C üD]],4,),VLOOKUP(H316,Tabelle1[[Ort]:[RK KLV C üD]],7))+13,"")</f>
        <v/>
      </c>
      <c r="Q316" s="104" t="str">
        <f>IFERROR(tbl_WohnsitzSO[[#This Row],[KLV A]]*tbl_WohnsitzSO[[#This Row],[KLV A Ansatz]]/60,"")</f>
        <v/>
      </c>
      <c r="R316" s="104" t="str">
        <f>IFERROR(tbl_WohnsitzSO[[#This Row],[KLV B]]*tbl_WohnsitzSO[[#This Row],[KLV B Ansatz]]/60,"")</f>
        <v/>
      </c>
      <c r="S316" s="104" t="str">
        <f>IFERROR(tbl_WohnsitzSO[[#This Row],[KLV C]]*tbl_WohnsitzSO[[#This Row],[KLV C Ansatz]]/60,"")</f>
        <v/>
      </c>
      <c r="T316" s="104">
        <f>IFERROR(SUM(tbl_WohnsitzSO[[#This Row],[KLV A Kosten]:[KLV C Kosten]]),"")</f>
        <v>0</v>
      </c>
      <c r="U316" s="102">
        <f>COUNTIF($H$14:$H316,H316)</f>
        <v>0</v>
      </c>
      <c r="V316" s="161"/>
    </row>
    <row r="317" spans="1:22">
      <c r="A317" s="101">
        <v>304</v>
      </c>
      <c r="B317" s="156"/>
      <c r="C317" s="156"/>
      <c r="D317" s="230"/>
      <c r="E317" s="158"/>
      <c r="F317" s="230"/>
      <c r="G317" s="156"/>
      <c r="H317" s="155"/>
      <c r="I317" s="156"/>
      <c r="J317" s="156"/>
      <c r="K317" s="156"/>
      <c r="L317" s="156"/>
      <c r="M317" s="102">
        <f>SUM(tbl_WohnsitzSO[[#This Row],[KLV A]:[KLV C]])</f>
        <v>0</v>
      </c>
      <c r="N317" s="99" t="str">
        <f>IFERROR(IF(IFERROR(MATCH($C$8&amp;$H317,Tabelle2[Codierung],0),0)&gt;0,VLOOKUP(H317,Tabelle1[[Ort]:[RK KLV C üD]],2,),VLOOKUP(H317,Tabelle1[[Ort]:[RK KLV C üD]],5))+13,"")</f>
        <v/>
      </c>
      <c r="O317" s="99" t="str">
        <f>IFERROR(IF(IFERROR(MATCH($C$8&amp;$H317,Tabelle2[Codierung],0),0)&gt;0,VLOOKUP(H317,Tabelle1[[Ort]:[RK KLV C üD]],3,),VLOOKUP(H317,Tabelle1[[Ort]:[RK KLV C üD]],6))+13,"")</f>
        <v/>
      </c>
      <c r="P317" s="99" t="str">
        <f>IFERROR(IF(IFERROR(MATCH($C$8&amp;$H317,Tabelle2[Codierung],0),0)&gt;0,VLOOKUP(H317,Tabelle1[[Ort]:[RK KLV C üD]],4,),VLOOKUP(H317,Tabelle1[[Ort]:[RK KLV C üD]],7))+13,"")</f>
        <v/>
      </c>
      <c r="Q317" s="104" t="str">
        <f>IFERROR(tbl_WohnsitzSO[[#This Row],[KLV A]]*tbl_WohnsitzSO[[#This Row],[KLV A Ansatz]]/60,"")</f>
        <v/>
      </c>
      <c r="R317" s="104" t="str">
        <f>IFERROR(tbl_WohnsitzSO[[#This Row],[KLV B]]*tbl_WohnsitzSO[[#This Row],[KLV B Ansatz]]/60,"")</f>
        <v/>
      </c>
      <c r="S317" s="104" t="str">
        <f>IFERROR(tbl_WohnsitzSO[[#This Row],[KLV C]]*tbl_WohnsitzSO[[#This Row],[KLV C Ansatz]]/60,"")</f>
        <v/>
      </c>
      <c r="T317" s="104">
        <f>IFERROR(SUM(tbl_WohnsitzSO[[#This Row],[KLV A Kosten]:[KLV C Kosten]]),"")</f>
        <v>0</v>
      </c>
      <c r="U317" s="102">
        <f>COUNTIF($H$14:$H317,H317)</f>
        <v>0</v>
      </c>
      <c r="V317" s="161"/>
    </row>
    <row r="318" spans="1:22">
      <c r="A318" s="101">
        <v>305</v>
      </c>
      <c r="B318" s="156"/>
      <c r="C318" s="156"/>
      <c r="D318" s="230"/>
      <c r="E318" s="158"/>
      <c r="F318" s="230"/>
      <c r="G318" s="156"/>
      <c r="H318" s="155"/>
      <c r="I318" s="156"/>
      <c r="J318" s="156"/>
      <c r="K318" s="156"/>
      <c r="L318" s="156"/>
      <c r="M318" s="102">
        <f>SUM(tbl_WohnsitzSO[[#This Row],[KLV A]:[KLV C]])</f>
        <v>0</v>
      </c>
      <c r="N318" s="99" t="str">
        <f>IFERROR(IF(IFERROR(MATCH($C$8&amp;$H318,Tabelle2[Codierung],0),0)&gt;0,VLOOKUP(H318,Tabelle1[[Ort]:[RK KLV C üD]],2,),VLOOKUP(H318,Tabelle1[[Ort]:[RK KLV C üD]],5))+13,"")</f>
        <v/>
      </c>
      <c r="O318" s="99" t="str">
        <f>IFERROR(IF(IFERROR(MATCH($C$8&amp;$H318,Tabelle2[Codierung],0),0)&gt;0,VLOOKUP(H318,Tabelle1[[Ort]:[RK KLV C üD]],3,),VLOOKUP(H318,Tabelle1[[Ort]:[RK KLV C üD]],6))+13,"")</f>
        <v/>
      </c>
      <c r="P318" s="99" t="str">
        <f>IFERROR(IF(IFERROR(MATCH($C$8&amp;$H318,Tabelle2[Codierung],0),0)&gt;0,VLOOKUP(H318,Tabelle1[[Ort]:[RK KLV C üD]],4,),VLOOKUP(H318,Tabelle1[[Ort]:[RK KLV C üD]],7))+13,"")</f>
        <v/>
      </c>
      <c r="Q318" s="104" t="str">
        <f>IFERROR(tbl_WohnsitzSO[[#This Row],[KLV A]]*tbl_WohnsitzSO[[#This Row],[KLV A Ansatz]]/60,"")</f>
        <v/>
      </c>
      <c r="R318" s="104" t="str">
        <f>IFERROR(tbl_WohnsitzSO[[#This Row],[KLV B]]*tbl_WohnsitzSO[[#This Row],[KLV B Ansatz]]/60,"")</f>
        <v/>
      </c>
      <c r="S318" s="104" t="str">
        <f>IFERROR(tbl_WohnsitzSO[[#This Row],[KLV C]]*tbl_WohnsitzSO[[#This Row],[KLV C Ansatz]]/60,"")</f>
        <v/>
      </c>
      <c r="T318" s="104">
        <f>IFERROR(SUM(tbl_WohnsitzSO[[#This Row],[KLV A Kosten]:[KLV C Kosten]]),"")</f>
        <v>0</v>
      </c>
      <c r="U318" s="102">
        <f>COUNTIF($H$14:$H318,H318)</f>
        <v>0</v>
      </c>
      <c r="V318" s="161"/>
    </row>
    <row r="319" spans="1:22">
      <c r="A319" s="101">
        <v>306</v>
      </c>
      <c r="B319" s="156"/>
      <c r="C319" s="156"/>
      <c r="D319" s="230"/>
      <c r="E319" s="158"/>
      <c r="F319" s="230"/>
      <c r="G319" s="156"/>
      <c r="H319" s="155"/>
      <c r="I319" s="156"/>
      <c r="J319" s="156"/>
      <c r="K319" s="156"/>
      <c r="L319" s="156"/>
      <c r="M319" s="102">
        <f>SUM(tbl_WohnsitzSO[[#This Row],[KLV A]:[KLV C]])</f>
        <v>0</v>
      </c>
      <c r="N319" s="99" t="str">
        <f>IFERROR(IF(IFERROR(MATCH($C$8&amp;$H319,Tabelle2[Codierung],0),0)&gt;0,VLOOKUP(H319,Tabelle1[[Ort]:[RK KLV C üD]],2,),VLOOKUP(H319,Tabelle1[[Ort]:[RK KLV C üD]],5))+13,"")</f>
        <v/>
      </c>
      <c r="O319" s="99" t="str">
        <f>IFERROR(IF(IFERROR(MATCH($C$8&amp;$H319,Tabelle2[Codierung],0),0)&gt;0,VLOOKUP(H319,Tabelle1[[Ort]:[RK KLV C üD]],3,),VLOOKUP(H319,Tabelle1[[Ort]:[RK KLV C üD]],6))+13,"")</f>
        <v/>
      </c>
      <c r="P319" s="99" t="str">
        <f>IFERROR(IF(IFERROR(MATCH($C$8&amp;$H319,Tabelle2[Codierung],0),0)&gt;0,VLOOKUP(H319,Tabelle1[[Ort]:[RK KLV C üD]],4,),VLOOKUP(H319,Tabelle1[[Ort]:[RK KLV C üD]],7))+13,"")</f>
        <v/>
      </c>
      <c r="Q319" s="104" t="str">
        <f>IFERROR(tbl_WohnsitzSO[[#This Row],[KLV A]]*tbl_WohnsitzSO[[#This Row],[KLV A Ansatz]]/60,"")</f>
        <v/>
      </c>
      <c r="R319" s="104" t="str">
        <f>IFERROR(tbl_WohnsitzSO[[#This Row],[KLV B]]*tbl_WohnsitzSO[[#This Row],[KLV B Ansatz]]/60,"")</f>
        <v/>
      </c>
      <c r="S319" s="104" t="str">
        <f>IFERROR(tbl_WohnsitzSO[[#This Row],[KLV C]]*tbl_WohnsitzSO[[#This Row],[KLV C Ansatz]]/60,"")</f>
        <v/>
      </c>
      <c r="T319" s="104">
        <f>IFERROR(SUM(tbl_WohnsitzSO[[#This Row],[KLV A Kosten]:[KLV C Kosten]]),"")</f>
        <v>0</v>
      </c>
      <c r="U319" s="102">
        <f>COUNTIF($H$14:$H319,H319)</f>
        <v>0</v>
      </c>
      <c r="V319" s="161"/>
    </row>
    <row r="320" spans="1:22">
      <c r="A320" s="101">
        <v>307</v>
      </c>
      <c r="B320" s="156"/>
      <c r="C320" s="156"/>
      <c r="D320" s="230"/>
      <c r="E320" s="158"/>
      <c r="F320" s="230"/>
      <c r="G320" s="156"/>
      <c r="H320" s="155"/>
      <c r="I320" s="156"/>
      <c r="J320" s="156"/>
      <c r="K320" s="156"/>
      <c r="L320" s="156"/>
      <c r="M320" s="102">
        <f>SUM(tbl_WohnsitzSO[[#This Row],[KLV A]:[KLV C]])</f>
        <v>0</v>
      </c>
      <c r="N320" s="99" t="str">
        <f>IFERROR(IF(IFERROR(MATCH($C$8&amp;$H320,Tabelle2[Codierung],0),0)&gt;0,VLOOKUP(H320,Tabelle1[[Ort]:[RK KLV C üD]],2,),VLOOKUP(H320,Tabelle1[[Ort]:[RK KLV C üD]],5))+13,"")</f>
        <v/>
      </c>
      <c r="O320" s="99" t="str">
        <f>IFERROR(IF(IFERROR(MATCH($C$8&amp;$H320,Tabelle2[Codierung],0),0)&gt;0,VLOOKUP(H320,Tabelle1[[Ort]:[RK KLV C üD]],3,),VLOOKUP(H320,Tabelle1[[Ort]:[RK KLV C üD]],6))+13,"")</f>
        <v/>
      </c>
      <c r="P320" s="99" t="str">
        <f>IFERROR(IF(IFERROR(MATCH($C$8&amp;$H320,Tabelle2[Codierung],0),0)&gt;0,VLOOKUP(H320,Tabelle1[[Ort]:[RK KLV C üD]],4,),VLOOKUP(H320,Tabelle1[[Ort]:[RK KLV C üD]],7))+13,"")</f>
        <v/>
      </c>
      <c r="Q320" s="104" t="str">
        <f>IFERROR(tbl_WohnsitzSO[[#This Row],[KLV A]]*tbl_WohnsitzSO[[#This Row],[KLV A Ansatz]]/60,"")</f>
        <v/>
      </c>
      <c r="R320" s="104" t="str">
        <f>IFERROR(tbl_WohnsitzSO[[#This Row],[KLV B]]*tbl_WohnsitzSO[[#This Row],[KLV B Ansatz]]/60,"")</f>
        <v/>
      </c>
      <c r="S320" s="104" t="str">
        <f>IFERROR(tbl_WohnsitzSO[[#This Row],[KLV C]]*tbl_WohnsitzSO[[#This Row],[KLV C Ansatz]]/60,"")</f>
        <v/>
      </c>
      <c r="T320" s="104">
        <f>IFERROR(SUM(tbl_WohnsitzSO[[#This Row],[KLV A Kosten]:[KLV C Kosten]]),"")</f>
        <v>0</v>
      </c>
      <c r="U320" s="102">
        <f>COUNTIF($H$14:$H320,H320)</f>
        <v>0</v>
      </c>
      <c r="V320" s="161"/>
    </row>
    <row r="321" spans="1:22">
      <c r="A321" s="101">
        <v>308</v>
      </c>
      <c r="B321" s="156"/>
      <c r="C321" s="156"/>
      <c r="D321" s="230"/>
      <c r="E321" s="158"/>
      <c r="F321" s="230"/>
      <c r="G321" s="156"/>
      <c r="H321" s="155"/>
      <c r="I321" s="156"/>
      <c r="J321" s="156"/>
      <c r="K321" s="156"/>
      <c r="L321" s="156"/>
      <c r="M321" s="102">
        <f>SUM(tbl_WohnsitzSO[[#This Row],[KLV A]:[KLV C]])</f>
        <v>0</v>
      </c>
      <c r="N321" s="99" t="str">
        <f>IFERROR(IF(IFERROR(MATCH($C$8&amp;$H321,Tabelle2[Codierung],0),0)&gt;0,VLOOKUP(H321,Tabelle1[[Ort]:[RK KLV C üD]],2,),VLOOKUP(H321,Tabelle1[[Ort]:[RK KLV C üD]],5))+13,"")</f>
        <v/>
      </c>
      <c r="O321" s="99" t="str">
        <f>IFERROR(IF(IFERROR(MATCH($C$8&amp;$H321,Tabelle2[Codierung],0),0)&gt;0,VLOOKUP(H321,Tabelle1[[Ort]:[RK KLV C üD]],3,),VLOOKUP(H321,Tabelle1[[Ort]:[RK KLV C üD]],6))+13,"")</f>
        <v/>
      </c>
      <c r="P321" s="99" t="str">
        <f>IFERROR(IF(IFERROR(MATCH($C$8&amp;$H321,Tabelle2[Codierung],0),0)&gt;0,VLOOKUP(H321,Tabelle1[[Ort]:[RK KLV C üD]],4,),VLOOKUP(H321,Tabelle1[[Ort]:[RK KLV C üD]],7))+13,"")</f>
        <v/>
      </c>
      <c r="Q321" s="104" t="str">
        <f>IFERROR(tbl_WohnsitzSO[[#This Row],[KLV A]]*tbl_WohnsitzSO[[#This Row],[KLV A Ansatz]]/60,"")</f>
        <v/>
      </c>
      <c r="R321" s="104" t="str">
        <f>IFERROR(tbl_WohnsitzSO[[#This Row],[KLV B]]*tbl_WohnsitzSO[[#This Row],[KLV B Ansatz]]/60,"")</f>
        <v/>
      </c>
      <c r="S321" s="104" t="str">
        <f>IFERROR(tbl_WohnsitzSO[[#This Row],[KLV C]]*tbl_WohnsitzSO[[#This Row],[KLV C Ansatz]]/60,"")</f>
        <v/>
      </c>
      <c r="T321" s="104">
        <f>IFERROR(SUM(tbl_WohnsitzSO[[#This Row],[KLV A Kosten]:[KLV C Kosten]]),"")</f>
        <v>0</v>
      </c>
      <c r="U321" s="102">
        <f>COUNTIF($H$14:$H321,H321)</f>
        <v>0</v>
      </c>
      <c r="V321" s="161"/>
    </row>
    <row r="322" spans="1:22">
      <c r="A322" s="101">
        <v>309</v>
      </c>
      <c r="B322" s="156"/>
      <c r="C322" s="156"/>
      <c r="D322" s="230"/>
      <c r="E322" s="158"/>
      <c r="F322" s="230"/>
      <c r="G322" s="156"/>
      <c r="H322" s="155"/>
      <c r="I322" s="156"/>
      <c r="J322" s="156"/>
      <c r="K322" s="156"/>
      <c r="L322" s="156"/>
      <c r="M322" s="102">
        <f>SUM(tbl_WohnsitzSO[[#This Row],[KLV A]:[KLV C]])</f>
        <v>0</v>
      </c>
      <c r="N322" s="99" t="str">
        <f>IFERROR(IF(IFERROR(MATCH($C$8&amp;$H322,Tabelle2[Codierung],0),0)&gt;0,VLOOKUP(H322,Tabelle1[[Ort]:[RK KLV C üD]],2,),VLOOKUP(H322,Tabelle1[[Ort]:[RK KLV C üD]],5))+13,"")</f>
        <v/>
      </c>
      <c r="O322" s="99" t="str">
        <f>IFERROR(IF(IFERROR(MATCH($C$8&amp;$H322,Tabelle2[Codierung],0),0)&gt;0,VLOOKUP(H322,Tabelle1[[Ort]:[RK KLV C üD]],3,),VLOOKUP(H322,Tabelle1[[Ort]:[RK KLV C üD]],6))+13,"")</f>
        <v/>
      </c>
      <c r="P322" s="99" t="str">
        <f>IFERROR(IF(IFERROR(MATCH($C$8&amp;$H322,Tabelle2[Codierung],0),0)&gt;0,VLOOKUP(H322,Tabelle1[[Ort]:[RK KLV C üD]],4,),VLOOKUP(H322,Tabelle1[[Ort]:[RK KLV C üD]],7))+13,"")</f>
        <v/>
      </c>
      <c r="Q322" s="104" t="str">
        <f>IFERROR(tbl_WohnsitzSO[[#This Row],[KLV A]]*tbl_WohnsitzSO[[#This Row],[KLV A Ansatz]]/60,"")</f>
        <v/>
      </c>
      <c r="R322" s="104" t="str">
        <f>IFERROR(tbl_WohnsitzSO[[#This Row],[KLV B]]*tbl_WohnsitzSO[[#This Row],[KLV B Ansatz]]/60,"")</f>
        <v/>
      </c>
      <c r="S322" s="104" t="str">
        <f>IFERROR(tbl_WohnsitzSO[[#This Row],[KLV C]]*tbl_WohnsitzSO[[#This Row],[KLV C Ansatz]]/60,"")</f>
        <v/>
      </c>
      <c r="T322" s="104">
        <f>IFERROR(SUM(tbl_WohnsitzSO[[#This Row],[KLV A Kosten]:[KLV C Kosten]]),"")</f>
        <v>0</v>
      </c>
      <c r="U322" s="102">
        <f>COUNTIF($H$14:$H322,H322)</f>
        <v>0</v>
      </c>
      <c r="V322" s="161"/>
    </row>
    <row r="323" spans="1:22">
      <c r="A323" s="101">
        <v>310</v>
      </c>
      <c r="B323" s="156"/>
      <c r="C323" s="156"/>
      <c r="D323" s="230"/>
      <c r="E323" s="158"/>
      <c r="F323" s="230"/>
      <c r="G323" s="156"/>
      <c r="H323" s="155"/>
      <c r="I323" s="156"/>
      <c r="J323" s="156"/>
      <c r="K323" s="156"/>
      <c r="L323" s="156"/>
      <c r="M323" s="102">
        <f>SUM(tbl_WohnsitzSO[[#This Row],[KLV A]:[KLV C]])</f>
        <v>0</v>
      </c>
      <c r="N323" s="99" t="str">
        <f>IFERROR(IF(IFERROR(MATCH($C$8&amp;$H323,Tabelle2[Codierung],0),0)&gt;0,VLOOKUP(H323,Tabelle1[[Ort]:[RK KLV C üD]],2,),VLOOKUP(H323,Tabelle1[[Ort]:[RK KLV C üD]],5))+13,"")</f>
        <v/>
      </c>
      <c r="O323" s="99" t="str">
        <f>IFERROR(IF(IFERROR(MATCH($C$8&amp;$H323,Tabelle2[Codierung],0),0)&gt;0,VLOOKUP(H323,Tabelle1[[Ort]:[RK KLV C üD]],3,),VLOOKUP(H323,Tabelle1[[Ort]:[RK KLV C üD]],6))+13,"")</f>
        <v/>
      </c>
      <c r="P323" s="99" t="str">
        <f>IFERROR(IF(IFERROR(MATCH($C$8&amp;$H323,Tabelle2[Codierung],0),0)&gt;0,VLOOKUP(H323,Tabelle1[[Ort]:[RK KLV C üD]],4,),VLOOKUP(H323,Tabelle1[[Ort]:[RK KLV C üD]],7))+13,"")</f>
        <v/>
      </c>
      <c r="Q323" s="104" t="str">
        <f>IFERROR(tbl_WohnsitzSO[[#This Row],[KLV A]]*tbl_WohnsitzSO[[#This Row],[KLV A Ansatz]]/60,"")</f>
        <v/>
      </c>
      <c r="R323" s="104" t="str">
        <f>IFERROR(tbl_WohnsitzSO[[#This Row],[KLV B]]*tbl_WohnsitzSO[[#This Row],[KLV B Ansatz]]/60,"")</f>
        <v/>
      </c>
      <c r="S323" s="104" t="str">
        <f>IFERROR(tbl_WohnsitzSO[[#This Row],[KLV C]]*tbl_WohnsitzSO[[#This Row],[KLV C Ansatz]]/60,"")</f>
        <v/>
      </c>
      <c r="T323" s="104">
        <f>IFERROR(SUM(tbl_WohnsitzSO[[#This Row],[KLV A Kosten]:[KLV C Kosten]]),"")</f>
        <v>0</v>
      </c>
      <c r="U323" s="102">
        <f>COUNTIF($H$14:$H323,H323)</f>
        <v>0</v>
      </c>
      <c r="V323" s="161"/>
    </row>
    <row r="324" spans="1:22">
      <c r="A324" s="101">
        <v>311</v>
      </c>
      <c r="B324" s="156"/>
      <c r="C324" s="156"/>
      <c r="D324" s="230"/>
      <c r="E324" s="158"/>
      <c r="F324" s="230"/>
      <c r="G324" s="156"/>
      <c r="H324" s="155"/>
      <c r="I324" s="156"/>
      <c r="J324" s="156"/>
      <c r="K324" s="156"/>
      <c r="L324" s="156"/>
      <c r="M324" s="102">
        <f>SUM(tbl_WohnsitzSO[[#This Row],[KLV A]:[KLV C]])</f>
        <v>0</v>
      </c>
      <c r="N324" s="99" t="str">
        <f>IFERROR(IF(IFERROR(MATCH($C$8&amp;$H324,Tabelle2[Codierung],0),0)&gt;0,VLOOKUP(H324,Tabelle1[[Ort]:[RK KLV C üD]],2,),VLOOKUP(H324,Tabelle1[[Ort]:[RK KLV C üD]],5))+13,"")</f>
        <v/>
      </c>
      <c r="O324" s="99" t="str">
        <f>IFERROR(IF(IFERROR(MATCH($C$8&amp;$H324,Tabelle2[Codierung],0),0)&gt;0,VLOOKUP(H324,Tabelle1[[Ort]:[RK KLV C üD]],3,),VLOOKUP(H324,Tabelle1[[Ort]:[RK KLV C üD]],6))+13,"")</f>
        <v/>
      </c>
      <c r="P324" s="99" t="str">
        <f>IFERROR(IF(IFERROR(MATCH($C$8&amp;$H324,Tabelle2[Codierung],0),0)&gt;0,VLOOKUP(H324,Tabelle1[[Ort]:[RK KLV C üD]],4,),VLOOKUP(H324,Tabelle1[[Ort]:[RK KLV C üD]],7))+13,"")</f>
        <v/>
      </c>
      <c r="Q324" s="104" t="str">
        <f>IFERROR(tbl_WohnsitzSO[[#This Row],[KLV A]]*tbl_WohnsitzSO[[#This Row],[KLV A Ansatz]]/60,"")</f>
        <v/>
      </c>
      <c r="R324" s="104" t="str">
        <f>IFERROR(tbl_WohnsitzSO[[#This Row],[KLV B]]*tbl_WohnsitzSO[[#This Row],[KLV B Ansatz]]/60,"")</f>
        <v/>
      </c>
      <c r="S324" s="104" t="str">
        <f>IFERROR(tbl_WohnsitzSO[[#This Row],[KLV C]]*tbl_WohnsitzSO[[#This Row],[KLV C Ansatz]]/60,"")</f>
        <v/>
      </c>
      <c r="T324" s="104">
        <f>IFERROR(SUM(tbl_WohnsitzSO[[#This Row],[KLV A Kosten]:[KLV C Kosten]]),"")</f>
        <v>0</v>
      </c>
      <c r="U324" s="102">
        <f>COUNTIF($H$14:$H324,H324)</f>
        <v>0</v>
      </c>
      <c r="V324" s="161"/>
    </row>
    <row r="325" spans="1:22">
      <c r="A325" s="101">
        <v>312</v>
      </c>
      <c r="B325" s="156"/>
      <c r="C325" s="156"/>
      <c r="D325" s="230"/>
      <c r="E325" s="158"/>
      <c r="F325" s="230"/>
      <c r="G325" s="156"/>
      <c r="H325" s="155"/>
      <c r="I325" s="156"/>
      <c r="J325" s="156"/>
      <c r="K325" s="156"/>
      <c r="L325" s="156"/>
      <c r="M325" s="102">
        <f>SUM(tbl_WohnsitzSO[[#This Row],[KLV A]:[KLV C]])</f>
        <v>0</v>
      </c>
      <c r="N325" s="99" t="str">
        <f>IFERROR(IF(IFERROR(MATCH($C$8&amp;$H325,Tabelle2[Codierung],0),0)&gt;0,VLOOKUP(H325,Tabelle1[[Ort]:[RK KLV C üD]],2,),VLOOKUP(H325,Tabelle1[[Ort]:[RK KLV C üD]],5))+13,"")</f>
        <v/>
      </c>
      <c r="O325" s="99" t="str">
        <f>IFERROR(IF(IFERROR(MATCH($C$8&amp;$H325,Tabelle2[Codierung],0),0)&gt;0,VLOOKUP(H325,Tabelle1[[Ort]:[RK KLV C üD]],3,),VLOOKUP(H325,Tabelle1[[Ort]:[RK KLV C üD]],6))+13,"")</f>
        <v/>
      </c>
      <c r="P325" s="99" t="str">
        <f>IFERROR(IF(IFERROR(MATCH($C$8&amp;$H325,Tabelle2[Codierung],0),0)&gt;0,VLOOKUP(H325,Tabelle1[[Ort]:[RK KLV C üD]],4,),VLOOKUP(H325,Tabelle1[[Ort]:[RK KLV C üD]],7))+13,"")</f>
        <v/>
      </c>
      <c r="Q325" s="104" t="str">
        <f>IFERROR(tbl_WohnsitzSO[[#This Row],[KLV A]]*tbl_WohnsitzSO[[#This Row],[KLV A Ansatz]]/60,"")</f>
        <v/>
      </c>
      <c r="R325" s="104" t="str">
        <f>IFERROR(tbl_WohnsitzSO[[#This Row],[KLV B]]*tbl_WohnsitzSO[[#This Row],[KLV B Ansatz]]/60,"")</f>
        <v/>
      </c>
      <c r="S325" s="104" t="str">
        <f>IFERROR(tbl_WohnsitzSO[[#This Row],[KLV C]]*tbl_WohnsitzSO[[#This Row],[KLV C Ansatz]]/60,"")</f>
        <v/>
      </c>
      <c r="T325" s="104">
        <f>IFERROR(SUM(tbl_WohnsitzSO[[#This Row],[KLV A Kosten]:[KLV C Kosten]]),"")</f>
        <v>0</v>
      </c>
      <c r="U325" s="102">
        <f>COUNTIF($H$14:$H325,H325)</f>
        <v>0</v>
      </c>
      <c r="V325" s="161"/>
    </row>
    <row r="326" spans="1:22">
      <c r="A326" s="101">
        <v>313</v>
      </c>
      <c r="B326" s="156"/>
      <c r="C326" s="156"/>
      <c r="D326" s="230"/>
      <c r="E326" s="158"/>
      <c r="F326" s="230"/>
      <c r="G326" s="156"/>
      <c r="H326" s="155"/>
      <c r="I326" s="156"/>
      <c r="J326" s="156"/>
      <c r="K326" s="156"/>
      <c r="L326" s="156"/>
      <c r="M326" s="102">
        <f>SUM(tbl_WohnsitzSO[[#This Row],[KLV A]:[KLV C]])</f>
        <v>0</v>
      </c>
      <c r="N326" s="99" t="str">
        <f>IFERROR(IF(IFERROR(MATCH($C$8&amp;$H326,Tabelle2[Codierung],0),0)&gt;0,VLOOKUP(H326,Tabelle1[[Ort]:[RK KLV C üD]],2,),VLOOKUP(H326,Tabelle1[[Ort]:[RK KLV C üD]],5))+13,"")</f>
        <v/>
      </c>
      <c r="O326" s="99" t="str">
        <f>IFERROR(IF(IFERROR(MATCH($C$8&amp;$H326,Tabelle2[Codierung],0),0)&gt;0,VLOOKUP(H326,Tabelle1[[Ort]:[RK KLV C üD]],3,),VLOOKUP(H326,Tabelle1[[Ort]:[RK KLV C üD]],6))+13,"")</f>
        <v/>
      </c>
      <c r="P326" s="99" t="str">
        <f>IFERROR(IF(IFERROR(MATCH($C$8&amp;$H326,Tabelle2[Codierung],0),0)&gt;0,VLOOKUP(H326,Tabelle1[[Ort]:[RK KLV C üD]],4,),VLOOKUP(H326,Tabelle1[[Ort]:[RK KLV C üD]],7))+13,"")</f>
        <v/>
      </c>
      <c r="Q326" s="104" t="str">
        <f>IFERROR(tbl_WohnsitzSO[[#This Row],[KLV A]]*tbl_WohnsitzSO[[#This Row],[KLV A Ansatz]]/60,"")</f>
        <v/>
      </c>
      <c r="R326" s="104" t="str">
        <f>IFERROR(tbl_WohnsitzSO[[#This Row],[KLV B]]*tbl_WohnsitzSO[[#This Row],[KLV B Ansatz]]/60,"")</f>
        <v/>
      </c>
      <c r="S326" s="104" t="str">
        <f>IFERROR(tbl_WohnsitzSO[[#This Row],[KLV C]]*tbl_WohnsitzSO[[#This Row],[KLV C Ansatz]]/60,"")</f>
        <v/>
      </c>
      <c r="T326" s="104">
        <f>IFERROR(SUM(tbl_WohnsitzSO[[#This Row],[KLV A Kosten]:[KLV C Kosten]]),"")</f>
        <v>0</v>
      </c>
      <c r="U326" s="102">
        <f>COUNTIF($H$14:$H326,H326)</f>
        <v>0</v>
      </c>
      <c r="V326" s="161"/>
    </row>
    <row r="327" spans="1:22">
      <c r="A327" s="101">
        <v>314</v>
      </c>
      <c r="B327" s="156"/>
      <c r="C327" s="156"/>
      <c r="D327" s="230"/>
      <c r="E327" s="158"/>
      <c r="F327" s="230"/>
      <c r="G327" s="156"/>
      <c r="H327" s="155"/>
      <c r="I327" s="156"/>
      <c r="J327" s="156"/>
      <c r="K327" s="156"/>
      <c r="L327" s="156"/>
      <c r="M327" s="102">
        <f>SUM(tbl_WohnsitzSO[[#This Row],[KLV A]:[KLV C]])</f>
        <v>0</v>
      </c>
      <c r="N327" s="99" t="str">
        <f>IFERROR(IF(IFERROR(MATCH($C$8&amp;$H327,Tabelle2[Codierung],0),0)&gt;0,VLOOKUP(H327,Tabelle1[[Ort]:[RK KLV C üD]],2,),VLOOKUP(H327,Tabelle1[[Ort]:[RK KLV C üD]],5))+13,"")</f>
        <v/>
      </c>
      <c r="O327" s="99" t="str">
        <f>IFERROR(IF(IFERROR(MATCH($C$8&amp;$H327,Tabelle2[Codierung],0),0)&gt;0,VLOOKUP(H327,Tabelle1[[Ort]:[RK KLV C üD]],3,),VLOOKUP(H327,Tabelle1[[Ort]:[RK KLV C üD]],6))+13,"")</f>
        <v/>
      </c>
      <c r="P327" s="99" t="str">
        <f>IFERROR(IF(IFERROR(MATCH($C$8&amp;$H327,Tabelle2[Codierung],0),0)&gt;0,VLOOKUP(H327,Tabelle1[[Ort]:[RK KLV C üD]],4,),VLOOKUP(H327,Tabelle1[[Ort]:[RK KLV C üD]],7))+13,"")</f>
        <v/>
      </c>
      <c r="Q327" s="104" t="str">
        <f>IFERROR(tbl_WohnsitzSO[[#This Row],[KLV A]]*tbl_WohnsitzSO[[#This Row],[KLV A Ansatz]]/60,"")</f>
        <v/>
      </c>
      <c r="R327" s="104" t="str">
        <f>IFERROR(tbl_WohnsitzSO[[#This Row],[KLV B]]*tbl_WohnsitzSO[[#This Row],[KLV B Ansatz]]/60,"")</f>
        <v/>
      </c>
      <c r="S327" s="104" t="str">
        <f>IFERROR(tbl_WohnsitzSO[[#This Row],[KLV C]]*tbl_WohnsitzSO[[#This Row],[KLV C Ansatz]]/60,"")</f>
        <v/>
      </c>
      <c r="T327" s="104">
        <f>IFERROR(SUM(tbl_WohnsitzSO[[#This Row],[KLV A Kosten]:[KLV C Kosten]]),"")</f>
        <v>0</v>
      </c>
      <c r="U327" s="102">
        <f>COUNTIF($H$14:$H327,H327)</f>
        <v>0</v>
      </c>
      <c r="V327" s="161"/>
    </row>
    <row r="328" spans="1:22">
      <c r="A328" s="101">
        <v>315</v>
      </c>
      <c r="B328" s="156"/>
      <c r="C328" s="156"/>
      <c r="D328" s="230"/>
      <c r="E328" s="158"/>
      <c r="F328" s="230"/>
      <c r="G328" s="156"/>
      <c r="H328" s="155"/>
      <c r="I328" s="156"/>
      <c r="J328" s="156"/>
      <c r="K328" s="156"/>
      <c r="L328" s="156"/>
      <c r="M328" s="102">
        <f>SUM(tbl_WohnsitzSO[[#This Row],[KLV A]:[KLV C]])</f>
        <v>0</v>
      </c>
      <c r="N328" s="99" t="str">
        <f>IFERROR(IF(IFERROR(MATCH($C$8&amp;$H328,Tabelle2[Codierung],0),0)&gt;0,VLOOKUP(H328,Tabelle1[[Ort]:[RK KLV C üD]],2,),VLOOKUP(H328,Tabelle1[[Ort]:[RK KLV C üD]],5))+13,"")</f>
        <v/>
      </c>
      <c r="O328" s="99" t="str">
        <f>IFERROR(IF(IFERROR(MATCH($C$8&amp;$H328,Tabelle2[Codierung],0),0)&gt;0,VLOOKUP(H328,Tabelle1[[Ort]:[RK KLV C üD]],3,),VLOOKUP(H328,Tabelle1[[Ort]:[RK KLV C üD]],6))+13,"")</f>
        <v/>
      </c>
      <c r="P328" s="99" t="str">
        <f>IFERROR(IF(IFERROR(MATCH($C$8&amp;$H328,Tabelle2[Codierung],0),0)&gt;0,VLOOKUP(H328,Tabelle1[[Ort]:[RK KLV C üD]],4,),VLOOKUP(H328,Tabelle1[[Ort]:[RK KLV C üD]],7))+13,"")</f>
        <v/>
      </c>
      <c r="Q328" s="104" t="str">
        <f>IFERROR(tbl_WohnsitzSO[[#This Row],[KLV A]]*tbl_WohnsitzSO[[#This Row],[KLV A Ansatz]]/60,"")</f>
        <v/>
      </c>
      <c r="R328" s="104" t="str">
        <f>IFERROR(tbl_WohnsitzSO[[#This Row],[KLV B]]*tbl_WohnsitzSO[[#This Row],[KLV B Ansatz]]/60,"")</f>
        <v/>
      </c>
      <c r="S328" s="104" t="str">
        <f>IFERROR(tbl_WohnsitzSO[[#This Row],[KLV C]]*tbl_WohnsitzSO[[#This Row],[KLV C Ansatz]]/60,"")</f>
        <v/>
      </c>
      <c r="T328" s="104">
        <f>IFERROR(SUM(tbl_WohnsitzSO[[#This Row],[KLV A Kosten]:[KLV C Kosten]]),"")</f>
        <v>0</v>
      </c>
      <c r="U328" s="102">
        <f>COUNTIF($H$14:$H328,H328)</f>
        <v>0</v>
      </c>
      <c r="V328" s="161"/>
    </row>
    <row r="329" spans="1:22">
      <c r="A329" s="101">
        <v>316</v>
      </c>
      <c r="B329" s="156"/>
      <c r="C329" s="156"/>
      <c r="D329" s="230"/>
      <c r="E329" s="158"/>
      <c r="F329" s="230"/>
      <c r="G329" s="156"/>
      <c r="H329" s="155"/>
      <c r="I329" s="156"/>
      <c r="J329" s="156"/>
      <c r="K329" s="156"/>
      <c r="L329" s="156"/>
      <c r="M329" s="102">
        <f>SUM(tbl_WohnsitzSO[[#This Row],[KLV A]:[KLV C]])</f>
        <v>0</v>
      </c>
      <c r="N329" s="99" t="str">
        <f>IFERROR(IF(IFERROR(MATCH($C$8&amp;$H329,Tabelle2[Codierung],0),0)&gt;0,VLOOKUP(H329,Tabelle1[[Ort]:[RK KLV C üD]],2,),VLOOKUP(H329,Tabelle1[[Ort]:[RK KLV C üD]],5))+13,"")</f>
        <v/>
      </c>
      <c r="O329" s="99" t="str">
        <f>IFERROR(IF(IFERROR(MATCH($C$8&amp;$H329,Tabelle2[Codierung],0),0)&gt;0,VLOOKUP(H329,Tabelle1[[Ort]:[RK KLV C üD]],3,),VLOOKUP(H329,Tabelle1[[Ort]:[RK KLV C üD]],6))+13,"")</f>
        <v/>
      </c>
      <c r="P329" s="99" t="str">
        <f>IFERROR(IF(IFERROR(MATCH($C$8&amp;$H329,Tabelle2[Codierung],0),0)&gt;0,VLOOKUP(H329,Tabelle1[[Ort]:[RK KLV C üD]],4,),VLOOKUP(H329,Tabelle1[[Ort]:[RK KLV C üD]],7))+13,"")</f>
        <v/>
      </c>
      <c r="Q329" s="104" t="str">
        <f>IFERROR(tbl_WohnsitzSO[[#This Row],[KLV A]]*tbl_WohnsitzSO[[#This Row],[KLV A Ansatz]]/60,"")</f>
        <v/>
      </c>
      <c r="R329" s="104" t="str">
        <f>IFERROR(tbl_WohnsitzSO[[#This Row],[KLV B]]*tbl_WohnsitzSO[[#This Row],[KLV B Ansatz]]/60,"")</f>
        <v/>
      </c>
      <c r="S329" s="104" t="str">
        <f>IFERROR(tbl_WohnsitzSO[[#This Row],[KLV C]]*tbl_WohnsitzSO[[#This Row],[KLV C Ansatz]]/60,"")</f>
        <v/>
      </c>
      <c r="T329" s="104">
        <f>IFERROR(SUM(tbl_WohnsitzSO[[#This Row],[KLV A Kosten]:[KLV C Kosten]]),"")</f>
        <v>0</v>
      </c>
      <c r="U329" s="102">
        <f>COUNTIF($H$14:$H329,H329)</f>
        <v>0</v>
      </c>
      <c r="V329" s="161"/>
    </row>
    <row r="330" spans="1:22">
      <c r="A330" s="101">
        <v>317</v>
      </c>
      <c r="B330" s="156"/>
      <c r="C330" s="156"/>
      <c r="D330" s="230"/>
      <c r="E330" s="158"/>
      <c r="F330" s="230"/>
      <c r="G330" s="156"/>
      <c r="H330" s="155"/>
      <c r="I330" s="156"/>
      <c r="J330" s="156"/>
      <c r="K330" s="156"/>
      <c r="L330" s="156"/>
      <c r="M330" s="102">
        <f>SUM(tbl_WohnsitzSO[[#This Row],[KLV A]:[KLV C]])</f>
        <v>0</v>
      </c>
      <c r="N330" s="99" t="str">
        <f>IFERROR(IF(IFERROR(MATCH($C$8&amp;$H330,Tabelle2[Codierung],0),0)&gt;0,VLOOKUP(H330,Tabelle1[[Ort]:[RK KLV C üD]],2,),VLOOKUP(H330,Tabelle1[[Ort]:[RK KLV C üD]],5))+13,"")</f>
        <v/>
      </c>
      <c r="O330" s="99" t="str">
        <f>IFERROR(IF(IFERROR(MATCH($C$8&amp;$H330,Tabelle2[Codierung],0),0)&gt;0,VLOOKUP(H330,Tabelle1[[Ort]:[RK KLV C üD]],3,),VLOOKUP(H330,Tabelle1[[Ort]:[RK KLV C üD]],6))+13,"")</f>
        <v/>
      </c>
      <c r="P330" s="99" t="str">
        <f>IFERROR(IF(IFERROR(MATCH($C$8&amp;$H330,Tabelle2[Codierung],0),0)&gt;0,VLOOKUP(H330,Tabelle1[[Ort]:[RK KLV C üD]],4,),VLOOKUP(H330,Tabelle1[[Ort]:[RK KLV C üD]],7))+13,"")</f>
        <v/>
      </c>
      <c r="Q330" s="104" t="str">
        <f>IFERROR(tbl_WohnsitzSO[[#This Row],[KLV A]]*tbl_WohnsitzSO[[#This Row],[KLV A Ansatz]]/60,"")</f>
        <v/>
      </c>
      <c r="R330" s="104" t="str">
        <f>IFERROR(tbl_WohnsitzSO[[#This Row],[KLV B]]*tbl_WohnsitzSO[[#This Row],[KLV B Ansatz]]/60,"")</f>
        <v/>
      </c>
      <c r="S330" s="104" t="str">
        <f>IFERROR(tbl_WohnsitzSO[[#This Row],[KLV C]]*tbl_WohnsitzSO[[#This Row],[KLV C Ansatz]]/60,"")</f>
        <v/>
      </c>
      <c r="T330" s="104">
        <f>IFERROR(SUM(tbl_WohnsitzSO[[#This Row],[KLV A Kosten]:[KLV C Kosten]]),"")</f>
        <v>0</v>
      </c>
      <c r="U330" s="102">
        <f>COUNTIF($H$14:$H330,H330)</f>
        <v>0</v>
      </c>
      <c r="V330" s="161"/>
    </row>
    <row r="331" spans="1:22">
      <c r="A331" s="101">
        <v>318</v>
      </c>
      <c r="B331" s="156"/>
      <c r="C331" s="156"/>
      <c r="D331" s="230"/>
      <c r="E331" s="158"/>
      <c r="F331" s="230"/>
      <c r="G331" s="156"/>
      <c r="H331" s="155"/>
      <c r="I331" s="156"/>
      <c r="J331" s="156"/>
      <c r="K331" s="156"/>
      <c r="L331" s="156"/>
      <c r="M331" s="102">
        <f>SUM(tbl_WohnsitzSO[[#This Row],[KLV A]:[KLV C]])</f>
        <v>0</v>
      </c>
      <c r="N331" s="99" t="str">
        <f>IFERROR(IF(IFERROR(MATCH($C$8&amp;$H331,Tabelle2[Codierung],0),0)&gt;0,VLOOKUP(H331,Tabelle1[[Ort]:[RK KLV C üD]],2,),VLOOKUP(H331,Tabelle1[[Ort]:[RK KLV C üD]],5))+13,"")</f>
        <v/>
      </c>
      <c r="O331" s="99" t="str">
        <f>IFERROR(IF(IFERROR(MATCH($C$8&amp;$H331,Tabelle2[Codierung],0),0)&gt;0,VLOOKUP(H331,Tabelle1[[Ort]:[RK KLV C üD]],3,),VLOOKUP(H331,Tabelle1[[Ort]:[RK KLV C üD]],6))+13,"")</f>
        <v/>
      </c>
      <c r="P331" s="99" t="str">
        <f>IFERROR(IF(IFERROR(MATCH($C$8&amp;$H331,Tabelle2[Codierung],0),0)&gt;0,VLOOKUP(H331,Tabelle1[[Ort]:[RK KLV C üD]],4,),VLOOKUP(H331,Tabelle1[[Ort]:[RK KLV C üD]],7))+13,"")</f>
        <v/>
      </c>
      <c r="Q331" s="104" t="str">
        <f>IFERROR(tbl_WohnsitzSO[[#This Row],[KLV A]]*tbl_WohnsitzSO[[#This Row],[KLV A Ansatz]]/60,"")</f>
        <v/>
      </c>
      <c r="R331" s="104" t="str">
        <f>IFERROR(tbl_WohnsitzSO[[#This Row],[KLV B]]*tbl_WohnsitzSO[[#This Row],[KLV B Ansatz]]/60,"")</f>
        <v/>
      </c>
      <c r="S331" s="104" t="str">
        <f>IFERROR(tbl_WohnsitzSO[[#This Row],[KLV C]]*tbl_WohnsitzSO[[#This Row],[KLV C Ansatz]]/60,"")</f>
        <v/>
      </c>
      <c r="T331" s="104">
        <f>IFERROR(SUM(tbl_WohnsitzSO[[#This Row],[KLV A Kosten]:[KLV C Kosten]]),"")</f>
        <v>0</v>
      </c>
      <c r="U331" s="102">
        <f>COUNTIF($H$14:$H331,H331)</f>
        <v>0</v>
      </c>
      <c r="V331" s="161"/>
    </row>
    <row r="332" spans="1:22">
      <c r="A332" s="101">
        <v>319</v>
      </c>
      <c r="B332" s="156"/>
      <c r="C332" s="156"/>
      <c r="D332" s="230"/>
      <c r="E332" s="158"/>
      <c r="F332" s="230"/>
      <c r="G332" s="156"/>
      <c r="H332" s="155"/>
      <c r="I332" s="156"/>
      <c r="J332" s="156"/>
      <c r="K332" s="156"/>
      <c r="L332" s="156"/>
      <c r="M332" s="102">
        <f>SUM(tbl_WohnsitzSO[[#This Row],[KLV A]:[KLV C]])</f>
        <v>0</v>
      </c>
      <c r="N332" s="99" t="str">
        <f>IFERROR(IF(IFERROR(MATCH($C$8&amp;$H332,Tabelle2[Codierung],0),0)&gt;0,VLOOKUP(H332,Tabelle1[[Ort]:[RK KLV C üD]],2,),VLOOKUP(H332,Tabelle1[[Ort]:[RK KLV C üD]],5))+13,"")</f>
        <v/>
      </c>
      <c r="O332" s="99" t="str">
        <f>IFERROR(IF(IFERROR(MATCH($C$8&amp;$H332,Tabelle2[Codierung],0),0)&gt;0,VLOOKUP(H332,Tabelle1[[Ort]:[RK KLV C üD]],3,),VLOOKUP(H332,Tabelle1[[Ort]:[RK KLV C üD]],6))+13,"")</f>
        <v/>
      </c>
      <c r="P332" s="99" t="str">
        <f>IFERROR(IF(IFERROR(MATCH($C$8&amp;$H332,Tabelle2[Codierung],0),0)&gt;0,VLOOKUP(H332,Tabelle1[[Ort]:[RK KLV C üD]],4,),VLOOKUP(H332,Tabelle1[[Ort]:[RK KLV C üD]],7))+13,"")</f>
        <v/>
      </c>
      <c r="Q332" s="104" t="str">
        <f>IFERROR(tbl_WohnsitzSO[[#This Row],[KLV A]]*tbl_WohnsitzSO[[#This Row],[KLV A Ansatz]]/60,"")</f>
        <v/>
      </c>
      <c r="R332" s="104" t="str">
        <f>IFERROR(tbl_WohnsitzSO[[#This Row],[KLV B]]*tbl_WohnsitzSO[[#This Row],[KLV B Ansatz]]/60,"")</f>
        <v/>
      </c>
      <c r="S332" s="104" t="str">
        <f>IFERROR(tbl_WohnsitzSO[[#This Row],[KLV C]]*tbl_WohnsitzSO[[#This Row],[KLV C Ansatz]]/60,"")</f>
        <v/>
      </c>
      <c r="T332" s="104">
        <f>IFERROR(SUM(tbl_WohnsitzSO[[#This Row],[KLV A Kosten]:[KLV C Kosten]]),"")</f>
        <v>0</v>
      </c>
      <c r="U332" s="102">
        <f>COUNTIF($H$14:$H332,H332)</f>
        <v>0</v>
      </c>
      <c r="V332" s="161"/>
    </row>
    <row r="333" spans="1:22">
      <c r="A333" s="101">
        <v>320</v>
      </c>
      <c r="B333" s="156"/>
      <c r="C333" s="156"/>
      <c r="D333" s="230"/>
      <c r="E333" s="158"/>
      <c r="F333" s="230"/>
      <c r="G333" s="156"/>
      <c r="H333" s="155"/>
      <c r="I333" s="156"/>
      <c r="J333" s="156"/>
      <c r="K333" s="156"/>
      <c r="L333" s="156"/>
      <c r="M333" s="102">
        <f>SUM(tbl_WohnsitzSO[[#This Row],[KLV A]:[KLV C]])</f>
        <v>0</v>
      </c>
      <c r="N333" s="99" t="str">
        <f>IFERROR(IF(IFERROR(MATCH($C$8&amp;$H333,Tabelle2[Codierung],0),0)&gt;0,VLOOKUP(H333,Tabelle1[[Ort]:[RK KLV C üD]],2,),VLOOKUP(H333,Tabelle1[[Ort]:[RK KLV C üD]],5))+13,"")</f>
        <v/>
      </c>
      <c r="O333" s="99" t="str">
        <f>IFERROR(IF(IFERROR(MATCH($C$8&amp;$H333,Tabelle2[Codierung],0),0)&gt;0,VLOOKUP(H333,Tabelle1[[Ort]:[RK KLV C üD]],3,),VLOOKUP(H333,Tabelle1[[Ort]:[RK KLV C üD]],6))+13,"")</f>
        <v/>
      </c>
      <c r="P333" s="99" t="str">
        <f>IFERROR(IF(IFERROR(MATCH($C$8&amp;$H333,Tabelle2[Codierung],0),0)&gt;0,VLOOKUP(H333,Tabelle1[[Ort]:[RK KLV C üD]],4,),VLOOKUP(H333,Tabelle1[[Ort]:[RK KLV C üD]],7))+13,"")</f>
        <v/>
      </c>
      <c r="Q333" s="104" t="str">
        <f>IFERROR(tbl_WohnsitzSO[[#This Row],[KLV A]]*tbl_WohnsitzSO[[#This Row],[KLV A Ansatz]]/60,"")</f>
        <v/>
      </c>
      <c r="R333" s="104" t="str">
        <f>IFERROR(tbl_WohnsitzSO[[#This Row],[KLV B]]*tbl_WohnsitzSO[[#This Row],[KLV B Ansatz]]/60,"")</f>
        <v/>
      </c>
      <c r="S333" s="104" t="str">
        <f>IFERROR(tbl_WohnsitzSO[[#This Row],[KLV C]]*tbl_WohnsitzSO[[#This Row],[KLV C Ansatz]]/60,"")</f>
        <v/>
      </c>
      <c r="T333" s="104">
        <f>IFERROR(SUM(tbl_WohnsitzSO[[#This Row],[KLV A Kosten]:[KLV C Kosten]]),"")</f>
        <v>0</v>
      </c>
      <c r="U333" s="102">
        <f>COUNTIF($H$14:$H333,H333)</f>
        <v>0</v>
      </c>
      <c r="V333" s="161"/>
    </row>
    <row r="334" spans="1:22">
      <c r="A334" s="101">
        <v>321</v>
      </c>
      <c r="B334" s="156"/>
      <c r="C334" s="156"/>
      <c r="D334" s="230"/>
      <c r="E334" s="158"/>
      <c r="F334" s="230"/>
      <c r="G334" s="156"/>
      <c r="H334" s="155"/>
      <c r="I334" s="156"/>
      <c r="J334" s="156"/>
      <c r="K334" s="156"/>
      <c r="L334" s="156"/>
      <c r="M334" s="102">
        <f>SUM(tbl_WohnsitzSO[[#This Row],[KLV A]:[KLV C]])</f>
        <v>0</v>
      </c>
      <c r="N334" s="99" t="str">
        <f>IFERROR(IF(IFERROR(MATCH($C$8&amp;$H334,Tabelle2[Codierung],0),0)&gt;0,VLOOKUP(H334,Tabelle1[[Ort]:[RK KLV C üD]],2,),VLOOKUP(H334,Tabelle1[[Ort]:[RK KLV C üD]],5))+13,"")</f>
        <v/>
      </c>
      <c r="O334" s="99" t="str">
        <f>IFERROR(IF(IFERROR(MATCH($C$8&amp;$H334,Tabelle2[Codierung],0),0)&gt;0,VLOOKUP(H334,Tabelle1[[Ort]:[RK KLV C üD]],3,),VLOOKUP(H334,Tabelle1[[Ort]:[RK KLV C üD]],6))+13,"")</f>
        <v/>
      </c>
      <c r="P334" s="99" t="str">
        <f>IFERROR(IF(IFERROR(MATCH($C$8&amp;$H334,Tabelle2[Codierung],0),0)&gt;0,VLOOKUP(H334,Tabelle1[[Ort]:[RK KLV C üD]],4,),VLOOKUP(H334,Tabelle1[[Ort]:[RK KLV C üD]],7))+13,"")</f>
        <v/>
      </c>
      <c r="Q334" s="104" t="str">
        <f>IFERROR(tbl_WohnsitzSO[[#This Row],[KLV A]]*tbl_WohnsitzSO[[#This Row],[KLV A Ansatz]]/60,"")</f>
        <v/>
      </c>
      <c r="R334" s="104" t="str">
        <f>IFERROR(tbl_WohnsitzSO[[#This Row],[KLV B]]*tbl_WohnsitzSO[[#This Row],[KLV B Ansatz]]/60,"")</f>
        <v/>
      </c>
      <c r="S334" s="104" t="str">
        <f>IFERROR(tbl_WohnsitzSO[[#This Row],[KLV C]]*tbl_WohnsitzSO[[#This Row],[KLV C Ansatz]]/60,"")</f>
        <v/>
      </c>
      <c r="T334" s="104">
        <f>IFERROR(SUM(tbl_WohnsitzSO[[#This Row],[KLV A Kosten]:[KLV C Kosten]]),"")</f>
        <v>0</v>
      </c>
      <c r="U334" s="102">
        <f>COUNTIF($H$14:$H334,H334)</f>
        <v>0</v>
      </c>
      <c r="V334" s="161"/>
    </row>
    <row r="335" spans="1:22">
      <c r="A335" s="101">
        <v>322</v>
      </c>
      <c r="B335" s="156"/>
      <c r="C335" s="156"/>
      <c r="D335" s="230"/>
      <c r="E335" s="158"/>
      <c r="F335" s="230"/>
      <c r="G335" s="156"/>
      <c r="H335" s="155"/>
      <c r="I335" s="156"/>
      <c r="J335" s="156"/>
      <c r="K335" s="156"/>
      <c r="L335" s="156"/>
      <c r="M335" s="102">
        <f>SUM(tbl_WohnsitzSO[[#This Row],[KLV A]:[KLV C]])</f>
        <v>0</v>
      </c>
      <c r="N335" s="99" t="str">
        <f>IFERROR(IF(IFERROR(MATCH($C$8&amp;$H335,Tabelle2[Codierung],0),0)&gt;0,VLOOKUP(H335,Tabelle1[[Ort]:[RK KLV C üD]],2,),VLOOKUP(H335,Tabelle1[[Ort]:[RK KLV C üD]],5))+13,"")</f>
        <v/>
      </c>
      <c r="O335" s="99" t="str">
        <f>IFERROR(IF(IFERROR(MATCH($C$8&amp;$H335,Tabelle2[Codierung],0),0)&gt;0,VLOOKUP(H335,Tabelle1[[Ort]:[RK KLV C üD]],3,),VLOOKUP(H335,Tabelle1[[Ort]:[RK KLV C üD]],6))+13,"")</f>
        <v/>
      </c>
      <c r="P335" s="99" t="str">
        <f>IFERROR(IF(IFERROR(MATCH($C$8&amp;$H335,Tabelle2[Codierung],0),0)&gt;0,VLOOKUP(H335,Tabelle1[[Ort]:[RK KLV C üD]],4,),VLOOKUP(H335,Tabelle1[[Ort]:[RK KLV C üD]],7))+13,"")</f>
        <v/>
      </c>
      <c r="Q335" s="104" t="str">
        <f>IFERROR(tbl_WohnsitzSO[[#This Row],[KLV A]]*tbl_WohnsitzSO[[#This Row],[KLV A Ansatz]]/60,"")</f>
        <v/>
      </c>
      <c r="R335" s="104" t="str">
        <f>IFERROR(tbl_WohnsitzSO[[#This Row],[KLV B]]*tbl_WohnsitzSO[[#This Row],[KLV B Ansatz]]/60,"")</f>
        <v/>
      </c>
      <c r="S335" s="104" t="str">
        <f>IFERROR(tbl_WohnsitzSO[[#This Row],[KLV C]]*tbl_WohnsitzSO[[#This Row],[KLV C Ansatz]]/60,"")</f>
        <v/>
      </c>
      <c r="T335" s="104">
        <f>IFERROR(SUM(tbl_WohnsitzSO[[#This Row],[KLV A Kosten]:[KLV C Kosten]]),"")</f>
        <v>0</v>
      </c>
      <c r="U335" s="102">
        <f>COUNTIF($H$14:$H335,H335)</f>
        <v>0</v>
      </c>
      <c r="V335" s="161"/>
    </row>
    <row r="336" spans="1:22">
      <c r="A336" s="101">
        <v>323</v>
      </c>
      <c r="B336" s="156"/>
      <c r="C336" s="156"/>
      <c r="D336" s="230"/>
      <c r="E336" s="158"/>
      <c r="F336" s="230"/>
      <c r="G336" s="156"/>
      <c r="H336" s="155"/>
      <c r="I336" s="156"/>
      <c r="J336" s="156"/>
      <c r="K336" s="156"/>
      <c r="L336" s="156"/>
      <c r="M336" s="102">
        <f>SUM(tbl_WohnsitzSO[[#This Row],[KLV A]:[KLV C]])</f>
        <v>0</v>
      </c>
      <c r="N336" s="99" t="str">
        <f>IFERROR(IF(IFERROR(MATCH($C$8&amp;$H336,Tabelle2[Codierung],0),0)&gt;0,VLOOKUP(H336,Tabelle1[[Ort]:[RK KLV C üD]],2,),VLOOKUP(H336,Tabelle1[[Ort]:[RK KLV C üD]],5))+13,"")</f>
        <v/>
      </c>
      <c r="O336" s="99" t="str">
        <f>IFERROR(IF(IFERROR(MATCH($C$8&amp;$H336,Tabelle2[Codierung],0),0)&gt;0,VLOOKUP(H336,Tabelle1[[Ort]:[RK KLV C üD]],3,),VLOOKUP(H336,Tabelle1[[Ort]:[RK KLV C üD]],6))+13,"")</f>
        <v/>
      </c>
      <c r="P336" s="99" t="str">
        <f>IFERROR(IF(IFERROR(MATCH($C$8&amp;$H336,Tabelle2[Codierung],0),0)&gt;0,VLOOKUP(H336,Tabelle1[[Ort]:[RK KLV C üD]],4,),VLOOKUP(H336,Tabelle1[[Ort]:[RK KLV C üD]],7))+13,"")</f>
        <v/>
      </c>
      <c r="Q336" s="104" t="str">
        <f>IFERROR(tbl_WohnsitzSO[[#This Row],[KLV A]]*tbl_WohnsitzSO[[#This Row],[KLV A Ansatz]]/60,"")</f>
        <v/>
      </c>
      <c r="R336" s="104" t="str">
        <f>IFERROR(tbl_WohnsitzSO[[#This Row],[KLV B]]*tbl_WohnsitzSO[[#This Row],[KLV B Ansatz]]/60,"")</f>
        <v/>
      </c>
      <c r="S336" s="104" t="str">
        <f>IFERROR(tbl_WohnsitzSO[[#This Row],[KLV C]]*tbl_WohnsitzSO[[#This Row],[KLV C Ansatz]]/60,"")</f>
        <v/>
      </c>
      <c r="T336" s="104">
        <f>IFERROR(SUM(tbl_WohnsitzSO[[#This Row],[KLV A Kosten]:[KLV C Kosten]]),"")</f>
        <v>0</v>
      </c>
      <c r="U336" s="102">
        <f>COUNTIF($H$14:$H336,H336)</f>
        <v>0</v>
      </c>
      <c r="V336" s="161"/>
    </row>
    <row r="337" spans="1:22">
      <c r="A337" s="101">
        <v>324</v>
      </c>
      <c r="B337" s="156"/>
      <c r="C337" s="156"/>
      <c r="D337" s="230"/>
      <c r="E337" s="158"/>
      <c r="F337" s="230"/>
      <c r="G337" s="156"/>
      <c r="H337" s="155"/>
      <c r="I337" s="156"/>
      <c r="J337" s="156"/>
      <c r="K337" s="156"/>
      <c r="L337" s="156"/>
      <c r="M337" s="102">
        <f>SUM(tbl_WohnsitzSO[[#This Row],[KLV A]:[KLV C]])</f>
        <v>0</v>
      </c>
      <c r="N337" s="99" t="str">
        <f>IFERROR(IF(IFERROR(MATCH($C$8&amp;$H337,Tabelle2[Codierung],0),0)&gt;0,VLOOKUP(H337,Tabelle1[[Ort]:[RK KLV C üD]],2,),VLOOKUP(H337,Tabelle1[[Ort]:[RK KLV C üD]],5))+13,"")</f>
        <v/>
      </c>
      <c r="O337" s="99" t="str">
        <f>IFERROR(IF(IFERROR(MATCH($C$8&amp;$H337,Tabelle2[Codierung],0),0)&gt;0,VLOOKUP(H337,Tabelle1[[Ort]:[RK KLV C üD]],3,),VLOOKUP(H337,Tabelle1[[Ort]:[RK KLV C üD]],6))+13,"")</f>
        <v/>
      </c>
      <c r="P337" s="99" t="str">
        <f>IFERROR(IF(IFERROR(MATCH($C$8&amp;$H337,Tabelle2[Codierung],0),0)&gt;0,VLOOKUP(H337,Tabelle1[[Ort]:[RK KLV C üD]],4,),VLOOKUP(H337,Tabelle1[[Ort]:[RK KLV C üD]],7))+13,"")</f>
        <v/>
      </c>
      <c r="Q337" s="104" t="str">
        <f>IFERROR(tbl_WohnsitzSO[[#This Row],[KLV A]]*tbl_WohnsitzSO[[#This Row],[KLV A Ansatz]]/60,"")</f>
        <v/>
      </c>
      <c r="R337" s="104" t="str">
        <f>IFERROR(tbl_WohnsitzSO[[#This Row],[KLV B]]*tbl_WohnsitzSO[[#This Row],[KLV B Ansatz]]/60,"")</f>
        <v/>
      </c>
      <c r="S337" s="104" t="str">
        <f>IFERROR(tbl_WohnsitzSO[[#This Row],[KLV C]]*tbl_WohnsitzSO[[#This Row],[KLV C Ansatz]]/60,"")</f>
        <v/>
      </c>
      <c r="T337" s="104">
        <f>IFERROR(SUM(tbl_WohnsitzSO[[#This Row],[KLV A Kosten]:[KLV C Kosten]]),"")</f>
        <v>0</v>
      </c>
      <c r="U337" s="102">
        <f>COUNTIF($H$14:$H337,H337)</f>
        <v>0</v>
      </c>
      <c r="V337" s="161"/>
    </row>
    <row r="338" spans="1:22">
      <c r="A338" s="101">
        <v>325</v>
      </c>
      <c r="B338" s="156"/>
      <c r="C338" s="156"/>
      <c r="D338" s="230"/>
      <c r="E338" s="158"/>
      <c r="F338" s="230"/>
      <c r="G338" s="156"/>
      <c r="H338" s="155"/>
      <c r="I338" s="156"/>
      <c r="J338" s="156"/>
      <c r="K338" s="156"/>
      <c r="L338" s="156"/>
      <c r="M338" s="102">
        <f>SUM(tbl_WohnsitzSO[[#This Row],[KLV A]:[KLV C]])</f>
        <v>0</v>
      </c>
      <c r="N338" s="99" t="str">
        <f>IFERROR(IF(IFERROR(MATCH($C$8&amp;$H338,Tabelle2[Codierung],0),0)&gt;0,VLOOKUP(H338,Tabelle1[[Ort]:[RK KLV C üD]],2,),VLOOKUP(H338,Tabelle1[[Ort]:[RK KLV C üD]],5))+13,"")</f>
        <v/>
      </c>
      <c r="O338" s="99" t="str">
        <f>IFERROR(IF(IFERROR(MATCH($C$8&amp;$H338,Tabelle2[Codierung],0),0)&gt;0,VLOOKUP(H338,Tabelle1[[Ort]:[RK KLV C üD]],3,),VLOOKUP(H338,Tabelle1[[Ort]:[RK KLV C üD]],6))+13,"")</f>
        <v/>
      </c>
      <c r="P338" s="99" t="str">
        <f>IFERROR(IF(IFERROR(MATCH($C$8&amp;$H338,Tabelle2[Codierung],0),0)&gt;0,VLOOKUP(H338,Tabelle1[[Ort]:[RK KLV C üD]],4,),VLOOKUP(H338,Tabelle1[[Ort]:[RK KLV C üD]],7))+13,"")</f>
        <v/>
      </c>
      <c r="Q338" s="104" t="str">
        <f>IFERROR(tbl_WohnsitzSO[[#This Row],[KLV A]]*tbl_WohnsitzSO[[#This Row],[KLV A Ansatz]]/60,"")</f>
        <v/>
      </c>
      <c r="R338" s="104" t="str">
        <f>IFERROR(tbl_WohnsitzSO[[#This Row],[KLV B]]*tbl_WohnsitzSO[[#This Row],[KLV B Ansatz]]/60,"")</f>
        <v/>
      </c>
      <c r="S338" s="104" t="str">
        <f>IFERROR(tbl_WohnsitzSO[[#This Row],[KLV C]]*tbl_WohnsitzSO[[#This Row],[KLV C Ansatz]]/60,"")</f>
        <v/>
      </c>
      <c r="T338" s="104">
        <f>IFERROR(SUM(tbl_WohnsitzSO[[#This Row],[KLV A Kosten]:[KLV C Kosten]]),"")</f>
        <v>0</v>
      </c>
      <c r="U338" s="102">
        <f>COUNTIF($H$14:$H338,H338)</f>
        <v>0</v>
      </c>
      <c r="V338" s="161"/>
    </row>
    <row r="339" spans="1:22">
      <c r="A339" s="101">
        <v>326</v>
      </c>
      <c r="B339" s="156"/>
      <c r="C339" s="156"/>
      <c r="D339" s="230"/>
      <c r="E339" s="158"/>
      <c r="F339" s="230"/>
      <c r="G339" s="156"/>
      <c r="H339" s="155"/>
      <c r="I339" s="156"/>
      <c r="J339" s="156"/>
      <c r="K339" s="156"/>
      <c r="L339" s="156"/>
      <c r="M339" s="102">
        <f>SUM(tbl_WohnsitzSO[[#This Row],[KLV A]:[KLV C]])</f>
        <v>0</v>
      </c>
      <c r="N339" s="99" t="str">
        <f>IFERROR(IF(IFERROR(MATCH($C$8&amp;$H339,Tabelle2[Codierung],0),0)&gt;0,VLOOKUP(H339,Tabelle1[[Ort]:[RK KLV C üD]],2,),VLOOKUP(H339,Tabelle1[[Ort]:[RK KLV C üD]],5))+13,"")</f>
        <v/>
      </c>
      <c r="O339" s="99" t="str">
        <f>IFERROR(IF(IFERROR(MATCH($C$8&amp;$H339,Tabelle2[Codierung],0),0)&gt;0,VLOOKUP(H339,Tabelle1[[Ort]:[RK KLV C üD]],3,),VLOOKUP(H339,Tabelle1[[Ort]:[RK KLV C üD]],6))+13,"")</f>
        <v/>
      </c>
      <c r="P339" s="99" t="str">
        <f>IFERROR(IF(IFERROR(MATCH($C$8&amp;$H339,Tabelle2[Codierung],0),0)&gt;0,VLOOKUP(H339,Tabelle1[[Ort]:[RK KLV C üD]],4,),VLOOKUP(H339,Tabelle1[[Ort]:[RK KLV C üD]],7))+13,"")</f>
        <v/>
      </c>
      <c r="Q339" s="104" t="str">
        <f>IFERROR(tbl_WohnsitzSO[[#This Row],[KLV A]]*tbl_WohnsitzSO[[#This Row],[KLV A Ansatz]]/60,"")</f>
        <v/>
      </c>
      <c r="R339" s="104" t="str">
        <f>IFERROR(tbl_WohnsitzSO[[#This Row],[KLV B]]*tbl_WohnsitzSO[[#This Row],[KLV B Ansatz]]/60,"")</f>
        <v/>
      </c>
      <c r="S339" s="104" t="str">
        <f>IFERROR(tbl_WohnsitzSO[[#This Row],[KLV C]]*tbl_WohnsitzSO[[#This Row],[KLV C Ansatz]]/60,"")</f>
        <v/>
      </c>
      <c r="T339" s="104">
        <f>IFERROR(SUM(tbl_WohnsitzSO[[#This Row],[KLV A Kosten]:[KLV C Kosten]]),"")</f>
        <v>0</v>
      </c>
      <c r="U339" s="102">
        <f>COUNTIF($H$14:$H339,H339)</f>
        <v>0</v>
      </c>
      <c r="V339" s="161"/>
    </row>
    <row r="340" spans="1:22">
      <c r="A340" s="101">
        <v>327</v>
      </c>
      <c r="B340" s="156"/>
      <c r="C340" s="156"/>
      <c r="D340" s="230"/>
      <c r="E340" s="158"/>
      <c r="F340" s="230"/>
      <c r="G340" s="156"/>
      <c r="H340" s="155"/>
      <c r="I340" s="156"/>
      <c r="J340" s="156"/>
      <c r="K340" s="156"/>
      <c r="L340" s="156"/>
      <c r="M340" s="102">
        <f>SUM(tbl_WohnsitzSO[[#This Row],[KLV A]:[KLV C]])</f>
        <v>0</v>
      </c>
      <c r="N340" s="99" t="str">
        <f>IFERROR(IF(IFERROR(MATCH($C$8&amp;$H340,Tabelle2[Codierung],0),0)&gt;0,VLOOKUP(H340,Tabelle1[[Ort]:[RK KLV C üD]],2,),VLOOKUP(H340,Tabelle1[[Ort]:[RK KLV C üD]],5))+13,"")</f>
        <v/>
      </c>
      <c r="O340" s="99" t="str">
        <f>IFERROR(IF(IFERROR(MATCH($C$8&amp;$H340,Tabelle2[Codierung],0),0)&gt;0,VLOOKUP(H340,Tabelle1[[Ort]:[RK KLV C üD]],3,),VLOOKUP(H340,Tabelle1[[Ort]:[RK KLV C üD]],6))+13,"")</f>
        <v/>
      </c>
      <c r="P340" s="99" t="str">
        <f>IFERROR(IF(IFERROR(MATCH($C$8&amp;$H340,Tabelle2[Codierung],0),0)&gt;0,VLOOKUP(H340,Tabelle1[[Ort]:[RK KLV C üD]],4,),VLOOKUP(H340,Tabelle1[[Ort]:[RK KLV C üD]],7))+13,"")</f>
        <v/>
      </c>
      <c r="Q340" s="104" t="str">
        <f>IFERROR(tbl_WohnsitzSO[[#This Row],[KLV A]]*tbl_WohnsitzSO[[#This Row],[KLV A Ansatz]]/60,"")</f>
        <v/>
      </c>
      <c r="R340" s="104" t="str">
        <f>IFERROR(tbl_WohnsitzSO[[#This Row],[KLV B]]*tbl_WohnsitzSO[[#This Row],[KLV B Ansatz]]/60,"")</f>
        <v/>
      </c>
      <c r="S340" s="104" t="str">
        <f>IFERROR(tbl_WohnsitzSO[[#This Row],[KLV C]]*tbl_WohnsitzSO[[#This Row],[KLV C Ansatz]]/60,"")</f>
        <v/>
      </c>
      <c r="T340" s="104">
        <f>IFERROR(SUM(tbl_WohnsitzSO[[#This Row],[KLV A Kosten]:[KLV C Kosten]]),"")</f>
        <v>0</v>
      </c>
      <c r="U340" s="102">
        <f>COUNTIF($H$14:$H340,H340)</f>
        <v>0</v>
      </c>
      <c r="V340" s="161"/>
    </row>
    <row r="341" spans="1:22">
      <c r="A341" s="101">
        <v>328</v>
      </c>
      <c r="B341" s="156"/>
      <c r="C341" s="156"/>
      <c r="D341" s="230"/>
      <c r="E341" s="158"/>
      <c r="F341" s="230"/>
      <c r="G341" s="156"/>
      <c r="H341" s="155"/>
      <c r="I341" s="156"/>
      <c r="J341" s="156"/>
      <c r="K341" s="156"/>
      <c r="L341" s="156"/>
      <c r="M341" s="102">
        <f>SUM(tbl_WohnsitzSO[[#This Row],[KLV A]:[KLV C]])</f>
        <v>0</v>
      </c>
      <c r="N341" s="99" t="str">
        <f>IFERROR(IF(IFERROR(MATCH($C$8&amp;$H341,Tabelle2[Codierung],0),0)&gt;0,VLOOKUP(H341,Tabelle1[[Ort]:[RK KLV C üD]],2,),VLOOKUP(H341,Tabelle1[[Ort]:[RK KLV C üD]],5))+13,"")</f>
        <v/>
      </c>
      <c r="O341" s="99" t="str">
        <f>IFERROR(IF(IFERROR(MATCH($C$8&amp;$H341,Tabelle2[Codierung],0),0)&gt;0,VLOOKUP(H341,Tabelle1[[Ort]:[RK KLV C üD]],3,),VLOOKUP(H341,Tabelle1[[Ort]:[RK KLV C üD]],6))+13,"")</f>
        <v/>
      </c>
      <c r="P341" s="99" t="str">
        <f>IFERROR(IF(IFERROR(MATCH($C$8&amp;$H341,Tabelle2[Codierung],0),0)&gt;0,VLOOKUP(H341,Tabelle1[[Ort]:[RK KLV C üD]],4,),VLOOKUP(H341,Tabelle1[[Ort]:[RK KLV C üD]],7))+13,"")</f>
        <v/>
      </c>
      <c r="Q341" s="104" t="str">
        <f>IFERROR(tbl_WohnsitzSO[[#This Row],[KLV A]]*tbl_WohnsitzSO[[#This Row],[KLV A Ansatz]]/60,"")</f>
        <v/>
      </c>
      <c r="R341" s="104" t="str">
        <f>IFERROR(tbl_WohnsitzSO[[#This Row],[KLV B]]*tbl_WohnsitzSO[[#This Row],[KLV B Ansatz]]/60,"")</f>
        <v/>
      </c>
      <c r="S341" s="104" t="str">
        <f>IFERROR(tbl_WohnsitzSO[[#This Row],[KLV C]]*tbl_WohnsitzSO[[#This Row],[KLV C Ansatz]]/60,"")</f>
        <v/>
      </c>
      <c r="T341" s="104">
        <f>IFERROR(SUM(tbl_WohnsitzSO[[#This Row],[KLV A Kosten]:[KLV C Kosten]]),"")</f>
        <v>0</v>
      </c>
      <c r="U341" s="102">
        <f>COUNTIF($H$14:$H341,H341)</f>
        <v>0</v>
      </c>
      <c r="V341" s="161"/>
    </row>
    <row r="342" spans="1:22">
      <c r="A342" s="101">
        <v>329</v>
      </c>
      <c r="B342" s="156"/>
      <c r="C342" s="156"/>
      <c r="D342" s="230"/>
      <c r="E342" s="158"/>
      <c r="F342" s="230"/>
      <c r="G342" s="156"/>
      <c r="H342" s="155"/>
      <c r="I342" s="156"/>
      <c r="J342" s="156"/>
      <c r="K342" s="156"/>
      <c r="L342" s="156"/>
      <c r="M342" s="102">
        <f>SUM(tbl_WohnsitzSO[[#This Row],[KLV A]:[KLV C]])</f>
        <v>0</v>
      </c>
      <c r="N342" s="99" t="str">
        <f>IFERROR(IF(IFERROR(MATCH($C$8&amp;$H342,Tabelle2[Codierung],0),0)&gt;0,VLOOKUP(H342,Tabelle1[[Ort]:[RK KLV C üD]],2,),VLOOKUP(H342,Tabelle1[[Ort]:[RK KLV C üD]],5))+13,"")</f>
        <v/>
      </c>
      <c r="O342" s="99" t="str">
        <f>IFERROR(IF(IFERROR(MATCH($C$8&amp;$H342,Tabelle2[Codierung],0),0)&gt;0,VLOOKUP(H342,Tabelle1[[Ort]:[RK KLV C üD]],3,),VLOOKUP(H342,Tabelle1[[Ort]:[RK KLV C üD]],6))+13,"")</f>
        <v/>
      </c>
      <c r="P342" s="99" t="str">
        <f>IFERROR(IF(IFERROR(MATCH($C$8&amp;$H342,Tabelle2[Codierung],0),0)&gt;0,VLOOKUP(H342,Tabelle1[[Ort]:[RK KLV C üD]],4,),VLOOKUP(H342,Tabelle1[[Ort]:[RK KLV C üD]],7))+13,"")</f>
        <v/>
      </c>
      <c r="Q342" s="104" t="str">
        <f>IFERROR(tbl_WohnsitzSO[[#This Row],[KLV A]]*tbl_WohnsitzSO[[#This Row],[KLV A Ansatz]]/60,"")</f>
        <v/>
      </c>
      <c r="R342" s="104" t="str">
        <f>IFERROR(tbl_WohnsitzSO[[#This Row],[KLV B]]*tbl_WohnsitzSO[[#This Row],[KLV B Ansatz]]/60,"")</f>
        <v/>
      </c>
      <c r="S342" s="104" t="str">
        <f>IFERROR(tbl_WohnsitzSO[[#This Row],[KLV C]]*tbl_WohnsitzSO[[#This Row],[KLV C Ansatz]]/60,"")</f>
        <v/>
      </c>
      <c r="T342" s="104">
        <f>IFERROR(SUM(tbl_WohnsitzSO[[#This Row],[KLV A Kosten]:[KLV C Kosten]]),"")</f>
        <v>0</v>
      </c>
      <c r="U342" s="102">
        <f>COUNTIF($H$14:$H342,H342)</f>
        <v>0</v>
      </c>
      <c r="V342" s="161"/>
    </row>
    <row r="343" spans="1:22">
      <c r="A343" s="101">
        <v>330</v>
      </c>
      <c r="B343" s="156"/>
      <c r="C343" s="156"/>
      <c r="D343" s="230"/>
      <c r="E343" s="158"/>
      <c r="F343" s="230"/>
      <c r="G343" s="156"/>
      <c r="H343" s="155"/>
      <c r="I343" s="156"/>
      <c r="J343" s="156"/>
      <c r="K343" s="156"/>
      <c r="L343" s="156"/>
      <c r="M343" s="102">
        <f>SUM(tbl_WohnsitzSO[[#This Row],[KLV A]:[KLV C]])</f>
        <v>0</v>
      </c>
      <c r="N343" s="99" t="str">
        <f>IFERROR(IF(IFERROR(MATCH($C$8&amp;$H343,Tabelle2[Codierung],0),0)&gt;0,VLOOKUP(H343,Tabelle1[[Ort]:[RK KLV C üD]],2,),VLOOKUP(H343,Tabelle1[[Ort]:[RK KLV C üD]],5))+13,"")</f>
        <v/>
      </c>
      <c r="O343" s="99" t="str">
        <f>IFERROR(IF(IFERROR(MATCH($C$8&amp;$H343,Tabelle2[Codierung],0),0)&gt;0,VLOOKUP(H343,Tabelle1[[Ort]:[RK KLV C üD]],3,),VLOOKUP(H343,Tabelle1[[Ort]:[RK KLV C üD]],6))+13,"")</f>
        <v/>
      </c>
      <c r="P343" s="99" t="str">
        <f>IFERROR(IF(IFERROR(MATCH($C$8&amp;$H343,Tabelle2[Codierung],0),0)&gt;0,VLOOKUP(H343,Tabelle1[[Ort]:[RK KLV C üD]],4,),VLOOKUP(H343,Tabelle1[[Ort]:[RK KLV C üD]],7))+13,"")</f>
        <v/>
      </c>
      <c r="Q343" s="104" t="str">
        <f>IFERROR(tbl_WohnsitzSO[[#This Row],[KLV A]]*tbl_WohnsitzSO[[#This Row],[KLV A Ansatz]]/60,"")</f>
        <v/>
      </c>
      <c r="R343" s="104" t="str">
        <f>IFERROR(tbl_WohnsitzSO[[#This Row],[KLV B]]*tbl_WohnsitzSO[[#This Row],[KLV B Ansatz]]/60,"")</f>
        <v/>
      </c>
      <c r="S343" s="104" t="str">
        <f>IFERROR(tbl_WohnsitzSO[[#This Row],[KLV C]]*tbl_WohnsitzSO[[#This Row],[KLV C Ansatz]]/60,"")</f>
        <v/>
      </c>
      <c r="T343" s="104">
        <f>IFERROR(SUM(tbl_WohnsitzSO[[#This Row],[KLV A Kosten]:[KLV C Kosten]]),"")</f>
        <v>0</v>
      </c>
      <c r="U343" s="102">
        <f>COUNTIF($H$14:$H343,H343)</f>
        <v>0</v>
      </c>
      <c r="V343" s="161"/>
    </row>
    <row r="344" spans="1:22">
      <c r="A344" s="101">
        <v>331</v>
      </c>
      <c r="B344" s="156"/>
      <c r="C344" s="156"/>
      <c r="D344" s="230"/>
      <c r="E344" s="158"/>
      <c r="F344" s="230"/>
      <c r="G344" s="156"/>
      <c r="H344" s="155"/>
      <c r="I344" s="156"/>
      <c r="J344" s="156"/>
      <c r="K344" s="156"/>
      <c r="L344" s="156"/>
      <c r="M344" s="102">
        <f>SUM(tbl_WohnsitzSO[[#This Row],[KLV A]:[KLV C]])</f>
        <v>0</v>
      </c>
      <c r="N344" s="99" t="str">
        <f>IFERROR(IF(IFERROR(MATCH($C$8&amp;$H344,Tabelle2[Codierung],0),0)&gt;0,VLOOKUP(H344,Tabelle1[[Ort]:[RK KLV C üD]],2,),VLOOKUP(H344,Tabelle1[[Ort]:[RK KLV C üD]],5))+13,"")</f>
        <v/>
      </c>
      <c r="O344" s="99" t="str">
        <f>IFERROR(IF(IFERROR(MATCH($C$8&amp;$H344,Tabelle2[Codierung],0),0)&gt;0,VLOOKUP(H344,Tabelle1[[Ort]:[RK KLV C üD]],3,),VLOOKUP(H344,Tabelle1[[Ort]:[RK KLV C üD]],6))+13,"")</f>
        <v/>
      </c>
      <c r="P344" s="99" t="str">
        <f>IFERROR(IF(IFERROR(MATCH($C$8&amp;$H344,Tabelle2[Codierung],0),0)&gt;0,VLOOKUP(H344,Tabelle1[[Ort]:[RK KLV C üD]],4,),VLOOKUP(H344,Tabelle1[[Ort]:[RK KLV C üD]],7))+13,"")</f>
        <v/>
      </c>
      <c r="Q344" s="104" t="str">
        <f>IFERROR(tbl_WohnsitzSO[[#This Row],[KLV A]]*tbl_WohnsitzSO[[#This Row],[KLV A Ansatz]]/60,"")</f>
        <v/>
      </c>
      <c r="R344" s="104" t="str">
        <f>IFERROR(tbl_WohnsitzSO[[#This Row],[KLV B]]*tbl_WohnsitzSO[[#This Row],[KLV B Ansatz]]/60,"")</f>
        <v/>
      </c>
      <c r="S344" s="104" t="str">
        <f>IFERROR(tbl_WohnsitzSO[[#This Row],[KLV C]]*tbl_WohnsitzSO[[#This Row],[KLV C Ansatz]]/60,"")</f>
        <v/>
      </c>
      <c r="T344" s="104">
        <f>IFERROR(SUM(tbl_WohnsitzSO[[#This Row],[KLV A Kosten]:[KLV C Kosten]]),"")</f>
        <v>0</v>
      </c>
      <c r="U344" s="102">
        <f>COUNTIF($H$14:$H344,H344)</f>
        <v>0</v>
      </c>
      <c r="V344" s="161"/>
    </row>
    <row r="345" spans="1:22">
      <c r="A345" s="101">
        <v>332</v>
      </c>
      <c r="B345" s="156"/>
      <c r="C345" s="156"/>
      <c r="D345" s="230"/>
      <c r="E345" s="158"/>
      <c r="F345" s="230"/>
      <c r="G345" s="156"/>
      <c r="H345" s="155"/>
      <c r="I345" s="156"/>
      <c r="J345" s="156"/>
      <c r="K345" s="156"/>
      <c r="L345" s="156"/>
      <c r="M345" s="102">
        <f>SUM(tbl_WohnsitzSO[[#This Row],[KLV A]:[KLV C]])</f>
        <v>0</v>
      </c>
      <c r="N345" s="99" t="str">
        <f>IFERROR(IF(IFERROR(MATCH($C$8&amp;$H345,Tabelle2[Codierung],0),0)&gt;0,VLOOKUP(H345,Tabelle1[[Ort]:[RK KLV C üD]],2,),VLOOKUP(H345,Tabelle1[[Ort]:[RK KLV C üD]],5))+13,"")</f>
        <v/>
      </c>
      <c r="O345" s="99" t="str">
        <f>IFERROR(IF(IFERROR(MATCH($C$8&amp;$H345,Tabelle2[Codierung],0),0)&gt;0,VLOOKUP(H345,Tabelle1[[Ort]:[RK KLV C üD]],3,),VLOOKUP(H345,Tabelle1[[Ort]:[RK KLV C üD]],6))+13,"")</f>
        <v/>
      </c>
      <c r="P345" s="99" t="str">
        <f>IFERROR(IF(IFERROR(MATCH($C$8&amp;$H345,Tabelle2[Codierung],0),0)&gt;0,VLOOKUP(H345,Tabelle1[[Ort]:[RK KLV C üD]],4,),VLOOKUP(H345,Tabelle1[[Ort]:[RK KLV C üD]],7))+13,"")</f>
        <v/>
      </c>
      <c r="Q345" s="104" t="str">
        <f>IFERROR(tbl_WohnsitzSO[[#This Row],[KLV A]]*tbl_WohnsitzSO[[#This Row],[KLV A Ansatz]]/60,"")</f>
        <v/>
      </c>
      <c r="R345" s="104" t="str">
        <f>IFERROR(tbl_WohnsitzSO[[#This Row],[KLV B]]*tbl_WohnsitzSO[[#This Row],[KLV B Ansatz]]/60,"")</f>
        <v/>
      </c>
      <c r="S345" s="104" t="str">
        <f>IFERROR(tbl_WohnsitzSO[[#This Row],[KLV C]]*tbl_WohnsitzSO[[#This Row],[KLV C Ansatz]]/60,"")</f>
        <v/>
      </c>
      <c r="T345" s="104">
        <f>IFERROR(SUM(tbl_WohnsitzSO[[#This Row],[KLV A Kosten]:[KLV C Kosten]]),"")</f>
        <v>0</v>
      </c>
      <c r="U345" s="102">
        <f>COUNTIF($H$14:$H345,H345)</f>
        <v>0</v>
      </c>
      <c r="V345" s="161"/>
    </row>
    <row r="346" spans="1:22">
      <c r="A346" s="101">
        <v>333</v>
      </c>
      <c r="B346" s="156"/>
      <c r="C346" s="156"/>
      <c r="D346" s="230"/>
      <c r="E346" s="158"/>
      <c r="F346" s="230"/>
      <c r="G346" s="156"/>
      <c r="H346" s="155"/>
      <c r="I346" s="156"/>
      <c r="J346" s="156"/>
      <c r="K346" s="156"/>
      <c r="L346" s="156"/>
      <c r="M346" s="102">
        <f>SUM(tbl_WohnsitzSO[[#This Row],[KLV A]:[KLV C]])</f>
        <v>0</v>
      </c>
      <c r="N346" s="99" t="str">
        <f>IFERROR(IF(IFERROR(MATCH($C$8&amp;$H346,Tabelle2[Codierung],0),0)&gt;0,VLOOKUP(H346,Tabelle1[[Ort]:[RK KLV C üD]],2,),VLOOKUP(H346,Tabelle1[[Ort]:[RK KLV C üD]],5))+13,"")</f>
        <v/>
      </c>
      <c r="O346" s="99" t="str">
        <f>IFERROR(IF(IFERROR(MATCH($C$8&amp;$H346,Tabelle2[Codierung],0),0)&gt;0,VLOOKUP(H346,Tabelle1[[Ort]:[RK KLV C üD]],3,),VLOOKUP(H346,Tabelle1[[Ort]:[RK KLV C üD]],6))+13,"")</f>
        <v/>
      </c>
      <c r="P346" s="99" t="str">
        <f>IFERROR(IF(IFERROR(MATCH($C$8&amp;$H346,Tabelle2[Codierung],0),0)&gt;0,VLOOKUP(H346,Tabelle1[[Ort]:[RK KLV C üD]],4,),VLOOKUP(H346,Tabelle1[[Ort]:[RK KLV C üD]],7))+13,"")</f>
        <v/>
      </c>
      <c r="Q346" s="104" t="str">
        <f>IFERROR(tbl_WohnsitzSO[[#This Row],[KLV A]]*tbl_WohnsitzSO[[#This Row],[KLV A Ansatz]]/60,"")</f>
        <v/>
      </c>
      <c r="R346" s="104" t="str">
        <f>IFERROR(tbl_WohnsitzSO[[#This Row],[KLV B]]*tbl_WohnsitzSO[[#This Row],[KLV B Ansatz]]/60,"")</f>
        <v/>
      </c>
      <c r="S346" s="104" t="str">
        <f>IFERROR(tbl_WohnsitzSO[[#This Row],[KLV C]]*tbl_WohnsitzSO[[#This Row],[KLV C Ansatz]]/60,"")</f>
        <v/>
      </c>
      <c r="T346" s="104">
        <f>IFERROR(SUM(tbl_WohnsitzSO[[#This Row],[KLV A Kosten]:[KLV C Kosten]]),"")</f>
        <v>0</v>
      </c>
      <c r="U346" s="102">
        <f>COUNTIF($H$14:$H346,H346)</f>
        <v>0</v>
      </c>
      <c r="V346" s="161"/>
    </row>
    <row r="347" spans="1:22">
      <c r="A347" s="101">
        <v>334</v>
      </c>
      <c r="B347" s="156"/>
      <c r="C347" s="156"/>
      <c r="D347" s="230"/>
      <c r="E347" s="158"/>
      <c r="F347" s="230"/>
      <c r="G347" s="156"/>
      <c r="H347" s="155"/>
      <c r="I347" s="156"/>
      <c r="J347" s="156"/>
      <c r="K347" s="156"/>
      <c r="L347" s="156"/>
      <c r="M347" s="102">
        <f>SUM(tbl_WohnsitzSO[[#This Row],[KLV A]:[KLV C]])</f>
        <v>0</v>
      </c>
      <c r="N347" s="99" t="str">
        <f>IFERROR(IF(IFERROR(MATCH($C$8&amp;$H347,Tabelle2[Codierung],0),0)&gt;0,VLOOKUP(H347,Tabelle1[[Ort]:[RK KLV C üD]],2,),VLOOKUP(H347,Tabelle1[[Ort]:[RK KLV C üD]],5))+13,"")</f>
        <v/>
      </c>
      <c r="O347" s="99" t="str">
        <f>IFERROR(IF(IFERROR(MATCH($C$8&amp;$H347,Tabelle2[Codierung],0),0)&gt;0,VLOOKUP(H347,Tabelle1[[Ort]:[RK KLV C üD]],3,),VLOOKUP(H347,Tabelle1[[Ort]:[RK KLV C üD]],6))+13,"")</f>
        <v/>
      </c>
      <c r="P347" s="99" t="str">
        <f>IFERROR(IF(IFERROR(MATCH($C$8&amp;$H347,Tabelle2[Codierung],0),0)&gt;0,VLOOKUP(H347,Tabelle1[[Ort]:[RK KLV C üD]],4,),VLOOKUP(H347,Tabelle1[[Ort]:[RK KLV C üD]],7))+13,"")</f>
        <v/>
      </c>
      <c r="Q347" s="104" t="str">
        <f>IFERROR(tbl_WohnsitzSO[[#This Row],[KLV A]]*tbl_WohnsitzSO[[#This Row],[KLV A Ansatz]]/60,"")</f>
        <v/>
      </c>
      <c r="R347" s="104" t="str">
        <f>IFERROR(tbl_WohnsitzSO[[#This Row],[KLV B]]*tbl_WohnsitzSO[[#This Row],[KLV B Ansatz]]/60,"")</f>
        <v/>
      </c>
      <c r="S347" s="104" t="str">
        <f>IFERROR(tbl_WohnsitzSO[[#This Row],[KLV C]]*tbl_WohnsitzSO[[#This Row],[KLV C Ansatz]]/60,"")</f>
        <v/>
      </c>
      <c r="T347" s="104">
        <f>IFERROR(SUM(tbl_WohnsitzSO[[#This Row],[KLV A Kosten]:[KLV C Kosten]]),"")</f>
        <v>0</v>
      </c>
      <c r="U347" s="102">
        <f>COUNTIF($H$14:$H347,H347)</f>
        <v>0</v>
      </c>
      <c r="V347" s="161"/>
    </row>
    <row r="348" spans="1:22">
      <c r="A348" s="101">
        <v>335</v>
      </c>
      <c r="B348" s="156"/>
      <c r="C348" s="156"/>
      <c r="D348" s="230"/>
      <c r="E348" s="158"/>
      <c r="F348" s="230"/>
      <c r="G348" s="156"/>
      <c r="H348" s="155"/>
      <c r="I348" s="156"/>
      <c r="J348" s="156"/>
      <c r="K348" s="156"/>
      <c r="L348" s="156"/>
      <c r="M348" s="102">
        <f>SUM(tbl_WohnsitzSO[[#This Row],[KLV A]:[KLV C]])</f>
        <v>0</v>
      </c>
      <c r="N348" s="99" t="str">
        <f>IFERROR(IF(IFERROR(MATCH($C$8&amp;$H348,Tabelle2[Codierung],0),0)&gt;0,VLOOKUP(H348,Tabelle1[[Ort]:[RK KLV C üD]],2,),VLOOKUP(H348,Tabelle1[[Ort]:[RK KLV C üD]],5))+13,"")</f>
        <v/>
      </c>
      <c r="O348" s="99" t="str">
        <f>IFERROR(IF(IFERROR(MATCH($C$8&amp;$H348,Tabelle2[Codierung],0),0)&gt;0,VLOOKUP(H348,Tabelle1[[Ort]:[RK KLV C üD]],3,),VLOOKUP(H348,Tabelle1[[Ort]:[RK KLV C üD]],6))+13,"")</f>
        <v/>
      </c>
      <c r="P348" s="99" t="str">
        <f>IFERROR(IF(IFERROR(MATCH($C$8&amp;$H348,Tabelle2[Codierung],0),0)&gt;0,VLOOKUP(H348,Tabelle1[[Ort]:[RK KLV C üD]],4,),VLOOKUP(H348,Tabelle1[[Ort]:[RK KLV C üD]],7))+13,"")</f>
        <v/>
      </c>
      <c r="Q348" s="104" t="str">
        <f>IFERROR(tbl_WohnsitzSO[[#This Row],[KLV A]]*tbl_WohnsitzSO[[#This Row],[KLV A Ansatz]]/60,"")</f>
        <v/>
      </c>
      <c r="R348" s="104" t="str">
        <f>IFERROR(tbl_WohnsitzSO[[#This Row],[KLV B]]*tbl_WohnsitzSO[[#This Row],[KLV B Ansatz]]/60,"")</f>
        <v/>
      </c>
      <c r="S348" s="104" t="str">
        <f>IFERROR(tbl_WohnsitzSO[[#This Row],[KLV C]]*tbl_WohnsitzSO[[#This Row],[KLV C Ansatz]]/60,"")</f>
        <v/>
      </c>
      <c r="T348" s="104">
        <f>IFERROR(SUM(tbl_WohnsitzSO[[#This Row],[KLV A Kosten]:[KLV C Kosten]]),"")</f>
        <v>0</v>
      </c>
      <c r="U348" s="102">
        <f>COUNTIF($H$14:$H348,H348)</f>
        <v>0</v>
      </c>
      <c r="V348" s="161"/>
    </row>
    <row r="349" spans="1:22">
      <c r="A349" s="101">
        <v>336</v>
      </c>
      <c r="B349" s="156"/>
      <c r="C349" s="156"/>
      <c r="D349" s="230"/>
      <c r="E349" s="158"/>
      <c r="F349" s="230"/>
      <c r="G349" s="156"/>
      <c r="H349" s="155"/>
      <c r="I349" s="156"/>
      <c r="J349" s="156"/>
      <c r="K349" s="156"/>
      <c r="L349" s="156"/>
      <c r="M349" s="102">
        <f>SUM(tbl_WohnsitzSO[[#This Row],[KLV A]:[KLV C]])</f>
        <v>0</v>
      </c>
      <c r="N349" s="99" t="str">
        <f>IFERROR(IF(IFERROR(MATCH($C$8&amp;$H349,Tabelle2[Codierung],0),0)&gt;0,VLOOKUP(H349,Tabelle1[[Ort]:[RK KLV C üD]],2,),VLOOKUP(H349,Tabelle1[[Ort]:[RK KLV C üD]],5))+13,"")</f>
        <v/>
      </c>
      <c r="O349" s="99" t="str">
        <f>IFERROR(IF(IFERROR(MATCH($C$8&amp;$H349,Tabelle2[Codierung],0),0)&gt;0,VLOOKUP(H349,Tabelle1[[Ort]:[RK KLV C üD]],3,),VLOOKUP(H349,Tabelle1[[Ort]:[RK KLV C üD]],6))+13,"")</f>
        <v/>
      </c>
      <c r="P349" s="99" t="str">
        <f>IFERROR(IF(IFERROR(MATCH($C$8&amp;$H349,Tabelle2[Codierung],0),0)&gt;0,VLOOKUP(H349,Tabelle1[[Ort]:[RK KLV C üD]],4,),VLOOKUP(H349,Tabelle1[[Ort]:[RK KLV C üD]],7))+13,"")</f>
        <v/>
      </c>
      <c r="Q349" s="104" t="str">
        <f>IFERROR(tbl_WohnsitzSO[[#This Row],[KLV A]]*tbl_WohnsitzSO[[#This Row],[KLV A Ansatz]]/60,"")</f>
        <v/>
      </c>
      <c r="R349" s="104" t="str">
        <f>IFERROR(tbl_WohnsitzSO[[#This Row],[KLV B]]*tbl_WohnsitzSO[[#This Row],[KLV B Ansatz]]/60,"")</f>
        <v/>
      </c>
      <c r="S349" s="104" t="str">
        <f>IFERROR(tbl_WohnsitzSO[[#This Row],[KLV C]]*tbl_WohnsitzSO[[#This Row],[KLV C Ansatz]]/60,"")</f>
        <v/>
      </c>
      <c r="T349" s="104">
        <f>IFERROR(SUM(tbl_WohnsitzSO[[#This Row],[KLV A Kosten]:[KLV C Kosten]]),"")</f>
        <v>0</v>
      </c>
      <c r="U349" s="102">
        <f>COUNTIF($H$14:$H349,H349)</f>
        <v>0</v>
      </c>
      <c r="V349" s="161"/>
    </row>
    <row r="350" spans="1:22">
      <c r="A350" s="101">
        <v>337</v>
      </c>
      <c r="B350" s="156"/>
      <c r="C350" s="156"/>
      <c r="D350" s="230"/>
      <c r="E350" s="158"/>
      <c r="F350" s="230"/>
      <c r="G350" s="156"/>
      <c r="H350" s="155"/>
      <c r="I350" s="156"/>
      <c r="J350" s="156"/>
      <c r="K350" s="156"/>
      <c r="L350" s="156"/>
      <c r="M350" s="102">
        <f>SUM(tbl_WohnsitzSO[[#This Row],[KLV A]:[KLV C]])</f>
        <v>0</v>
      </c>
      <c r="N350" s="99" t="str">
        <f>IFERROR(IF(IFERROR(MATCH($C$8&amp;$H350,Tabelle2[Codierung],0),0)&gt;0,VLOOKUP(H350,Tabelle1[[Ort]:[RK KLV C üD]],2,),VLOOKUP(H350,Tabelle1[[Ort]:[RK KLV C üD]],5))+13,"")</f>
        <v/>
      </c>
      <c r="O350" s="99" t="str">
        <f>IFERROR(IF(IFERROR(MATCH($C$8&amp;$H350,Tabelle2[Codierung],0),0)&gt;0,VLOOKUP(H350,Tabelle1[[Ort]:[RK KLV C üD]],3,),VLOOKUP(H350,Tabelle1[[Ort]:[RK KLV C üD]],6))+13,"")</f>
        <v/>
      </c>
      <c r="P350" s="99" t="str">
        <f>IFERROR(IF(IFERROR(MATCH($C$8&amp;$H350,Tabelle2[Codierung],0),0)&gt;0,VLOOKUP(H350,Tabelle1[[Ort]:[RK KLV C üD]],4,),VLOOKUP(H350,Tabelle1[[Ort]:[RK KLV C üD]],7))+13,"")</f>
        <v/>
      </c>
      <c r="Q350" s="104" t="str">
        <f>IFERROR(tbl_WohnsitzSO[[#This Row],[KLV A]]*tbl_WohnsitzSO[[#This Row],[KLV A Ansatz]]/60,"")</f>
        <v/>
      </c>
      <c r="R350" s="104" t="str">
        <f>IFERROR(tbl_WohnsitzSO[[#This Row],[KLV B]]*tbl_WohnsitzSO[[#This Row],[KLV B Ansatz]]/60,"")</f>
        <v/>
      </c>
      <c r="S350" s="104" t="str">
        <f>IFERROR(tbl_WohnsitzSO[[#This Row],[KLV C]]*tbl_WohnsitzSO[[#This Row],[KLV C Ansatz]]/60,"")</f>
        <v/>
      </c>
      <c r="T350" s="104">
        <f>IFERROR(SUM(tbl_WohnsitzSO[[#This Row],[KLV A Kosten]:[KLV C Kosten]]),"")</f>
        <v>0</v>
      </c>
      <c r="U350" s="102">
        <f>COUNTIF($H$14:$H350,H350)</f>
        <v>0</v>
      </c>
      <c r="V350" s="161"/>
    </row>
    <row r="351" spans="1:22">
      <c r="A351" s="101">
        <v>338</v>
      </c>
      <c r="B351" s="156"/>
      <c r="C351" s="156"/>
      <c r="D351" s="230"/>
      <c r="E351" s="158"/>
      <c r="F351" s="230"/>
      <c r="G351" s="156"/>
      <c r="H351" s="155"/>
      <c r="I351" s="156"/>
      <c r="J351" s="156"/>
      <c r="K351" s="156"/>
      <c r="L351" s="156"/>
      <c r="M351" s="102">
        <f>SUM(tbl_WohnsitzSO[[#This Row],[KLV A]:[KLV C]])</f>
        <v>0</v>
      </c>
      <c r="N351" s="99" t="str">
        <f>IFERROR(IF(IFERROR(MATCH($C$8&amp;$H351,Tabelle2[Codierung],0),0)&gt;0,VLOOKUP(H351,Tabelle1[[Ort]:[RK KLV C üD]],2,),VLOOKUP(H351,Tabelle1[[Ort]:[RK KLV C üD]],5))+13,"")</f>
        <v/>
      </c>
      <c r="O351" s="99" t="str">
        <f>IFERROR(IF(IFERROR(MATCH($C$8&amp;$H351,Tabelle2[Codierung],0),0)&gt;0,VLOOKUP(H351,Tabelle1[[Ort]:[RK KLV C üD]],3,),VLOOKUP(H351,Tabelle1[[Ort]:[RK KLV C üD]],6))+13,"")</f>
        <v/>
      </c>
      <c r="P351" s="99" t="str">
        <f>IFERROR(IF(IFERROR(MATCH($C$8&amp;$H351,Tabelle2[Codierung],0),0)&gt;0,VLOOKUP(H351,Tabelle1[[Ort]:[RK KLV C üD]],4,),VLOOKUP(H351,Tabelle1[[Ort]:[RK KLV C üD]],7))+13,"")</f>
        <v/>
      </c>
      <c r="Q351" s="104" t="str">
        <f>IFERROR(tbl_WohnsitzSO[[#This Row],[KLV A]]*tbl_WohnsitzSO[[#This Row],[KLV A Ansatz]]/60,"")</f>
        <v/>
      </c>
      <c r="R351" s="104" t="str">
        <f>IFERROR(tbl_WohnsitzSO[[#This Row],[KLV B]]*tbl_WohnsitzSO[[#This Row],[KLV B Ansatz]]/60,"")</f>
        <v/>
      </c>
      <c r="S351" s="104" t="str">
        <f>IFERROR(tbl_WohnsitzSO[[#This Row],[KLV C]]*tbl_WohnsitzSO[[#This Row],[KLV C Ansatz]]/60,"")</f>
        <v/>
      </c>
      <c r="T351" s="104">
        <f>IFERROR(SUM(tbl_WohnsitzSO[[#This Row],[KLV A Kosten]:[KLV C Kosten]]),"")</f>
        <v>0</v>
      </c>
      <c r="U351" s="102">
        <f>COUNTIF($H$14:$H351,H351)</f>
        <v>0</v>
      </c>
      <c r="V351" s="161"/>
    </row>
    <row r="352" spans="1:22">
      <c r="A352" s="101">
        <v>339</v>
      </c>
      <c r="B352" s="156"/>
      <c r="C352" s="156"/>
      <c r="D352" s="230"/>
      <c r="E352" s="158"/>
      <c r="F352" s="230"/>
      <c r="G352" s="156"/>
      <c r="H352" s="155"/>
      <c r="I352" s="156"/>
      <c r="J352" s="156"/>
      <c r="K352" s="156"/>
      <c r="L352" s="156"/>
      <c r="M352" s="102">
        <f>SUM(tbl_WohnsitzSO[[#This Row],[KLV A]:[KLV C]])</f>
        <v>0</v>
      </c>
      <c r="N352" s="99" t="str">
        <f>IFERROR(IF(IFERROR(MATCH($C$8&amp;$H352,Tabelle2[Codierung],0),0)&gt;0,VLOOKUP(H352,Tabelle1[[Ort]:[RK KLV C üD]],2,),VLOOKUP(H352,Tabelle1[[Ort]:[RK KLV C üD]],5))+13,"")</f>
        <v/>
      </c>
      <c r="O352" s="99" t="str">
        <f>IFERROR(IF(IFERROR(MATCH($C$8&amp;$H352,Tabelle2[Codierung],0),0)&gt;0,VLOOKUP(H352,Tabelle1[[Ort]:[RK KLV C üD]],3,),VLOOKUP(H352,Tabelle1[[Ort]:[RK KLV C üD]],6))+13,"")</f>
        <v/>
      </c>
      <c r="P352" s="99" t="str">
        <f>IFERROR(IF(IFERROR(MATCH($C$8&amp;$H352,Tabelle2[Codierung],0),0)&gt;0,VLOOKUP(H352,Tabelle1[[Ort]:[RK KLV C üD]],4,),VLOOKUP(H352,Tabelle1[[Ort]:[RK KLV C üD]],7))+13,"")</f>
        <v/>
      </c>
      <c r="Q352" s="104" t="str">
        <f>IFERROR(tbl_WohnsitzSO[[#This Row],[KLV A]]*tbl_WohnsitzSO[[#This Row],[KLV A Ansatz]]/60,"")</f>
        <v/>
      </c>
      <c r="R352" s="104" t="str">
        <f>IFERROR(tbl_WohnsitzSO[[#This Row],[KLV B]]*tbl_WohnsitzSO[[#This Row],[KLV B Ansatz]]/60,"")</f>
        <v/>
      </c>
      <c r="S352" s="104" t="str">
        <f>IFERROR(tbl_WohnsitzSO[[#This Row],[KLV C]]*tbl_WohnsitzSO[[#This Row],[KLV C Ansatz]]/60,"")</f>
        <v/>
      </c>
      <c r="T352" s="104">
        <f>IFERROR(SUM(tbl_WohnsitzSO[[#This Row],[KLV A Kosten]:[KLV C Kosten]]),"")</f>
        <v>0</v>
      </c>
      <c r="U352" s="102">
        <f>COUNTIF($H$14:$H352,H352)</f>
        <v>0</v>
      </c>
      <c r="V352" s="161"/>
    </row>
    <row r="353" spans="1:22">
      <c r="A353" s="101">
        <v>340</v>
      </c>
      <c r="B353" s="156"/>
      <c r="C353" s="156"/>
      <c r="D353" s="230"/>
      <c r="E353" s="158"/>
      <c r="F353" s="230"/>
      <c r="G353" s="156"/>
      <c r="H353" s="155"/>
      <c r="I353" s="156"/>
      <c r="J353" s="156"/>
      <c r="K353" s="156"/>
      <c r="L353" s="156"/>
      <c r="M353" s="102">
        <f>SUM(tbl_WohnsitzSO[[#This Row],[KLV A]:[KLV C]])</f>
        <v>0</v>
      </c>
      <c r="N353" s="99" t="str">
        <f>IFERROR(IF(IFERROR(MATCH($C$8&amp;$H353,Tabelle2[Codierung],0),0)&gt;0,VLOOKUP(H353,Tabelle1[[Ort]:[RK KLV C üD]],2,),VLOOKUP(H353,Tabelle1[[Ort]:[RK KLV C üD]],5))+13,"")</f>
        <v/>
      </c>
      <c r="O353" s="99" t="str">
        <f>IFERROR(IF(IFERROR(MATCH($C$8&amp;$H353,Tabelle2[Codierung],0),0)&gt;0,VLOOKUP(H353,Tabelle1[[Ort]:[RK KLV C üD]],3,),VLOOKUP(H353,Tabelle1[[Ort]:[RK KLV C üD]],6))+13,"")</f>
        <v/>
      </c>
      <c r="P353" s="99" t="str">
        <f>IFERROR(IF(IFERROR(MATCH($C$8&amp;$H353,Tabelle2[Codierung],0),0)&gt;0,VLOOKUP(H353,Tabelle1[[Ort]:[RK KLV C üD]],4,),VLOOKUP(H353,Tabelle1[[Ort]:[RK KLV C üD]],7))+13,"")</f>
        <v/>
      </c>
      <c r="Q353" s="104" t="str">
        <f>IFERROR(tbl_WohnsitzSO[[#This Row],[KLV A]]*tbl_WohnsitzSO[[#This Row],[KLV A Ansatz]]/60,"")</f>
        <v/>
      </c>
      <c r="R353" s="104" t="str">
        <f>IFERROR(tbl_WohnsitzSO[[#This Row],[KLV B]]*tbl_WohnsitzSO[[#This Row],[KLV B Ansatz]]/60,"")</f>
        <v/>
      </c>
      <c r="S353" s="104" t="str">
        <f>IFERROR(tbl_WohnsitzSO[[#This Row],[KLV C]]*tbl_WohnsitzSO[[#This Row],[KLV C Ansatz]]/60,"")</f>
        <v/>
      </c>
      <c r="T353" s="104">
        <f>IFERROR(SUM(tbl_WohnsitzSO[[#This Row],[KLV A Kosten]:[KLV C Kosten]]),"")</f>
        <v>0</v>
      </c>
      <c r="U353" s="102">
        <f>COUNTIF($H$14:$H353,H353)</f>
        <v>0</v>
      </c>
      <c r="V353" s="161"/>
    </row>
    <row r="354" spans="1:22">
      <c r="A354" s="101">
        <v>341</v>
      </c>
      <c r="B354" s="156"/>
      <c r="C354" s="156"/>
      <c r="D354" s="230"/>
      <c r="E354" s="158"/>
      <c r="F354" s="230"/>
      <c r="G354" s="156"/>
      <c r="H354" s="155"/>
      <c r="I354" s="156"/>
      <c r="J354" s="156"/>
      <c r="K354" s="156"/>
      <c r="L354" s="156"/>
      <c r="M354" s="102">
        <f>SUM(tbl_WohnsitzSO[[#This Row],[KLV A]:[KLV C]])</f>
        <v>0</v>
      </c>
      <c r="N354" s="99" t="str">
        <f>IFERROR(IF(IFERROR(MATCH($C$8&amp;$H354,Tabelle2[Codierung],0),0)&gt;0,VLOOKUP(H354,Tabelle1[[Ort]:[RK KLV C üD]],2,),VLOOKUP(H354,Tabelle1[[Ort]:[RK KLV C üD]],5))+13,"")</f>
        <v/>
      </c>
      <c r="O354" s="99" t="str">
        <f>IFERROR(IF(IFERROR(MATCH($C$8&amp;$H354,Tabelle2[Codierung],0),0)&gt;0,VLOOKUP(H354,Tabelle1[[Ort]:[RK KLV C üD]],3,),VLOOKUP(H354,Tabelle1[[Ort]:[RK KLV C üD]],6))+13,"")</f>
        <v/>
      </c>
      <c r="P354" s="99" t="str">
        <f>IFERROR(IF(IFERROR(MATCH($C$8&amp;$H354,Tabelle2[Codierung],0),0)&gt;0,VLOOKUP(H354,Tabelle1[[Ort]:[RK KLV C üD]],4,),VLOOKUP(H354,Tabelle1[[Ort]:[RK KLV C üD]],7))+13,"")</f>
        <v/>
      </c>
      <c r="Q354" s="104" t="str">
        <f>IFERROR(tbl_WohnsitzSO[[#This Row],[KLV A]]*tbl_WohnsitzSO[[#This Row],[KLV A Ansatz]]/60,"")</f>
        <v/>
      </c>
      <c r="R354" s="104" t="str">
        <f>IFERROR(tbl_WohnsitzSO[[#This Row],[KLV B]]*tbl_WohnsitzSO[[#This Row],[KLV B Ansatz]]/60,"")</f>
        <v/>
      </c>
      <c r="S354" s="104" t="str">
        <f>IFERROR(tbl_WohnsitzSO[[#This Row],[KLV C]]*tbl_WohnsitzSO[[#This Row],[KLV C Ansatz]]/60,"")</f>
        <v/>
      </c>
      <c r="T354" s="104">
        <f>IFERROR(SUM(tbl_WohnsitzSO[[#This Row],[KLV A Kosten]:[KLV C Kosten]]),"")</f>
        <v>0</v>
      </c>
      <c r="U354" s="102">
        <f>COUNTIF($H$14:$H354,H354)</f>
        <v>0</v>
      </c>
      <c r="V354" s="161"/>
    </row>
    <row r="355" spans="1:22">
      <c r="A355" s="101">
        <v>342</v>
      </c>
      <c r="B355" s="156"/>
      <c r="C355" s="156"/>
      <c r="D355" s="230"/>
      <c r="E355" s="158"/>
      <c r="F355" s="230"/>
      <c r="G355" s="156"/>
      <c r="H355" s="155"/>
      <c r="I355" s="156"/>
      <c r="J355" s="156"/>
      <c r="K355" s="156"/>
      <c r="L355" s="156"/>
      <c r="M355" s="102">
        <f>SUM(tbl_WohnsitzSO[[#This Row],[KLV A]:[KLV C]])</f>
        <v>0</v>
      </c>
      <c r="N355" s="99" t="str">
        <f>IFERROR(IF(IFERROR(MATCH($C$8&amp;$H355,Tabelle2[Codierung],0),0)&gt;0,VLOOKUP(H355,Tabelle1[[Ort]:[RK KLV C üD]],2,),VLOOKUP(H355,Tabelle1[[Ort]:[RK KLV C üD]],5))+13,"")</f>
        <v/>
      </c>
      <c r="O355" s="99" t="str">
        <f>IFERROR(IF(IFERROR(MATCH($C$8&amp;$H355,Tabelle2[Codierung],0),0)&gt;0,VLOOKUP(H355,Tabelle1[[Ort]:[RK KLV C üD]],3,),VLOOKUP(H355,Tabelle1[[Ort]:[RK KLV C üD]],6))+13,"")</f>
        <v/>
      </c>
      <c r="P355" s="99" t="str">
        <f>IFERROR(IF(IFERROR(MATCH($C$8&amp;$H355,Tabelle2[Codierung],0),0)&gt;0,VLOOKUP(H355,Tabelle1[[Ort]:[RK KLV C üD]],4,),VLOOKUP(H355,Tabelle1[[Ort]:[RK KLV C üD]],7))+13,"")</f>
        <v/>
      </c>
      <c r="Q355" s="104" t="str">
        <f>IFERROR(tbl_WohnsitzSO[[#This Row],[KLV A]]*tbl_WohnsitzSO[[#This Row],[KLV A Ansatz]]/60,"")</f>
        <v/>
      </c>
      <c r="R355" s="104" t="str">
        <f>IFERROR(tbl_WohnsitzSO[[#This Row],[KLV B]]*tbl_WohnsitzSO[[#This Row],[KLV B Ansatz]]/60,"")</f>
        <v/>
      </c>
      <c r="S355" s="104" t="str">
        <f>IFERROR(tbl_WohnsitzSO[[#This Row],[KLV C]]*tbl_WohnsitzSO[[#This Row],[KLV C Ansatz]]/60,"")</f>
        <v/>
      </c>
      <c r="T355" s="104">
        <f>IFERROR(SUM(tbl_WohnsitzSO[[#This Row],[KLV A Kosten]:[KLV C Kosten]]),"")</f>
        <v>0</v>
      </c>
      <c r="U355" s="102">
        <f>COUNTIF($H$14:$H355,H355)</f>
        <v>0</v>
      </c>
      <c r="V355" s="161"/>
    </row>
    <row r="356" spans="1:22">
      <c r="A356" s="101">
        <v>343</v>
      </c>
      <c r="B356" s="156"/>
      <c r="C356" s="156"/>
      <c r="D356" s="230"/>
      <c r="E356" s="158"/>
      <c r="F356" s="230"/>
      <c r="G356" s="156"/>
      <c r="H356" s="155"/>
      <c r="I356" s="156"/>
      <c r="J356" s="156"/>
      <c r="K356" s="156"/>
      <c r="L356" s="156"/>
      <c r="M356" s="102">
        <f>SUM(tbl_WohnsitzSO[[#This Row],[KLV A]:[KLV C]])</f>
        <v>0</v>
      </c>
      <c r="N356" s="99" t="str">
        <f>IFERROR(IF(IFERROR(MATCH($C$8&amp;$H356,Tabelle2[Codierung],0),0)&gt;0,VLOOKUP(H356,Tabelle1[[Ort]:[RK KLV C üD]],2,),VLOOKUP(H356,Tabelle1[[Ort]:[RK KLV C üD]],5))+13,"")</f>
        <v/>
      </c>
      <c r="O356" s="99" t="str">
        <f>IFERROR(IF(IFERROR(MATCH($C$8&amp;$H356,Tabelle2[Codierung],0),0)&gt;0,VLOOKUP(H356,Tabelle1[[Ort]:[RK KLV C üD]],3,),VLOOKUP(H356,Tabelle1[[Ort]:[RK KLV C üD]],6))+13,"")</f>
        <v/>
      </c>
      <c r="P356" s="99" t="str">
        <f>IFERROR(IF(IFERROR(MATCH($C$8&amp;$H356,Tabelle2[Codierung],0),0)&gt;0,VLOOKUP(H356,Tabelle1[[Ort]:[RK KLV C üD]],4,),VLOOKUP(H356,Tabelle1[[Ort]:[RK KLV C üD]],7))+13,"")</f>
        <v/>
      </c>
      <c r="Q356" s="104" t="str">
        <f>IFERROR(tbl_WohnsitzSO[[#This Row],[KLV A]]*tbl_WohnsitzSO[[#This Row],[KLV A Ansatz]]/60,"")</f>
        <v/>
      </c>
      <c r="R356" s="104" t="str">
        <f>IFERROR(tbl_WohnsitzSO[[#This Row],[KLV B]]*tbl_WohnsitzSO[[#This Row],[KLV B Ansatz]]/60,"")</f>
        <v/>
      </c>
      <c r="S356" s="104" t="str">
        <f>IFERROR(tbl_WohnsitzSO[[#This Row],[KLV C]]*tbl_WohnsitzSO[[#This Row],[KLV C Ansatz]]/60,"")</f>
        <v/>
      </c>
      <c r="T356" s="104">
        <f>IFERROR(SUM(tbl_WohnsitzSO[[#This Row],[KLV A Kosten]:[KLV C Kosten]]),"")</f>
        <v>0</v>
      </c>
      <c r="U356" s="102">
        <f>COUNTIF($H$14:$H356,H356)</f>
        <v>0</v>
      </c>
      <c r="V356" s="161"/>
    </row>
    <row r="357" spans="1:22">
      <c r="A357" s="101">
        <v>344</v>
      </c>
      <c r="B357" s="156"/>
      <c r="C357" s="156"/>
      <c r="D357" s="230"/>
      <c r="E357" s="158"/>
      <c r="F357" s="230"/>
      <c r="G357" s="156"/>
      <c r="H357" s="155"/>
      <c r="I357" s="156"/>
      <c r="J357" s="156"/>
      <c r="K357" s="156"/>
      <c r="L357" s="156"/>
      <c r="M357" s="102">
        <f>SUM(tbl_WohnsitzSO[[#This Row],[KLV A]:[KLV C]])</f>
        <v>0</v>
      </c>
      <c r="N357" s="99" t="str">
        <f>IFERROR(IF(IFERROR(MATCH($C$8&amp;$H357,Tabelle2[Codierung],0),0)&gt;0,VLOOKUP(H357,Tabelle1[[Ort]:[RK KLV C üD]],2,),VLOOKUP(H357,Tabelle1[[Ort]:[RK KLV C üD]],5))+13,"")</f>
        <v/>
      </c>
      <c r="O357" s="99" t="str">
        <f>IFERROR(IF(IFERROR(MATCH($C$8&amp;$H357,Tabelle2[Codierung],0),0)&gt;0,VLOOKUP(H357,Tabelle1[[Ort]:[RK KLV C üD]],3,),VLOOKUP(H357,Tabelle1[[Ort]:[RK KLV C üD]],6))+13,"")</f>
        <v/>
      </c>
      <c r="P357" s="99" t="str">
        <f>IFERROR(IF(IFERROR(MATCH($C$8&amp;$H357,Tabelle2[Codierung],0),0)&gt;0,VLOOKUP(H357,Tabelle1[[Ort]:[RK KLV C üD]],4,),VLOOKUP(H357,Tabelle1[[Ort]:[RK KLV C üD]],7))+13,"")</f>
        <v/>
      </c>
      <c r="Q357" s="104" t="str">
        <f>IFERROR(tbl_WohnsitzSO[[#This Row],[KLV A]]*tbl_WohnsitzSO[[#This Row],[KLV A Ansatz]]/60,"")</f>
        <v/>
      </c>
      <c r="R357" s="104" t="str">
        <f>IFERROR(tbl_WohnsitzSO[[#This Row],[KLV B]]*tbl_WohnsitzSO[[#This Row],[KLV B Ansatz]]/60,"")</f>
        <v/>
      </c>
      <c r="S357" s="104" t="str">
        <f>IFERROR(tbl_WohnsitzSO[[#This Row],[KLV C]]*tbl_WohnsitzSO[[#This Row],[KLV C Ansatz]]/60,"")</f>
        <v/>
      </c>
      <c r="T357" s="104">
        <f>IFERROR(SUM(tbl_WohnsitzSO[[#This Row],[KLV A Kosten]:[KLV C Kosten]]),"")</f>
        <v>0</v>
      </c>
      <c r="U357" s="102">
        <f>COUNTIF($H$14:$H357,H357)</f>
        <v>0</v>
      </c>
      <c r="V357" s="161"/>
    </row>
    <row r="358" spans="1:22">
      <c r="A358" s="101">
        <v>345</v>
      </c>
      <c r="B358" s="156"/>
      <c r="C358" s="156"/>
      <c r="D358" s="230"/>
      <c r="E358" s="158"/>
      <c r="F358" s="230"/>
      <c r="G358" s="156"/>
      <c r="H358" s="155"/>
      <c r="I358" s="156"/>
      <c r="J358" s="156"/>
      <c r="K358" s="156"/>
      <c r="L358" s="156"/>
      <c r="M358" s="102">
        <f>SUM(tbl_WohnsitzSO[[#This Row],[KLV A]:[KLV C]])</f>
        <v>0</v>
      </c>
      <c r="N358" s="99" t="str">
        <f>IFERROR(IF(IFERROR(MATCH($C$8&amp;$H358,Tabelle2[Codierung],0),0)&gt;0,VLOOKUP(H358,Tabelle1[[Ort]:[RK KLV C üD]],2,),VLOOKUP(H358,Tabelle1[[Ort]:[RK KLV C üD]],5))+13,"")</f>
        <v/>
      </c>
      <c r="O358" s="99" t="str">
        <f>IFERROR(IF(IFERROR(MATCH($C$8&amp;$H358,Tabelle2[Codierung],0),0)&gt;0,VLOOKUP(H358,Tabelle1[[Ort]:[RK KLV C üD]],3,),VLOOKUP(H358,Tabelle1[[Ort]:[RK KLV C üD]],6))+13,"")</f>
        <v/>
      </c>
      <c r="P358" s="99" t="str">
        <f>IFERROR(IF(IFERROR(MATCH($C$8&amp;$H358,Tabelle2[Codierung],0),0)&gt;0,VLOOKUP(H358,Tabelle1[[Ort]:[RK KLV C üD]],4,),VLOOKUP(H358,Tabelle1[[Ort]:[RK KLV C üD]],7))+13,"")</f>
        <v/>
      </c>
      <c r="Q358" s="104" t="str">
        <f>IFERROR(tbl_WohnsitzSO[[#This Row],[KLV A]]*tbl_WohnsitzSO[[#This Row],[KLV A Ansatz]]/60,"")</f>
        <v/>
      </c>
      <c r="R358" s="104" t="str">
        <f>IFERROR(tbl_WohnsitzSO[[#This Row],[KLV B]]*tbl_WohnsitzSO[[#This Row],[KLV B Ansatz]]/60,"")</f>
        <v/>
      </c>
      <c r="S358" s="104" t="str">
        <f>IFERROR(tbl_WohnsitzSO[[#This Row],[KLV C]]*tbl_WohnsitzSO[[#This Row],[KLV C Ansatz]]/60,"")</f>
        <v/>
      </c>
      <c r="T358" s="104">
        <f>IFERROR(SUM(tbl_WohnsitzSO[[#This Row],[KLV A Kosten]:[KLV C Kosten]]),"")</f>
        <v>0</v>
      </c>
      <c r="U358" s="102">
        <f>COUNTIF($H$14:$H358,H358)</f>
        <v>0</v>
      </c>
      <c r="V358" s="161"/>
    </row>
    <row r="359" spans="1:22">
      <c r="A359" s="101">
        <v>346</v>
      </c>
      <c r="B359" s="156"/>
      <c r="C359" s="156"/>
      <c r="D359" s="230"/>
      <c r="E359" s="158"/>
      <c r="F359" s="230"/>
      <c r="G359" s="156"/>
      <c r="H359" s="155"/>
      <c r="I359" s="156"/>
      <c r="J359" s="156"/>
      <c r="K359" s="156"/>
      <c r="L359" s="156"/>
      <c r="M359" s="102">
        <f>SUM(tbl_WohnsitzSO[[#This Row],[KLV A]:[KLV C]])</f>
        <v>0</v>
      </c>
      <c r="N359" s="99" t="str">
        <f>IFERROR(IF(IFERROR(MATCH($C$8&amp;$H359,Tabelle2[Codierung],0),0)&gt;0,VLOOKUP(H359,Tabelle1[[Ort]:[RK KLV C üD]],2,),VLOOKUP(H359,Tabelle1[[Ort]:[RK KLV C üD]],5))+13,"")</f>
        <v/>
      </c>
      <c r="O359" s="99" t="str">
        <f>IFERROR(IF(IFERROR(MATCH($C$8&amp;$H359,Tabelle2[Codierung],0),0)&gt;0,VLOOKUP(H359,Tabelle1[[Ort]:[RK KLV C üD]],3,),VLOOKUP(H359,Tabelle1[[Ort]:[RK KLV C üD]],6))+13,"")</f>
        <v/>
      </c>
      <c r="P359" s="99" t="str">
        <f>IFERROR(IF(IFERROR(MATCH($C$8&amp;$H359,Tabelle2[Codierung],0),0)&gt;0,VLOOKUP(H359,Tabelle1[[Ort]:[RK KLV C üD]],4,),VLOOKUP(H359,Tabelle1[[Ort]:[RK KLV C üD]],7))+13,"")</f>
        <v/>
      </c>
      <c r="Q359" s="104" t="str">
        <f>IFERROR(tbl_WohnsitzSO[[#This Row],[KLV A]]*tbl_WohnsitzSO[[#This Row],[KLV A Ansatz]]/60,"")</f>
        <v/>
      </c>
      <c r="R359" s="104" t="str">
        <f>IFERROR(tbl_WohnsitzSO[[#This Row],[KLV B]]*tbl_WohnsitzSO[[#This Row],[KLV B Ansatz]]/60,"")</f>
        <v/>
      </c>
      <c r="S359" s="104" t="str">
        <f>IFERROR(tbl_WohnsitzSO[[#This Row],[KLV C]]*tbl_WohnsitzSO[[#This Row],[KLV C Ansatz]]/60,"")</f>
        <v/>
      </c>
      <c r="T359" s="104">
        <f>IFERROR(SUM(tbl_WohnsitzSO[[#This Row],[KLV A Kosten]:[KLV C Kosten]]),"")</f>
        <v>0</v>
      </c>
      <c r="U359" s="102">
        <f>COUNTIF($H$14:$H359,H359)</f>
        <v>0</v>
      </c>
      <c r="V359" s="161"/>
    </row>
    <row r="360" spans="1:22">
      <c r="A360" s="101">
        <v>347</v>
      </c>
      <c r="B360" s="156"/>
      <c r="C360" s="156"/>
      <c r="D360" s="230"/>
      <c r="E360" s="158"/>
      <c r="F360" s="230"/>
      <c r="G360" s="156"/>
      <c r="H360" s="155"/>
      <c r="I360" s="156"/>
      <c r="J360" s="156"/>
      <c r="K360" s="156"/>
      <c r="L360" s="156"/>
      <c r="M360" s="102">
        <f>SUM(tbl_WohnsitzSO[[#This Row],[KLV A]:[KLV C]])</f>
        <v>0</v>
      </c>
      <c r="N360" s="99" t="str">
        <f>IFERROR(IF(IFERROR(MATCH($C$8&amp;$H360,Tabelle2[Codierung],0),0)&gt;0,VLOOKUP(H360,Tabelle1[[Ort]:[RK KLV C üD]],2,),VLOOKUP(H360,Tabelle1[[Ort]:[RK KLV C üD]],5))+13,"")</f>
        <v/>
      </c>
      <c r="O360" s="99" t="str">
        <f>IFERROR(IF(IFERROR(MATCH($C$8&amp;$H360,Tabelle2[Codierung],0),0)&gt;0,VLOOKUP(H360,Tabelle1[[Ort]:[RK KLV C üD]],3,),VLOOKUP(H360,Tabelle1[[Ort]:[RK KLV C üD]],6))+13,"")</f>
        <v/>
      </c>
      <c r="P360" s="99" t="str">
        <f>IFERROR(IF(IFERROR(MATCH($C$8&amp;$H360,Tabelle2[Codierung],0),0)&gt;0,VLOOKUP(H360,Tabelle1[[Ort]:[RK KLV C üD]],4,),VLOOKUP(H360,Tabelle1[[Ort]:[RK KLV C üD]],7))+13,"")</f>
        <v/>
      </c>
      <c r="Q360" s="104" t="str">
        <f>IFERROR(tbl_WohnsitzSO[[#This Row],[KLV A]]*tbl_WohnsitzSO[[#This Row],[KLV A Ansatz]]/60,"")</f>
        <v/>
      </c>
      <c r="R360" s="104" t="str">
        <f>IFERROR(tbl_WohnsitzSO[[#This Row],[KLV B]]*tbl_WohnsitzSO[[#This Row],[KLV B Ansatz]]/60,"")</f>
        <v/>
      </c>
      <c r="S360" s="104" t="str">
        <f>IFERROR(tbl_WohnsitzSO[[#This Row],[KLV C]]*tbl_WohnsitzSO[[#This Row],[KLV C Ansatz]]/60,"")</f>
        <v/>
      </c>
      <c r="T360" s="104">
        <f>IFERROR(SUM(tbl_WohnsitzSO[[#This Row],[KLV A Kosten]:[KLV C Kosten]]),"")</f>
        <v>0</v>
      </c>
      <c r="U360" s="102">
        <f>COUNTIF($H$14:$H360,H360)</f>
        <v>0</v>
      </c>
      <c r="V360" s="161"/>
    </row>
    <row r="361" spans="1:22">
      <c r="A361" s="101">
        <v>348</v>
      </c>
      <c r="B361" s="156"/>
      <c r="C361" s="156"/>
      <c r="D361" s="230"/>
      <c r="E361" s="158"/>
      <c r="F361" s="230"/>
      <c r="G361" s="156"/>
      <c r="H361" s="155"/>
      <c r="I361" s="156"/>
      <c r="J361" s="156"/>
      <c r="K361" s="156"/>
      <c r="L361" s="156"/>
      <c r="M361" s="102">
        <f>SUM(tbl_WohnsitzSO[[#This Row],[KLV A]:[KLV C]])</f>
        <v>0</v>
      </c>
      <c r="N361" s="99" t="str">
        <f>IFERROR(IF(IFERROR(MATCH($C$8&amp;$H361,Tabelle2[Codierung],0),0)&gt;0,VLOOKUP(H361,Tabelle1[[Ort]:[RK KLV C üD]],2,),VLOOKUP(H361,Tabelle1[[Ort]:[RK KLV C üD]],5))+13,"")</f>
        <v/>
      </c>
      <c r="O361" s="99" t="str">
        <f>IFERROR(IF(IFERROR(MATCH($C$8&amp;$H361,Tabelle2[Codierung],0),0)&gt;0,VLOOKUP(H361,Tabelle1[[Ort]:[RK KLV C üD]],3,),VLOOKUP(H361,Tabelle1[[Ort]:[RK KLV C üD]],6))+13,"")</f>
        <v/>
      </c>
      <c r="P361" s="99" t="str">
        <f>IFERROR(IF(IFERROR(MATCH($C$8&amp;$H361,Tabelle2[Codierung],0),0)&gt;0,VLOOKUP(H361,Tabelle1[[Ort]:[RK KLV C üD]],4,),VLOOKUP(H361,Tabelle1[[Ort]:[RK KLV C üD]],7))+13,"")</f>
        <v/>
      </c>
      <c r="Q361" s="104" t="str">
        <f>IFERROR(tbl_WohnsitzSO[[#This Row],[KLV A]]*tbl_WohnsitzSO[[#This Row],[KLV A Ansatz]]/60,"")</f>
        <v/>
      </c>
      <c r="R361" s="104" t="str">
        <f>IFERROR(tbl_WohnsitzSO[[#This Row],[KLV B]]*tbl_WohnsitzSO[[#This Row],[KLV B Ansatz]]/60,"")</f>
        <v/>
      </c>
      <c r="S361" s="104" t="str">
        <f>IFERROR(tbl_WohnsitzSO[[#This Row],[KLV C]]*tbl_WohnsitzSO[[#This Row],[KLV C Ansatz]]/60,"")</f>
        <v/>
      </c>
      <c r="T361" s="104">
        <f>IFERROR(SUM(tbl_WohnsitzSO[[#This Row],[KLV A Kosten]:[KLV C Kosten]]),"")</f>
        <v>0</v>
      </c>
      <c r="U361" s="102">
        <f>COUNTIF($H$14:$H361,H361)</f>
        <v>0</v>
      </c>
      <c r="V361" s="161"/>
    </row>
    <row r="362" spans="1:22">
      <c r="A362" s="101">
        <v>349</v>
      </c>
      <c r="B362" s="156"/>
      <c r="C362" s="156"/>
      <c r="D362" s="230"/>
      <c r="E362" s="158"/>
      <c r="F362" s="230"/>
      <c r="G362" s="156"/>
      <c r="H362" s="155"/>
      <c r="I362" s="156"/>
      <c r="J362" s="156"/>
      <c r="K362" s="156"/>
      <c r="L362" s="156"/>
      <c r="M362" s="102">
        <f>SUM(tbl_WohnsitzSO[[#This Row],[KLV A]:[KLV C]])</f>
        <v>0</v>
      </c>
      <c r="N362" s="99" t="str">
        <f>IFERROR(IF(IFERROR(MATCH($C$8&amp;$H362,Tabelle2[Codierung],0),0)&gt;0,VLOOKUP(H362,Tabelle1[[Ort]:[RK KLV C üD]],2,),VLOOKUP(H362,Tabelle1[[Ort]:[RK KLV C üD]],5))+13,"")</f>
        <v/>
      </c>
      <c r="O362" s="99" t="str">
        <f>IFERROR(IF(IFERROR(MATCH($C$8&amp;$H362,Tabelle2[Codierung],0),0)&gt;0,VLOOKUP(H362,Tabelle1[[Ort]:[RK KLV C üD]],3,),VLOOKUP(H362,Tabelle1[[Ort]:[RK KLV C üD]],6))+13,"")</f>
        <v/>
      </c>
      <c r="P362" s="99" t="str">
        <f>IFERROR(IF(IFERROR(MATCH($C$8&amp;$H362,Tabelle2[Codierung],0),0)&gt;0,VLOOKUP(H362,Tabelle1[[Ort]:[RK KLV C üD]],4,),VLOOKUP(H362,Tabelle1[[Ort]:[RK KLV C üD]],7))+13,"")</f>
        <v/>
      </c>
      <c r="Q362" s="104" t="str">
        <f>IFERROR(tbl_WohnsitzSO[[#This Row],[KLV A]]*tbl_WohnsitzSO[[#This Row],[KLV A Ansatz]]/60,"")</f>
        <v/>
      </c>
      <c r="R362" s="104" t="str">
        <f>IFERROR(tbl_WohnsitzSO[[#This Row],[KLV B]]*tbl_WohnsitzSO[[#This Row],[KLV B Ansatz]]/60,"")</f>
        <v/>
      </c>
      <c r="S362" s="104" t="str">
        <f>IFERROR(tbl_WohnsitzSO[[#This Row],[KLV C]]*tbl_WohnsitzSO[[#This Row],[KLV C Ansatz]]/60,"")</f>
        <v/>
      </c>
      <c r="T362" s="104">
        <f>IFERROR(SUM(tbl_WohnsitzSO[[#This Row],[KLV A Kosten]:[KLV C Kosten]]),"")</f>
        <v>0</v>
      </c>
      <c r="U362" s="102">
        <f>COUNTIF($H$14:$H362,H362)</f>
        <v>0</v>
      </c>
      <c r="V362" s="161"/>
    </row>
    <row r="363" spans="1:22">
      <c r="A363" s="101">
        <v>350</v>
      </c>
      <c r="B363" s="156"/>
      <c r="C363" s="156"/>
      <c r="D363" s="230"/>
      <c r="E363" s="158"/>
      <c r="F363" s="230"/>
      <c r="G363" s="156"/>
      <c r="H363" s="155"/>
      <c r="I363" s="156"/>
      <c r="J363" s="156"/>
      <c r="K363" s="156"/>
      <c r="L363" s="156"/>
      <c r="M363" s="102">
        <f>SUM(tbl_WohnsitzSO[[#This Row],[KLV A]:[KLV C]])</f>
        <v>0</v>
      </c>
      <c r="N363" s="99" t="str">
        <f>IFERROR(IF(IFERROR(MATCH($C$8&amp;$H363,Tabelle2[Codierung],0),0)&gt;0,VLOOKUP(H363,Tabelle1[[Ort]:[RK KLV C üD]],2,),VLOOKUP(H363,Tabelle1[[Ort]:[RK KLV C üD]],5))+13,"")</f>
        <v/>
      </c>
      <c r="O363" s="99" t="str">
        <f>IFERROR(IF(IFERROR(MATCH($C$8&amp;$H363,Tabelle2[Codierung],0),0)&gt;0,VLOOKUP(H363,Tabelle1[[Ort]:[RK KLV C üD]],3,),VLOOKUP(H363,Tabelle1[[Ort]:[RK KLV C üD]],6))+13,"")</f>
        <v/>
      </c>
      <c r="P363" s="99" t="str">
        <f>IFERROR(IF(IFERROR(MATCH($C$8&amp;$H363,Tabelle2[Codierung],0),0)&gt;0,VLOOKUP(H363,Tabelle1[[Ort]:[RK KLV C üD]],4,),VLOOKUP(H363,Tabelle1[[Ort]:[RK KLV C üD]],7))+13,"")</f>
        <v/>
      </c>
      <c r="Q363" s="104" t="str">
        <f>IFERROR(tbl_WohnsitzSO[[#This Row],[KLV A]]*tbl_WohnsitzSO[[#This Row],[KLV A Ansatz]]/60,"")</f>
        <v/>
      </c>
      <c r="R363" s="104" t="str">
        <f>IFERROR(tbl_WohnsitzSO[[#This Row],[KLV B]]*tbl_WohnsitzSO[[#This Row],[KLV B Ansatz]]/60,"")</f>
        <v/>
      </c>
      <c r="S363" s="104" t="str">
        <f>IFERROR(tbl_WohnsitzSO[[#This Row],[KLV C]]*tbl_WohnsitzSO[[#This Row],[KLV C Ansatz]]/60,"")</f>
        <v/>
      </c>
      <c r="T363" s="104">
        <f>IFERROR(SUM(tbl_WohnsitzSO[[#This Row],[KLV A Kosten]:[KLV C Kosten]]),"")</f>
        <v>0</v>
      </c>
      <c r="U363" s="102">
        <f>COUNTIF($H$14:$H363,H363)</f>
        <v>0</v>
      </c>
      <c r="V363" s="161"/>
    </row>
    <row r="364" spans="1:22">
      <c r="A364" s="101">
        <v>351</v>
      </c>
      <c r="B364" s="156"/>
      <c r="C364" s="156"/>
      <c r="D364" s="230"/>
      <c r="E364" s="158"/>
      <c r="F364" s="230"/>
      <c r="G364" s="156"/>
      <c r="H364" s="155"/>
      <c r="I364" s="156"/>
      <c r="J364" s="156"/>
      <c r="K364" s="156"/>
      <c r="L364" s="156"/>
      <c r="M364" s="102">
        <f>SUM(tbl_WohnsitzSO[[#This Row],[KLV A]:[KLV C]])</f>
        <v>0</v>
      </c>
      <c r="N364" s="99" t="str">
        <f>IFERROR(IF(IFERROR(MATCH($C$8&amp;$H364,Tabelle2[Codierung],0),0)&gt;0,VLOOKUP(H364,Tabelle1[[Ort]:[RK KLV C üD]],2,),VLOOKUP(H364,Tabelle1[[Ort]:[RK KLV C üD]],5))+13,"")</f>
        <v/>
      </c>
      <c r="O364" s="99" t="str">
        <f>IFERROR(IF(IFERROR(MATCH($C$8&amp;$H364,Tabelle2[Codierung],0),0)&gt;0,VLOOKUP(H364,Tabelle1[[Ort]:[RK KLV C üD]],3,),VLOOKUP(H364,Tabelle1[[Ort]:[RK KLV C üD]],6))+13,"")</f>
        <v/>
      </c>
      <c r="P364" s="99" t="str">
        <f>IFERROR(IF(IFERROR(MATCH($C$8&amp;$H364,Tabelle2[Codierung],0),0)&gt;0,VLOOKUP(H364,Tabelle1[[Ort]:[RK KLV C üD]],4,),VLOOKUP(H364,Tabelle1[[Ort]:[RK KLV C üD]],7))+13,"")</f>
        <v/>
      </c>
      <c r="Q364" s="104" t="str">
        <f>IFERROR(tbl_WohnsitzSO[[#This Row],[KLV A]]*tbl_WohnsitzSO[[#This Row],[KLV A Ansatz]]/60,"")</f>
        <v/>
      </c>
      <c r="R364" s="104" t="str">
        <f>IFERROR(tbl_WohnsitzSO[[#This Row],[KLV B]]*tbl_WohnsitzSO[[#This Row],[KLV B Ansatz]]/60,"")</f>
        <v/>
      </c>
      <c r="S364" s="104" t="str">
        <f>IFERROR(tbl_WohnsitzSO[[#This Row],[KLV C]]*tbl_WohnsitzSO[[#This Row],[KLV C Ansatz]]/60,"")</f>
        <v/>
      </c>
      <c r="T364" s="104">
        <f>IFERROR(SUM(tbl_WohnsitzSO[[#This Row],[KLV A Kosten]:[KLV C Kosten]]),"")</f>
        <v>0</v>
      </c>
      <c r="U364" s="102">
        <f>COUNTIF($H$14:$H364,H364)</f>
        <v>0</v>
      </c>
      <c r="V364" s="161"/>
    </row>
    <row r="365" spans="1:22">
      <c r="A365" s="101">
        <v>352</v>
      </c>
      <c r="B365" s="156"/>
      <c r="C365" s="156"/>
      <c r="D365" s="230"/>
      <c r="E365" s="158"/>
      <c r="F365" s="230"/>
      <c r="G365" s="156"/>
      <c r="H365" s="155"/>
      <c r="I365" s="156"/>
      <c r="J365" s="156"/>
      <c r="K365" s="156"/>
      <c r="L365" s="156"/>
      <c r="M365" s="102">
        <f>SUM(tbl_WohnsitzSO[[#This Row],[KLV A]:[KLV C]])</f>
        <v>0</v>
      </c>
      <c r="N365" s="99" t="str">
        <f>IFERROR(IF(IFERROR(MATCH($C$8&amp;$H365,Tabelle2[Codierung],0),0)&gt;0,VLOOKUP(H365,Tabelle1[[Ort]:[RK KLV C üD]],2,),VLOOKUP(H365,Tabelle1[[Ort]:[RK KLV C üD]],5))+13,"")</f>
        <v/>
      </c>
      <c r="O365" s="99" t="str">
        <f>IFERROR(IF(IFERROR(MATCH($C$8&amp;$H365,Tabelle2[Codierung],0),0)&gt;0,VLOOKUP(H365,Tabelle1[[Ort]:[RK KLV C üD]],3,),VLOOKUP(H365,Tabelle1[[Ort]:[RK KLV C üD]],6))+13,"")</f>
        <v/>
      </c>
      <c r="P365" s="99" t="str">
        <f>IFERROR(IF(IFERROR(MATCH($C$8&amp;$H365,Tabelle2[Codierung],0),0)&gt;0,VLOOKUP(H365,Tabelle1[[Ort]:[RK KLV C üD]],4,),VLOOKUP(H365,Tabelle1[[Ort]:[RK KLV C üD]],7))+13,"")</f>
        <v/>
      </c>
      <c r="Q365" s="104" t="str">
        <f>IFERROR(tbl_WohnsitzSO[[#This Row],[KLV A]]*tbl_WohnsitzSO[[#This Row],[KLV A Ansatz]]/60,"")</f>
        <v/>
      </c>
      <c r="R365" s="104" t="str">
        <f>IFERROR(tbl_WohnsitzSO[[#This Row],[KLV B]]*tbl_WohnsitzSO[[#This Row],[KLV B Ansatz]]/60,"")</f>
        <v/>
      </c>
      <c r="S365" s="104" t="str">
        <f>IFERROR(tbl_WohnsitzSO[[#This Row],[KLV C]]*tbl_WohnsitzSO[[#This Row],[KLV C Ansatz]]/60,"")</f>
        <v/>
      </c>
      <c r="T365" s="104">
        <f>IFERROR(SUM(tbl_WohnsitzSO[[#This Row],[KLV A Kosten]:[KLV C Kosten]]),"")</f>
        <v>0</v>
      </c>
      <c r="U365" s="102">
        <f>COUNTIF($H$14:$H365,H365)</f>
        <v>0</v>
      </c>
      <c r="V365" s="161"/>
    </row>
    <row r="366" spans="1:22">
      <c r="A366" s="101">
        <v>353</v>
      </c>
      <c r="B366" s="156"/>
      <c r="C366" s="156"/>
      <c r="D366" s="230"/>
      <c r="E366" s="158"/>
      <c r="F366" s="230"/>
      <c r="G366" s="156"/>
      <c r="H366" s="155"/>
      <c r="I366" s="156"/>
      <c r="J366" s="156"/>
      <c r="K366" s="156"/>
      <c r="L366" s="156"/>
      <c r="M366" s="102">
        <f>SUM(tbl_WohnsitzSO[[#This Row],[KLV A]:[KLV C]])</f>
        <v>0</v>
      </c>
      <c r="N366" s="99" t="str">
        <f>IFERROR(IF(IFERROR(MATCH($C$8&amp;$H366,Tabelle2[Codierung],0),0)&gt;0,VLOOKUP(H366,Tabelle1[[Ort]:[RK KLV C üD]],2,),VLOOKUP(H366,Tabelle1[[Ort]:[RK KLV C üD]],5))+13,"")</f>
        <v/>
      </c>
      <c r="O366" s="99" t="str">
        <f>IFERROR(IF(IFERROR(MATCH($C$8&amp;$H366,Tabelle2[Codierung],0),0)&gt;0,VLOOKUP(H366,Tabelle1[[Ort]:[RK KLV C üD]],3,),VLOOKUP(H366,Tabelle1[[Ort]:[RK KLV C üD]],6))+13,"")</f>
        <v/>
      </c>
      <c r="P366" s="99" t="str">
        <f>IFERROR(IF(IFERROR(MATCH($C$8&amp;$H366,Tabelle2[Codierung],0),0)&gt;0,VLOOKUP(H366,Tabelle1[[Ort]:[RK KLV C üD]],4,),VLOOKUP(H366,Tabelle1[[Ort]:[RK KLV C üD]],7))+13,"")</f>
        <v/>
      </c>
      <c r="Q366" s="104" t="str">
        <f>IFERROR(tbl_WohnsitzSO[[#This Row],[KLV A]]*tbl_WohnsitzSO[[#This Row],[KLV A Ansatz]]/60,"")</f>
        <v/>
      </c>
      <c r="R366" s="104" t="str">
        <f>IFERROR(tbl_WohnsitzSO[[#This Row],[KLV B]]*tbl_WohnsitzSO[[#This Row],[KLV B Ansatz]]/60,"")</f>
        <v/>
      </c>
      <c r="S366" s="104" t="str">
        <f>IFERROR(tbl_WohnsitzSO[[#This Row],[KLV C]]*tbl_WohnsitzSO[[#This Row],[KLV C Ansatz]]/60,"")</f>
        <v/>
      </c>
      <c r="T366" s="104">
        <f>IFERROR(SUM(tbl_WohnsitzSO[[#This Row],[KLV A Kosten]:[KLV C Kosten]]),"")</f>
        <v>0</v>
      </c>
      <c r="U366" s="102">
        <f>COUNTIF($H$14:$H366,H366)</f>
        <v>0</v>
      </c>
      <c r="V366" s="161"/>
    </row>
    <row r="367" spans="1:22">
      <c r="A367" s="101">
        <v>354</v>
      </c>
      <c r="B367" s="156"/>
      <c r="C367" s="156"/>
      <c r="D367" s="230"/>
      <c r="E367" s="158"/>
      <c r="F367" s="230"/>
      <c r="G367" s="156"/>
      <c r="H367" s="155"/>
      <c r="I367" s="156"/>
      <c r="J367" s="156"/>
      <c r="K367" s="156"/>
      <c r="L367" s="156"/>
      <c r="M367" s="102">
        <f>SUM(tbl_WohnsitzSO[[#This Row],[KLV A]:[KLV C]])</f>
        <v>0</v>
      </c>
      <c r="N367" s="99" t="str">
        <f>IFERROR(IF(IFERROR(MATCH($C$8&amp;$H367,Tabelle2[Codierung],0),0)&gt;0,VLOOKUP(H367,Tabelle1[[Ort]:[RK KLV C üD]],2,),VLOOKUP(H367,Tabelle1[[Ort]:[RK KLV C üD]],5))+13,"")</f>
        <v/>
      </c>
      <c r="O367" s="99" t="str">
        <f>IFERROR(IF(IFERROR(MATCH($C$8&amp;$H367,Tabelle2[Codierung],0),0)&gt;0,VLOOKUP(H367,Tabelle1[[Ort]:[RK KLV C üD]],3,),VLOOKUP(H367,Tabelle1[[Ort]:[RK KLV C üD]],6))+13,"")</f>
        <v/>
      </c>
      <c r="P367" s="99" t="str">
        <f>IFERROR(IF(IFERROR(MATCH($C$8&amp;$H367,Tabelle2[Codierung],0),0)&gt;0,VLOOKUP(H367,Tabelle1[[Ort]:[RK KLV C üD]],4,),VLOOKUP(H367,Tabelle1[[Ort]:[RK KLV C üD]],7))+13,"")</f>
        <v/>
      </c>
      <c r="Q367" s="104" t="str">
        <f>IFERROR(tbl_WohnsitzSO[[#This Row],[KLV A]]*tbl_WohnsitzSO[[#This Row],[KLV A Ansatz]]/60,"")</f>
        <v/>
      </c>
      <c r="R367" s="104" t="str">
        <f>IFERROR(tbl_WohnsitzSO[[#This Row],[KLV B]]*tbl_WohnsitzSO[[#This Row],[KLV B Ansatz]]/60,"")</f>
        <v/>
      </c>
      <c r="S367" s="104" t="str">
        <f>IFERROR(tbl_WohnsitzSO[[#This Row],[KLV C]]*tbl_WohnsitzSO[[#This Row],[KLV C Ansatz]]/60,"")</f>
        <v/>
      </c>
      <c r="T367" s="104">
        <f>IFERROR(SUM(tbl_WohnsitzSO[[#This Row],[KLV A Kosten]:[KLV C Kosten]]),"")</f>
        <v>0</v>
      </c>
      <c r="U367" s="102">
        <f>COUNTIF($H$14:$H367,H367)</f>
        <v>0</v>
      </c>
      <c r="V367" s="161"/>
    </row>
    <row r="368" spans="1:22">
      <c r="A368" s="101">
        <v>355</v>
      </c>
      <c r="B368" s="156"/>
      <c r="C368" s="156"/>
      <c r="D368" s="230"/>
      <c r="E368" s="158"/>
      <c r="F368" s="230"/>
      <c r="G368" s="156"/>
      <c r="H368" s="155"/>
      <c r="I368" s="156"/>
      <c r="J368" s="156"/>
      <c r="K368" s="156"/>
      <c r="L368" s="156"/>
      <c r="M368" s="102">
        <f>SUM(tbl_WohnsitzSO[[#This Row],[KLV A]:[KLV C]])</f>
        <v>0</v>
      </c>
      <c r="N368" s="99" t="str">
        <f>IFERROR(IF(IFERROR(MATCH($C$8&amp;$H368,Tabelle2[Codierung],0),0)&gt;0,VLOOKUP(H368,Tabelle1[[Ort]:[RK KLV C üD]],2,),VLOOKUP(H368,Tabelle1[[Ort]:[RK KLV C üD]],5))+13,"")</f>
        <v/>
      </c>
      <c r="O368" s="99" t="str">
        <f>IFERROR(IF(IFERROR(MATCH($C$8&amp;$H368,Tabelle2[Codierung],0),0)&gt;0,VLOOKUP(H368,Tabelle1[[Ort]:[RK KLV C üD]],3,),VLOOKUP(H368,Tabelle1[[Ort]:[RK KLV C üD]],6))+13,"")</f>
        <v/>
      </c>
      <c r="P368" s="99" t="str">
        <f>IFERROR(IF(IFERROR(MATCH($C$8&amp;$H368,Tabelle2[Codierung],0),0)&gt;0,VLOOKUP(H368,Tabelle1[[Ort]:[RK KLV C üD]],4,),VLOOKUP(H368,Tabelle1[[Ort]:[RK KLV C üD]],7))+13,"")</f>
        <v/>
      </c>
      <c r="Q368" s="104" t="str">
        <f>IFERROR(tbl_WohnsitzSO[[#This Row],[KLV A]]*tbl_WohnsitzSO[[#This Row],[KLV A Ansatz]]/60,"")</f>
        <v/>
      </c>
      <c r="R368" s="104" t="str">
        <f>IFERROR(tbl_WohnsitzSO[[#This Row],[KLV B]]*tbl_WohnsitzSO[[#This Row],[KLV B Ansatz]]/60,"")</f>
        <v/>
      </c>
      <c r="S368" s="104" t="str">
        <f>IFERROR(tbl_WohnsitzSO[[#This Row],[KLV C]]*tbl_WohnsitzSO[[#This Row],[KLV C Ansatz]]/60,"")</f>
        <v/>
      </c>
      <c r="T368" s="104">
        <f>IFERROR(SUM(tbl_WohnsitzSO[[#This Row],[KLV A Kosten]:[KLV C Kosten]]),"")</f>
        <v>0</v>
      </c>
      <c r="U368" s="102">
        <f>COUNTIF($H$14:$H368,H368)</f>
        <v>0</v>
      </c>
      <c r="V368" s="161"/>
    </row>
    <row r="369" spans="1:22">
      <c r="A369" s="101">
        <v>356</v>
      </c>
      <c r="B369" s="156"/>
      <c r="C369" s="156"/>
      <c r="D369" s="230"/>
      <c r="E369" s="158"/>
      <c r="F369" s="230"/>
      <c r="G369" s="156"/>
      <c r="H369" s="155"/>
      <c r="I369" s="156"/>
      <c r="J369" s="156"/>
      <c r="K369" s="156"/>
      <c r="L369" s="156"/>
      <c r="M369" s="102">
        <f>SUM(tbl_WohnsitzSO[[#This Row],[KLV A]:[KLV C]])</f>
        <v>0</v>
      </c>
      <c r="N369" s="99" t="str">
        <f>IFERROR(IF(IFERROR(MATCH($C$8&amp;$H369,Tabelle2[Codierung],0),0)&gt;0,VLOOKUP(H369,Tabelle1[[Ort]:[RK KLV C üD]],2,),VLOOKUP(H369,Tabelle1[[Ort]:[RK KLV C üD]],5))+13,"")</f>
        <v/>
      </c>
      <c r="O369" s="99" t="str">
        <f>IFERROR(IF(IFERROR(MATCH($C$8&amp;$H369,Tabelle2[Codierung],0),0)&gt;0,VLOOKUP(H369,Tabelle1[[Ort]:[RK KLV C üD]],3,),VLOOKUP(H369,Tabelle1[[Ort]:[RK KLV C üD]],6))+13,"")</f>
        <v/>
      </c>
      <c r="P369" s="99" t="str">
        <f>IFERROR(IF(IFERROR(MATCH($C$8&amp;$H369,Tabelle2[Codierung],0),0)&gt;0,VLOOKUP(H369,Tabelle1[[Ort]:[RK KLV C üD]],4,),VLOOKUP(H369,Tabelle1[[Ort]:[RK KLV C üD]],7))+13,"")</f>
        <v/>
      </c>
      <c r="Q369" s="104" t="str">
        <f>IFERROR(tbl_WohnsitzSO[[#This Row],[KLV A]]*tbl_WohnsitzSO[[#This Row],[KLV A Ansatz]]/60,"")</f>
        <v/>
      </c>
      <c r="R369" s="104" t="str">
        <f>IFERROR(tbl_WohnsitzSO[[#This Row],[KLV B]]*tbl_WohnsitzSO[[#This Row],[KLV B Ansatz]]/60,"")</f>
        <v/>
      </c>
      <c r="S369" s="104" t="str">
        <f>IFERROR(tbl_WohnsitzSO[[#This Row],[KLV C]]*tbl_WohnsitzSO[[#This Row],[KLV C Ansatz]]/60,"")</f>
        <v/>
      </c>
      <c r="T369" s="104">
        <f>IFERROR(SUM(tbl_WohnsitzSO[[#This Row],[KLV A Kosten]:[KLV C Kosten]]),"")</f>
        <v>0</v>
      </c>
      <c r="U369" s="102">
        <f>COUNTIF($H$14:$H369,H369)</f>
        <v>0</v>
      </c>
      <c r="V369" s="161"/>
    </row>
    <row r="370" spans="1:22">
      <c r="A370" s="101">
        <v>357</v>
      </c>
      <c r="B370" s="156"/>
      <c r="C370" s="156"/>
      <c r="D370" s="230"/>
      <c r="E370" s="158"/>
      <c r="F370" s="230"/>
      <c r="G370" s="156"/>
      <c r="H370" s="155"/>
      <c r="I370" s="156"/>
      <c r="J370" s="156"/>
      <c r="K370" s="156"/>
      <c r="L370" s="156"/>
      <c r="M370" s="102">
        <f>SUM(tbl_WohnsitzSO[[#This Row],[KLV A]:[KLV C]])</f>
        <v>0</v>
      </c>
      <c r="N370" s="99" t="str">
        <f>IFERROR(IF(IFERROR(MATCH($C$8&amp;$H370,Tabelle2[Codierung],0),0)&gt;0,VLOOKUP(H370,Tabelle1[[Ort]:[RK KLV C üD]],2,),VLOOKUP(H370,Tabelle1[[Ort]:[RK KLV C üD]],5))+13,"")</f>
        <v/>
      </c>
      <c r="O370" s="99" t="str">
        <f>IFERROR(IF(IFERROR(MATCH($C$8&amp;$H370,Tabelle2[Codierung],0),0)&gt;0,VLOOKUP(H370,Tabelle1[[Ort]:[RK KLV C üD]],3,),VLOOKUP(H370,Tabelle1[[Ort]:[RK KLV C üD]],6))+13,"")</f>
        <v/>
      </c>
      <c r="P370" s="99" t="str">
        <f>IFERROR(IF(IFERROR(MATCH($C$8&amp;$H370,Tabelle2[Codierung],0),0)&gt;0,VLOOKUP(H370,Tabelle1[[Ort]:[RK KLV C üD]],4,),VLOOKUP(H370,Tabelle1[[Ort]:[RK KLV C üD]],7))+13,"")</f>
        <v/>
      </c>
      <c r="Q370" s="104" t="str">
        <f>IFERROR(tbl_WohnsitzSO[[#This Row],[KLV A]]*tbl_WohnsitzSO[[#This Row],[KLV A Ansatz]]/60,"")</f>
        <v/>
      </c>
      <c r="R370" s="104" t="str">
        <f>IFERROR(tbl_WohnsitzSO[[#This Row],[KLV B]]*tbl_WohnsitzSO[[#This Row],[KLV B Ansatz]]/60,"")</f>
        <v/>
      </c>
      <c r="S370" s="104" t="str">
        <f>IFERROR(tbl_WohnsitzSO[[#This Row],[KLV C]]*tbl_WohnsitzSO[[#This Row],[KLV C Ansatz]]/60,"")</f>
        <v/>
      </c>
      <c r="T370" s="104">
        <f>IFERROR(SUM(tbl_WohnsitzSO[[#This Row],[KLV A Kosten]:[KLV C Kosten]]),"")</f>
        <v>0</v>
      </c>
      <c r="U370" s="102">
        <f>COUNTIF($H$14:$H370,H370)</f>
        <v>0</v>
      </c>
      <c r="V370" s="161"/>
    </row>
    <row r="371" spans="1:22">
      <c r="A371" s="101">
        <v>358</v>
      </c>
      <c r="B371" s="156"/>
      <c r="C371" s="156"/>
      <c r="D371" s="230"/>
      <c r="E371" s="158"/>
      <c r="F371" s="230"/>
      <c r="G371" s="156"/>
      <c r="H371" s="155"/>
      <c r="I371" s="156"/>
      <c r="J371" s="156"/>
      <c r="K371" s="156"/>
      <c r="L371" s="156"/>
      <c r="M371" s="102">
        <f>SUM(tbl_WohnsitzSO[[#This Row],[KLV A]:[KLV C]])</f>
        <v>0</v>
      </c>
      <c r="N371" s="99" t="str">
        <f>IFERROR(IF(IFERROR(MATCH($C$8&amp;$H371,Tabelle2[Codierung],0),0)&gt;0,VLOOKUP(H371,Tabelle1[[Ort]:[RK KLV C üD]],2,),VLOOKUP(H371,Tabelle1[[Ort]:[RK KLV C üD]],5))+13,"")</f>
        <v/>
      </c>
      <c r="O371" s="99" t="str">
        <f>IFERROR(IF(IFERROR(MATCH($C$8&amp;$H371,Tabelle2[Codierung],0),0)&gt;0,VLOOKUP(H371,Tabelle1[[Ort]:[RK KLV C üD]],3,),VLOOKUP(H371,Tabelle1[[Ort]:[RK KLV C üD]],6))+13,"")</f>
        <v/>
      </c>
      <c r="P371" s="99" t="str">
        <f>IFERROR(IF(IFERROR(MATCH($C$8&amp;$H371,Tabelle2[Codierung],0),0)&gt;0,VLOOKUP(H371,Tabelle1[[Ort]:[RK KLV C üD]],4,),VLOOKUP(H371,Tabelle1[[Ort]:[RK KLV C üD]],7))+13,"")</f>
        <v/>
      </c>
      <c r="Q371" s="104" t="str">
        <f>IFERROR(tbl_WohnsitzSO[[#This Row],[KLV A]]*tbl_WohnsitzSO[[#This Row],[KLV A Ansatz]]/60,"")</f>
        <v/>
      </c>
      <c r="R371" s="104" t="str">
        <f>IFERROR(tbl_WohnsitzSO[[#This Row],[KLV B]]*tbl_WohnsitzSO[[#This Row],[KLV B Ansatz]]/60,"")</f>
        <v/>
      </c>
      <c r="S371" s="104" t="str">
        <f>IFERROR(tbl_WohnsitzSO[[#This Row],[KLV C]]*tbl_WohnsitzSO[[#This Row],[KLV C Ansatz]]/60,"")</f>
        <v/>
      </c>
      <c r="T371" s="104">
        <f>IFERROR(SUM(tbl_WohnsitzSO[[#This Row],[KLV A Kosten]:[KLV C Kosten]]),"")</f>
        <v>0</v>
      </c>
      <c r="U371" s="102">
        <f>COUNTIF($H$14:$H371,H371)</f>
        <v>0</v>
      </c>
      <c r="V371" s="161"/>
    </row>
    <row r="372" spans="1:22">
      <c r="A372" s="101">
        <v>359</v>
      </c>
      <c r="B372" s="156"/>
      <c r="C372" s="156"/>
      <c r="D372" s="230"/>
      <c r="E372" s="158"/>
      <c r="F372" s="230"/>
      <c r="G372" s="156"/>
      <c r="H372" s="155"/>
      <c r="I372" s="156"/>
      <c r="J372" s="156"/>
      <c r="K372" s="156"/>
      <c r="L372" s="156"/>
      <c r="M372" s="102">
        <f>SUM(tbl_WohnsitzSO[[#This Row],[KLV A]:[KLV C]])</f>
        <v>0</v>
      </c>
      <c r="N372" s="99" t="str">
        <f>IFERROR(IF(IFERROR(MATCH($C$8&amp;$H372,Tabelle2[Codierung],0),0)&gt;0,VLOOKUP(H372,Tabelle1[[Ort]:[RK KLV C üD]],2,),VLOOKUP(H372,Tabelle1[[Ort]:[RK KLV C üD]],5))+13,"")</f>
        <v/>
      </c>
      <c r="O372" s="99" t="str">
        <f>IFERROR(IF(IFERROR(MATCH($C$8&amp;$H372,Tabelle2[Codierung],0),0)&gt;0,VLOOKUP(H372,Tabelle1[[Ort]:[RK KLV C üD]],3,),VLOOKUP(H372,Tabelle1[[Ort]:[RK KLV C üD]],6))+13,"")</f>
        <v/>
      </c>
      <c r="P372" s="99" t="str">
        <f>IFERROR(IF(IFERROR(MATCH($C$8&amp;$H372,Tabelle2[Codierung],0),0)&gt;0,VLOOKUP(H372,Tabelle1[[Ort]:[RK KLV C üD]],4,),VLOOKUP(H372,Tabelle1[[Ort]:[RK KLV C üD]],7))+13,"")</f>
        <v/>
      </c>
      <c r="Q372" s="104" t="str">
        <f>IFERROR(tbl_WohnsitzSO[[#This Row],[KLV A]]*tbl_WohnsitzSO[[#This Row],[KLV A Ansatz]]/60,"")</f>
        <v/>
      </c>
      <c r="R372" s="104" t="str">
        <f>IFERROR(tbl_WohnsitzSO[[#This Row],[KLV B]]*tbl_WohnsitzSO[[#This Row],[KLV B Ansatz]]/60,"")</f>
        <v/>
      </c>
      <c r="S372" s="104" t="str">
        <f>IFERROR(tbl_WohnsitzSO[[#This Row],[KLV C]]*tbl_WohnsitzSO[[#This Row],[KLV C Ansatz]]/60,"")</f>
        <v/>
      </c>
      <c r="T372" s="104">
        <f>IFERROR(SUM(tbl_WohnsitzSO[[#This Row],[KLV A Kosten]:[KLV C Kosten]]),"")</f>
        <v>0</v>
      </c>
      <c r="U372" s="102">
        <f>COUNTIF($H$14:$H372,H372)</f>
        <v>0</v>
      </c>
      <c r="V372" s="161"/>
    </row>
    <row r="373" spans="1:22">
      <c r="A373" s="101">
        <v>360</v>
      </c>
      <c r="B373" s="156"/>
      <c r="C373" s="156"/>
      <c r="D373" s="230"/>
      <c r="E373" s="158"/>
      <c r="F373" s="230"/>
      <c r="G373" s="156"/>
      <c r="H373" s="155"/>
      <c r="I373" s="156"/>
      <c r="J373" s="156"/>
      <c r="K373" s="156"/>
      <c r="L373" s="156"/>
      <c r="M373" s="102">
        <f>SUM(tbl_WohnsitzSO[[#This Row],[KLV A]:[KLV C]])</f>
        <v>0</v>
      </c>
      <c r="N373" s="99" t="str">
        <f>IFERROR(IF(IFERROR(MATCH($C$8&amp;$H373,Tabelle2[Codierung],0),0)&gt;0,VLOOKUP(H373,Tabelle1[[Ort]:[RK KLV C üD]],2,),VLOOKUP(H373,Tabelle1[[Ort]:[RK KLV C üD]],5))+13,"")</f>
        <v/>
      </c>
      <c r="O373" s="99" t="str">
        <f>IFERROR(IF(IFERROR(MATCH($C$8&amp;$H373,Tabelle2[Codierung],0),0)&gt;0,VLOOKUP(H373,Tabelle1[[Ort]:[RK KLV C üD]],3,),VLOOKUP(H373,Tabelle1[[Ort]:[RK KLV C üD]],6))+13,"")</f>
        <v/>
      </c>
      <c r="P373" s="99" t="str">
        <f>IFERROR(IF(IFERROR(MATCH($C$8&amp;$H373,Tabelle2[Codierung],0),0)&gt;0,VLOOKUP(H373,Tabelle1[[Ort]:[RK KLV C üD]],4,),VLOOKUP(H373,Tabelle1[[Ort]:[RK KLV C üD]],7))+13,"")</f>
        <v/>
      </c>
      <c r="Q373" s="104" t="str">
        <f>IFERROR(tbl_WohnsitzSO[[#This Row],[KLV A]]*tbl_WohnsitzSO[[#This Row],[KLV A Ansatz]]/60,"")</f>
        <v/>
      </c>
      <c r="R373" s="104" t="str">
        <f>IFERROR(tbl_WohnsitzSO[[#This Row],[KLV B]]*tbl_WohnsitzSO[[#This Row],[KLV B Ansatz]]/60,"")</f>
        <v/>
      </c>
      <c r="S373" s="104" t="str">
        <f>IFERROR(tbl_WohnsitzSO[[#This Row],[KLV C]]*tbl_WohnsitzSO[[#This Row],[KLV C Ansatz]]/60,"")</f>
        <v/>
      </c>
      <c r="T373" s="104">
        <f>IFERROR(SUM(tbl_WohnsitzSO[[#This Row],[KLV A Kosten]:[KLV C Kosten]]),"")</f>
        <v>0</v>
      </c>
      <c r="U373" s="102">
        <f>COUNTIF($H$14:$H373,H373)</f>
        <v>0</v>
      </c>
      <c r="V373" s="161"/>
    </row>
    <row r="374" spans="1:22">
      <c r="A374" s="101">
        <v>361</v>
      </c>
      <c r="B374" s="156"/>
      <c r="C374" s="156"/>
      <c r="D374" s="230"/>
      <c r="E374" s="158"/>
      <c r="F374" s="230"/>
      <c r="G374" s="156"/>
      <c r="H374" s="155"/>
      <c r="I374" s="156"/>
      <c r="J374" s="156"/>
      <c r="K374" s="156"/>
      <c r="L374" s="156"/>
      <c r="M374" s="102">
        <f>SUM(tbl_WohnsitzSO[[#This Row],[KLV A]:[KLV C]])</f>
        <v>0</v>
      </c>
      <c r="N374" s="99" t="str">
        <f>IFERROR(IF(IFERROR(MATCH($C$8&amp;$H374,Tabelle2[Codierung],0),0)&gt;0,VLOOKUP(H374,Tabelle1[[Ort]:[RK KLV C üD]],2,),VLOOKUP(H374,Tabelle1[[Ort]:[RK KLV C üD]],5))+13,"")</f>
        <v/>
      </c>
      <c r="O374" s="99" t="str">
        <f>IFERROR(IF(IFERROR(MATCH($C$8&amp;$H374,Tabelle2[Codierung],0),0)&gt;0,VLOOKUP(H374,Tabelle1[[Ort]:[RK KLV C üD]],3,),VLOOKUP(H374,Tabelle1[[Ort]:[RK KLV C üD]],6))+13,"")</f>
        <v/>
      </c>
      <c r="P374" s="99" t="str">
        <f>IFERROR(IF(IFERROR(MATCH($C$8&amp;$H374,Tabelle2[Codierung],0),0)&gt;0,VLOOKUP(H374,Tabelle1[[Ort]:[RK KLV C üD]],4,),VLOOKUP(H374,Tabelle1[[Ort]:[RK KLV C üD]],7))+13,"")</f>
        <v/>
      </c>
      <c r="Q374" s="104" t="str">
        <f>IFERROR(tbl_WohnsitzSO[[#This Row],[KLV A]]*tbl_WohnsitzSO[[#This Row],[KLV A Ansatz]]/60,"")</f>
        <v/>
      </c>
      <c r="R374" s="104" t="str">
        <f>IFERROR(tbl_WohnsitzSO[[#This Row],[KLV B]]*tbl_WohnsitzSO[[#This Row],[KLV B Ansatz]]/60,"")</f>
        <v/>
      </c>
      <c r="S374" s="104" t="str">
        <f>IFERROR(tbl_WohnsitzSO[[#This Row],[KLV C]]*tbl_WohnsitzSO[[#This Row],[KLV C Ansatz]]/60,"")</f>
        <v/>
      </c>
      <c r="T374" s="104">
        <f>IFERROR(SUM(tbl_WohnsitzSO[[#This Row],[KLV A Kosten]:[KLV C Kosten]]),"")</f>
        <v>0</v>
      </c>
      <c r="U374" s="102">
        <f>COUNTIF($H$14:$H374,H374)</f>
        <v>0</v>
      </c>
      <c r="V374" s="161"/>
    </row>
    <row r="375" spans="1:22">
      <c r="A375" s="101">
        <v>362</v>
      </c>
      <c r="B375" s="156"/>
      <c r="C375" s="156"/>
      <c r="D375" s="230"/>
      <c r="E375" s="158"/>
      <c r="F375" s="230"/>
      <c r="G375" s="156"/>
      <c r="H375" s="155"/>
      <c r="I375" s="156"/>
      <c r="J375" s="156"/>
      <c r="K375" s="156"/>
      <c r="L375" s="156"/>
      <c r="M375" s="102">
        <f>SUM(tbl_WohnsitzSO[[#This Row],[KLV A]:[KLV C]])</f>
        <v>0</v>
      </c>
      <c r="N375" s="99" t="str">
        <f>IFERROR(IF(IFERROR(MATCH($C$8&amp;$H375,Tabelle2[Codierung],0),0)&gt;0,VLOOKUP(H375,Tabelle1[[Ort]:[RK KLV C üD]],2,),VLOOKUP(H375,Tabelle1[[Ort]:[RK KLV C üD]],5))+13,"")</f>
        <v/>
      </c>
      <c r="O375" s="99" t="str">
        <f>IFERROR(IF(IFERROR(MATCH($C$8&amp;$H375,Tabelle2[Codierung],0),0)&gt;0,VLOOKUP(H375,Tabelle1[[Ort]:[RK KLV C üD]],3,),VLOOKUP(H375,Tabelle1[[Ort]:[RK KLV C üD]],6))+13,"")</f>
        <v/>
      </c>
      <c r="P375" s="99" t="str">
        <f>IFERROR(IF(IFERROR(MATCH($C$8&amp;$H375,Tabelle2[Codierung],0),0)&gt;0,VLOOKUP(H375,Tabelle1[[Ort]:[RK KLV C üD]],4,),VLOOKUP(H375,Tabelle1[[Ort]:[RK KLV C üD]],7))+13,"")</f>
        <v/>
      </c>
      <c r="Q375" s="104" t="str">
        <f>IFERROR(tbl_WohnsitzSO[[#This Row],[KLV A]]*tbl_WohnsitzSO[[#This Row],[KLV A Ansatz]]/60,"")</f>
        <v/>
      </c>
      <c r="R375" s="104" t="str">
        <f>IFERROR(tbl_WohnsitzSO[[#This Row],[KLV B]]*tbl_WohnsitzSO[[#This Row],[KLV B Ansatz]]/60,"")</f>
        <v/>
      </c>
      <c r="S375" s="104" t="str">
        <f>IFERROR(tbl_WohnsitzSO[[#This Row],[KLV C]]*tbl_WohnsitzSO[[#This Row],[KLV C Ansatz]]/60,"")</f>
        <v/>
      </c>
      <c r="T375" s="104">
        <f>IFERROR(SUM(tbl_WohnsitzSO[[#This Row],[KLV A Kosten]:[KLV C Kosten]]),"")</f>
        <v>0</v>
      </c>
      <c r="U375" s="102">
        <f>COUNTIF($H$14:$H375,H375)</f>
        <v>0</v>
      </c>
      <c r="V375" s="161"/>
    </row>
    <row r="376" spans="1:22">
      <c r="A376" s="101">
        <v>363</v>
      </c>
      <c r="B376" s="156"/>
      <c r="C376" s="156"/>
      <c r="D376" s="230"/>
      <c r="E376" s="158"/>
      <c r="F376" s="230"/>
      <c r="G376" s="156"/>
      <c r="H376" s="155"/>
      <c r="I376" s="156"/>
      <c r="J376" s="156"/>
      <c r="K376" s="156"/>
      <c r="L376" s="156"/>
      <c r="M376" s="102">
        <f>SUM(tbl_WohnsitzSO[[#This Row],[KLV A]:[KLV C]])</f>
        <v>0</v>
      </c>
      <c r="N376" s="99" t="str">
        <f>IFERROR(IF(IFERROR(MATCH($C$8&amp;$H376,Tabelle2[Codierung],0),0)&gt;0,VLOOKUP(H376,Tabelle1[[Ort]:[RK KLV C üD]],2,),VLOOKUP(H376,Tabelle1[[Ort]:[RK KLV C üD]],5))+13,"")</f>
        <v/>
      </c>
      <c r="O376" s="99" t="str">
        <f>IFERROR(IF(IFERROR(MATCH($C$8&amp;$H376,Tabelle2[Codierung],0),0)&gt;0,VLOOKUP(H376,Tabelle1[[Ort]:[RK KLV C üD]],3,),VLOOKUP(H376,Tabelle1[[Ort]:[RK KLV C üD]],6))+13,"")</f>
        <v/>
      </c>
      <c r="P376" s="99" t="str">
        <f>IFERROR(IF(IFERROR(MATCH($C$8&amp;$H376,Tabelle2[Codierung],0),0)&gt;0,VLOOKUP(H376,Tabelle1[[Ort]:[RK KLV C üD]],4,),VLOOKUP(H376,Tabelle1[[Ort]:[RK KLV C üD]],7))+13,"")</f>
        <v/>
      </c>
      <c r="Q376" s="104" t="str">
        <f>IFERROR(tbl_WohnsitzSO[[#This Row],[KLV A]]*tbl_WohnsitzSO[[#This Row],[KLV A Ansatz]]/60,"")</f>
        <v/>
      </c>
      <c r="R376" s="104" t="str">
        <f>IFERROR(tbl_WohnsitzSO[[#This Row],[KLV B]]*tbl_WohnsitzSO[[#This Row],[KLV B Ansatz]]/60,"")</f>
        <v/>
      </c>
      <c r="S376" s="104" t="str">
        <f>IFERROR(tbl_WohnsitzSO[[#This Row],[KLV C]]*tbl_WohnsitzSO[[#This Row],[KLV C Ansatz]]/60,"")</f>
        <v/>
      </c>
      <c r="T376" s="104">
        <f>IFERROR(SUM(tbl_WohnsitzSO[[#This Row],[KLV A Kosten]:[KLV C Kosten]]),"")</f>
        <v>0</v>
      </c>
      <c r="U376" s="102">
        <f>COUNTIF($H$14:$H376,H376)</f>
        <v>0</v>
      </c>
      <c r="V376" s="161"/>
    </row>
    <row r="377" spans="1:22">
      <c r="A377" s="101">
        <v>364</v>
      </c>
      <c r="B377" s="156"/>
      <c r="C377" s="156"/>
      <c r="D377" s="230"/>
      <c r="E377" s="158"/>
      <c r="F377" s="230"/>
      <c r="G377" s="156"/>
      <c r="H377" s="155"/>
      <c r="I377" s="156"/>
      <c r="J377" s="156"/>
      <c r="K377" s="156"/>
      <c r="L377" s="156"/>
      <c r="M377" s="102">
        <f>SUM(tbl_WohnsitzSO[[#This Row],[KLV A]:[KLV C]])</f>
        <v>0</v>
      </c>
      <c r="N377" s="99" t="str">
        <f>IFERROR(IF(IFERROR(MATCH($C$8&amp;$H377,Tabelle2[Codierung],0),0)&gt;0,VLOOKUP(H377,Tabelle1[[Ort]:[RK KLV C üD]],2,),VLOOKUP(H377,Tabelle1[[Ort]:[RK KLV C üD]],5))+13,"")</f>
        <v/>
      </c>
      <c r="O377" s="99" t="str">
        <f>IFERROR(IF(IFERROR(MATCH($C$8&amp;$H377,Tabelle2[Codierung],0),0)&gt;0,VLOOKUP(H377,Tabelle1[[Ort]:[RK KLV C üD]],3,),VLOOKUP(H377,Tabelle1[[Ort]:[RK KLV C üD]],6))+13,"")</f>
        <v/>
      </c>
      <c r="P377" s="99" t="str">
        <f>IFERROR(IF(IFERROR(MATCH($C$8&amp;$H377,Tabelle2[Codierung],0),0)&gt;0,VLOOKUP(H377,Tabelle1[[Ort]:[RK KLV C üD]],4,),VLOOKUP(H377,Tabelle1[[Ort]:[RK KLV C üD]],7))+13,"")</f>
        <v/>
      </c>
      <c r="Q377" s="104" t="str">
        <f>IFERROR(tbl_WohnsitzSO[[#This Row],[KLV A]]*tbl_WohnsitzSO[[#This Row],[KLV A Ansatz]]/60,"")</f>
        <v/>
      </c>
      <c r="R377" s="104" t="str">
        <f>IFERROR(tbl_WohnsitzSO[[#This Row],[KLV B]]*tbl_WohnsitzSO[[#This Row],[KLV B Ansatz]]/60,"")</f>
        <v/>
      </c>
      <c r="S377" s="104" t="str">
        <f>IFERROR(tbl_WohnsitzSO[[#This Row],[KLV C]]*tbl_WohnsitzSO[[#This Row],[KLV C Ansatz]]/60,"")</f>
        <v/>
      </c>
      <c r="T377" s="104">
        <f>IFERROR(SUM(tbl_WohnsitzSO[[#This Row],[KLV A Kosten]:[KLV C Kosten]]),"")</f>
        <v>0</v>
      </c>
      <c r="U377" s="102">
        <f>COUNTIF($H$14:$H377,H377)</f>
        <v>0</v>
      </c>
      <c r="V377" s="161"/>
    </row>
    <row r="378" spans="1:22">
      <c r="A378" s="101">
        <v>365</v>
      </c>
      <c r="B378" s="156"/>
      <c r="C378" s="156"/>
      <c r="D378" s="230"/>
      <c r="E378" s="158"/>
      <c r="F378" s="230"/>
      <c r="G378" s="156"/>
      <c r="H378" s="155"/>
      <c r="I378" s="156"/>
      <c r="J378" s="156"/>
      <c r="K378" s="156"/>
      <c r="L378" s="156"/>
      <c r="M378" s="102">
        <f>SUM(tbl_WohnsitzSO[[#This Row],[KLV A]:[KLV C]])</f>
        <v>0</v>
      </c>
      <c r="N378" s="99" t="str">
        <f>IFERROR(IF(IFERROR(MATCH($C$8&amp;$H378,Tabelle2[Codierung],0),0)&gt;0,VLOOKUP(H378,Tabelle1[[Ort]:[RK KLV C üD]],2,),VLOOKUP(H378,Tabelle1[[Ort]:[RK KLV C üD]],5))+13,"")</f>
        <v/>
      </c>
      <c r="O378" s="99" t="str">
        <f>IFERROR(IF(IFERROR(MATCH($C$8&amp;$H378,Tabelle2[Codierung],0),0)&gt;0,VLOOKUP(H378,Tabelle1[[Ort]:[RK KLV C üD]],3,),VLOOKUP(H378,Tabelle1[[Ort]:[RK KLV C üD]],6))+13,"")</f>
        <v/>
      </c>
      <c r="P378" s="99" t="str">
        <f>IFERROR(IF(IFERROR(MATCH($C$8&amp;$H378,Tabelle2[Codierung],0),0)&gt;0,VLOOKUP(H378,Tabelle1[[Ort]:[RK KLV C üD]],4,),VLOOKUP(H378,Tabelle1[[Ort]:[RK KLV C üD]],7))+13,"")</f>
        <v/>
      </c>
      <c r="Q378" s="104" t="str">
        <f>IFERROR(tbl_WohnsitzSO[[#This Row],[KLV A]]*tbl_WohnsitzSO[[#This Row],[KLV A Ansatz]]/60,"")</f>
        <v/>
      </c>
      <c r="R378" s="104" t="str">
        <f>IFERROR(tbl_WohnsitzSO[[#This Row],[KLV B]]*tbl_WohnsitzSO[[#This Row],[KLV B Ansatz]]/60,"")</f>
        <v/>
      </c>
      <c r="S378" s="104" t="str">
        <f>IFERROR(tbl_WohnsitzSO[[#This Row],[KLV C]]*tbl_WohnsitzSO[[#This Row],[KLV C Ansatz]]/60,"")</f>
        <v/>
      </c>
      <c r="T378" s="104">
        <f>IFERROR(SUM(tbl_WohnsitzSO[[#This Row],[KLV A Kosten]:[KLV C Kosten]]),"")</f>
        <v>0</v>
      </c>
      <c r="U378" s="102">
        <f>COUNTIF($H$14:$H378,H378)</f>
        <v>0</v>
      </c>
      <c r="V378" s="161"/>
    </row>
    <row r="379" spans="1:22">
      <c r="A379" s="101">
        <v>366</v>
      </c>
      <c r="B379" s="156"/>
      <c r="C379" s="156"/>
      <c r="D379" s="230"/>
      <c r="E379" s="158"/>
      <c r="F379" s="230"/>
      <c r="G379" s="156"/>
      <c r="H379" s="155"/>
      <c r="I379" s="156"/>
      <c r="J379" s="156"/>
      <c r="K379" s="156"/>
      <c r="L379" s="156"/>
      <c r="M379" s="102">
        <f>SUM(tbl_WohnsitzSO[[#This Row],[KLV A]:[KLV C]])</f>
        <v>0</v>
      </c>
      <c r="N379" s="99" t="str">
        <f>IFERROR(IF(IFERROR(MATCH($C$8&amp;$H379,Tabelle2[Codierung],0),0)&gt;0,VLOOKUP(H379,Tabelle1[[Ort]:[RK KLV C üD]],2,),VLOOKUP(H379,Tabelle1[[Ort]:[RK KLV C üD]],5))+13,"")</f>
        <v/>
      </c>
      <c r="O379" s="99" t="str">
        <f>IFERROR(IF(IFERROR(MATCH($C$8&amp;$H379,Tabelle2[Codierung],0),0)&gt;0,VLOOKUP(H379,Tabelle1[[Ort]:[RK KLV C üD]],3,),VLOOKUP(H379,Tabelle1[[Ort]:[RK KLV C üD]],6))+13,"")</f>
        <v/>
      </c>
      <c r="P379" s="99" t="str">
        <f>IFERROR(IF(IFERROR(MATCH($C$8&amp;$H379,Tabelle2[Codierung],0),0)&gt;0,VLOOKUP(H379,Tabelle1[[Ort]:[RK KLV C üD]],4,),VLOOKUP(H379,Tabelle1[[Ort]:[RK KLV C üD]],7))+13,"")</f>
        <v/>
      </c>
      <c r="Q379" s="104" t="str">
        <f>IFERROR(tbl_WohnsitzSO[[#This Row],[KLV A]]*tbl_WohnsitzSO[[#This Row],[KLV A Ansatz]]/60,"")</f>
        <v/>
      </c>
      <c r="R379" s="104" t="str">
        <f>IFERROR(tbl_WohnsitzSO[[#This Row],[KLV B]]*tbl_WohnsitzSO[[#This Row],[KLV B Ansatz]]/60,"")</f>
        <v/>
      </c>
      <c r="S379" s="104" t="str">
        <f>IFERROR(tbl_WohnsitzSO[[#This Row],[KLV C]]*tbl_WohnsitzSO[[#This Row],[KLV C Ansatz]]/60,"")</f>
        <v/>
      </c>
      <c r="T379" s="104">
        <f>IFERROR(SUM(tbl_WohnsitzSO[[#This Row],[KLV A Kosten]:[KLV C Kosten]]),"")</f>
        <v>0</v>
      </c>
      <c r="U379" s="102">
        <f>COUNTIF($H$14:$H379,H379)</f>
        <v>0</v>
      </c>
      <c r="V379" s="161"/>
    </row>
    <row r="380" spans="1:22">
      <c r="A380" s="101">
        <v>367</v>
      </c>
      <c r="B380" s="156"/>
      <c r="C380" s="156"/>
      <c r="D380" s="230"/>
      <c r="E380" s="158"/>
      <c r="F380" s="230"/>
      <c r="G380" s="156"/>
      <c r="H380" s="155"/>
      <c r="I380" s="156"/>
      <c r="J380" s="156"/>
      <c r="K380" s="156"/>
      <c r="L380" s="156"/>
      <c r="M380" s="102">
        <f>SUM(tbl_WohnsitzSO[[#This Row],[KLV A]:[KLV C]])</f>
        <v>0</v>
      </c>
      <c r="N380" s="99" t="str">
        <f>IFERROR(IF(IFERROR(MATCH($C$8&amp;$H380,Tabelle2[Codierung],0),0)&gt;0,VLOOKUP(H380,Tabelle1[[Ort]:[RK KLV C üD]],2,),VLOOKUP(H380,Tabelle1[[Ort]:[RK KLV C üD]],5))+13,"")</f>
        <v/>
      </c>
      <c r="O380" s="99" t="str">
        <f>IFERROR(IF(IFERROR(MATCH($C$8&amp;$H380,Tabelle2[Codierung],0),0)&gt;0,VLOOKUP(H380,Tabelle1[[Ort]:[RK KLV C üD]],3,),VLOOKUP(H380,Tabelle1[[Ort]:[RK KLV C üD]],6))+13,"")</f>
        <v/>
      </c>
      <c r="P380" s="99" t="str">
        <f>IFERROR(IF(IFERROR(MATCH($C$8&amp;$H380,Tabelle2[Codierung],0),0)&gt;0,VLOOKUP(H380,Tabelle1[[Ort]:[RK KLV C üD]],4,),VLOOKUP(H380,Tabelle1[[Ort]:[RK KLV C üD]],7))+13,"")</f>
        <v/>
      </c>
      <c r="Q380" s="104" t="str">
        <f>IFERROR(tbl_WohnsitzSO[[#This Row],[KLV A]]*tbl_WohnsitzSO[[#This Row],[KLV A Ansatz]]/60,"")</f>
        <v/>
      </c>
      <c r="R380" s="104" t="str">
        <f>IFERROR(tbl_WohnsitzSO[[#This Row],[KLV B]]*tbl_WohnsitzSO[[#This Row],[KLV B Ansatz]]/60,"")</f>
        <v/>
      </c>
      <c r="S380" s="104" t="str">
        <f>IFERROR(tbl_WohnsitzSO[[#This Row],[KLV C]]*tbl_WohnsitzSO[[#This Row],[KLV C Ansatz]]/60,"")</f>
        <v/>
      </c>
      <c r="T380" s="104">
        <f>IFERROR(SUM(tbl_WohnsitzSO[[#This Row],[KLV A Kosten]:[KLV C Kosten]]),"")</f>
        <v>0</v>
      </c>
      <c r="U380" s="102">
        <f>COUNTIF($H$14:$H380,H380)</f>
        <v>0</v>
      </c>
      <c r="V380" s="161"/>
    </row>
    <row r="381" spans="1:22">
      <c r="A381" s="101">
        <v>368</v>
      </c>
      <c r="B381" s="156"/>
      <c r="C381" s="156"/>
      <c r="D381" s="230"/>
      <c r="E381" s="158"/>
      <c r="F381" s="230"/>
      <c r="G381" s="156"/>
      <c r="H381" s="155"/>
      <c r="I381" s="156"/>
      <c r="J381" s="156"/>
      <c r="K381" s="156"/>
      <c r="L381" s="156"/>
      <c r="M381" s="102">
        <f>SUM(tbl_WohnsitzSO[[#This Row],[KLV A]:[KLV C]])</f>
        <v>0</v>
      </c>
      <c r="N381" s="99" t="str">
        <f>IFERROR(IF(IFERROR(MATCH($C$8&amp;$H381,Tabelle2[Codierung],0),0)&gt;0,VLOOKUP(H381,Tabelle1[[Ort]:[RK KLV C üD]],2,),VLOOKUP(H381,Tabelle1[[Ort]:[RK KLV C üD]],5))+13,"")</f>
        <v/>
      </c>
      <c r="O381" s="99" t="str">
        <f>IFERROR(IF(IFERROR(MATCH($C$8&amp;$H381,Tabelle2[Codierung],0),0)&gt;0,VLOOKUP(H381,Tabelle1[[Ort]:[RK KLV C üD]],3,),VLOOKUP(H381,Tabelle1[[Ort]:[RK KLV C üD]],6))+13,"")</f>
        <v/>
      </c>
      <c r="P381" s="99" t="str">
        <f>IFERROR(IF(IFERROR(MATCH($C$8&amp;$H381,Tabelle2[Codierung],0),0)&gt;0,VLOOKUP(H381,Tabelle1[[Ort]:[RK KLV C üD]],4,),VLOOKUP(H381,Tabelle1[[Ort]:[RK KLV C üD]],7))+13,"")</f>
        <v/>
      </c>
      <c r="Q381" s="104" t="str">
        <f>IFERROR(tbl_WohnsitzSO[[#This Row],[KLV A]]*tbl_WohnsitzSO[[#This Row],[KLV A Ansatz]]/60,"")</f>
        <v/>
      </c>
      <c r="R381" s="104" t="str">
        <f>IFERROR(tbl_WohnsitzSO[[#This Row],[KLV B]]*tbl_WohnsitzSO[[#This Row],[KLV B Ansatz]]/60,"")</f>
        <v/>
      </c>
      <c r="S381" s="104" t="str">
        <f>IFERROR(tbl_WohnsitzSO[[#This Row],[KLV C]]*tbl_WohnsitzSO[[#This Row],[KLV C Ansatz]]/60,"")</f>
        <v/>
      </c>
      <c r="T381" s="104">
        <f>IFERROR(SUM(tbl_WohnsitzSO[[#This Row],[KLV A Kosten]:[KLV C Kosten]]),"")</f>
        <v>0</v>
      </c>
      <c r="U381" s="102">
        <f>COUNTIF($H$14:$H381,H381)</f>
        <v>0</v>
      </c>
      <c r="V381" s="161"/>
    </row>
    <row r="382" spans="1:22">
      <c r="A382" s="101">
        <v>369</v>
      </c>
      <c r="B382" s="156"/>
      <c r="C382" s="156"/>
      <c r="D382" s="230"/>
      <c r="E382" s="158"/>
      <c r="F382" s="230"/>
      <c r="G382" s="156"/>
      <c r="H382" s="155"/>
      <c r="I382" s="156"/>
      <c r="J382" s="156"/>
      <c r="K382" s="156"/>
      <c r="L382" s="156"/>
      <c r="M382" s="102">
        <f>SUM(tbl_WohnsitzSO[[#This Row],[KLV A]:[KLV C]])</f>
        <v>0</v>
      </c>
      <c r="N382" s="99" t="str">
        <f>IFERROR(IF(IFERROR(MATCH($C$8&amp;$H382,Tabelle2[Codierung],0),0)&gt;0,VLOOKUP(H382,Tabelle1[[Ort]:[RK KLV C üD]],2,),VLOOKUP(H382,Tabelle1[[Ort]:[RK KLV C üD]],5))+13,"")</f>
        <v/>
      </c>
      <c r="O382" s="99" t="str">
        <f>IFERROR(IF(IFERROR(MATCH($C$8&amp;$H382,Tabelle2[Codierung],0),0)&gt;0,VLOOKUP(H382,Tabelle1[[Ort]:[RK KLV C üD]],3,),VLOOKUP(H382,Tabelle1[[Ort]:[RK KLV C üD]],6))+13,"")</f>
        <v/>
      </c>
      <c r="P382" s="99" t="str">
        <f>IFERROR(IF(IFERROR(MATCH($C$8&amp;$H382,Tabelle2[Codierung],0),0)&gt;0,VLOOKUP(H382,Tabelle1[[Ort]:[RK KLV C üD]],4,),VLOOKUP(H382,Tabelle1[[Ort]:[RK KLV C üD]],7))+13,"")</f>
        <v/>
      </c>
      <c r="Q382" s="104" t="str">
        <f>IFERROR(tbl_WohnsitzSO[[#This Row],[KLV A]]*tbl_WohnsitzSO[[#This Row],[KLV A Ansatz]]/60,"")</f>
        <v/>
      </c>
      <c r="R382" s="104" t="str">
        <f>IFERROR(tbl_WohnsitzSO[[#This Row],[KLV B]]*tbl_WohnsitzSO[[#This Row],[KLV B Ansatz]]/60,"")</f>
        <v/>
      </c>
      <c r="S382" s="104" t="str">
        <f>IFERROR(tbl_WohnsitzSO[[#This Row],[KLV C]]*tbl_WohnsitzSO[[#This Row],[KLV C Ansatz]]/60,"")</f>
        <v/>
      </c>
      <c r="T382" s="104">
        <f>IFERROR(SUM(tbl_WohnsitzSO[[#This Row],[KLV A Kosten]:[KLV C Kosten]]),"")</f>
        <v>0</v>
      </c>
      <c r="U382" s="102">
        <f>COUNTIF($H$14:$H382,H382)</f>
        <v>0</v>
      </c>
      <c r="V382" s="161"/>
    </row>
    <row r="383" spans="1:22">
      <c r="A383" s="101">
        <v>370</v>
      </c>
      <c r="B383" s="156"/>
      <c r="C383" s="156"/>
      <c r="D383" s="230"/>
      <c r="E383" s="158"/>
      <c r="F383" s="230"/>
      <c r="G383" s="156"/>
      <c r="H383" s="155"/>
      <c r="I383" s="156"/>
      <c r="J383" s="156"/>
      <c r="K383" s="156"/>
      <c r="L383" s="156"/>
      <c r="M383" s="102">
        <f>SUM(tbl_WohnsitzSO[[#This Row],[KLV A]:[KLV C]])</f>
        <v>0</v>
      </c>
      <c r="N383" s="99" t="str">
        <f>IFERROR(IF(IFERROR(MATCH($C$8&amp;$H383,Tabelle2[Codierung],0),0)&gt;0,VLOOKUP(H383,Tabelle1[[Ort]:[RK KLV C üD]],2,),VLOOKUP(H383,Tabelle1[[Ort]:[RK KLV C üD]],5))+13,"")</f>
        <v/>
      </c>
      <c r="O383" s="99" t="str">
        <f>IFERROR(IF(IFERROR(MATCH($C$8&amp;$H383,Tabelle2[Codierung],0),0)&gt;0,VLOOKUP(H383,Tabelle1[[Ort]:[RK KLV C üD]],3,),VLOOKUP(H383,Tabelle1[[Ort]:[RK KLV C üD]],6))+13,"")</f>
        <v/>
      </c>
      <c r="P383" s="99" t="str">
        <f>IFERROR(IF(IFERROR(MATCH($C$8&amp;$H383,Tabelle2[Codierung],0),0)&gt;0,VLOOKUP(H383,Tabelle1[[Ort]:[RK KLV C üD]],4,),VLOOKUP(H383,Tabelle1[[Ort]:[RK KLV C üD]],7))+13,"")</f>
        <v/>
      </c>
      <c r="Q383" s="104" t="str">
        <f>IFERROR(tbl_WohnsitzSO[[#This Row],[KLV A]]*tbl_WohnsitzSO[[#This Row],[KLV A Ansatz]]/60,"")</f>
        <v/>
      </c>
      <c r="R383" s="104" t="str">
        <f>IFERROR(tbl_WohnsitzSO[[#This Row],[KLV B]]*tbl_WohnsitzSO[[#This Row],[KLV B Ansatz]]/60,"")</f>
        <v/>
      </c>
      <c r="S383" s="104" t="str">
        <f>IFERROR(tbl_WohnsitzSO[[#This Row],[KLV C]]*tbl_WohnsitzSO[[#This Row],[KLV C Ansatz]]/60,"")</f>
        <v/>
      </c>
      <c r="T383" s="104">
        <f>IFERROR(SUM(tbl_WohnsitzSO[[#This Row],[KLV A Kosten]:[KLV C Kosten]]),"")</f>
        <v>0</v>
      </c>
      <c r="U383" s="102">
        <f>COUNTIF($H$14:$H383,H383)</f>
        <v>0</v>
      </c>
      <c r="V383" s="161"/>
    </row>
    <row r="384" spans="1:22">
      <c r="A384" s="101">
        <v>371</v>
      </c>
      <c r="B384" s="156"/>
      <c r="C384" s="156"/>
      <c r="D384" s="230"/>
      <c r="E384" s="158"/>
      <c r="F384" s="230"/>
      <c r="G384" s="156"/>
      <c r="H384" s="155"/>
      <c r="I384" s="156"/>
      <c r="J384" s="156"/>
      <c r="K384" s="156"/>
      <c r="L384" s="156"/>
      <c r="M384" s="102">
        <f>SUM(tbl_WohnsitzSO[[#This Row],[KLV A]:[KLV C]])</f>
        <v>0</v>
      </c>
      <c r="N384" s="99" t="str">
        <f>IFERROR(IF(IFERROR(MATCH($C$8&amp;$H384,Tabelle2[Codierung],0),0)&gt;0,VLOOKUP(H384,Tabelle1[[Ort]:[RK KLV C üD]],2,),VLOOKUP(H384,Tabelle1[[Ort]:[RK KLV C üD]],5))+13,"")</f>
        <v/>
      </c>
      <c r="O384" s="99" t="str">
        <f>IFERROR(IF(IFERROR(MATCH($C$8&amp;$H384,Tabelle2[Codierung],0),0)&gt;0,VLOOKUP(H384,Tabelle1[[Ort]:[RK KLV C üD]],3,),VLOOKUP(H384,Tabelle1[[Ort]:[RK KLV C üD]],6))+13,"")</f>
        <v/>
      </c>
      <c r="P384" s="99" t="str">
        <f>IFERROR(IF(IFERROR(MATCH($C$8&amp;$H384,Tabelle2[Codierung],0),0)&gt;0,VLOOKUP(H384,Tabelle1[[Ort]:[RK KLV C üD]],4,),VLOOKUP(H384,Tabelle1[[Ort]:[RK KLV C üD]],7))+13,"")</f>
        <v/>
      </c>
      <c r="Q384" s="104" t="str">
        <f>IFERROR(tbl_WohnsitzSO[[#This Row],[KLV A]]*tbl_WohnsitzSO[[#This Row],[KLV A Ansatz]]/60,"")</f>
        <v/>
      </c>
      <c r="R384" s="104" t="str">
        <f>IFERROR(tbl_WohnsitzSO[[#This Row],[KLV B]]*tbl_WohnsitzSO[[#This Row],[KLV B Ansatz]]/60,"")</f>
        <v/>
      </c>
      <c r="S384" s="104" t="str">
        <f>IFERROR(tbl_WohnsitzSO[[#This Row],[KLV C]]*tbl_WohnsitzSO[[#This Row],[KLV C Ansatz]]/60,"")</f>
        <v/>
      </c>
      <c r="T384" s="104">
        <f>IFERROR(SUM(tbl_WohnsitzSO[[#This Row],[KLV A Kosten]:[KLV C Kosten]]),"")</f>
        <v>0</v>
      </c>
      <c r="U384" s="102">
        <f>COUNTIF($H$14:$H384,H384)</f>
        <v>0</v>
      </c>
      <c r="V384" s="161"/>
    </row>
    <row r="385" spans="1:22">
      <c r="A385" s="101">
        <v>372</v>
      </c>
      <c r="B385" s="156"/>
      <c r="C385" s="156"/>
      <c r="D385" s="230"/>
      <c r="E385" s="158"/>
      <c r="F385" s="230"/>
      <c r="G385" s="156"/>
      <c r="H385" s="155"/>
      <c r="I385" s="156"/>
      <c r="J385" s="156"/>
      <c r="K385" s="156"/>
      <c r="L385" s="156"/>
      <c r="M385" s="102">
        <f>SUM(tbl_WohnsitzSO[[#This Row],[KLV A]:[KLV C]])</f>
        <v>0</v>
      </c>
      <c r="N385" s="99" t="str">
        <f>IFERROR(IF(IFERROR(MATCH($C$8&amp;$H385,Tabelle2[Codierung],0),0)&gt;0,VLOOKUP(H385,Tabelle1[[Ort]:[RK KLV C üD]],2,),VLOOKUP(H385,Tabelle1[[Ort]:[RK KLV C üD]],5))+13,"")</f>
        <v/>
      </c>
      <c r="O385" s="99" t="str">
        <f>IFERROR(IF(IFERROR(MATCH($C$8&amp;$H385,Tabelle2[Codierung],0),0)&gt;0,VLOOKUP(H385,Tabelle1[[Ort]:[RK KLV C üD]],3,),VLOOKUP(H385,Tabelle1[[Ort]:[RK KLV C üD]],6))+13,"")</f>
        <v/>
      </c>
      <c r="P385" s="99" t="str">
        <f>IFERROR(IF(IFERROR(MATCH($C$8&amp;$H385,Tabelle2[Codierung],0),0)&gt;0,VLOOKUP(H385,Tabelle1[[Ort]:[RK KLV C üD]],4,),VLOOKUP(H385,Tabelle1[[Ort]:[RK KLV C üD]],7))+13,"")</f>
        <v/>
      </c>
      <c r="Q385" s="104" t="str">
        <f>IFERROR(tbl_WohnsitzSO[[#This Row],[KLV A]]*tbl_WohnsitzSO[[#This Row],[KLV A Ansatz]]/60,"")</f>
        <v/>
      </c>
      <c r="R385" s="104" t="str">
        <f>IFERROR(tbl_WohnsitzSO[[#This Row],[KLV B]]*tbl_WohnsitzSO[[#This Row],[KLV B Ansatz]]/60,"")</f>
        <v/>
      </c>
      <c r="S385" s="104" t="str">
        <f>IFERROR(tbl_WohnsitzSO[[#This Row],[KLV C]]*tbl_WohnsitzSO[[#This Row],[KLV C Ansatz]]/60,"")</f>
        <v/>
      </c>
      <c r="T385" s="104">
        <f>IFERROR(SUM(tbl_WohnsitzSO[[#This Row],[KLV A Kosten]:[KLV C Kosten]]),"")</f>
        <v>0</v>
      </c>
      <c r="U385" s="102">
        <f>COUNTIF($H$14:$H385,H385)</f>
        <v>0</v>
      </c>
      <c r="V385" s="161"/>
    </row>
    <row r="386" spans="1:22">
      <c r="A386" s="101">
        <v>373</v>
      </c>
      <c r="B386" s="156"/>
      <c r="C386" s="156"/>
      <c r="D386" s="230"/>
      <c r="E386" s="158"/>
      <c r="F386" s="230"/>
      <c r="G386" s="156"/>
      <c r="H386" s="155"/>
      <c r="I386" s="156"/>
      <c r="J386" s="156"/>
      <c r="K386" s="156"/>
      <c r="L386" s="156"/>
      <c r="M386" s="102">
        <f>SUM(tbl_WohnsitzSO[[#This Row],[KLV A]:[KLV C]])</f>
        <v>0</v>
      </c>
      <c r="N386" s="99" t="str">
        <f>IFERROR(IF(IFERROR(MATCH($C$8&amp;$H386,Tabelle2[Codierung],0),0)&gt;0,VLOOKUP(H386,Tabelle1[[Ort]:[RK KLV C üD]],2,),VLOOKUP(H386,Tabelle1[[Ort]:[RK KLV C üD]],5))+13,"")</f>
        <v/>
      </c>
      <c r="O386" s="99" t="str">
        <f>IFERROR(IF(IFERROR(MATCH($C$8&amp;$H386,Tabelle2[Codierung],0),0)&gt;0,VLOOKUP(H386,Tabelle1[[Ort]:[RK KLV C üD]],3,),VLOOKUP(H386,Tabelle1[[Ort]:[RK KLV C üD]],6))+13,"")</f>
        <v/>
      </c>
      <c r="P386" s="99" t="str">
        <f>IFERROR(IF(IFERROR(MATCH($C$8&amp;$H386,Tabelle2[Codierung],0),0)&gt;0,VLOOKUP(H386,Tabelle1[[Ort]:[RK KLV C üD]],4,),VLOOKUP(H386,Tabelle1[[Ort]:[RK KLV C üD]],7))+13,"")</f>
        <v/>
      </c>
      <c r="Q386" s="104" t="str">
        <f>IFERROR(tbl_WohnsitzSO[[#This Row],[KLV A]]*tbl_WohnsitzSO[[#This Row],[KLV A Ansatz]]/60,"")</f>
        <v/>
      </c>
      <c r="R386" s="104" t="str">
        <f>IFERROR(tbl_WohnsitzSO[[#This Row],[KLV B]]*tbl_WohnsitzSO[[#This Row],[KLV B Ansatz]]/60,"")</f>
        <v/>
      </c>
      <c r="S386" s="104" t="str">
        <f>IFERROR(tbl_WohnsitzSO[[#This Row],[KLV C]]*tbl_WohnsitzSO[[#This Row],[KLV C Ansatz]]/60,"")</f>
        <v/>
      </c>
      <c r="T386" s="104">
        <f>IFERROR(SUM(tbl_WohnsitzSO[[#This Row],[KLV A Kosten]:[KLV C Kosten]]),"")</f>
        <v>0</v>
      </c>
      <c r="U386" s="102">
        <f>COUNTIF($H$14:$H386,H386)</f>
        <v>0</v>
      </c>
      <c r="V386" s="161"/>
    </row>
    <row r="387" spans="1:22">
      <c r="A387" s="101">
        <v>374</v>
      </c>
      <c r="B387" s="156"/>
      <c r="C387" s="156"/>
      <c r="D387" s="230"/>
      <c r="E387" s="158"/>
      <c r="F387" s="230"/>
      <c r="G387" s="156"/>
      <c r="H387" s="155"/>
      <c r="I387" s="156"/>
      <c r="J387" s="156"/>
      <c r="K387" s="156"/>
      <c r="L387" s="156"/>
      <c r="M387" s="102">
        <f>SUM(tbl_WohnsitzSO[[#This Row],[KLV A]:[KLV C]])</f>
        <v>0</v>
      </c>
      <c r="N387" s="99" t="str">
        <f>IFERROR(IF(IFERROR(MATCH($C$8&amp;$H387,Tabelle2[Codierung],0),0)&gt;0,VLOOKUP(H387,Tabelle1[[Ort]:[RK KLV C üD]],2,),VLOOKUP(H387,Tabelle1[[Ort]:[RK KLV C üD]],5))+13,"")</f>
        <v/>
      </c>
      <c r="O387" s="99" t="str">
        <f>IFERROR(IF(IFERROR(MATCH($C$8&amp;$H387,Tabelle2[Codierung],0),0)&gt;0,VLOOKUP(H387,Tabelle1[[Ort]:[RK KLV C üD]],3,),VLOOKUP(H387,Tabelle1[[Ort]:[RK KLV C üD]],6))+13,"")</f>
        <v/>
      </c>
      <c r="P387" s="99" t="str">
        <f>IFERROR(IF(IFERROR(MATCH($C$8&amp;$H387,Tabelle2[Codierung],0),0)&gt;0,VLOOKUP(H387,Tabelle1[[Ort]:[RK KLV C üD]],4,),VLOOKUP(H387,Tabelle1[[Ort]:[RK KLV C üD]],7))+13,"")</f>
        <v/>
      </c>
      <c r="Q387" s="104" t="str">
        <f>IFERROR(tbl_WohnsitzSO[[#This Row],[KLV A]]*tbl_WohnsitzSO[[#This Row],[KLV A Ansatz]]/60,"")</f>
        <v/>
      </c>
      <c r="R387" s="104" t="str">
        <f>IFERROR(tbl_WohnsitzSO[[#This Row],[KLV B]]*tbl_WohnsitzSO[[#This Row],[KLV B Ansatz]]/60,"")</f>
        <v/>
      </c>
      <c r="S387" s="104" t="str">
        <f>IFERROR(tbl_WohnsitzSO[[#This Row],[KLV C]]*tbl_WohnsitzSO[[#This Row],[KLV C Ansatz]]/60,"")</f>
        <v/>
      </c>
      <c r="T387" s="104">
        <f>IFERROR(SUM(tbl_WohnsitzSO[[#This Row],[KLV A Kosten]:[KLV C Kosten]]),"")</f>
        <v>0</v>
      </c>
      <c r="U387" s="102">
        <f>COUNTIF($H$14:$H387,H387)</f>
        <v>0</v>
      </c>
      <c r="V387" s="161"/>
    </row>
    <row r="388" spans="1:22">
      <c r="A388" s="101">
        <v>375</v>
      </c>
      <c r="B388" s="156"/>
      <c r="C388" s="156"/>
      <c r="D388" s="230"/>
      <c r="E388" s="158"/>
      <c r="F388" s="230"/>
      <c r="G388" s="156"/>
      <c r="H388" s="155"/>
      <c r="I388" s="156"/>
      <c r="J388" s="156"/>
      <c r="K388" s="156"/>
      <c r="L388" s="156"/>
      <c r="M388" s="102">
        <f>SUM(tbl_WohnsitzSO[[#This Row],[KLV A]:[KLV C]])</f>
        <v>0</v>
      </c>
      <c r="N388" s="99" t="str">
        <f>IFERROR(IF(IFERROR(MATCH($C$8&amp;$H388,Tabelle2[Codierung],0),0)&gt;0,VLOOKUP(H388,Tabelle1[[Ort]:[RK KLV C üD]],2,),VLOOKUP(H388,Tabelle1[[Ort]:[RK KLV C üD]],5))+13,"")</f>
        <v/>
      </c>
      <c r="O388" s="99" t="str">
        <f>IFERROR(IF(IFERROR(MATCH($C$8&amp;$H388,Tabelle2[Codierung],0),0)&gt;0,VLOOKUP(H388,Tabelle1[[Ort]:[RK KLV C üD]],3,),VLOOKUP(H388,Tabelle1[[Ort]:[RK KLV C üD]],6))+13,"")</f>
        <v/>
      </c>
      <c r="P388" s="99" t="str">
        <f>IFERROR(IF(IFERROR(MATCH($C$8&amp;$H388,Tabelle2[Codierung],0),0)&gt;0,VLOOKUP(H388,Tabelle1[[Ort]:[RK KLV C üD]],4,),VLOOKUP(H388,Tabelle1[[Ort]:[RK KLV C üD]],7))+13,"")</f>
        <v/>
      </c>
      <c r="Q388" s="104" t="str">
        <f>IFERROR(tbl_WohnsitzSO[[#This Row],[KLV A]]*tbl_WohnsitzSO[[#This Row],[KLV A Ansatz]]/60,"")</f>
        <v/>
      </c>
      <c r="R388" s="104" t="str">
        <f>IFERROR(tbl_WohnsitzSO[[#This Row],[KLV B]]*tbl_WohnsitzSO[[#This Row],[KLV B Ansatz]]/60,"")</f>
        <v/>
      </c>
      <c r="S388" s="104" t="str">
        <f>IFERROR(tbl_WohnsitzSO[[#This Row],[KLV C]]*tbl_WohnsitzSO[[#This Row],[KLV C Ansatz]]/60,"")</f>
        <v/>
      </c>
      <c r="T388" s="104">
        <f>IFERROR(SUM(tbl_WohnsitzSO[[#This Row],[KLV A Kosten]:[KLV C Kosten]]),"")</f>
        <v>0</v>
      </c>
      <c r="U388" s="102">
        <f>COUNTIF($H$14:$H388,H388)</f>
        <v>0</v>
      </c>
      <c r="V388" s="161"/>
    </row>
    <row r="389" spans="1:22">
      <c r="A389" s="101">
        <v>376</v>
      </c>
      <c r="B389" s="156"/>
      <c r="C389" s="156"/>
      <c r="D389" s="230"/>
      <c r="E389" s="158"/>
      <c r="F389" s="230"/>
      <c r="G389" s="156"/>
      <c r="H389" s="155"/>
      <c r="I389" s="156"/>
      <c r="J389" s="156"/>
      <c r="K389" s="156"/>
      <c r="L389" s="156"/>
      <c r="M389" s="102">
        <f>SUM(tbl_WohnsitzSO[[#This Row],[KLV A]:[KLV C]])</f>
        <v>0</v>
      </c>
      <c r="N389" s="99" t="str">
        <f>IFERROR(IF(IFERROR(MATCH($C$8&amp;$H389,Tabelle2[Codierung],0),0)&gt;0,VLOOKUP(H389,Tabelle1[[Ort]:[RK KLV C üD]],2,),VLOOKUP(H389,Tabelle1[[Ort]:[RK KLV C üD]],5))+13,"")</f>
        <v/>
      </c>
      <c r="O389" s="99" t="str">
        <f>IFERROR(IF(IFERROR(MATCH($C$8&amp;$H389,Tabelle2[Codierung],0),0)&gt;0,VLOOKUP(H389,Tabelle1[[Ort]:[RK KLV C üD]],3,),VLOOKUP(H389,Tabelle1[[Ort]:[RK KLV C üD]],6))+13,"")</f>
        <v/>
      </c>
      <c r="P389" s="99" t="str">
        <f>IFERROR(IF(IFERROR(MATCH($C$8&amp;$H389,Tabelle2[Codierung],0),0)&gt;0,VLOOKUP(H389,Tabelle1[[Ort]:[RK KLV C üD]],4,),VLOOKUP(H389,Tabelle1[[Ort]:[RK KLV C üD]],7))+13,"")</f>
        <v/>
      </c>
      <c r="Q389" s="104" t="str">
        <f>IFERROR(tbl_WohnsitzSO[[#This Row],[KLV A]]*tbl_WohnsitzSO[[#This Row],[KLV A Ansatz]]/60,"")</f>
        <v/>
      </c>
      <c r="R389" s="104" t="str">
        <f>IFERROR(tbl_WohnsitzSO[[#This Row],[KLV B]]*tbl_WohnsitzSO[[#This Row],[KLV B Ansatz]]/60,"")</f>
        <v/>
      </c>
      <c r="S389" s="104" t="str">
        <f>IFERROR(tbl_WohnsitzSO[[#This Row],[KLV C]]*tbl_WohnsitzSO[[#This Row],[KLV C Ansatz]]/60,"")</f>
        <v/>
      </c>
      <c r="T389" s="104">
        <f>IFERROR(SUM(tbl_WohnsitzSO[[#This Row],[KLV A Kosten]:[KLV C Kosten]]),"")</f>
        <v>0</v>
      </c>
      <c r="U389" s="102">
        <f>COUNTIF($H$14:$H389,H389)</f>
        <v>0</v>
      </c>
      <c r="V389" s="161"/>
    </row>
    <row r="390" spans="1:22">
      <c r="A390" s="101">
        <v>377</v>
      </c>
      <c r="B390" s="156"/>
      <c r="C390" s="156"/>
      <c r="D390" s="230"/>
      <c r="E390" s="158"/>
      <c r="F390" s="230"/>
      <c r="G390" s="156"/>
      <c r="H390" s="155"/>
      <c r="I390" s="156"/>
      <c r="J390" s="156"/>
      <c r="K390" s="156"/>
      <c r="L390" s="156"/>
      <c r="M390" s="102">
        <f>SUM(tbl_WohnsitzSO[[#This Row],[KLV A]:[KLV C]])</f>
        <v>0</v>
      </c>
      <c r="N390" s="99" t="str">
        <f>IFERROR(IF(IFERROR(MATCH($C$8&amp;$H390,Tabelle2[Codierung],0),0)&gt;0,VLOOKUP(H390,Tabelle1[[Ort]:[RK KLV C üD]],2,),VLOOKUP(H390,Tabelle1[[Ort]:[RK KLV C üD]],5))+13,"")</f>
        <v/>
      </c>
      <c r="O390" s="99" t="str">
        <f>IFERROR(IF(IFERROR(MATCH($C$8&amp;$H390,Tabelle2[Codierung],0),0)&gt;0,VLOOKUP(H390,Tabelle1[[Ort]:[RK KLV C üD]],3,),VLOOKUP(H390,Tabelle1[[Ort]:[RK KLV C üD]],6))+13,"")</f>
        <v/>
      </c>
      <c r="P390" s="99" t="str">
        <f>IFERROR(IF(IFERROR(MATCH($C$8&amp;$H390,Tabelle2[Codierung],0),0)&gt;0,VLOOKUP(H390,Tabelle1[[Ort]:[RK KLV C üD]],4,),VLOOKUP(H390,Tabelle1[[Ort]:[RK KLV C üD]],7))+13,"")</f>
        <v/>
      </c>
      <c r="Q390" s="104" t="str">
        <f>IFERROR(tbl_WohnsitzSO[[#This Row],[KLV A]]*tbl_WohnsitzSO[[#This Row],[KLV A Ansatz]]/60,"")</f>
        <v/>
      </c>
      <c r="R390" s="104" t="str">
        <f>IFERROR(tbl_WohnsitzSO[[#This Row],[KLV B]]*tbl_WohnsitzSO[[#This Row],[KLV B Ansatz]]/60,"")</f>
        <v/>
      </c>
      <c r="S390" s="104" t="str">
        <f>IFERROR(tbl_WohnsitzSO[[#This Row],[KLV C]]*tbl_WohnsitzSO[[#This Row],[KLV C Ansatz]]/60,"")</f>
        <v/>
      </c>
      <c r="T390" s="104">
        <f>IFERROR(SUM(tbl_WohnsitzSO[[#This Row],[KLV A Kosten]:[KLV C Kosten]]),"")</f>
        <v>0</v>
      </c>
      <c r="U390" s="102">
        <f>COUNTIF($H$14:$H390,H390)</f>
        <v>0</v>
      </c>
      <c r="V390" s="161"/>
    </row>
    <row r="391" spans="1:22">
      <c r="A391" s="101">
        <v>378</v>
      </c>
      <c r="B391" s="156"/>
      <c r="C391" s="156"/>
      <c r="D391" s="230"/>
      <c r="E391" s="158"/>
      <c r="F391" s="230"/>
      <c r="G391" s="156"/>
      <c r="H391" s="155"/>
      <c r="I391" s="156"/>
      <c r="J391" s="156"/>
      <c r="K391" s="156"/>
      <c r="L391" s="156"/>
      <c r="M391" s="102">
        <f>SUM(tbl_WohnsitzSO[[#This Row],[KLV A]:[KLV C]])</f>
        <v>0</v>
      </c>
      <c r="N391" s="99" t="str">
        <f>IFERROR(IF(IFERROR(MATCH($C$8&amp;$H391,Tabelle2[Codierung],0),0)&gt;0,VLOOKUP(H391,Tabelle1[[Ort]:[RK KLV C üD]],2,),VLOOKUP(H391,Tabelle1[[Ort]:[RK KLV C üD]],5))+13,"")</f>
        <v/>
      </c>
      <c r="O391" s="99" t="str">
        <f>IFERROR(IF(IFERROR(MATCH($C$8&amp;$H391,Tabelle2[Codierung],0),0)&gt;0,VLOOKUP(H391,Tabelle1[[Ort]:[RK KLV C üD]],3,),VLOOKUP(H391,Tabelle1[[Ort]:[RK KLV C üD]],6))+13,"")</f>
        <v/>
      </c>
      <c r="P391" s="99" t="str">
        <f>IFERROR(IF(IFERROR(MATCH($C$8&amp;$H391,Tabelle2[Codierung],0),0)&gt;0,VLOOKUP(H391,Tabelle1[[Ort]:[RK KLV C üD]],4,),VLOOKUP(H391,Tabelle1[[Ort]:[RK KLV C üD]],7))+13,"")</f>
        <v/>
      </c>
      <c r="Q391" s="104" t="str">
        <f>IFERROR(tbl_WohnsitzSO[[#This Row],[KLV A]]*tbl_WohnsitzSO[[#This Row],[KLV A Ansatz]]/60,"")</f>
        <v/>
      </c>
      <c r="R391" s="104" t="str">
        <f>IFERROR(tbl_WohnsitzSO[[#This Row],[KLV B]]*tbl_WohnsitzSO[[#This Row],[KLV B Ansatz]]/60,"")</f>
        <v/>
      </c>
      <c r="S391" s="104" t="str">
        <f>IFERROR(tbl_WohnsitzSO[[#This Row],[KLV C]]*tbl_WohnsitzSO[[#This Row],[KLV C Ansatz]]/60,"")</f>
        <v/>
      </c>
      <c r="T391" s="104">
        <f>IFERROR(SUM(tbl_WohnsitzSO[[#This Row],[KLV A Kosten]:[KLV C Kosten]]),"")</f>
        <v>0</v>
      </c>
      <c r="U391" s="102">
        <f>COUNTIF($H$14:$H391,H391)</f>
        <v>0</v>
      </c>
      <c r="V391" s="161"/>
    </row>
    <row r="392" spans="1:22">
      <c r="A392" s="101">
        <v>379</v>
      </c>
      <c r="B392" s="156"/>
      <c r="C392" s="156"/>
      <c r="D392" s="230"/>
      <c r="E392" s="158"/>
      <c r="F392" s="230"/>
      <c r="G392" s="156"/>
      <c r="H392" s="155"/>
      <c r="I392" s="156"/>
      <c r="J392" s="156"/>
      <c r="K392" s="156"/>
      <c r="L392" s="156"/>
      <c r="M392" s="102">
        <f>SUM(tbl_WohnsitzSO[[#This Row],[KLV A]:[KLV C]])</f>
        <v>0</v>
      </c>
      <c r="N392" s="99" t="str">
        <f>IFERROR(IF(IFERROR(MATCH($C$8&amp;$H392,Tabelle2[Codierung],0),0)&gt;0,VLOOKUP(H392,Tabelle1[[Ort]:[RK KLV C üD]],2,),VLOOKUP(H392,Tabelle1[[Ort]:[RK KLV C üD]],5))+13,"")</f>
        <v/>
      </c>
      <c r="O392" s="99" t="str">
        <f>IFERROR(IF(IFERROR(MATCH($C$8&amp;$H392,Tabelle2[Codierung],0),0)&gt;0,VLOOKUP(H392,Tabelle1[[Ort]:[RK KLV C üD]],3,),VLOOKUP(H392,Tabelle1[[Ort]:[RK KLV C üD]],6))+13,"")</f>
        <v/>
      </c>
      <c r="P392" s="99" t="str">
        <f>IFERROR(IF(IFERROR(MATCH($C$8&amp;$H392,Tabelle2[Codierung],0),0)&gt;0,VLOOKUP(H392,Tabelle1[[Ort]:[RK KLV C üD]],4,),VLOOKUP(H392,Tabelle1[[Ort]:[RK KLV C üD]],7))+13,"")</f>
        <v/>
      </c>
      <c r="Q392" s="104" t="str">
        <f>IFERROR(tbl_WohnsitzSO[[#This Row],[KLV A]]*tbl_WohnsitzSO[[#This Row],[KLV A Ansatz]]/60,"")</f>
        <v/>
      </c>
      <c r="R392" s="104" t="str">
        <f>IFERROR(tbl_WohnsitzSO[[#This Row],[KLV B]]*tbl_WohnsitzSO[[#This Row],[KLV B Ansatz]]/60,"")</f>
        <v/>
      </c>
      <c r="S392" s="104" t="str">
        <f>IFERROR(tbl_WohnsitzSO[[#This Row],[KLV C]]*tbl_WohnsitzSO[[#This Row],[KLV C Ansatz]]/60,"")</f>
        <v/>
      </c>
      <c r="T392" s="104">
        <f>IFERROR(SUM(tbl_WohnsitzSO[[#This Row],[KLV A Kosten]:[KLV C Kosten]]),"")</f>
        <v>0</v>
      </c>
      <c r="U392" s="102">
        <f>COUNTIF($H$14:$H392,H392)</f>
        <v>0</v>
      </c>
      <c r="V392" s="161"/>
    </row>
    <row r="393" spans="1:22">
      <c r="A393" s="101">
        <v>380</v>
      </c>
      <c r="B393" s="156"/>
      <c r="C393" s="156"/>
      <c r="D393" s="230"/>
      <c r="E393" s="158"/>
      <c r="F393" s="230"/>
      <c r="G393" s="156"/>
      <c r="H393" s="155"/>
      <c r="I393" s="156"/>
      <c r="J393" s="156"/>
      <c r="K393" s="156"/>
      <c r="L393" s="156"/>
      <c r="M393" s="102">
        <f>SUM(tbl_WohnsitzSO[[#This Row],[KLV A]:[KLV C]])</f>
        <v>0</v>
      </c>
      <c r="N393" s="99" t="str">
        <f>IFERROR(IF(IFERROR(MATCH($C$8&amp;$H393,Tabelle2[Codierung],0),0)&gt;0,VLOOKUP(H393,Tabelle1[[Ort]:[RK KLV C üD]],2,),VLOOKUP(H393,Tabelle1[[Ort]:[RK KLV C üD]],5))+13,"")</f>
        <v/>
      </c>
      <c r="O393" s="99" t="str">
        <f>IFERROR(IF(IFERROR(MATCH($C$8&amp;$H393,Tabelle2[Codierung],0),0)&gt;0,VLOOKUP(H393,Tabelle1[[Ort]:[RK KLV C üD]],3,),VLOOKUP(H393,Tabelle1[[Ort]:[RK KLV C üD]],6))+13,"")</f>
        <v/>
      </c>
      <c r="P393" s="99" t="str">
        <f>IFERROR(IF(IFERROR(MATCH($C$8&amp;$H393,Tabelle2[Codierung],0),0)&gt;0,VLOOKUP(H393,Tabelle1[[Ort]:[RK KLV C üD]],4,),VLOOKUP(H393,Tabelle1[[Ort]:[RK KLV C üD]],7))+13,"")</f>
        <v/>
      </c>
      <c r="Q393" s="104" t="str">
        <f>IFERROR(tbl_WohnsitzSO[[#This Row],[KLV A]]*tbl_WohnsitzSO[[#This Row],[KLV A Ansatz]]/60,"")</f>
        <v/>
      </c>
      <c r="R393" s="104" t="str">
        <f>IFERROR(tbl_WohnsitzSO[[#This Row],[KLV B]]*tbl_WohnsitzSO[[#This Row],[KLV B Ansatz]]/60,"")</f>
        <v/>
      </c>
      <c r="S393" s="104" t="str">
        <f>IFERROR(tbl_WohnsitzSO[[#This Row],[KLV C]]*tbl_WohnsitzSO[[#This Row],[KLV C Ansatz]]/60,"")</f>
        <v/>
      </c>
      <c r="T393" s="104">
        <f>IFERROR(SUM(tbl_WohnsitzSO[[#This Row],[KLV A Kosten]:[KLV C Kosten]]),"")</f>
        <v>0</v>
      </c>
      <c r="U393" s="102">
        <f>COUNTIF($H$14:$H393,H393)</f>
        <v>0</v>
      </c>
      <c r="V393" s="161"/>
    </row>
    <row r="394" spans="1:22">
      <c r="A394" s="101">
        <v>381</v>
      </c>
      <c r="B394" s="156"/>
      <c r="C394" s="156"/>
      <c r="D394" s="230"/>
      <c r="E394" s="158"/>
      <c r="F394" s="230"/>
      <c r="G394" s="156"/>
      <c r="H394" s="155"/>
      <c r="I394" s="156"/>
      <c r="J394" s="156"/>
      <c r="K394" s="156"/>
      <c r="L394" s="156"/>
      <c r="M394" s="102">
        <f>SUM(tbl_WohnsitzSO[[#This Row],[KLV A]:[KLV C]])</f>
        <v>0</v>
      </c>
      <c r="N394" s="99" t="str">
        <f>IFERROR(IF(IFERROR(MATCH($C$8&amp;$H394,Tabelle2[Codierung],0),0)&gt;0,VLOOKUP(H394,Tabelle1[[Ort]:[RK KLV C üD]],2,),VLOOKUP(H394,Tabelle1[[Ort]:[RK KLV C üD]],5))+13,"")</f>
        <v/>
      </c>
      <c r="O394" s="99" t="str">
        <f>IFERROR(IF(IFERROR(MATCH($C$8&amp;$H394,Tabelle2[Codierung],0),0)&gt;0,VLOOKUP(H394,Tabelle1[[Ort]:[RK KLV C üD]],3,),VLOOKUP(H394,Tabelle1[[Ort]:[RK KLV C üD]],6))+13,"")</f>
        <v/>
      </c>
      <c r="P394" s="99" t="str">
        <f>IFERROR(IF(IFERROR(MATCH($C$8&amp;$H394,Tabelle2[Codierung],0),0)&gt;0,VLOOKUP(H394,Tabelle1[[Ort]:[RK KLV C üD]],4,),VLOOKUP(H394,Tabelle1[[Ort]:[RK KLV C üD]],7))+13,"")</f>
        <v/>
      </c>
      <c r="Q394" s="104" t="str">
        <f>IFERROR(tbl_WohnsitzSO[[#This Row],[KLV A]]*tbl_WohnsitzSO[[#This Row],[KLV A Ansatz]]/60,"")</f>
        <v/>
      </c>
      <c r="R394" s="104" t="str">
        <f>IFERROR(tbl_WohnsitzSO[[#This Row],[KLV B]]*tbl_WohnsitzSO[[#This Row],[KLV B Ansatz]]/60,"")</f>
        <v/>
      </c>
      <c r="S394" s="104" t="str">
        <f>IFERROR(tbl_WohnsitzSO[[#This Row],[KLV C]]*tbl_WohnsitzSO[[#This Row],[KLV C Ansatz]]/60,"")</f>
        <v/>
      </c>
      <c r="T394" s="104">
        <f>IFERROR(SUM(tbl_WohnsitzSO[[#This Row],[KLV A Kosten]:[KLV C Kosten]]),"")</f>
        <v>0</v>
      </c>
      <c r="U394" s="102">
        <f>COUNTIF($H$14:$H394,H394)</f>
        <v>0</v>
      </c>
      <c r="V394" s="161"/>
    </row>
    <row r="395" spans="1:22">
      <c r="A395" s="101">
        <v>382</v>
      </c>
      <c r="B395" s="156"/>
      <c r="C395" s="156"/>
      <c r="D395" s="230"/>
      <c r="E395" s="158"/>
      <c r="F395" s="230"/>
      <c r="G395" s="156"/>
      <c r="H395" s="155"/>
      <c r="I395" s="156"/>
      <c r="J395" s="156"/>
      <c r="K395" s="156"/>
      <c r="L395" s="156"/>
      <c r="M395" s="102">
        <f>SUM(tbl_WohnsitzSO[[#This Row],[KLV A]:[KLV C]])</f>
        <v>0</v>
      </c>
      <c r="N395" s="99" t="str">
        <f>IFERROR(IF(IFERROR(MATCH($C$8&amp;$H395,Tabelle2[Codierung],0),0)&gt;0,VLOOKUP(H395,Tabelle1[[Ort]:[RK KLV C üD]],2,),VLOOKUP(H395,Tabelle1[[Ort]:[RK KLV C üD]],5))+13,"")</f>
        <v/>
      </c>
      <c r="O395" s="99" t="str">
        <f>IFERROR(IF(IFERROR(MATCH($C$8&amp;$H395,Tabelle2[Codierung],0),0)&gt;0,VLOOKUP(H395,Tabelle1[[Ort]:[RK KLV C üD]],3,),VLOOKUP(H395,Tabelle1[[Ort]:[RK KLV C üD]],6))+13,"")</f>
        <v/>
      </c>
      <c r="P395" s="99" t="str">
        <f>IFERROR(IF(IFERROR(MATCH($C$8&amp;$H395,Tabelle2[Codierung],0),0)&gt;0,VLOOKUP(H395,Tabelle1[[Ort]:[RK KLV C üD]],4,),VLOOKUP(H395,Tabelle1[[Ort]:[RK KLV C üD]],7))+13,"")</f>
        <v/>
      </c>
      <c r="Q395" s="104" t="str">
        <f>IFERROR(tbl_WohnsitzSO[[#This Row],[KLV A]]*tbl_WohnsitzSO[[#This Row],[KLV A Ansatz]]/60,"")</f>
        <v/>
      </c>
      <c r="R395" s="104" t="str">
        <f>IFERROR(tbl_WohnsitzSO[[#This Row],[KLV B]]*tbl_WohnsitzSO[[#This Row],[KLV B Ansatz]]/60,"")</f>
        <v/>
      </c>
      <c r="S395" s="104" t="str">
        <f>IFERROR(tbl_WohnsitzSO[[#This Row],[KLV C]]*tbl_WohnsitzSO[[#This Row],[KLV C Ansatz]]/60,"")</f>
        <v/>
      </c>
      <c r="T395" s="104">
        <f>IFERROR(SUM(tbl_WohnsitzSO[[#This Row],[KLV A Kosten]:[KLV C Kosten]]),"")</f>
        <v>0</v>
      </c>
      <c r="U395" s="102">
        <f>COUNTIF($H$14:$H395,H395)</f>
        <v>0</v>
      </c>
      <c r="V395" s="161"/>
    </row>
    <row r="396" spans="1:22">
      <c r="A396" s="101">
        <v>383</v>
      </c>
      <c r="B396" s="156"/>
      <c r="C396" s="156"/>
      <c r="D396" s="230"/>
      <c r="E396" s="158"/>
      <c r="F396" s="230"/>
      <c r="G396" s="156"/>
      <c r="H396" s="155"/>
      <c r="I396" s="156"/>
      <c r="J396" s="156"/>
      <c r="K396" s="156"/>
      <c r="L396" s="156"/>
      <c r="M396" s="102">
        <f>SUM(tbl_WohnsitzSO[[#This Row],[KLV A]:[KLV C]])</f>
        <v>0</v>
      </c>
      <c r="N396" s="99" t="str">
        <f>IFERROR(IF(IFERROR(MATCH($C$8&amp;$H396,Tabelle2[Codierung],0),0)&gt;0,VLOOKUP(H396,Tabelle1[[Ort]:[RK KLV C üD]],2,),VLOOKUP(H396,Tabelle1[[Ort]:[RK KLV C üD]],5))+13,"")</f>
        <v/>
      </c>
      <c r="O396" s="99" t="str">
        <f>IFERROR(IF(IFERROR(MATCH($C$8&amp;$H396,Tabelle2[Codierung],0),0)&gt;0,VLOOKUP(H396,Tabelle1[[Ort]:[RK KLV C üD]],3,),VLOOKUP(H396,Tabelle1[[Ort]:[RK KLV C üD]],6))+13,"")</f>
        <v/>
      </c>
      <c r="P396" s="99" t="str">
        <f>IFERROR(IF(IFERROR(MATCH($C$8&amp;$H396,Tabelle2[Codierung],0),0)&gt;0,VLOOKUP(H396,Tabelle1[[Ort]:[RK KLV C üD]],4,),VLOOKUP(H396,Tabelle1[[Ort]:[RK KLV C üD]],7))+13,"")</f>
        <v/>
      </c>
      <c r="Q396" s="104" t="str">
        <f>IFERROR(tbl_WohnsitzSO[[#This Row],[KLV A]]*tbl_WohnsitzSO[[#This Row],[KLV A Ansatz]]/60,"")</f>
        <v/>
      </c>
      <c r="R396" s="104" t="str">
        <f>IFERROR(tbl_WohnsitzSO[[#This Row],[KLV B]]*tbl_WohnsitzSO[[#This Row],[KLV B Ansatz]]/60,"")</f>
        <v/>
      </c>
      <c r="S396" s="104" t="str">
        <f>IFERROR(tbl_WohnsitzSO[[#This Row],[KLV C]]*tbl_WohnsitzSO[[#This Row],[KLV C Ansatz]]/60,"")</f>
        <v/>
      </c>
      <c r="T396" s="104">
        <f>IFERROR(SUM(tbl_WohnsitzSO[[#This Row],[KLV A Kosten]:[KLV C Kosten]]),"")</f>
        <v>0</v>
      </c>
      <c r="U396" s="102">
        <f>COUNTIF($H$14:$H396,H396)</f>
        <v>0</v>
      </c>
      <c r="V396" s="161"/>
    </row>
    <row r="397" spans="1:22">
      <c r="A397" s="101">
        <v>384</v>
      </c>
      <c r="B397" s="156"/>
      <c r="C397" s="156"/>
      <c r="D397" s="230"/>
      <c r="E397" s="158"/>
      <c r="F397" s="230"/>
      <c r="G397" s="156"/>
      <c r="H397" s="155"/>
      <c r="I397" s="156"/>
      <c r="J397" s="156"/>
      <c r="K397" s="156"/>
      <c r="L397" s="156"/>
      <c r="M397" s="102">
        <f>SUM(tbl_WohnsitzSO[[#This Row],[KLV A]:[KLV C]])</f>
        <v>0</v>
      </c>
      <c r="N397" s="99" t="str">
        <f>IFERROR(IF(IFERROR(MATCH($C$8&amp;$H397,Tabelle2[Codierung],0),0)&gt;0,VLOOKUP(H397,Tabelle1[[Ort]:[RK KLV C üD]],2,),VLOOKUP(H397,Tabelle1[[Ort]:[RK KLV C üD]],5))+13,"")</f>
        <v/>
      </c>
      <c r="O397" s="99" t="str">
        <f>IFERROR(IF(IFERROR(MATCH($C$8&amp;$H397,Tabelle2[Codierung],0),0)&gt;0,VLOOKUP(H397,Tabelle1[[Ort]:[RK KLV C üD]],3,),VLOOKUP(H397,Tabelle1[[Ort]:[RK KLV C üD]],6))+13,"")</f>
        <v/>
      </c>
      <c r="P397" s="99" t="str">
        <f>IFERROR(IF(IFERROR(MATCH($C$8&amp;$H397,Tabelle2[Codierung],0),0)&gt;0,VLOOKUP(H397,Tabelle1[[Ort]:[RK KLV C üD]],4,),VLOOKUP(H397,Tabelle1[[Ort]:[RK KLV C üD]],7))+13,"")</f>
        <v/>
      </c>
      <c r="Q397" s="104" t="str">
        <f>IFERROR(tbl_WohnsitzSO[[#This Row],[KLV A]]*tbl_WohnsitzSO[[#This Row],[KLV A Ansatz]]/60,"")</f>
        <v/>
      </c>
      <c r="R397" s="104" t="str">
        <f>IFERROR(tbl_WohnsitzSO[[#This Row],[KLV B]]*tbl_WohnsitzSO[[#This Row],[KLV B Ansatz]]/60,"")</f>
        <v/>
      </c>
      <c r="S397" s="104" t="str">
        <f>IFERROR(tbl_WohnsitzSO[[#This Row],[KLV C]]*tbl_WohnsitzSO[[#This Row],[KLV C Ansatz]]/60,"")</f>
        <v/>
      </c>
      <c r="T397" s="104">
        <f>IFERROR(SUM(tbl_WohnsitzSO[[#This Row],[KLV A Kosten]:[KLV C Kosten]]),"")</f>
        <v>0</v>
      </c>
      <c r="U397" s="102">
        <f>COUNTIF($H$14:$H397,H397)</f>
        <v>0</v>
      </c>
      <c r="V397" s="161"/>
    </row>
    <row r="398" spans="1:22">
      <c r="A398" s="101">
        <v>385</v>
      </c>
      <c r="B398" s="156"/>
      <c r="C398" s="156"/>
      <c r="D398" s="230"/>
      <c r="E398" s="158"/>
      <c r="F398" s="230"/>
      <c r="G398" s="156"/>
      <c r="H398" s="155"/>
      <c r="I398" s="156"/>
      <c r="J398" s="156"/>
      <c r="K398" s="156"/>
      <c r="L398" s="156"/>
      <c r="M398" s="102">
        <f>SUM(tbl_WohnsitzSO[[#This Row],[KLV A]:[KLV C]])</f>
        <v>0</v>
      </c>
      <c r="N398" s="99" t="str">
        <f>IFERROR(IF(IFERROR(MATCH($C$8&amp;$H398,Tabelle2[Codierung],0),0)&gt;0,VLOOKUP(H398,Tabelle1[[Ort]:[RK KLV C üD]],2,),VLOOKUP(H398,Tabelle1[[Ort]:[RK KLV C üD]],5))+13,"")</f>
        <v/>
      </c>
      <c r="O398" s="99" t="str">
        <f>IFERROR(IF(IFERROR(MATCH($C$8&amp;$H398,Tabelle2[Codierung],0),0)&gt;0,VLOOKUP(H398,Tabelle1[[Ort]:[RK KLV C üD]],3,),VLOOKUP(H398,Tabelle1[[Ort]:[RK KLV C üD]],6))+13,"")</f>
        <v/>
      </c>
      <c r="P398" s="99" t="str">
        <f>IFERROR(IF(IFERROR(MATCH($C$8&amp;$H398,Tabelle2[Codierung],0),0)&gt;0,VLOOKUP(H398,Tabelle1[[Ort]:[RK KLV C üD]],4,),VLOOKUP(H398,Tabelle1[[Ort]:[RK KLV C üD]],7))+13,"")</f>
        <v/>
      </c>
      <c r="Q398" s="104" t="str">
        <f>IFERROR(tbl_WohnsitzSO[[#This Row],[KLV A]]*tbl_WohnsitzSO[[#This Row],[KLV A Ansatz]]/60,"")</f>
        <v/>
      </c>
      <c r="R398" s="104" t="str">
        <f>IFERROR(tbl_WohnsitzSO[[#This Row],[KLV B]]*tbl_WohnsitzSO[[#This Row],[KLV B Ansatz]]/60,"")</f>
        <v/>
      </c>
      <c r="S398" s="104" t="str">
        <f>IFERROR(tbl_WohnsitzSO[[#This Row],[KLV C]]*tbl_WohnsitzSO[[#This Row],[KLV C Ansatz]]/60,"")</f>
        <v/>
      </c>
      <c r="T398" s="104">
        <f>IFERROR(SUM(tbl_WohnsitzSO[[#This Row],[KLV A Kosten]:[KLV C Kosten]]),"")</f>
        <v>0</v>
      </c>
      <c r="U398" s="102">
        <f>COUNTIF($H$14:$H398,H398)</f>
        <v>0</v>
      </c>
      <c r="V398" s="161"/>
    </row>
    <row r="399" spans="1:22">
      <c r="A399" s="101">
        <v>386</v>
      </c>
      <c r="B399" s="156"/>
      <c r="C399" s="156"/>
      <c r="D399" s="230"/>
      <c r="E399" s="158"/>
      <c r="F399" s="230"/>
      <c r="G399" s="156"/>
      <c r="H399" s="155"/>
      <c r="I399" s="156"/>
      <c r="J399" s="156"/>
      <c r="K399" s="156"/>
      <c r="L399" s="156"/>
      <c r="M399" s="102">
        <f>SUM(tbl_WohnsitzSO[[#This Row],[KLV A]:[KLV C]])</f>
        <v>0</v>
      </c>
      <c r="N399" s="99" t="str">
        <f>IFERROR(IF(IFERROR(MATCH($C$8&amp;$H399,Tabelle2[Codierung],0),0)&gt;0,VLOOKUP(H399,Tabelle1[[Ort]:[RK KLV C üD]],2,),VLOOKUP(H399,Tabelle1[[Ort]:[RK KLV C üD]],5))+13,"")</f>
        <v/>
      </c>
      <c r="O399" s="99" t="str">
        <f>IFERROR(IF(IFERROR(MATCH($C$8&amp;$H399,Tabelle2[Codierung],0),0)&gt;0,VLOOKUP(H399,Tabelle1[[Ort]:[RK KLV C üD]],3,),VLOOKUP(H399,Tabelle1[[Ort]:[RK KLV C üD]],6))+13,"")</f>
        <v/>
      </c>
      <c r="P399" s="99" t="str">
        <f>IFERROR(IF(IFERROR(MATCH($C$8&amp;$H399,Tabelle2[Codierung],0),0)&gt;0,VLOOKUP(H399,Tabelle1[[Ort]:[RK KLV C üD]],4,),VLOOKUP(H399,Tabelle1[[Ort]:[RK KLV C üD]],7))+13,"")</f>
        <v/>
      </c>
      <c r="Q399" s="104" t="str">
        <f>IFERROR(tbl_WohnsitzSO[[#This Row],[KLV A]]*tbl_WohnsitzSO[[#This Row],[KLV A Ansatz]]/60,"")</f>
        <v/>
      </c>
      <c r="R399" s="104" t="str">
        <f>IFERROR(tbl_WohnsitzSO[[#This Row],[KLV B]]*tbl_WohnsitzSO[[#This Row],[KLV B Ansatz]]/60,"")</f>
        <v/>
      </c>
      <c r="S399" s="104" t="str">
        <f>IFERROR(tbl_WohnsitzSO[[#This Row],[KLV C]]*tbl_WohnsitzSO[[#This Row],[KLV C Ansatz]]/60,"")</f>
        <v/>
      </c>
      <c r="T399" s="104">
        <f>IFERROR(SUM(tbl_WohnsitzSO[[#This Row],[KLV A Kosten]:[KLV C Kosten]]),"")</f>
        <v>0</v>
      </c>
      <c r="U399" s="102">
        <f>COUNTIF($H$14:$H399,H399)</f>
        <v>0</v>
      </c>
      <c r="V399" s="161"/>
    </row>
    <row r="400" spans="1:22">
      <c r="A400" s="101">
        <v>387</v>
      </c>
      <c r="B400" s="156"/>
      <c r="C400" s="156"/>
      <c r="D400" s="230"/>
      <c r="E400" s="158"/>
      <c r="F400" s="230"/>
      <c r="G400" s="156"/>
      <c r="H400" s="155"/>
      <c r="I400" s="156"/>
      <c r="J400" s="156"/>
      <c r="K400" s="156"/>
      <c r="L400" s="156"/>
      <c r="M400" s="102">
        <f>SUM(tbl_WohnsitzSO[[#This Row],[KLV A]:[KLV C]])</f>
        <v>0</v>
      </c>
      <c r="N400" s="99" t="str">
        <f>IFERROR(IF(IFERROR(MATCH($C$8&amp;$H400,Tabelle2[Codierung],0),0)&gt;0,VLOOKUP(H400,Tabelle1[[Ort]:[RK KLV C üD]],2,),VLOOKUP(H400,Tabelle1[[Ort]:[RK KLV C üD]],5))+13,"")</f>
        <v/>
      </c>
      <c r="O400" s="99" t="str">
        <f>IFERROR(IF(IFERROR(MATCH($C$8&amp;$H400,Tabelle2[Codierung],0),0)&gt;0,VLOOKUP(H400,Tabelle1[[Ort]:[RK KLV C üD]],3,),VLOOKUP(H400,Tabelle1[[Ort]:[RK KLV C üD]],6))+13,"")</f>
        <v/>
      </c>
      <c r="P400" s="99" t="str">
        <f>IFERROR(IF(IFERROR(MATCH($C$8&amp;$H400,Tabelle2[Codierung],0),0)&gt;0,VLOOKUP(H400,Tabelle1[[Ort]:[RK KLV C üD]],4,),VLOOKUP(H400,Tabelle1[[Ort]:[RK KLV C üD]],7))+13,"")</f>
        <v/>
      </c>
      <c r="Q400" s="104" t="str">
        <f>IFERROR(tbl_WohnsitzSO[[#This Row],[KLV A]]*tbl_WohnsitzSO[[#This Row],[KLV A Ansatz]]/60,"")</f>
        <v/>
      </c>
      <c r="R400" s="104" t="str">
        <f>IFERROR(tbl_WohnsitzSO[[#This Row],[KLV B]]*tbl_WohnsitzSO[[#This Row],[KLV B Ansatz]]/60,"")</f>
        <v/>
      </c>
      <c r="S400" s="104" t="str">
        <f>IFERROR(tbl_WohnsitzSO[[#This Row],[KLV C]]*tbl_WohnsitzSO[[#This Row],[KLV C Ansatz]]/60,"")</f>
        <v/>
      </c>
      <c r="T400" s="104">
        <f>IFERROR(SUM(tbl_WohnsitzSO[[#This Row],[KLV A Kosten]:[KLV C Kosten]]),"")</f>
        <v>0</v>
      </c>
      <c r="U400" s="102">
        <f>COUNTIF($H$14:$H400,H400)</f>
        <v>0</v>
      </c>
      <c r="V400" s="161"/>
    </row>
    <row r="401" spans="1:22">
      <c r="A401" s="101">
        <v>388</v>
      </c>
      <c r="B401" s="156"/>
      <c r="C401" s="156"/>
      <c r="D401" s="230"/>
      <c r="E401" s="158"/>
      <c r="F401" s="230"/>
      <c r="G401" s="156"/>
      <c r="H401" s="155"/>
      <c r="I401" s="156"/>
      <c r="J401" s="156"/>
      <c r="K401" s="156"/>
      <c r="L401" s="156"/>
      <c r="M401" s="102">
        <f>SUM(tbl_WohnsitzSO[[#This Row],[KLV A]:[KLV C]])</f>
        <v>0</v>
      </c>
      <c r="N401" s="99" t="str">
        <f>IFERROR(IF(IFERROR(MATCH($C$8&amp;$H401,Tabelle2[Codierung],0),0)&gt;0,VLOOKUP(H401,Tabelle1[[Ort]:[RK KLV C üD]],2,),VLOOKUP(H401,Tabelle1[[Ort]:[RK KLV C üD]],5))+13,"")</f>
        <v/>
      </c>
      <c r="O401" s="99" t="str">
        <f>IFERROR(IF(IFERROR(MATCH($C$8&amp;$H401,Tabelle2[Codierung],0),0)&gt;0,VLOOKUP(H401,Tabelle1[[Ort]:[RK KLV C üD]],3,),VLOOKUP(H401,Tabelle1[[Ort]:[RK KLV C üD]],6))+13,"")</f>
        <v/>
      </c>
      <c r="P401" s="99" t="str">
        <f>IFERROR(IF(IFERROR(MATCH($C$8&amp;$H401,Tabelle2[Codierung],0),0)&gt;0,VLOOKUP(H401,Tabelle1[[Ort]:[RK KLV C üD]],4,),VLOOKUP(H401,Tabelle1[[Ort]:[RK KLV C üD]],7))+13,"")</f>
        <v/>
      </c>
      <c r="Q401" s="104" t="str">
        <f>IFERROR(tbl_WohnsitzSO[[#This Row],[KLV A]]*tbl_WohnsitzSO[[#This Row],[KLV A Ansatz]]/60,"")</f>
        <v/>
      </c>
      <c r="R401" s="104" t="str">
        <f>IFERROR(tbl_WohnsitzSO[[#This Row],[KLV B]]*tbl_WohnsitzSO[[#This Row],[KLV B Ansatz]]/60,"")</f>
        <v/>
      </c>
      <c r="S401" s="104" t="str">
        <f>IFERROR(tbl_WohnsitzSO[[#This Row],[KLV C]]*tbl_WohnsitzSO[[#This Row],[KLV C Ansatz]]/60,"")</f>
        <v/>
      </c>
      <c r="T401" s="104">
        <f>IFERROR(SUM(tbl_WohnsitzSO[[#This Row],[KLV A Kosten]:[KLV C Kosten]]),"")</f>
        <v>0</v>
      </c>
      <c r="U401" s="102">
        <f>COUNTIF($H$14:$H401,H401)</f>
        <v>0</v>
      </c>
      <c r="V401" s="161"/>
    </row>
    <row r="402" spans="1:22">
      <c r="A402" s="101">
        <v>389</v>
      </c>
      <c r="B402" s="156"/>
      <c r="C402" s="156"/>
      <c r="D402" s="230"/>
      <c r="E402" s="158"/>
      <c r="F402" s="230"/>
      <c r="G402" s="156"/>
      <c r="H402" s="155"/>
      <c r="I402" s="156"/>
      <c r="J402" s="156"/>
      <c r="K402" s="156"/>
      <c r="L402" s="156"/>
      <c r="M402" s="102">
        <f>SUM(tbl_WohnsitzSO[[#This Row],[KLV A]:[KLV C]])</f>
        <v>0</v>
      </c>
      <c r="N402" s="99" t="str">
        <f>IFERROR(IF(IFERROR(MATCH($C$8&amp;$H402,Tabelle2[Codierung],0),0)&gt;0,VLOOKUP(H402,Tabelle1[[Ort]:[RK KLV C üD]],2,),VLOOKUP(H402,Tabelle1[[Ort]:[RK KLV C üD]],5))+13,"")</f>
        <v/>
      </c>
      <c r="O402" s="99" t="str">
        <f>IFERROR(IF(IFERROR(MATCH($C$8&amp;$H402,Tabelle2[Codierung],0),0)&gt;0,VLOOKUP(H402,Tabelle1[[Ort]:[RK KLV C üD]],3,),VLOOKUP(H402,Tabelle1[[Ort]:[RK KLV C üD]],6))+13,"")</f>
        <v/>
      </c>
      <c r="P402" s="99" t="str">
        <f>IFERROR(IF(IFERROR(MATCH($C$8&amp;$H402,Tabelle2[Codierung],0),0)&gt;0,VLOOKUP(H402,Tabelle1[[Ort]:[RK KLV C üD]],4,),VLOOKUP(H402,Tabelle1[[Ort]:[RK KLV C üD]],7))+13,"")</f>
        <v/>
      </c>
      <c r="Q402" s="104" t="str">
        <f>IFERROR(tbl_WohnsitzSO[[#This Row],[KLV A]]*tbl_WohnsitzSO[[#This Row],[KLV A Ansatz]]/60,"")</f>
        <v/>
      </c>
      <c r="R402" s="104" t="str">
        <f>IFERROR(tbl_WohnsitzSO[[#This Row],[KLV B]]*tbl_WohnsitzSO[[#This Row],[KLV B Ansatz]]/60,"")</f>
        <v/>
      </c>
      <c r="S402" s="104" t="str">
        <f>IFERROR(tbl_WohnsitzSO[[#This Row],[KLV C]]*tbl_WohnsitzSO[[#This Row],[KLV C Ansatz]]/60,"")</f>
        <v/>
      </c>
      <c r="T402" s="104">
        <f>IFERROR(SUM(tbl_WohnsitzSO[[#This Row],[KLV A Kosten]:[KLV C Kosten]]),"")</f>
        <v>0</v>
      </c>
      <c r="U402" s="102">
        <f>COUNTIF($H$14:$H402,H402)</f>
        <v>0</v>
      </c>
      <c r="V402" s="161"/>
    </row>
    <row r="403" spans="1:22">
      <c r="A403" s="101">
        <v>390</v>
      </c>
      <c r="B403" s="156"/>
      <c r="C403" s="156"/>
      <c r="D403" s="230"/>
      <c r="E403" s="158"/>
      <c r="F403" s="230"/>
      <c r="G403" s="156"/>
      <c r="H403" s="155"/>
      <c r="I403" s="156"/>
      <c r="J403" s="156"/>
      <c r="K403" s="156"/>
      <c r="L403" s="156"/>
      <c r="M403" s="102">
        <f>SUM(tbl_WohnsitzSO[[#This Row],[KLV A]:[KLV C]])</f>
        <v>0</v>
      </c>
      <c r="N403" s="99" t="str">
        <f>IFERROR(IF(IFERROR(MATCH($C$8&amp;$H403,Tabelle2[Codierung],0),0)&gt;0,VLOOKUP(H403,Tabelle1[[Ort]:[RK KLV C üD]],2,),VLOOKUP(H403,Tabelle1[[Ort]:[RK KLV C üD]],5))+13,"")</f>
        <v/>
      </c>
      <c r="O403" s="99" t="str">
        <f>IFERROR(IF(IFERROR(MATCH($C$8&amp;$H403,Tabelle2[Codierung],0),0)&gt;0,VLOOKUP(H403,Tabelle1[[Ort]:[RK KLV C üD]],3,),VLOOKUP(H403,Tabelle1[[Ort]:[RK KLV C üD]],6))+13,"")</f>
        <v/>
      </c>
      <c r="P403" s="99" t="str">
        <f>IFERROR(IF(IFERROR(MATCH($C$8&amp;$H403,Tabelle2[Codierung],0),0)&gt;0,VLOOKUP(H403,Tabelle1[[Ort]:[RK KLV C üD]],4,),VLOOKUP(H403,Tabelle1[[Ort]:[RK KLV C üD]],7))+13,"")</f>
        <v/>
      </c>
      <c r="Q403" s="104" t="str">
        <f>IFERROR(tbl_WohnsitzSO[[#This Row],[KLV A]]*tbl_WohnsitzSO[[#This Row],[KLV A Ansatz]]/60,"")</f>
        <v/>
      </c>
      <c r="R403" s="104" t="str">
        <f>IFERROR(tbl_WohnsitzSO[[#This Row],[KLV B]]*tbl_WohnsitzSO[[#This Row],[KLV B Ansatz]]/60,"")</f>
        <v/>
      </c>
      <c r="S403" s="104" t="str">
        <f>IFERROR(tbl_WohnsitzSO[[#This Row],[KLV C]]*tbl_WohnsitzSO[[#This Row],[KLV C Ansatz]]/60,"")</f>
        <v/>
      </c>
      <c r="T403" s="104">
        <f>IFERROR(SUM(tbl_WohnsitzSO[[#This Row],[KLV A Kosten]:[KLV C Kosten]]),"")</f>
        <v>0</v>
      </c>
      <c r="U403" s="102">
        <f>COUNTIF($H$14:$H403,H403)</f>
        <v>0</v>
      </c>
      <c r="V403" s="161"/>
    </row>
    <row r="404" spans="1:22">
      <c r="A404" s="101">
        <v>391</v>
      </c>
      <c r="B404" s="156"/>
      <c r="C404" s="156"/>
      <c r="D404" s="230"/>
      <c r="E404" s="158"/>
      <c r="F404" s="230"/>
      <c r="G404" s="156"/>
      <c r="H404" s="155"/>
      <c r="I404" s="156"/>
      <c r="J404" s="156"/>
      <c r="K404" s="156"/>
      <c r="L404" s="156"/>
      <c r="M404" s="102">
        <f>SUM(tbl_WohnsitzSO[[#This Row],[KLV A]:[KLV C]])</f>
        <v>0</v>
      </c>
      <c r="N404" s="99" t="str">
        <f>IFERROR(IF(IFERROR(MATCH($C$8&amp;$H404,Tabelle2[Codierung],0),0)&gt;0,VLOOKUP(H404,Tabelle1[[Ort]:[RK KLV C üD]],2,),VLOOKUP(H404,Tabelle1[[Ort]:[RK KLV C üD]],5))+13,"")</f>
        <v/>
      </c>
      <c r="O404" s="99" t="str">
        <f>IFERROR(IF(IFERROR(MATCH($C$8&amp;$H404,Tabelle2[Codierung],0),0)&gt;0,VLOOKUP(H404,Tabelle1[[Ort]:[RK KLV C üD]],3,),VLOOKUP(H404,Tabelle1[[Ort]:[RK KLV C üD]],6))+13,"")</f>
        <v/>
      </c>
      <c r="P404" s="99" t="str">
        <f>IFERROR(IF(IFERROR(MATCH($C$8&amp;$H404,Tabelle2[Codierung],0),0)&gt;0,VLOOKUP(H404,Tabelle1[[Ort]:[RK KLV C üD]],4,),VLOOKUP(H404,Tabelle1[[Ort]:[RK KLV C üD]],7))+13,"")</f>
        <v/>
      </c>
      <c r="Q404" s="104" t="str">
        <f>IFERROR(tbl_WohnsitzSO[[#This Row],[KLV A]]*tbl_WohnsitzSO[[#This Row],[KLV A Ansatz]]/60,"")</f>
        <v/>
      </c>
      <c r="R404" s="104" t="str">
        <f>IFERROR(tbl_WohnsitzSO[[#This Row],[KLV B]]*tbl_WohnsitzSO[[#This Row],[KLV B Ansatz]]/60,"")</f>
        <v/>
      </c>
      <c r="S404" s="104" t="str">
        <f>IFERROR(tbl_WohnsitzSO[[#This Row],[KLV C]]*tbl_WohnsitzSO[[#This Row],[KLV C Ansatz]]/60,"")</f>
        <v/>
      </c>
      <c r="T404" s="104">
        <f>IFERROR(SUM(tbl_WohnsitzSO[[#This Row],[KLV A Kosten]:[KLV C Kosten]]),"")</f>
        <v>0</v>
      </c>
      <c r="U404" s="102">
        <f>COUNTIF($H$14:$H404,H404)</f>
        <v>0</v>
      </c>
      <c r="V404" s="161"/>
    </row>
    <row r="405" spans="1:22">
      <c r="A405" s="101">
        <v>392</v>
      </c>
      <c r="B405" s="156"/>
      <c r="C405" s="156"/>
      <c r="D405" s="230"/>
      <c r="E405" s="158"/>
      <c r="F405" s="230"/>
      <c r="G405" s="156"/>
      <c r="H405" s="155"/>
      <c r="I405" s="156"/>
      <c r="J405" s="156"/>
      <c r="K405" s="156"/>
      <c r="L405" s="156"/>
      <c r="M405" s="102">
        <f>SUM(tbl_WohnsitzSO[[#This Row],[KLV A]:[KLV C]])</f>
        <v>0</v>
      </c>
      <c r="N405" s="99" t="str">
        <f>IFERROR(IF(IFERROR(MATCH($C$8&amp;$H405,Tabelle2[Codierung],0),0)&gt;0,VLOOKUP(H405,Tabelle1[[Ort]:[RK KLV C üD]],2,),VLOOKUP(H405,Tabelle1[[Ort]:[RK KLV C üD]],5))+13,"")</f>
        <v/>
      </c>
      <c r="O405" s="99" t="str">
        <f>IFERROR(IF(IFERROR(MATCH($C$8&amp;$H405,Tabelle2[Codierung],0),0)&gt;0,VLOOKUP(H405,Tabelle1[[Ort]:[RK KLV C üD]],3,),VLOOKUP(H405,Tabelle1[[Ort]:[RK KLV C üD]],6))+13,"")</f>
        <v/>
      </c>
      <c r="P405" s="99" t="str">
        <f>IFERROR(IF(IFERROR(MATCH($C$8&amp;$H405,Tabelle2[Codierung],0),0)&gt;0,VLOOKUP(H405,Tabelle1[[Ort]:[RK KLV C üD]],4,),VLOOKUP(H405,Tabelle1[[Ort]:[RK KLV C üD]],7))+13,"")</f>
        <v/>
      </c>
      <c r="Q405" s="104" t="str">
        <f>IFERROR(tbl_WohnsitzSO[[#This Row],[KLV A]]*tbl_WohnsitzSO[[#This Row],[KLV A Ansatz]]/60,"")</f>
        <v/>
      </c>
      <c r="R405" s="104" t="str">
        <f>IFERROR(tbl_WohnsitzSO[[#This Row],[KLV B]]*tbl_WohnsitzSO[[#This Row],[KLV B Ansatz]]/60,"")</f>
        <v/>
      </c>
      <c r="S405" s="104" t="str">
        <f>IFERROR(tbl_WohnsitzSO[[#This Row],[KLV C]]*tbl_WohnsitzSO[[#This Row],[KLV C Ansatz]]/60,"")</f>
        <v/>
      </c>
      <c r="T405" s="104">
        <f>IFERROR(SUM(tbl_WohnsitzSO[[#This Row],[KLV A Kosten]:[KLV C Kosten]]),"")</f>
        <v>0</v>
      </c>
      <c r="U405" s="102">
        <f>COUNTIF($H$14:$H405,H405)</f>
        <v>0</v>
      </c>
      <c r="V405" s="161"/>
    </row>
    <row r="406" spans="1:22">
      <c r="A406" s="101">
        <v>393</v>
      </c>
      <c r="B406" s="156"/>
      <c r="C406" s="156"/>
      <c r="D406" s="230"/>
      <c r="E406" s="158"/>
      <c r="F406" s="230"/>
      <c r="G406" s="156"/>
      <c r="H406" s="155"/>
      <c r="I406" s="156"/>
      <c r="J406" s="156"/>
      <c r="K406" s="156"/>
      <c r="L406" s="156"/>
      <c r="M406" s="102">
        <f>SUM(tbl_WohnsitzSO[[#This Row],[KLV A]:[KLV C]])</f>
        <v>0</v>
      </c>
      <c r="N406" s="99" t="str">
        <f>IFERROR(IF(IFERROR(MATCH($C$8&amp;$H406,Tabelle2[Codierung],0),0)&gt;0,VLOOKUP(H406,Tabelle1[[Ort]:[RK KLV C üD]],2,),VLOOKUP(H406,Tabelle1[[Ort]:[RK KLV C üD]],5))+13,"")</f>
        <v/>
      </c>
      <c r="O406" s="99" t="str">
        <f>IFERROR(IF(IFERROR(MATCH($C$8&amp;$H406,Tabelle2[Codierung],0),0)&gt;0,VLOOKUP(H406,Tabelle1[[Ort]:[RK KLV C üD]],3,),VLOOKUP(H406,Tabelle1[[Ort]:[RK KLV C üD]],6))+13,"")</f>
        <v/>
      </c>
      <c r="P406" s="99" t="str">
        <f>IFERROR(IF(IFERROR(MATCH($C$8&amp;$H406,Tabelle2[Codierung],0),0)&gt;0,VLOOKUP(H406,Tabelle1[[Ort]:[RK KLV C üD]],4,),VLOOKUP(H406,Tabelle1[[Ort]:[RK KLV C üD]],7))+13,"")</f>
        <v/>
      </c>
      <c r="Q406" s="104" t="str">
        <f>IFERROR(tbl_WohnsitzSO[[#This Row],[KLV A]]*tbl_WohnsitzSO[[#This Row],[KLV A Ansatz]]/60,"")</f>
        <v/>
      </c>
      <c r="R406" s="104" t="str">
        <f>IFERROR(tbl_WohnsitzSO[[#This Row],[KLV B]]*tbl_WohnsitzSO[[#This Row],[KLV B Ansatz]]/60,"")</f>
        <v/>
      </c>
      <c r="S406" s="104" t="str">
        <f>IFERROR(tbl_WohnsitzSO[[#This Row],[KLV C]]*tbl_WohnsitzSO[[#This Row],[KLV C Ansatz]]/60,"")</f>
        <v/>
      </c>
      <c r="T406" s="104">
        <f>IFERROR(SUM(tbl_WohnsitzSO[[#This Row],[KLV A Kosten]:[KLV C Kosten]]),"")</f>
        <v>0</v>
      </c>
      <c r="U406" s="102">
        <f>COUNTIF($H$14:$H406,H406)</f>
        <v>0</v>
      </c>
      <c r="V406" s="161"/>
    </row>
    <row r="407" spans="1:22">
      <c r="A407" s="101">
        <v>394</v>
      </c>
      <c r="B407" s="156"/>
      <c r="C407" s="156"/>
      <c r="D407" s="230"/>
      <c r="E407" s="158"/>
      <c r="F407" s="230"/>
      <c r="G407" s="156"/>
      <c r="H407" s="155"/>
      <c r="I407" s="156"/>
      <c r="J407" s="156"/>
      <c r="K407" s="156"/>
      <c r="L407" s="156"/>
      <c r="M407" s="102">
        <f>SUM(tbl_WohnsitzSO[[#This Row],[KLV A]:[KLV C]])</f>
        <v>0</v>
      </c>
      <c r="N407" s="99" t="str">
        <f>IFERROR(IF(IFERROR(MATCH($C$8&amp;$H407,Tabelle2[Codierung],0),0)&gt;0,VLOOKUP(H407,Tabelle1[[Ort]:[RK KLV C üD]],2,),VLOOKUP(H407,Tabelle1[[Ort]:[RK KLV C üD]],5))+13,"")</f>
        <v/>
      </c>
      <c r="O407" s="99" t="str">
        <f>IFERROR(IF(IFERROR(MATCH($C$8&amp;$H407,Tabelle2[Codierung],0),0)&gt;0,VLOOKUP(H407,Tabelle1[[Ort]:[RK KLV C üD]],3,),VLOOKUP(H407,Tabelle1[[Ort]:[RK KLV C üD]],6))+13,"")</f>
        <v/>
      </c>
      <c r="P407" s="99" t="str">
        <f>IFERROR(IF(IFERROR(MATCH($C$8&amp;$H407,Tabelle2[Codierung],0),0)&gt;0,VLOOKUP(H407,Tabelle1[[Ort]:[RK KLV C üD]],4,),VLOOKUP(H407,Tabelle1[[Ort]:[RK KLV C üD]],7))+13,"")</f>
        <v/>
      </c>
      <c r="Q407" s="104" t="str">
        <f>IFERROR(tbl_WohnsitzSO[[#This Row],[KLV A]]*tbl_WohnsitzSO[[#This Row],[KLV A Ansatz]]/60,"")</f>
        <v/>
      </c>
      <c r="R407" s="104" t="str">
        <f>IFERROR(tbl_WohnsitzSO[[#This Row],[KLV B]]*tbl_WohnsitzSO[[#This Row],[KLV B Ansatz]]/60,"")</f>
        <v/>
      </c>
      <c r="S407" s="104" t="str">
        <f>IFERROR(tbl_WohnsitzSO[[#This Row],[KLV C]]*tbl_WohnsitzSO[[#This Row],[KLV C Ansatz]]/60,"")</f>
        <v/>
      </c>
      <c r="T407" s="104">
        <f>IFERROR(SUM(tbl_WohnsitzSO[[#This Row],[KLV A Kosten]:[KLV C Kosten]]),"")</f>
        <v>0</v>
      </c>
      <c r="U407" s="102">
        <f>COUNTIF($H$14:$H407,H407)</f>
        <v>0</v>
      </c>
      <c r="V407" s="161"/>
    </row>
    <row r="408" spans="1:22">
      <c r="A408" s="101">
        <v>395</v>
      </c>
      <c r="B408" s="156"/>
      <c r="C408" s="156"/>
      <c r="D408" s="230"/>
      <c r="E408" s="158"/>
      <c r="F408" s="230"/>
      <c r="G408" s="156"/>
      <c r="H408" s="155"/>
      <c r="I408" s="156"/>
      <c r="J408" s="156"/>
      <c r="K408" s="156"/>
      <c r="L408" s="156"/>
      <c r="M408" s="102">
        <f>SUM(tbl_WohnsitzSO[[#This Row],[KLV A]:[KLV C]])</f>
        <v>0</v>
      </c>
      <c r="N408" s="99" t="str">
        <f>IFERROR(IF(IFERROR(MATCH($C$8&amp;$H408,Tabelle2[Codierung],0),0)&gt;0,VLOOKUP(H408,Tabelle1[[Ort]:[RK KLV C üD]],2,),VLOOKUP(H408,Tabelle1[[Ort]:[RK KLV C üD]],5))+13,"")</f>
        <v/>
      </c>
      <c r="O408" s="99" t="str">
        <f>IFERROR(IF(IFERROR(MATCH($C$8&amp;$H408,Tabelle2[Codierung],0),0)&gt;0,VLOOKUP(H408,Tabelle1[[Ort]:[RK KLV C üD]],3,),VLOOKUP(H408,Tabelle1[[Ort]:[RK KLV C üD]],6))+13,"")</f>
        <v/>
      </c>
      <c r="P408" s="99" t="str">
        <f>IFERROR(IF(IFERROR(MATCH($C$8&amp;$H408,Tabelle2[Codierung],0),0)&gt;0,VLOOKUP(H408,Tabelle1[[Ort]:[RK KLV C üD]],4,),VLOOKUP(H408,Tabelle1[[Ort]:[RK KLV C üD]],7))+13,"")</f>
        <v/>
      </c>
      <c r="Q408" s="104" t="str">
        <f>IFERROR(tbl_WohnsitzSO[[#This Row],[KLV A]]*tbl_WohnsitzSO[[#This Row],[KLV A Ansatz]]/60,"")</f>
        <v/>
      </c>
      <c r="R408" s="104" t="str">
        <f>IFERROR(tbl_WohnsitzSO[[#This Row],[KLV B]]*tbl_WohnsitzSO[[#This Row],[KLV B Ansatz]]/60,"")</f>
        <v/>
      </c>
      <c r="S408" s="104" t="str">
        <f>IFERROR(tbl_WohnsitzSO[[#This Row],[KLV C]]*tbl_WohnsitzSO[[#This Row],[KLV C Ansatz]]/60,"")</f>
        <v/>
      </c>
      <c r="T408" s="104">
        <f>IFERROR(SUM(tbl_WohnsitzSO[[#This Row],[KLV A Kosten]:[KLV C Kosten]]),"")</f>
        <v>0</v>
      </c>
      <c r="U408" s="102">
        <f>COUNTIF($H$14:$H408,H408)</f>
        <v>0</v>
      </c>
      <c r="V408" s="161"/>
    </row>
    <row r="409" spans="1:22">
      <c r="A409" s="101">
        <v>396</v>
      </c>
      <c r="B409" s="156"/>
      <c r="C409" s="156"/>
      <c r="D409" s="230"/>
      <c r="E409" s="158"/>
      <c r="F409" s="230"/>
      <c r="G409" s="156"/>
      <c r="H409" s="155"/>
      <c r="I409" s="156"/>
      <c r="J409" s="156"/>
      <c r="K409" s="156"/>
      <c r="L409" s="156"/>
      <c r="M409" s="102">
        <f>SUM(tbl_WohnsitzSO[[#This Row],[KLV A]:[KLV C]])</f>
        <v>0</v>
      </c>
      <c r="N409" s="99" t="str">
        <f>IFERROR(IF(IFERROR(MATCH($C$8&amp;$H409,Tabelle2[Codierung],0),0)&gt;0,VLOOKUP(H409,Tabelle1[[Ort]:[RK KLV C üD]],2,),VLOOKUP(H409,Tabelle1[[Ort]:[RK KLV C üD]],5))+13,"")</f>
        <v/>
      </c>
      <c r="O409" s="99" t="str">
        <f>IFERROR(IF(IFERROR(MATCH($C$8&amp;$H409,Tabelle2[Codierung],0),0)&gt;0,VLOOKUP(H409,Tabelle1[[Ort]:[RK KLV C üD]],3,),VLOOKUP(H409,Tabelle1[[Ort]:[RK KLV C üD]],6))+13,"")</f>
        <v/>
      </c>
      <c r="P409" s="99" t="str">
        <f>IFERROR(IF(IFERROR(MATCH($C$8&amp;$H409,Tabelle2[Codierung],0),0)&gt;0,VLOOKUP(H409,Tabelle1[[Ort]:[RK KLV C üD]],4,),VLOOKUP(H409,Tabelle1[[Ort]:[RK KLV C üD]],7))+13,"")</f>
        <v/>
      </c>
      <c r="Q409" s="104" t="str">
        <f>IFERROR(tbl_WohnsitzSO[[#This Row],[KLV A]]*tbl_WohnsitzSO[[#This Row],[KLV A Ansatz]]/60,"")</f>
        <v/>
      </c>
      <c r="R409" s="104" t="str">
        <f>IFERROR(tbl_WohnsitzSO[[#This Row],[KLV B]]*tbl_WohnsitzSO[[#This Row],[KLV B Ansatz]]/60,"")</f>
        <v/>
      </c>
      <c r="S409" s="104" t="str">
        <f>IFERROR(tbl_WohnsitzSO[[#This Row],[KLV C]]*tbl_WohnsitzSO[[#This Row],[KLV C Ansatz]]/60,"")</f>
        <v/>
      </c>
      <c r="T409" s="104">
        <f>IFERROR(SUM(tbl_WohnsitzSO[[#This Row],[KLV A Kosten]:[KLV C Kosten]]),"")</f>
        <v>0</v>
      </c>
      <c r="U409" s="102">
        <f>COUNTIF($H$14:$H409,H409)</f>
        <v>0</v>
      </c>
      <c r="V409" s="161"/>
    </row>
    <row r="410" spans="1:22">
      <c r="A410" s="101">
        <v>397</v>
      </c>
      <c r="B410" s="156"/>
      <c r="C410" s="156"/>
      <c r="D410" s="230"/>
      <c r="E410" s="158"/>
      <c r="F410" s="230"/>
      <c r="G410" s="156"/>
      <c r="H410" s="155"/>
      <c r="I410" s="156"/>
      <c r="J410" s="156"/>
      <c r="K410" s="156"/>
      <c r="L410" s="156"/>
      <c r="M410" s="102">
        <f>SUM(tbl_WohnsitzSO[[#This Row],[KLV A]:[KLV C]])</f>
        <v>0</v>
      </c>
      <c r="N410" s="99" t="str">
        <f>IFERROR(IF(IFERROR(MATCH($C$8&amp;$H410,Tabelle2[Codierung],0),0)&gt;0,VLOOKUP(H410,Tabelle1[[Ort]:[RK KLV C üD]],2,),VLOOKUP(H410,Tabelle1[[Ort]:[RK KLV C üD]],5))+13,"")</f>
        <v/>
      </c>
      <c r="O410" s="99" t="str">
        <f>IFERROR(IF(IFERROR(MATCH($C$8&amp;$H410,Tabelle2[Codierung],0),0)&gt;0,VLOOKUP(H410,Tabelle1[[Ort]:[RK KLV C üD]],3,),VLOOKUP(H410,Tabelle1[[Ort]:[RK KLV C üD]],6))+13,"")</f>
        <v/>
      </c>
      <c r="P410" s="99" t="str">
        <f>IFERROR(IF(IFERROR(MATCH($C$8&amp;$H410,Tabelle2[Codierung],0),0)&gt;0,VLOOKUP(H410,Tabelle1[[Ort]:[RK KLV C üD]],4,),VLOOKUP(H410,Tabelle1[[Ort]:[RK KLV C üD]],7))+13,"")</f>
        <v/>
      </c>
      <c r="Q410" s="104" t="str">
        <f>IFERROR(tbl_WohnsitzSO[[#This Row],[KLV A]]*tbl_WohnsitzSO[[#This Row],[KLV A Ansatz]]/60,"")</f>
        <v/>
      </c>
      <c r="R410" s="104" t="str">
        <f>IFERROR(tbl_WohnsitzSO[[#This Row],[KLV B]]*tbl_WohnsitzSO[[#This Row],[KLV B Ansatz]]/60,"")</f>
        <v/>
      </c>
      <c r="S410" s="104" t="str">
        <f>IFERROR(tbl_WohnsitzSO[[#This Row],[KLV C]]*tbl_WohnsitzSO[[#This Row],[KLV C Ansatz]]/60,"")</f>
        <v/>
      </c>
      <c r="T410" s="104">
        <f>IFERROR(SUM(tbl_WohnsitzSO[[#This Row],[KLV A Kosten]:[KLV C Kosten]]),"")</f>
        <v>0</v>
      </c>
      <c r="U410" s="102">
        <f>COUNTIF($H$14:$H410,H410)</f>
        <v>0</v>
      </c>
      <c r="V410" s="161"/>
    </row>
    <row r="411" spans="1:22">
      <c r="A411" s="101">
        <v>398</v>
      </c>
      <c r="B411" s="156"/>
      <c r="C411" s="156"/>
      <c r="D411" s="230"/>
      <c r="E411" s="158"/>
      <c r="F411" s="230"/>
      <c r="G411" s="156"/>
      <c r="H411" s="155"/>
      <c r="I411" s="156"/>
      <c r="J411" s="156"/>
      <c r="K411" s="156"/>
      <c r="L411" s="156"/>
      <c r="M411" s="102">
        <f>SUM(tbl_WohnsitzSO[[#This Row],[KLV A]:[KLV C]])</f>
        <v>0</v>
      </c>
      <c r="N411" s="99" t="str">
        <f>IFERROR(IF(IFERROR(MATCH($C$8&amp;$H411,Tabelle2[Codierung],0),0)&gt;0,VLOOKUP(H411,Tabelle1[[Ort]:[RK KLV C üD]],2,),VLOOKUP(H411,Tabelle1[[Ort]:[RK KLV C üD]],5))+13,"")</f>
        <v/>
      </c>
      <c r="O411" s="99" t="str">
        <f>IFERROR(IF(IFERROR(MATCH($C$8&amp;$H411,Tabelle2[Codierung],0),0)&gt;0,VLOOKUP(H411,Tabelle1[[Ort]:[RK KLV C üD]],3,),VLOOKUP(H411,Tabelle1[[Ort]:[RK KLV C üD]],6))+13,"")</f>
        <v/>
      </c>
      <c r="P411" s="99" t="str">
        <f>IFERROR(IF(IFERROR(MATCH($C$8&amp;$H411,Tabelle2[Codierung],0),0)&gt;0,VLOOKUP(H411,Tabelle1[[Ort]:[RK KLV C üD]],4,),VLOOKUP(H411,Tabelle1[[Ort]:[RK KLV C üD]],7))+13,"")</f>
        <v/>
      </c>
      <c r="Q411" s="104" t="str">
        <f>IFERROR(tbl_WohnsitzSO[[#This Row],[KLV A]]*tbl_WohnsitzSO[[#This Row],[KLV A Ansatz]]/60,"")</f>
        <v/>
      </c>
      <c r="R411" s="104" t="str">
        <f>IFERROR(tbl_WohnsitzSO[[#This Row],[KLV B]]*tbl_WohnsitzSO[[#This Row],[KLV B Ansatz]]/60,"")</f>
        <v/>
      </c>
      <c r="S411" s="104" t="str">
        <f>IFERROR(tbl_WohnsitzSO[[#This Row],[KLV C]]*tbl_WohnsitzSO[[#This Row],[KLV C Ansatz]]/60,"")</f>
        <v/>
      </c>
      <c r="T411" s="104">
        <f>IFERROR(SUM(tbl_WohnsitzSO[[#This Row],[KLV A Kosten]:[KLV C Kosten]]),"")</f>
        <v>0</v>
      </c>
      <c r="U411" s="102">
        <f>COUNTIF($H$14:$H411,H411)</f>
        <v>0</v>
      </c>
      <c r="V411" s="161"/>
    </row>
    <row r="412" spans="1:22">
      <c r="A412" s="101">
        <v>399</v>
      </c>
      <c r="B412" s="156"/>
      <c r="C412" s="156"/>
      <c r="D412" s="230"/>
      <c r="E412" s="158"/>
      <c r="F412" s="230"/>
      <c r="G412" s="156"/>
      <c r="H412" s="155"/>
      <c r="I412" s="156"/>
      <c r="J412" s="156"/>
      <c r="K412" s="156"/>
      <c r="L412" s="156"/>
      <c r="M412" s="102">
        <f>SUM(tbl_WohnsitzSO[[#This Row],[KLV A]:[KLV C]])</f>
        <v>0</v>
      </c>
      <c r="N412" s="99" t="str">
        <f>IFERROR(IF(IFERROR(MATCH($C$8&amp;$H412,Tabelle2[Codierung],0),0)&gt;0,VLOOKUP(H412,Tabelle1[[Ort]:[RK KLV C üD]],2,),VLOOKUP(H412,Tabelle1[[Ort]:[RK KLV C üD]],5))+13,"")</f>
        <v/>
      </c>
      <c r="O412" s="99" t="str">
        <f>IFERROR(IF(IFERROR(MATCH($C$8&amp;$H412,Tabelle2[Codierung],0),0)&gt;0,VLOOKUP(H412,Tabelle1[[Ort]:[RK KLV C üD]],3,),VLOOKUP(H412,Tabelle1[[Ort]:[RK KLV C üD]],6))+13,"")</f>
        <v/>
      </c>
      <c r="P412" s="99" t="str">
        <f>IFERROR(IF(IFERROR(MATCH($C$8&amp;$H412,Tabelle2[Codierung],0),0)&gt;0,VLOOKUP(H412,Tabelle1[[Ort]:[RK KLV C üD]],4,),VLOOKUP(H412,Tabelle1[[Ort]:[RK KLV C üD]],7))+13,"")</f>
        <v/>
      </c>
      <c r="Q412" s="104" t="str">
        <f>IFERROR(tbl_WohnsitzSO[[#This Row],[KLV A]]*tbl_WohnsitzSO[[#This Row],[KLV A Ansatz]]/60,"")</f>
        <v/>
      </c>
      <c r="R412" s="104" t="str">
        <f>IFERROR(tbl_WohnsitzSO[[#This Row],[KLV B]]*tbl_WohnsitzSO[[#This Row],[KLV B Ansatz]]/60,"")</f>
        <v/>
      </c>
      <c r="S412" s="104" t="str">
        <f>IFERROR(tbl_WohnsitzSO[[#This Row],[KLV C]]*tbl_WohnsitzSO[[#This Row],[KLV C Ansatz]]/60,"")</f>
        <v/>
      </c>
      <c r="T412" s="104">
        <f>IFERROR(SUM(tbl_WohnsitzSO[[#This Row],[KLV A Kosten]:[KLV C Kosten]]),"")</f>
        <v>0</v>
      </c>
      <c r="U412" s="102">
        <f>COUNTIF($H$14:$H412,H412)</f>
        <v>0</v>
      </c>
      <c r="V412" s="161"/>
    </row>
    <row r="413" spans="1:22">
      <c r="A413" s="101">
        <v>400</v>
      </c>
      <c r="B413" s="156"/>
      <c r="C413" s="156"/>
      <c r="D413" s="230"/>
      <c r="E413" s="158"/>
      <c r="F413" s="230"/>
      <c r="G413" s="156"/>
      <c r="H413" s="155"/>
      <c r="I413" s="156"/>
      <c r="J413" s="156"/>
      <c r="K413" s="156"/>
      <c r="L413" s="156"/>
      <c r="M413" s="102">
        <f>SUM(tbl_WohnsitzSO[[#This Row],[KLV A]:[KLV C]])</f>
        <v>0</v>
      </c>
      <c r="N413" s="99" t="str">
        <f>IFERROR(IF(IFERROR(MATCH($C$8&amp;$H413,Tabelle2[Codierung],0),0)&gt;0,VLOOKUP(H413,Tabelle1[[Ort]:[RK KLV C üD]],2,),VLOOKUP(H413,Tabelle1[[Ort]:[RK KLV C üD]],5))+13,"")</f>
        <v/>
      </c>
      <c r="O413" s="99" t="str">
        <f>IFERROR(IF(IFERROR(MATCH($C$8&amp;$H413,Tabelle2[Codierung],0),0)&gt;0,VLOOKUP(H413,Tabelle1[[Ort]:[RK KLV C üD]],3,),VLOOKUP(H413,Tabelle1[[Ort]:[RK KLV C üD]],6))+13,"")</f>
        <v/>
      </c>
      <c r="P413" s="99" t="str">
        <f>IFERROR(IF(IFERROR(MATCH($C$8&amp;$H413,Tabelle2[Codierung],0),0)&gt;0,VLOOKUP(H413,Tabelle1[[Ort]:[RK KLV C üD]],4,),VLOOKUP(H413,Tabelle1[[Ort]:[RK KLV C üD]],7))+13,"")</f>
        <v/>
      </c>
      <c r="Q413" s="104" t="str">
        <f>IFERROR(tbl_WohnsitzSO[[#This Row],[KLV A]]*tbl_WohnsitzSO[[#This Row],[KLV A Ansatz]]/60,"")</f>
        <v/>
      </c>
      <c r="R413" s="104" t="str">
        <f>IFERROR(tbl_WohnsitzSO[[#This Row],[KLV B]]*tbl_WohnsitzSO[[#This Row],[KLV B Ansatz]]/60,"")</f>
        <v/>
      </c>
      <c r="S413" s="104" t="str">
        <f>IFERROR(tbl_WohnsitzSO[[#This Row],[KLV C]]*tbl_WohnsitzSO[[#This Row],[KLV C Ansatz]]/60,"")</f>
        <v/>
      </c>
      <c r="T413" s="104">
        <f>IFERROR(SUM(tbl_WohnsitzSO[[#This Row],[KLV A Kosten]:[KLV C Kosten]]),"")</f>
        <v>0</v>
      </c>
      <c r="U413" s="102">
        <f>COUNTIF($H$14:$H413,H413)</f>
        <v>0</v>
      </c>
      <c r="V413" s="161"/>
    </row>
    <row r="414" spans="1:22">
      <c r="A414" s="101">
        <v>401</v>
      </c>
      <c r="B414" s="156"/>
      <c r="C414" s="156"/>
      <c r="D414" s="230"/>
      <c r="E414" s="158"/>
      <c r="F414" s="230"/>
      <c r="G414" s="156"/>
      <c r="H414" s="155"/>
      <c r="I414" s="156"/>
      <c r="J414" s="156"/>
      <c r="K414" s="156"/>
      <c r="L414" s="156"/>
      <c r="M414" s="102">
        <f>SUM(tbl_WohnsitzSO[[#This Row],[KLV A]:[KLV C]])</f>
        <v>0</v>
      </c>
      <c r="N414" s="99" t="str">
        <f>IFERROR(IF(IFERROR(MATCH($C$8&amp;$H414,Tabelle2[Codierung],0),0)&gt;0,VLOOKUP(H414,Tabelle1[[Ort]:[RK KLV C üD]],2,),VLOOKUP(H414,Tabelle1[[Ort]:[RK KLV C üD]],5))+13,"")</f>
        <v/>
      </c>
      <c r="O414" s="99" t="str">
        <f>IFERROR(IF(IFERROR(MATCH($C$8&amp;$H414,Tabelle2[Codierung],0),0)&gt;0,VLOOKUP(H414,Tabelle1[[Ort]:[RK KLV C üD]],3,),VLOOKUP(H414,Tabelle1[[Ort]:[RK KLV C üD]],6))+13,"")</f>
        <v/>
      </c>
      <c r="P414" s="99" t="str">
        <f>IFERROR(IF(IFERROR(MATCH($C$8&amp;$H414,Tabelle2[Codierung],0),0)&gt;0,VLOOKUP(H414,Tabelle1[[Ort]:[RK KLV C üD]],4,),VLOOKUP(H414,Tabelle1[[Ort]:[RK KLV C üD]],7))+13,"")</f>
        <v/>
      </c>
      <c r="Q414" s="104" t="str">
        <f>IFERROR(tbl_WohnsitzSO[[#This Row],[KLV A]]*tbl_WohnsitzSO[[#This Row],[KLV A Ansatz]]/60,"")</f>
        <v/>
      </c>
      <c r="R414" s="104" t="str">
        <f>IFERROR(tbl_WohnsitzSO[[#This Row],[KLV B]]*tbl_WohnsitzSO[[#This Row],[KLV B Ansatz]]/60,"")</f>
        <v/>
      </c>
      <c r="S414" s="104" t="str">
        <f>IFERROR(tbl_WohnsitzSO[[#This Row],[KLV C]]*tbl_WohnsitzSO[[#This Row],[KLV C Ansatz]]/60,"")</f>
        <v/>
      </c>
      <c r="T414" s="104">
        <f>IFERROR(SUM(tbl_WohnsitzSO[[#This Row],[KLV A Kosten]:[KLV C Kosten]]),"")</f>
        <v>0</v>
      </c>
      <c r="U414" s="102">
        <f>COUNTIF($H$14:$H414,H414)</f>
        <v>0</v>
      </c>
      <c r="V414" s="161"/>
    </row>
    <row r="415" spans="1:22">
      <c r="A415" s="101">
        <v>402</v>
      </c>
      <c r="B415" s="156"/>
      <c r="C415" s="156"/>
      <c r="D415" s="230"/>
      <c r="E415" s="158"/>
      <c r="F415" s="230"/>
      <c r="G415" s="156"/>
      <c r="H415" s="155"/>
      <c r="I415" s="156"/>
      <c r="J415" s="156"/>
      <c r="K415" s="156"/>
      <c r="L415" s="156"/>
      <c r="M415" s="102">
        <f>SUM(tbl_WohnsitzSO[[#This Row],[KLV A]:[KLV C]])</f>
        <v>0</v>
      </c>
      <c r="N415" s="99" t="str">
        <f>IFERROR(IF(IFERROR(MATCH($C$8&amp;$H415,Tabelle2[Codierung],0),0)&gt;0,VLOOKUP(H415,Tabelle1[[Ort]:[RK KLV C üD]],2,),VLOOKUP(H415,Tabelle1[[Ort]:[RK KLV C üD]],5))+13,"")</f>
        <v/>
      </c>
      <c r="O415" s="99" t="str">
        <f>IFERROR(IF(IFERROR(MATCH($C$8&amp;$H415,Tabelle2[Codierung],0),0)&gt;0,VLOOKUP(H415,Tabelle1[[Ort]:[RK KLV C üD]],3,),VLOOKUP(H415,Tabelle1[[Ort]:[RK KLV C üD]],6))+13,"")</f>
        <v/>
      </c>
      <c r="P415" s="99" t="str">
        <f>IFERROR(IF(IFERROR(MATCH($C$8&amp;$H415,Tabelle2[Codierung],0),0)&gt;0,VLOOKUP(H415,Tabelle1[[Ort]:[RK KLV C üD]],4,),VLOOKUP(H415,Tabelle1[[Ort]:[RK KLV C üD]],7))+13,"")</f>
        <v/>
      </c>
      <c r="Q415" s="104" t="str">
        <f>IFERROR(tbl_WohnsitzSO[[#This Row],[KLV A]]*tbl_WohnsitzSO[[#This Row],[KLV A Ansatz]]/60,"")</f>
        <v/>
      </c>
      <c r="R415" s="104" t="str">
        <f>IFERROR(tbl_WohnsitzSO[[#This Row],[KLV B]]*tbl_WohnsitzSO[[#This Row],[KLV B Ansatz]]/60,"")</f>
        <v/>
      </c>
      <c r="S415" s="104" t="str">
        <f>IFERROR(tbl_WohnsitzSO[[#This Row],[KLV C]]*tbl_WohnsitzSO[[#This Row],[KLV C Ansatz]]/60,"")</f>
        <v/>
      </c>
      <c r="T415" s="104">
        <f>IFERROR(SUM(tbl_WohnsitzSO[[#This Row],[KLV A Kosten]:[KLV C Kosten]]),"")</f>
        <v>0</v>
      </c>
      <c r="U415" s="102">
        <f>COUNTIF($H$14:$H415,H415)</f>
        <v>0</v>
      </c>
      <c r="V415" s="161"/>
    </row>
    <row r="416" spans="1:22">
      <c r="A416" s="101">
        <v>403</v>
      </c>
      <c r="B416" s="156"/>
      <c r="C416" s="156"/>
      <c r="D416" s="230"/>
      <c r="E416" s="158"/>
      <c r="F416" s="230"/>
      <c r="G416" s="156"/>
      <c r="H416" s="155"/>
      <c r="I416" s="156"/>
      <c r="J416" s="156"/>
      <c r="K416" s="156"/>
      <c r="L416" s="156"/>
      <c r="M416" s="102">
        <f>SUM(tbl_WohnsitzSO[[#This Row],[KLV A]:[KLV C]])</f>
        <v>0</v>
      </c>
      <c r="N416" s="99" t="str">
        <f>IFERROR(IF(IFERROR(MATCH($C$8&amp;$H416,Tabelle2[Codierung],0),0)&gt;0,VLOOKUP(H416,Tabelle1[[Ort]:[RK KLV C üD]],2,),VLOOKUP(H416,Tabelle1[[Ort]:[RK KLV C üD]],5))+13,"")</f>
        <v/>
      </c>
      <c r="O416" s="99" t="str">
        <f>IFERROR(IF(IFERROR(MATCH($C$8&amp;$H416,Tabelle2[Codierung],0),0)&gt;0,VLOOKUP(H416,Tabelle1[[Ort]:[RK KLV C üD]],3,),VLOOKUP(H416,Tabelle1[[Ort]:[RK KLV C üD]],6))+13,"")</f>
        <v/>
      </c>
      <c r="P416" s="99" t="str">
        <f>IFERROR(IF(IFERROR(MATCH($C$8&amp;$H416,Tabelle2[Codierung],0),0)&gt;0,VLOOKUP(H416,Tabelle1[[Ort]:[RK KLV C üD]],4,),VLOOKUP(H416,Tabelle1[[Ort]:[RK KLV C üD]],7))+13,"")</f>
        <v/>
      </c>
      <c r="Q416" s="104" t="str">
        <f>IFERROR(tbl_WohnsitzSO[[#This Row],[KLV A]]*tbl_WohnsitzSO[[#This Row],[KLV A Ansatz]]/60,"")</f>
        <v/>
      </c>
      <c r="R416" s="104" t="str">
        <f>IFERROR(tbl_WohnsitzSO[[#This Row],[KLV B]]*tbl_WohnsitzSO[[#This Row],[KLV B Ansatz]]/60,"")</f>
        <v/>
      </c>
      <c r="S416" s="104" t="str">
        <f>IFERROR(tbl_WohnsitzSO[[#This Row],[KLV C]]*tbl_WohnsitzSO[[#This Row],[KLV C Ansatz]]/60,"")</f>
        <v/>
      </c>
      <c r="T416" s="104">
        <f>IFERROR(SUM(tbl_WohnsitzSO[[#This Row],[KLV A Kosten]:[KLV C Kosten]]),"")</f>
        <v>0</v>
      </c>
      <c r="U416" s="102">
        <f>COUNTIF($H$14:$H416,H416)</f>
        <v>0</v>
      </c>
      <c r="V416" s="161"/>
    </row>
    <row r="417" spans="1:22">
      <c r="A417" s="101">
        <v>404</v>
      </c>
      <c r="B417" s="156"/>
      <c r="C417" s="156"/>
      <c r="D417" s="230"/>
      <c r="E417" s="158"/>
      <c r="F417" s="230"/>
      <c r="G417" s="156"/>
      <c r="H417" s="155"/>
      <c r="I417" s="156"/>
      <c r="J417" s="156"/>
      <c r="K417" s="156"/>
      <c r="L417" s="156"/>
      <c r="M417" s="102">
        <f>SUM(tbl_WohnsitzSO[[#This Row],[KLV A]:[KLV C]])</f>
        <v>0</v>
      </c>
      <c r="N417" s="99" t="str">
        <f>IFERROR(IF(IFERROR(MATCH($C$8&amp;$H417,Tabelle2[Codierung],0),0)&gt;0,VLOOKUP(H417,Tabelle1[[Ort]:[RK KLV C üD]],2,),VLOOKUP(H417,Tabelle1[[Ort]:[RK KLV C üD]],5))+13,"")</f>
        <v/>
      </c>
      <c r="O417" s="99" t="str">
        <f>IFERROR(IF(IFERROR(MATCH($C$8&amp;$H417,Tabelle2[Codierung],0),0)&gt;0,VLOOKUP(H417,Tabelle1[[Ort]:[RK KLV C üD]],3,),VLOOKUP(H417,Tabelle1[[Ort]:[RK KLV C üD]],6))+13,"")</f>
        <v/>
      </c>
      <c r="P417" s="99" t="str">
        <f>IFERROR(IF(IFERROR(MATCH($C$8&amp;$H417,Tabelle2[Codierung],0),0)&gt;0,VLOOKUP(H417,Tabelle1[[Ort]:[RK KLV C üD]],4,),VLOOKUP(H417,Tabelle1[[Ort]:[RK KLV C üD]],7))+13,"")</f>
        <v/>
      </c>
      <c r="Q417" s="104" t="str">
        <f>IFERROR(tbl_WohnsitzSO[[#This Row],[KLV A]]*tbl_WohnsitzSO[[#This Row],[KLV A Ansatz]]/60,"")</f>
        <v/>
      </c>
      <c r="R417" s="104" t="str">
        <f>IFERROR(tbl_WohnsitzSO[[#This Row],[KLV B]]*tbl_WohnsitzSO[[#This Row],[KLV B Ansatz]]/60,"")</f>
        <v/>
      </c>
      <c r="S417" s="104" t="str">
        <f>IFERROR(tbl_WohnsitzSO[[#This Row],[KLV C]]*tbl_WohnsitzSO[[#This Row],[KLV C Ansatz]]/60,"")</f>
        <v/>
      </c>
      <c r="T417" s="104">
        <f>IFERROR(SUM(tbl_WohnsitzSO[[#This Row],[KLV A Kosten]:[KLV C Kosten]]),"")</f>
        <v>0</v>
      </c>
      <c r="U417" s="102">
        <f>COUNTIF($H$14:$H417,H417)</f>
        <v>0</v>
      </c>
      <c r="V417" s="161"/>
    </row>
    <row r="418" spans="1:22">
      <c r="A418" s="101">
        <v>405</v>
      </c>
      <c r="B418" s="156"/>
      <c r="C418" s="156"/>
      <c r="D418" s="230"/>
      <c r="E418" s="158"/>
      <c r="F418" s="230"/>
      <c r="G418" s="156"/>
      <c r="H418" s="155"/>
      <c r="I418" s="156"/>
      <c r="J418" s="156"/>
      <c r="K418" s="156"/>
      <c r="L418" s="156"/>
      <c r="M418" s="102">
        <f>SUM(tbl_WohnsitzSO[[#This Row],[KLV A]:[KLV C]])</f>
        <v>0</v>
      </c>
      <c r="N418" s="99" t="str">
        <f>IFERROR(IF(IFERROR(MATCH($C$8&amp;$H418,Tabelle2[Codierung],0),0)&gt;0,VLOOKUP(H418,Tabelle1[[Ort]:[RK KLV C üD]],2,),VLOOKUP(H418,Tabelle1[[Ort]:[RK KLV C üD]],5))+13,"")</f>
        <v/>
      </c>
      <c r="O418" s="99" t="str">
        <f>IFERROR(IF(IFERROR(MATCH($C$8&amp;$H418,Tabelle2[Codierung],0),0)&gt;0,VLOOKUP(H418,Tabelle1[[Ort]:[RK KLV C üD]],3,),VLOOKUP(H418,Tabelle1[[Ort]:[RK KLV C üD]],6))+13,"")</f>
        <v/>
      </c>
      <c r="P418" s="99" t="str">
        <f>IFERROR(IF(IFERROR(MATCH($C$8&amp;$H418,Tabelle2[Codierung],0),0)&gt;0,VLOOKUP(H418,Tabelle1[[Ort]:[RK KLV C üD]],4,),VLOOKUP(H418,Tabelle1[[Ort]:[RK KLV C üD]],7))+13,"")</f>
        <v/>
      </c>
      <c r="Q418" s="104" t="str">
        <f>IFERROR(tbl_WohnsitzSO[[#This Row],[KLV A]]*tbl_WohnsitzSO[[#This Row],[KLV A Ansatz]]/60,"")</f>
        <v/>
      </c>
      <c r="R418" s="104" t="str">
        <f>IFERROR(tbl_WohnsitzSO[[#This Row],[KLV B]]*tbl_WohnsitzSO[[#This Row],[KLV B Ansatz]]/60,"")</f>
        <v/>
      </c>
      <c r="S418" s="104" t="str">
        <f>IFERROR(tbl_WohnsitzSO[[#This Row],[KLV C]]*tbl_WohnsitzSO[[#This Row],[KLV C Ansatz]]/60,"")</f>
        <v/>
      </c>
      <c r="T418" s="104">
        <f>IFERROR(SUM(tbl_WohnsitzSO[[#This Row],[KLV A Kosten]:[KLV C Kosten]]),"")</f>
        <v>0</v>
      </c>
      <c r="U418" s="102">
        <f>COUNTIF($H$14:$H418,H418)</f>
        <v>0</v>
      </c>
      <c r="V418" s="161"/>
    </row>
    <row r="419" spans="1:22">
      <c r="A419" s="101">
        <v>406</v>
      </c>
      <c r="B419" s="156"/>
      <c r="C419" s="156"/>
      <c r="D419" s="230"/>
      <c r="E419" s="158"/>
      <c r="F419" s="230"/>
      <c r="G419" s="156"/>
      <c r="H419" s="155"/>
      <c r="I419" s="156"/>
      <c r="J419" s="156"/>
      <c r="K419" s="156"/>
      <c r="L419" s="156"/>
      <c r="M419" s="102">
        <f>SUM(tbl_WohnsitzSO[[#This Row],[KLV A]:[KLV C]])</f>
        <v>0</v>
      </c>
      <c r="N419" s="99" t="str">
        <f>IFERROR(IF(IFERROR(MATCH($C$8&amp;$H419,Tabelle2[Codierung],0),0)&gt;0,VLOOKUP(H419,Tabelle1[[Ort]:[RK KLV C üD]],2,),VLOOKUP(H419,Tabelle1[[Ort]:[RK KLV C üD]],5))+13,"")</f>
        <v/>
      </c>
      <c r="O419" s="99" t="str">
        <f>IFERROR(IF(IFERROR(MATCH($C$8&amp;$H419,Tabelle2[Codierung],0),0)&gt;0,VLOOKUP(H419,Tabelle1[[Ort]:[RK KLV C üD]],3,),VLOOKUP(H419,Tabelle1[[Ort]:[RK KLV C üD]],6))+13,"")</f>
        <v/>
      </c>
      <c r="P419" s="99" t="str">
        <f>IFERROR(IF(IFERROR(MATCH($C$8&amp;$H419,Tabelle2[Codierung],0),0)&gt;0,VLOOKUP(H419,Tabelle1[[Ort]:[RK KLV C üD]],4,),VLOOKUP(H419,Tabelle1[[Ort]:[RK KLV C üD]],7))+13,"")</f>
        <v/>
      </c>
      <c r="Q419" s="104" t="str">
        <f>IFERROR(tbl_WohnsitzSO[[#This Row],[KLV A]]*tbl_WohnsitzSO[[#This Row],[KLV A Ansatz]]/60,"")</f>
        <v/>
      </c>
      <c r="R419" s="104" t="str">
        <f>IFERROR(tbl_WohnsitzSO[[#This Row],[KLV B]]*tbl_WohnsitzSO[[#This Row],[KLV B Ansatz]]/60,"")</f>
        <v/>
      </c>
      <c r="S419" s="104" t="str">
        <f>IFERROR(tbl_WohnsitzSO[[#This Row],[KLV C]]*tbl_WohnsitzSO[[#This Row],[KLV C Ansatz]]/60,"")</f>
        <v/>
      </c>
      <c r="T419" s="104">
        <f>IFERROR(SUM(tbl_WohnsitzSO[[#This Row],[KLV A Kosten]:[KLV C Kosten]]),"")</f>
        <v>0</v>
      </c>
      <c r="U419" s="102">
        <f>COUNTIF($H$14:$H419,H419)</f>
        <v>0</v>
      </c>
      <c r="V419" s="161"/>
    </row>
    <row r="420" spans="1:22">
      <c r="A420" s="101">
        <v>407</v>
      </c>
      <c r="B420" s="156"/>
      <c r="C420" s="156"/>
      <c r="D420" s="230"/>
      <c r="E420" s="158"/>
      <c r="F420" s="230"/>
      <c r="G420" s="156"/>
      <c r="H420" s="155"/>
      <c r="I420" s="156"/>
      <c r="J420" s="156"/>
      <c r="K420" s="156"/>
      <c r="L420" s="156"/>
      <c r="M420" s="102">
        <f>SUM(tbl_WohnsitzSO[[#This Row],[KLV A]:[KLV C]])</f>
        <v>0</v>
      </c>
      <c r="N420" s="99" t="str">
        <f>IFERROR(IF(IFERROR(MATCH($C$8&amp;$H420,Tabelle2[Codierung],0),0)&gt;0,VLOOKUP(H420,Tabelle1[[Ort]:[RK KLV C üD]],2,),VLOOKUP(H420,Tabelle1[[Ort]:[RK KLV C üD]],5))+13,"")</f>
        <v/>
      </c>
      <c r="O420" s="99" t="str">
        <f>IFERROR(IF(IFERROR(MATCH($C$8&amp;$H420,Tabelle2[Codierung],0),0)&gt;0,VLOOKUP(H420,Tabelle1[[Ort]:[RK KLV C üD]],3,),VLOOKUP(H420,Tabelle1[[Ort]:[RK KLV C üD]],6))+13,"")</f>
        <v/>
      </c>
      <c r="P420" s="99" t="str">
        <f>IFERROR(IF(IFERROR(MATCH($C$8&amp;$H420,Tabelle2[Codierung],0),0)&gt;0,VLOOKUP(H420,Tabelle1[[Ort]:[RK KLV C üD]],4,),VLOOKUP(H420,Tabelle1[[Ort]:[RK KLV C üD]],7))+13,"")</f>
        <v/>
      </c>
      <c r="Q420" s="104" t="str">
        <f>IFERROR(tbl_WohnsitzSO[[#This Row],[KLV A]]*tbl_WohnsitzSO[[#This Row],[KLV A Ansatz]]/60,"")</f>
        <v/>
      </c>
      <c r="R420" s="104" t="str">
        <f>IFERROR(tbl_WohnsitzSO[[#This Row],[KLV B]]*tbl_WohnsitzSO[[#This Row],[KLV B Ansatz]]/60,"")</f>
        <v/>
      </c>
      <c r="S420" s="104" t="str">
        <f>IFERROR(tbl_WohnsitzSO[[#This Row],[KLV C]]*tbl_WohnsitzSO[[#This Row],[KLV C Ansatz]]/60,"")</f>
        <v/>
      </c>
      <c r="T420" s="104">
        <f>IFERROR(SUM(tbl_WohnsitzSO[[#This Row],[KLV A Kosten]:[KLV C Kosten]]),"")</f>
        <v>0</v>
      </c>
      <c r="U420" s="102">
        <f>COUNTIF($H$14:$H420,H420)</f>
        <v>0</v>
      </c>
      <c r="V420" s="161"/>
    </row>
    <row r="421" spans="1:22">
      <c r="A421" s="101">
        <v>408</v>
      </c>
      <c r="B421" s="156"/>
      <c r="C421" s="156"/>
      <c r="D421" s="230"/>
      <c r="E421" s="158"/>
      <c r="F421" s="230"/>
      <c r="G421" s="156"/>
      <c r="H421" s="155"/>
      <c r="I421" s="156"/>
      <c r="J421" s="156"/>
      <c r="K421" s="156"/>
      <c r="L421" s="156"/>
      <c r="M421" s="102">
        <f>SUM(tbl_WohnsitzSO[[#This Row],[KLV A]:[KLV C]])</f>
        <v>0</v>
      </c>
      <c r="N421" s="99" t="str">
        <f>IFERROR(IF(IFERROR(MATCH($C$8&amp;$H421,Tabelle2[Codierung],0),0)&gt;0,VLOOKUP(H421,Tabelle1[[Ort]:[RK KLV C üD]],2,),VLOOKUP(H421,Tabelle1[[Ort]:[RK KLV C üD]],5))+13,"")</f>
        <v/>
      </c>
      <c r="O421" s="99" t="str">
        <f>IFERROR(IF(IFERROR(MATCH($C$8&amp;$H421,Tabelle2[Codierung],0),0)&gt;0,VLOOKUP(H421,Tabelle1[[Ort]:[RK KLV C üD]],3,),VLOOKUP(H421,Tabelle1[[Ort]:[RK KLV C üD]],6))+13,"")</f>
        <v/>
      </c>
      <c r="P421" s="99" t="str">
        <f>IFERROR(IF(IFERROR(MATCH($C$8&amp;$H421,Tabelle2[Codierung],0),0)&gt;0,VLOOKUP(H421,Tabelle1[[Ort]:[RK KLV C üD]],4,),VLOOKUP(H421,Tabelle1[[Ort]:[RK KLV C üD]],7))+13,"")</f>
        <v/>
      </c>
      <c r="Q421" s="104" t="str">
        <f>IFERROR(tbl_WohnsitzSO[[#This Row],[KLV A]]*tbl_WohnsitzSO[[#This Row],[KLV A Ansatz]]/60,"")</f>
        <v/>
      </c>
      <c r="R421" s="104" t="str">
        <f>IFERROR(tbl_WohnsitzSO[[#This Row],[KLV B]]*tbl_WohnsitzSO[[#This Row],[KLV B Ansatz]]/60,"")</f>
        <v/>
      </c>
      <c r="S421" s="104" t="str">
        <f>IFERROR(tbl_WohnsitzSO[[#This Row],[KLV C]]*tbl_WohnsitzSO[[#This Row],[KLV C Ansatz]]/60,"")</f>
        <v/>
      </c>
      <c r="T421" s="104">
        <f>IFERROR(SUM(tbl_WohnsitzSO[[#This Row],[KLV A Kosten]:[KLV C Kosten]]),"")</f>
        <v>0</v>
      </c>
      <c r="U421" s="102">
        <f>COUNTIF($H$14:$H421,H421)</f>
        <v>0</v>
      </c>
      <c r="V421" s="161"/>
    </row>
    <row r="422" spans="1:22">
      <c r="A422" s="101">
        <v>409</v>
      </c>
      <c r="B422" s="156"/>
      <c r="C422" s="156"/>
      <c r="D422" s="230"/>
      <c r="E422" s="158"/>
      <c r="F422" s="230"/>
      <c r="G422" s="156"/>
      <c r="H422" s="155"/>
      <c r="I422" s="156"/>
      <c r="J422" s="156"/>
      <c r="K422" s="156"/>
      <c r="L422" s="156"/>
      <c r="M422" s="102">
        <f>SUM(tbl_WohnsitzSO[[#This Row],[KLV A]:[KLV C]])</f>
        <v>0</v>
      </c>
      <c r="N422" s="99" t="str">
        <f>IFERROR(IF(IFERROR(MATCH($C$8&amp;$H422,Tabelle2[Codierung],0),0)&gt;0,VLOOKUP(H422,Tabelle1[[Ort]:[RK KLV C üD]],2,),VLOOKUP(H422,Tabelle1[[Ort]:[RK KLV C üD]],5))+13,"")</f>
        <v/>
      </c>
      <c r="O422" s="99" t="str">
        <f>IFERROR(IF(IFERROR(MATCH($C$8&amp;$H422,Tabelle2[Codierung],0),0)&gt;0,VLOOKUP(H422,Tabelle1[[Ort]:[RK KLV C üD]],3,),VLOOKUP(H422,Tabelle1[[Ort]:[RK KLV C üD]],6))+13,"")</f>
        <v/>
      </c>
      <c r="P422" s="99" t="str">
        <f>IFERROR(IF(IFERROR(MATCH($C$8&amp;$H422,Tabelle2[Codierung],0),0)&gt;0,VLOOKUP(H422,Tabelle1[[Ort]:[RK KLV C üD]],4,),VLOOKUP(H422,Tabelle1[[Ort]:[RK KLV C üD]],7))+13,"")</f>
        <v/>
      </c>
      <c r="Q422" s="104" t="str">
        <f>IFERROR(tbl_WohnsitzSO[[#This Row],[KLV A]]*tbl_WohnsitzSO[[#This Row],[KLV A Ansatz]]/60,"")</f>
        <v/>
      </c>
      <c r="R422" s="104" t="str">
        <f>IFERROR(tbl_WohnsitzSO[[#This Row],[KLV B]]*tbl_WohnsitzSO[[#This Row],[KLV B Ansatz]]/60,"")</f>
        <v/>
      </c>
      <c r="S422" s="104" t="str">
        <f>IFERROR(tbl_WohnsitzSO[[#This Row],[KLV C]]*tbl_WohnsitzSO[[#This Row],[KLV C Ansatz]]/60,"")</f>
        <v/>
      </c>
      <c r="T422" s="104">
        <f>IFERROR(SUM(tbl_WohnsitzSO[[#This Row],[KLV A Kosten]:[KLV C Kosten]]),"")</f>
        <v>0</v>
      </c>
      <c r="U422" s="102">
        <f>COUNTIF($H$14:$H422,H422)</f>
        <v>0</v>
      </c>
      <c r="V422" s="161"/>
    </row>
    <row r="423" spans="1:22">
      <c r="A423" s="101">
        <v>410</v>
      </c>
      <c r="B423" s="156"/>
      <c r="C423" s="156"/>
      <c r="D423" s="230"/>
      <c r="E423" s="158"/>
      <c r="F423" s="230"/>
      <c r="G423" s="156"/>
      <c r="H423" s="155"/>
      <c r="I423" s="156"/>
      <c r="J423" s="156"/>
      <c r="K423" s="156"/>
      <c r="L423" s="156"/>
      <c r="M423" s="102">
        <f>SUM(tbl_WohnsitzSO[[#This Row],[KLV A]:[KLV C]])</f>
        <v>0</v>
      </c>
      <c r="N423" s="99" t="str">
        <f>IFERROR(IF(IFERROR(MATCH($C$8&amp;$H423,Tabelle2[Codierung],0),0)&gt;0,VLOOKUP(H423,Tabelle1[[Ort]:[RK KLV C üD]],2,),VLOOKUP(H423,Tabelle1[[Ort]:[RK KLV C üD]],5))+13,"")</f>
        <v/>
      </c>
      <c r="O423" s="99" t="str">
        <f>IFERROR(IF(IFERROR(MATCH($C$8&amp;$H423,Tabelle2[Codierung],0),0)&gt;0,VLOOKUP(H423,Tabelle1[[Ort]:[RK KLV C üD]],3,),VLOOKUP(H423,Tabelle1[[Ort]:[RK KLV C üD]],6))+13,"")</f>
        <v/>
      </c>
      <c r="P423" s="99" t="str">
        <f>IFERROR(IF(IFERROR(MATCH($C$8&amp;$H423,Tabelle2[Codierung],0),0)&gt;0,VLOOKUP(H423,Tabelle1[[Ort]:[RK KLV C üD]],4,),VLOOKUP(H423,Tabelle1[[Ort]:[RK KLV C üD]],7))+13,"")</f>
        <v/>
      </c>
      <c r="Q423" s="104" t="str">
        <f>IFERROR(tbl_WohnsitzSO[[#This Row],[KLV A]]*tbl_WohnsitzSO[[#This Row],[KLV A Ansatz]]/60,"")</f>
        <v/>
      </c>
      <c r="R423" s="104" t="str">
        <f>IFERROR(tbl_WohnsitzSO[[#This Row],[KLV B]]*tbl_WohnsitzSO[[#This Row],[KLV B Ansatz]]/60,"")</f>
        <v/>
      </c>
      <c r="S423" s="104" t="str">
        <f>IFERROR(tbl_WohnsitzSO[[#This Row],[KLV C]]*tbl_WohnsitzSO[[#This Row],[KLV C Ansatz]]/60,"")</f>
        <v/>
      </c>
      <c r="T423" s="104">
        <f>IFERROR(SUM(tbl_WohnsitzSO[[#This Row],[KLV A Kosten]:[KLV C Kosten]]),"")</f>
        <v>0</v>
      </c>
      <c r="U423" s="102">
        <f>COUNTIF($H$14:$H423,H423)</f>
        <v>0</v>
      </c>
      <c r="V423" s="161"/>
    </row>
    <row r="424" spans="1:22">
      <c r="A424" s="101">
        <v>411</v>
      </c>
      <c r="B424" s="156"/>
      <c r="C424" s="156"/>
      <c r="D424" s="230"/>
      <c r="E424" s="158"/>
      <c r="F424" s="230"/>
      <c r="G424" s="156"/>
      <c r="H424" s="155"/>
      <c r="I424" s="156"/>
      <c r="J424" s="156"/>
      <c r="K424" s="156"/>
      <c r="L424" s="156"/>
      <c r="M424" s="102">
        <f>SUM(tbl_WohnsitzSO[[#This Row],[KLV A]:[KLV C]])</f>
        <v>0</v>
      </c>
      <c r="N424" s="99" t="str">
        <f>IFERROR(IF(IFERROR(MATCH($C$8&amp;$H424,Tabelle2[Codierung],0),0)&gt;0,VLOOKUP(H424,Tabelle1[[Ort]:[RK KLV C üD]],2,),VLOOKUP(H424,Tabelle1[[Ort]:[RK KLV C üD]],5))+13,"")</f>
        <v/>
      </c>
      <c r="O424" s="99" t="str">
        <f>IFERROR(IF(IFERROR(MATCH($C$8&amp;$H424,Tabelle2[Codierung],0),0)&gt;0,VLOOKUP(H424,Tabelle1[[Ort]:[RK KLV C üD]],3,),VLOOKUP(H424,Tabelle1[[Ort]:[RK KLV C üD]],6))+13,"")</f>
        <v/>
      </c>
      <c r="P424" s="99" t="str">
        <f>IFERROR(IF(IFERROR(MATCH($C$8&amp;$H424,Tabelle2[Codierung],0),0)&gt;0,VLOOKUP(H424,Tabelle1[[Ort]:[RK KLV C üD]],4,),VLOOKUP(H424,Tabelle1[[Ort]:[RK KLV C üD]],7))+13,"")</f>
        <v/>
      </c>
      <c r="Q424" s="104" t="str">
        <f>IFERROR(tbl_WohnsitzSO[[#This Row],[KLV A]]*tbl_WohnsitzSO[[#This Row],[KLV A Ansatz]]/60,"")</f>
        <v/>
      </c>
      <c r="R424" s="104" t="str">
        <f>IFERROR(tbl_WohnsitzSO[[#This Row],[KLV B]]*tbl_WohnsitzSO[[#This Row],[KLV B Ansatz]]/60,"")</f>
        <v/>
      </c>
      <c r="S424" s="104" t="str">
        <f>IFERROR(tbl_WohnsitzSO[[#This Row],[KLV C]]*tbl_WohnsitzSO[[#This Row],[KLV C Ansatz]]/60,"")</f>
        <v/>
      </c>
      <c r="T424" s="104">
        <f>IFERROR(SUM(tbl_WohnsitzSO[[#This Row],[KLV A Kosten]:[KLV C Kosten]]),"")</f>
        <v>0</v>
      </c>
      <c r="U424" s="102">
        <f>COUNTIF($H$14:$H424,H424)</f>
        <v>0</v>
      </c>
      <c r="V424" s="161"/>
    </row>
    <row r="425" spans="1:22">
      <c r="A425" s="101">
        <v>412</v>
      </c>
      <c r="B425" s="156"/>
      <c r="C425" s="156"/>
      <c r="D425" s="230"/>
      <c r="E425" s="158"/>
      <c r="F425" s="230"/>
      <c r="G425" s="156"/>
      <c r="H425" s="155"/>
      <c r="I425" s="156"/>
      <c r="J425" s="156"/>
      <c r="K425" s="156"/>
      <c r="L425" s="156"/>
      <c r="M425" s="102">
        <f>SUM(tbl_WohnsitzSO[[#This Row],[KLV A]:[KLV C]])</f>
        <v>0</v>
      </c>
      <c r="N425" s="99" t="str">
        <f>IFERROR(IF(IFERROR(MATCH($C$8&amp;$H425,Tabelle2[Codierung],0),0)&gt;0,VLOOKUP(H425,Tabelle1[[Ort]:[RK KLV C üD]],2,),VLOOKUP(H425,Tabelle1[[Ort]:[RK KLV C üD]],5))+13,"")</f>
        <v/>
      </c>
      <c r="O425" s="99" t="str">
        <f>IFERROR(IF(IFERROR(MATCH($C$8&amp;$H425,Tabelle2[Codierung],0),0)&gt;0,VLOOKUP(H425,Tabelle1[[Ort]:[RK KLV C üD]],3,),VLOOKUP(H425,Tabelle1[[Ort]:[RK KLV C üD]],6))+13,"")</f>
        <v/>
      </c>
      <c r="P425" s="99" t="str">
        <f>IFERROR(IF(IFERROR(MATCH($C$8&amp;$H425,Tabelle2[Codierung],0),0)&gt;0,VLOOKUP(H425,Tabelle1[[Ort]:[RK KLV C üD]],4,),VLOOKUP(H425,Tabelle1[[Ort]:[RK KLV C üD]],7))+13,"")</f>
        <v/>
      </c>
      <c r="Q425" s="104" t="str">
        <f>IFERROR(tbl_WohnsitzSO[[#This Row],[KLV A]]*tbl_WohnsitzSO[[#This Row],[KLV A Ansatz]]/60,"")</f>
        <v/>
      </c>
      <c r="R425" s="104" t="str">
        <f>IFERROR(tbl_WohnsitzSO[[#This Row],[KLV B]]*tbl_WohnsitzSO[[#This Row],[KLV B Ansatz]]/60,"")</f>
        <v/>
      </c>
      <c r="S425" s="104" t="str">
        <f>IFERROR(tbl_WohnsitzSO[[#This Row],[KLV C]]*tbl_WohnsitzSO[[#This Row],[KLV C Ansatz]]/60,"")</f>
        <v/>
      </c>
      <c r="T425" s="104">
        <f>IFERROR(SUM(tbl_WohnsitzSO[[#This Row],[KLV A Kosten]:[KLV C Kosten]]),"")</f>
        <v>0</v>
      </c>
      <c r="U425" s="102">
        <f>COUNTIF($H$14:$H425,H425)</f>
        <v>0</v>
      </c>
      <c r="V425" s="161"/>
    </row>
    <row r="426" spans="1:22">
      <c r="A426" s="101">
        <v>413</v>
      </c>
      <c r="B426" s="156"/>
      <c r="C426" s="156"/>
      <c r="D426" s="230"/>
      <c r="E426" s="158"/>
      <c r="F426" s="230"/>
      <c r="G426" s="156"/>
      <c r="H426" s="155"/>
      <c r="I426" s="156"/>
      <c r="J426" s="156"/>
      <c r="K426" s="156"/>
      <c r="L426" s="156"/>
      <c r="M426" s="102">
        <f>SUM(tbl_WohnsitzSO[[#This Row],[KLV A]:[KLV C]])</f>
        <v>0</v>
      </c>
      <c r="N426" s="99" t="str">
        <f>IFERROR(IF(IFERROR(MATCH($C$8&amp;$H426,Tabelle2[Codierung],0),0)&gt;0,VLOOKUP(H426,Tabelle1[[Ort]:[RK KLV C üD]],2,),VLOOKUP(H426,Tabelle1[[Ort]:[RK KLV C üD]],5))+13,"")</f>
        <v/>
      </c>
      <c r="O426" s="99" t="str">
        <f>IFERROR(IF(IFERROR(MATCH($C$8&amp;$H426,Tabelle2[Codierung],0),0)&gt;0,VLOOKUP(H426,Tabelle1[[Ort]:[RK KLV C üD]],3,),VLOOKUP(H426,Tabelle1[[Ort]:[RK KLV C üD]],6))+13,"")</f>
        <v/>
      </c>
      <c r="P426" s="99" t="str">
        <f>IFERROR(IF(IFERROR(MATCH($C$8&amp;$H426,Tabelle2[Codierung],0),0)&gt;0,VLOOKUP(H426,Tabelle1[[Ort]:[RK KLV C üD]],4,),VLOOKUP(H426,Tabelle1[[Ort]:[RK KLV C üD]],7))+13,"")</f>
        <v/>
      </c>
      <c r="Q426" s="104" t="str">
        <f>IFERROR(tbl_WohnsitzSO[[#This Row],[KLV A]]*tbl_WohnsitzSO[[#This Row],[KLV A Ansatz]]/60,"")</f>
        <v/>
      </c>
      <c r="R426" s="104" t="str">
        <f>IFERROR(tbl_WohnsitzSO[[#This Row],[KLV B]]*tbl_WohnsitzSO[[#This Row],[KLV B Ansatz]]/60,"")</f>
        <v/>
      </c>
      <c r="S426" s="104" t="str">
        <f>IFERROR(tbl_WohnsitzSO[[#This Row],[KLV C]]*tbl_WohnsitzSO[[#This Row],[KLV C Ansatz]]/60,"")</f>
        <v/>
      </c>
      <c r="T426" s="104">
        <f>IFERROR(SUM(tbl_WohnsitzSO[[#This Row],[KLV A Kosten]:[KLV C Kosten]]),"")</f>
        <v>0</v>
      </c>
      <c r="U426" s="102">
        <f>COUNTIF($H$14:$H426,H426)</f>
        <v>0</v>
      </c>
      <c r="V426" s="161"/>
    </row>
    <row r="427" spans="1:22">
      <c r="A427" s="101">
        <v>414</v>
      </c>
      <c r="B427" s="156"/>
      <c r="C427" s="156"/>
      <c r="D427" s="230"/>
      <c r="E427" s="158"/>
      <c r="F427" s="230"/>
      <c r="G427" s="156"/>
      <c r="H427" s="155"/>
      <c r="I427" s="156"/>
      <c r="J427" s="156"/>
      <c r="K427" s="156"/>
      <c r="L427" s="156"/>
      <c r="M427" s="102">
        <f>SUM(tbl_WohnsitzSO[[#This Row],[KLV A]:[KLV C]])</f>
        <v>0</v>
      </c>
      <c r="N427" s="99" t="str">
        <f>IFERROR(IF(IFERROR(MATCH($C$8&amp;$H427,Tabelle2[Codierung],0),0)&gt;0,VLOOKUP(H427,Tabelle1[[Ort]:[RK KLV C üD]],2,),VLOOKUP(H427,Tabelle1[[Ort]:[RK KLV C üD]],5))+13,"")</f>
        <v/>
      </c>
      <c r="O427" s="99" t="str">
        <f>IFERROR(IF(IFERROR(MATCH($C$8&amp;$H427,Tabelle2[Codierung],0),0)&gt;0,VLOOKUP(H427,Tabelle1[[Ort]:[RK KLV C üD]],3,),VLOOKUP(H427,Tabelle1[[Ort]:[RK KLV C üD]],6))+13,"")</f>
        <v/>
      </c>
      <c r="P427" s="99" t="str">
        <f>IFERROR(IF(IFERROR(MATCH($C$8&amp;$H427,Tabelle2[Codierung],0),0)&gt;0,VLOOKUP(H427,Tabelle1[[Ort]:[RK KLV C üD]],4,),VLOOKUP(H427,Tabelle1[[Ort]:[RK KLV C üD]],7))+13,"")</f>
        <v/>
      </c>
      <c r="Q427" s="104" t="str">
        <f>IFERROR(tbl_WohnsitzSO[[#This Row],[KLV A]]*tbl_WohnsitzSO[[#This Row],[KLV A Ansatz]]/60,"")</f>
        <v/>
      </c>
      <c r="R427" s="104" t="str">
        <f>IFERROR(tbl_WohnsitzSO[[#This Row],[KLV B]]*tbl_WohnsitzSO[[#This Row],[KLV B Ansatz]]/60,"")</f>
        <v/>
      </c>
      <c r="S427" s="104" t="str">
        <f>IFERROR(tbl_WohnsitzSO[[#This Row],[KLV C]]*tbl_WohnsitzSO[[#This Row],[KLV C Ansatz]]/60,"")</f>
        <v/>
      </c>
      <c r="T427" s="104">
        <f>IFERROR(SUM(tbl_WohnsitzSO[[#This Row],[KLV A Kosten]:[KLV C Kosten]]),"")</f>
        <v>0</v>
      </c>
      <c r="U427" s="102">
        <f>COUNTIF($H$14:$H427,H427)</f>
        <v>0</v>
      </c>
      <c r="V427" s="161"/>
    </row>
    <row r="428" spans="1:22">
      <c r="A428" s="101">
        <v>415</v>
      </c>
      <c r="B428" s="156"/>
      <c r="C428" s="156"/>
      <c r="D428" s="230"/>
      <c r="E428" s="158"/>
      <c r="F428" s="230"/>
      <c r="G428" s="156"/>
      <c r="H428" s="155"/>
      <c r="I428" s="156"/>
      <c r="J428" s="156"/>
      <c r="K428" s="156"/>
      <c r="L428" s="156"/>
      <c r="M428" s="102">
        <f>SUM(tbl_WohnsitzSO[[#This Row],[KLV A]:[KLV C]])</f>
        <v>0</v>
      </c>
      <c r="N428" s="99" t="str">
        <f>IFERROR(IF(IFERROR(MATCH($C$8&amp;$H428,Tabelle2[Codierung],0),0)&gt;0,VLOOKUP(H428,Tabelle1[[Ort]:[RK KLV C üD]],2,),VLOOKUP(H428,Tabelle1[[Ort]:[RK KLV C üD]],5))+13,"")</f>
        <v/>
      </c>
      <c r="O428" s="99" t="str">
        <f>IFERROR(IF(IFERROR(MATCH($C$8&amp;$H428,Tabelle2[Codierung],0),0)&gt;0,VLOOKUP(H428,Tabelle1[[Ort]:[RK KLV C üD]],3,),VLOOKUP(H428,Tabelle1[[Ort]:[RK KLV C üD]],6))+13,"")</f>
        <v/>
      </c>
      <c r="P428" s="99" t="str">
        <f>IFERROR(IF(IFERROR(MATCH($C$8&amp;$H428,Tabelle2[Codierung],0),0)&gt;0,VLOOKUP(H428,Tabelle1[[Ort]:[RK KLV C üD]],4,),VLOOKUP(H428,Tabelle1[[Ort]:[RK KLV C üD]],7))+13,"")</f>
        <v/>
      </c>
      <c r="Q428" s="104" t="str">
        <f>IFERROR(tbl_WohnsitzSO[[#This Row],[KLV A]]*tbl_WohnsitzSO[[#This Row],[KLV A Ansatz]]/60,"")</f>
        <v/>
      </c>
      <c r="R428" s="104" t="str">
        <f>IFERROR(tbl_WohnsitzSO[[#This Row],[KLV B]]*tbl_WohnsitzSO[[#This Row],[KLV B Ansatz]]/60,"")</f>
        <v/>
      </c>
      <c r="S428" s="104" t="str">
        <f>IFERROR(tbl_WohnsitzSO[[#This Row],[KLV C]]*tbl_WohnsitzSO[[#This Row],[KLV C Ansatz]]/60,"")</f>
        <v/>
      </c>
      <c r="T428" s="104">
        <f>IFERROR(SUM(tbl_WohnsitzSO[[#This Row],[KLV A Kosten]:[KLV C Kosten]]),"")</f>
        <v>0</v>
      </c>
      <c r="U428" s="102">
        <f>COUNTIF($H$14:$H428,H428)</f>
        <v>0</v>
      </c>
      <c r="V428" s="161"/>
    </row>
    <row r="429" spans="1:22">
      <c r="A429" s="101">
        <v>416</v>
      </c>
      <c r="B429" s="156"/>
      <c r="C429" s="156"/>
      <c r="D429" s="230"/>
      <c r="E429" s="158"/>
      <c r="F429" s="230"/>
      <c r="G429" s="156"/>
      <c r="H429" s="155"/>
      <c r="I429" s="156"/>
      <c r="J429" s="156"/>
      <c r="K429" s="156"/>
      <c r="L429" s="156"/>
      <c r="M429" s="102">
        <f>SUM(tbl_WohnsitzSO[[#This Row],[KLV A]:[KLV C]])</f>
        <v>0</v>
      </c>
      <c r="N429" s="99" t="str">
        <f>IFERROR(IF(IFERROR(MATCH($C$8&amp;$H429,Tabelle2[Codierung],0),0)&gt;0,VLOOKUP(H429,Tabelle1[[Ort]:[RK KLV C üD]],2,),VLOOKUP(H429,Tabelle1[[Ort]:[RK KLV C üD]],5))+13,"")</f>
        <v/>
      </c>
      <c r="O429" s="99" t="str">
        <f>IFERROR(IF(IFERROR(MATCH($C$8&amp;$H429,Tabelle2[Codierung],0),0)&gt;0,VLOOKUP(H429,Tabelle1[[Ort]:[RK KLV C üD]],3,),VLOOKUP(H429,Tabelle1[[Ort]:[RK KLV C üD]],6))+13,"")</f>
        <v/>
      </c>
      <c r="P429" s="99" t="str">
        <f>IFERROR(IF(IFERROR(MATCH($C$8&amp;$H429,Tabelle2[Codierung],0),0)&gt;0,VLOOKUP(H429,Tabelle1[[Ort]:[RK KLV C üD]],4,),VLOOKUP(H429,Tabelle1[[Ort]:[RK KLV C üD]],7))+13,"")</f>
        <v/>
      </c>
      <c r="Q429" s="104" t="str">
        <f>IFERROR(tbl_WohnsitzSO[[#This Row],[KLV A]]*tbl_WohnsitzSO[[#This Row],[KLV A Ansatz]]/60,"")</f>
        <v/>
      </c>
      <c r="R429" s="104" t="str">
        <f>IFERROR(tbl_WohnsitzSO[[#This Row],[KLV B]]*tbl_WohnsitzSO[[#This Row],[KLV B Ansatz]]/60,"")</f>
        <v/>
      </c>
      <c r="S429" s="104" t="str">
        <f>IFERROR(tbl_WohnsitzSO[[#This Row],[KLV C]]*tbl_WohnsitzSO[[#This Row],[KLV C Ansatz]]/60,"")</f>
        <v/>
      </c>
      <c r="T429" s="104">
        <f>IFERROR(SUM(tbl_WohnsitzSO[[#This Row],[KLV A Kosten]:[KLV C Kosten]]),"")</f>
        <v>0</v>
      </c>
      <c r="U429" s="102">
        <f>COUNTIF($H$14:$H429,H429)</f>
        <v>0</v>
      </c>
      <c r="V429" s="161"/>
    </row>
    <row r="430" spans="1:22">
      <c r="A430" s="101">
        <v>417</v>
      </c>
      <c r="B430" s="156"/>
      <c r="C430" s="156"/>
      <c r="D430" s="230"/>
      <c r="E430" s="158"/>
      <c r="F430" s="230"/>
      <c r="G430" s="156"/>
      <c r="H430" s="155"/>
      <c r="I430" s="156"/>
      <c r="J430" s="156"/>
      <c r="K430" s="156"/>
      <c r="L430" s="156"/>
      <c r="M430" s="102">
        <f>SUM(tbl_WohnsitzSO[[#This Row],[KLV A]:[KLV C]])</f>
        <v>0</v>
      </c>
      <c r="N430" s="99" t="str">
        <f>IFERROR(IF(IFERROR(MATCH($C$8&amp;$H430,Tabelle2[Codierung],0),0)&gt;0,VLOOKUP(H430,Tabelle1[[Ort]:[RK KLV C üD]],2,),VLOOKUP(H430,Tabelle1[[Ort]:[RK KLV C üD]],5))+13,"")</f>
        <v/>
      </c>
      <c r="O430" s="99" t="str">
        <f>IFERROR(IF(IFERROR(MATCH($C$8&amp;$H430,Tabelle2[Codierung],0),0)&gt;0,VLOOKUP(H430,Tabelle1[[Ort]:[RK KLV C üD]],3,),VLOOKUP(H430,Tabelle1[[Ort]:[RK KLV C üD]],6))+13,"")</f>
        <v/>
      </c>
      <c r="P430" s="99" t="str">
        <f>IFERROR(IF(IFERROR(MATCH($C$8&amp;$H430,Tabelle2[Codierung],0),0)&gt;0,VLOOKUP(H430,Tabelle1[[Ort]:[RK KLV C üD]],4,),VLOOKUP(H430,Tabelle1[[Ort]:[RK KLV C üD]],7))+13,"")</f>
        <v/>
      </c>
      <c r="Q430" s="104" t="str">
        <f>IFERROR(tbl_WohnsitzSO[[#This Row],[KLV A]]*tbl_WohnsitzSO[[#This Row],[KLV A Ansatz]]/60,"")</f>
        <v/>
      </c>
      <c r="R430" s="104" t="str">
        <f>IFERROR(tbl_WohnsitzSO[[#This Row],[KLV B]]*tbl_WohnsitzSO[[#This Row],[KLV B Ansatz]]/60,"")</f>
        <v/>
      </c>
      <c r="S430" s="104" t="str">
        <f>IFERROR(tbl_WohnsitzSO[[#This Row],[KLV C]]*tbl_WohnsitzSO[[#This Row],[KLV C Ansatz]]/60,"")</f>
        <v/>
      </c>
      <c r="T430" s="104">
        <f>IFERROR(SUM(tbl_WohnsitzSO[[#This Row],[KLV A Kosten]:[KLV C Kosten]]),"")</f>
        <v>0</v>
      </c>
      <c r="U430" s="102">
        <f>COUNTIF($H$14:$H430,H430)</f>
        <v>0</v>
      </c>
      <c r="V430" s="161"/>
    </row>
    <row r="431" spans="1:22">
      <c r="A431" s="101">
        <v>418</v>
      </c>
      <c r="B431" s="156"/>
      <c r="C431" s="156"/>
      <c r="D431" s="230"/>
      <c r="E431" s="158"/>
      <c r="F431" s="230"/>
      <c r="G431" s="156"/>
      <c r="H431" s="155"/>
      <c r="I431" s="156"/>
      <c r="J431" s="156"/>
      <c r="K431" s="156"/>
      <c r="L431" s="156"/>
      <c r="M431" s="102">
        <f>SUM(tbl_WohnsitzSO[[#This Row],[KLV A]:[KLV C]])</f>
        <v>0</v>
      </c>
      <c r="N431" s="99" t="str">
        <f>IFERROR(IF(IFERROR(MATCH($C$8&amp;$H431,Tabelle2[Codierung],0),0)&gt;0,VLOOKUP(H431,Tabelle1[[Ort]:[RK KLV C üD]],2,),VLOOKUP(H431,Tabelle1[[Ort]:[RK KLV C üD]],5))+13,"")</f>
        <v/>
      </c>
      <c r="O431" s="99" t="str">
        <f>IFERROR(IF(IFERROR(MATCH($C$8&amp;$H431,Tabelle2[Codierung],0),0)&gt;0,VLOOKUP(H431,Tabelle1[[Ort]:[RK KLV C üD]],3,),VLOOKUP(H431,Tabelle1[[Ort]:[RK KLV C üD]],6))+13,"")</f>
        <v/>
      </c>
      <c r="P431" s="99" t="str">
        <f>IFERROR(IF(IFERROR(MATCH($C$8&amp;$H431,Tabelle2[Codierung],0),0)&gt;0,VLOOKUP(H431,Tabelle1[[Ort]:[RK KLV C üD]],4,),VLOOKUP(H431,Tabelle1[[Ort]:[RK KLV C üD]],7))+13,"")</f>
        <v/>
      </c>
      <c r="Q431" s="104" t="str">
        <f>IFERROR(tbl_WohnsitzSO[[#This Row],[KLV A]]*tbl_WohnsitzSO[[#This Row],[KLV A Ansatz]]/60,"")</f>
        <v/>
      </c>
      <c r="R431" s="104" t="str">
        <f>IFERROR(tbl_WohnsitzSO[[#This Row],[KLV B]]*tbl_WohnsitzSO[[#This Row],[KLV B Ansatz]]/60,"")</f>
        <v/>
      </c>
      <c r="S431" s="104" t="str">
        <f>IFERROR(tbl_WohnsitzSO[[#This Row],[KLV C]]*tbl_WohnsitzSO[[#This Row],[KLV C Ansatz]]/60,"")</f>
        <v/>
      </c>
      <c r="T431" s="104">
        <f>IFERROR(SUM(tbl_WohnsitzSO[[#This Row],[KLV A Kosten]:[KLV C Kosten]]),"")</f>
        <v>0</v>
      </c>
      <c r="U431" s="102">
        <f>COUNTIF($H$14:$H431,H431)</f>
        <v>0</v>
      </c>
      <c r="V431" s="161"/>
    </row>
    <row r="432" spans="1:22">
      <c r="A432" s="101">
        <v>419</v>
      </c>
      <c r="B432" s="156"/>
      <c r="C432" s="156"/>
      <c r="D432" s="230"/>
      <c r="E432" s="158"/>
      <c r="F432" s="230"/>
      <c r="G432" s="156"/>
      <c r="H432" s="155"/>
      <c r="I432" s="156"/>
      <c r="J432" s="156"/>
      <c r="K432" s="156"/>
      <c r="L432" s="156"/>
      <c r="M432" s="102">
        <f>SUM(tbl_WohnsitzSO[[#This Row],[KLV A]:[KLV C]])</f>
        <v>0</v>
      </c>
      <c r="N432" s="99" t="str">
        <f>IFERROR(IF(IFERROR(MATCH($C$8&amp;$H432,Tabelle2[Codierung],0),0)&gt;0,VLOOKUP(H432,Tabelle1[[Ort]:[RK KLV C üD]],2,),VLOOKUP(H432,Tabelle1[[Ort]:[RK KLV C üD]],5))+13,"")</f>
        <v/>
      </c>
      <c r="O432" s="99" t="str">
        <f>IFERROR(IF(IFERROR(MATCH($C$8&amp;$H432,Tabelle2[Codierung],0),0)&gt;0,VLOOKUP(H432,Tabelle1[[Ort]:[RK KLV C üD]],3,),VLOOKUP(H432,Tabelle1[[Ort]:[RK KLV C üD]],6))+13,"")</f>
        <v/>
      </c>
      <c r="P432" s="99" t="str">
        <f>IFERROR(IF(IFERROR(MATCH($C$8&amp;$H432,Tabelle2[Codierung],0),0)&gt;0,VLOOKUP(H432,Tabelle1[[Ort]:[RK KLV C üD]],4,),VLOOKUP(H432,Tabelle1[[Ort]:[RK KLV C üD]],7))+13,"")</f>
        <v/>
      </c>
      <c r="Q432" s="104" t="str">
        <f>IFERROR(tbl_WohnsitzSO[[#This Row],[KLV A]]*tbl_WohnsitzSO[[#This Row],[KLV A Ansatz]]/60,"")</f>
        <v/>
      </c>
      <c r="R432" s="104" t="str">
        <f>IFERROR(tbl_WohnsitzSO[[#This Row],[KLV B]]*tbl_WohnsitzSO[[#This Row],[KLV B Ansatz]]/60,"")</f>
        <v/>
      </c>
      <c r="S432" s="104" t="str">
        <f>IFERROR(tbl_WohnsitzSO[[#This Row],[KLV C]]*tbl_WohnsitzSO[[#This Row],[KLV C Ansatz]]/60,"")</f>
        <v/>
      </c>
      <c r="T432" s="104">
        <f>IFERROR(SUM(tbl_WohnsitzSO[[#This Row],[KLV A Kosten]:[KLV C Kosten]]),"")</f>
        <v>0</v>
      </c>
      <c r="U432" s="102">
        <f>COUNTIF($H$14:$H432,H432)</f>
        <v>0</v>
      </c>
      <c r="V432" s="161"/>
    </row>
    <row r="433" spans="1:22">
      <c r="A433" s="101">
        <v>420</v>
      </c>
      <c r="B433" s="156"/>
      <c r="C433" s="156"/>
      <c r="D433" s="230"/>
      <c r="E433" s="158"/>
      <c r="F433" s="230"/>
      <c r="G433" s="156"/>
      <c r="H433" s="155"/>
      <c r="I433" s="156"/>
      <c r="J433" s="156"/>
      <c r="K433" s="156"/>
      <c r="L433" s="156"/>
      <c r="M433" s="102">
        <f>SUM(tbl_WohnsitzSO[[#This Row],[KLV A]:[KLV C]])</f>
        <v>0</v>
      </c>
      <c r="N433" s="99" t="str">
        <f>IFERROR(IF(IFERROR(MATCH($C$8&amp;$H433,Tabelle2[Codierung],0),0)&gt;0,VLOOKUP(H433,Tabelle1[[Ort]:[RK KLV C üD]],2,),VLOOKUP(H433,Tabelle1[[Ort]:[RK KLV C üD]],5))+13,"")</f>
        <v/>
      </c>
      <c r="O433" s="99" t="str">
        <f>IFERROR(IF(IFERROR(MATCH($C$8&amp;$H433,Tabelle2[Codierung],0),0)&gt;0,VLOOKUP(H433,Tabelle1[[Ort]:[RK KLV C üD]],3,),VLOOKUP(H433,Tabelle1[[Ort]:[RK KLV C üD]],6))+13,"")</f>
        <v/>
      </c>
      <c r="P433" s="99" t="str">
        <f>IFERROR(IF(IFERROR(MATCH($C$8&amp;$H433,Tabelle2[Codierung],0),0)&gt;0,VLOOKUP(H433,Tabelle1[[Ort]:[RK KLV C üD]],4,),VLOOKUP(H433,Tabelle1[[Ort]:[RK KLV C üD]],7))+13,"")</f>
        <v/>
      </c>
      <c r="Q433" s="104" t="str">
        <f>IFERROR(tbl_WohnsitzSO[[#This Row],[KLV A]]*tbl_WohnsitzSO[[#This Row],[KLV A Ansatz]]/60,"")</f>
        <v/>
      </c>
      <c r="R433" s="104" t="str">
        <f>IFERROR(tbl_WohnsitzSO[[#This Row],[KLV B]]*tbl_WohnsitzSO[[#This Row],[KLV B Ansatz]]/60,"")</f>
        <v/>
      </c>
      <c r="S433" s="104" t="str">
        <f>IFERROR(tbl_WohnsitzSO[[#This Row],[KLV C]]*tbl_WohnsitzSO[[#This Row],[KLV C Ansatz]]/60,"")</f>
        <v/>
      </c>
      <c r="T433" s="104">
        <f>IFERROR(SUM(tbl_WohnsitzSO[[#This Row],[KLV A Kosten]:[KLV C Kosten]]),"")</f>
        <v>0</v>
      </c>
      <c r="U433" s="102">
        <f>COUNTIF($H$14:$H433,H433)</f>
        <v>0</v>
      </c>
      <c r="V433" s="161"/>
    </row>
    <row r="434" spans="1:22">
      <c r="A434" s="101">
        <v>421</v>
      </c>
      <c r="B434" s="156"/>
      <c r="C434" s="156"/>
      <c r="D434" s="230"/>
      <c r="E434" s="158"/>
      <c r="F434" s="230"/>
      <c r="G434" s="156"/>
      <c r="H434" s="155"/>
      <c r="I434" s="156"/>
      <c r="J434" s="156"/>
      <c r="K434" s="156"/>
      <c r="L434" s="156"/>
      <c r="M434" s="102">
        <f>SUM(tbl_WohnsitzSO[[#This Row],[KLV A]:[KLV C]])</f>
        <v>0</v>
      </c>
      <c r="N434" s="99" t="str">
        <f>IFERROR(IF(IFERROR(MATCH($C$8&amp;$H434,Tabelle2[Codierung],0),0)&gt;0,VLOOKUP(H434,Tabelle1[[Ort]:[RK KLV C üD]],2,),VLOOKUP(H434,Tabelle1[[Ort]:[RK KLV C üD]],5))+13,"")</f>
        <v/>
      </c>
      <c r="O434" s="99" t="str">
        <f>IFERROR(IF(IFERROR(MATCH($C$8&amp;$H434,Tabelle2[Codierung],0),0)&gt;0,VLOOKUP(H434,Tabelle1[[Ort]:[RK KLV C üD]],3,),VLOOKUP(H434,Tabelle1[[Ort]:[RK KLV C üD]],6))+13,"")</f>
        <v/>
      </c>
      <c r="P434" s="99" t="str">
        <f>IFERROR(IF(IFERROR(MATCH($C$8&amp;$H434,Tabelle2[Codierung],0),0)&gt;0,VLOOKUP(H434,Tabelle1[[Ort]:[RK KLV C üD]],4,),VLOOKUP(H434,Tabelle1[[Ort]:[RK KLV C üD]],7))+13,"")</f>
        <v/>
      </c>
      <c r="Q434" s="104" t="str">
        <f>IFERROR(tbl_WohnsitzSO[[#This Row],[KLV A]]*tbl_WohnsitzSO[[#This Row],[KLV A Ansatz]]/60,"")</f>
        <v/>
      </c>
      <c r="R434" s="104" t="str">
        <f>IFERROR(tbl_WohnsitzSO[[#This Row],[KLV B]]*tbl_WohnsitzSO[[#This Row],[KLV B Ansatz]]/60,"")</f>
        <v/>
      </c>
      <c r="S434" s="104" t="str">
        <f>IFERROR(tbl_WohnsitzSO[[#This Row],[KLV C]]*tbl_WohnsitzSO[[#This Row],[KLV C Ansatz]]/60,"")</f>
        <v/>
      </c>
      <c r="T434" s="104">
        <f>IFERROR(SUM(tbl_WohnsitzSO[[#This Row],[KLV A Kosten]:[KLV C Kosten]]),"")</f>
        <v>0</v>
      </c>
      <c r="U434" s="102">
        <f>COUNTIF($H$14:$H434,H434)</f>
        <v>0</v>
      </c>
      <c r="V434" s="161"/>
    </row>
    <row r="435" spans="1:22">
      <c r="A435" s="101">
        <v>422</v>
      </c>
      <c r="B435" s="156"/>
      <c r="C435" s="156"/>
      <c r="D435" s="230"/>
      <c r="E435" s="158"/>
      <c r="F435" s="230"/>
      <c r="G435" s="156"/>
      <c r="H435" s="155"/>
      <c r="I435" s="156"/>
      <c r="J435" s="156"/>
      <c r="K435" s="156"/>
      <c r="L435" s="156"/>
      <c r="M435" s="102">
        <f>SUM(tbl_WohnsitzSO[[#This Row],[KLV A]:[KLV C]])</f>
        <v>0</v>
      </c>
      <c r="N435" s="99" t="str">
        <f>IFERROR(IF(IFERROR(MATCH($C$8&amp;$H435,Tabelle2[Codierung],0),0)&gt;0,VLOOKUP(H435,Tabelle1[[Ort]:[RK KLV C üD]],2,),VLOOKUP(H435,Tabelle1[[Ort]:[RK KLV C üD]],5))+13,"")</f>
        <v/>
      </c>
      <c r="O435" s="99" t="str">
        <f>IFERROR(IF(IFERROR(MATCH($C$8&amp;$H435,Tabelle2[Codierung],0),0)&gt;0,VLOOKUP(H435,Tabelle1[[Ort]:[RK KLV C üD]],3,),VLOOKUP(H435,Tabelle1[[Ort]:[RK KLV C üD]],6))+13,"")</f>
        <v/>
      </c>
      <c r="P435" s="99" t="str">
        <f>IFERROR(IF(IFERROR(MATCH($C$8&amp;$H435,Tabelle2[Codierung],0),0)&gt;0,VLOOKUP(H435,Tabelle1[[Ort]:[RK KLV C üD]],4,),VLOOKUP(H435,Tabelle1[[Ort]:[RK KLV C üD]],7))+13,"")</f>
        <v/>
      </c>
      <c r="Q435" s="104" t="str">
        <f>IFERROR(tbl_WohnsitzSO[[#This Row],[KLV A]]*tbl_WohnsitzSO[[#This Row],[KLV A Ansatz]]/60,"")</f>
        <v/>
      </c>
      <c r="R435" s="104" t="str">
        <f>IFERROR(tbl_WohnsitzSO[[#This Row],[KLV B]]*tbl_WohnsitzSO[[#This Row],[KLV B Ansatz]]/60,"")</f>
        <v/>
      </c>
      <c r="S435" s="104" t="str">
        <f>IFERROR(tbl_WohnsitzSO[[#This Row],[KLV C]]*tbl_WohnsitzSO[[#This Row],[KLV C Ansatz]]/60,"")</f>
        <v/>
      </c>
      <c r="T435" s="104">
        <f>IFERROR(SUM(tbl_WohnsitzSO[[#This Row],[KLV A Kosten]:[KLV C Kosten]]),"")</f>
        <v>0</v>
      </c>
      <c r="U435" s="102">
        <f>COUNTIF($H$14:$H435,H435)</f>
        <v>0</v>
      </c>
      <c r="V435" s="161"/>
    </row>
    <row r="436" spans="1:22">
      <c r="A436" s="101">
        <v>423</v>
      </c>
      <c r="B436" s="156"/>
      <c r="C436" s="156"/>
      <c r="D436" s="230"/>
      <c r="E436" s="158"/>
      <c r="F436" s="230"/>
      <c r="G436" s="156"/>
      <c r="H436" s="155"/>
      <c r="I436" s="156"/>
      <c r="J436" s="156"/>
      <c r="K436" s="156"/>
      <c r="L436" s="156"/>
      <c r="M436" s="102">
        <f>SUM(tbl_WohnsitzSO[[#This Row],[KLV A]:[KLV C]])</f>
        <v>0</v>
      </c>
      <c r="N436" s="99" t="str">
        <f>IFERROR(IF(IFERROR(MATCH($C$8&amp;$H436,Tabelle2[Codierung],0),0)&gt;0,VLOOKUP(H436,Tabelle1[[Ort]:[RK KLV C üD]],2,),VLOOKUP(H436,Tabelle1[[Ort]:[RK KLV C üD]],5))+13,"")</f>
        <v/>
      </c>
      <c r="O436" s="99" t="str">
        <f>IFERROR(IF(IFERROR(MATCH($C$8&amp;$H436,Tabelle2[Codierung],0),0)&gt;0,VLOOKUP(H436,Tabelle1[[Ort]:[RK KLV C üD]],3,),VLOOKUP(H436,Tabelle1[[Ort]:[RK KLV C üD]],6))+13,"")</f>
        <v/>
      </c>
      <c r="P436" s="99" t="str">
        <f>IFERROR(IF(IFERROR(MATCH($C$8&amp;$H436,Tabelle2[Codierung],0),0)&gt;0,VLOOKUP(H436,Tabelle1[[Ort]:[RK KLV C üD]],4,),VLOOKUP(H436,Tabelle1[[Ort]:[RK KLV C üD]],7))+13,"")</f>
        <v/>
      </c>
      <c r="Q436" s="104" t="str">
        <f>IFERROR(tbl_WohnsitzSO[[#This Row],[KLV A]]*tbl_WohnsitzSO[[#This Row],[KLV A Ansatz]]/60,"")</f>
        <v/>
      </c>
      <c r="R436" s="104" t="str">
        <f>IFERROR(tbl_WohnsitzSO[[#This Row],[KLV B]]*tbl_WohnsitzSO[[#This Row],[KLV B Ansatz]]/60,"")</f>
        <v/>
      </c>
      <c r="S436" s="104" t="str">
        <f>IFERROR(tbl_WohnsitzSO[[#This Row],[KLV C]]*tbl_WohnsitzSO[[#This Row],[KLV C Ansatz]]/60,"")</f>
        <v/>
      </c>
      <c r="T436" s="104">
        <f>IFERROR(SUM(tbl_WohnsitzSO[[#This Row],[KLV A Kosten]:[KLV C Kosten]]),"")</f>
        <v>0</v>
      </c>
      <c r="U436" s="102">
        <f>COUNTIF($H$14:$H436,H436)</f>
        <v>0</v>
      </c>
      <c r="V436" s="161"/>
    </row>
    <row r="437" spans="1:22">
      <c r="A437" s="101">
        <v>424</v>
      </c>
      <c r="B437" s="156"/>
      <c r="C437" s="156"/>
      <c r="D437" s="230"/>
      <c r="E437" s="158"/>
      <c r="F437" s="230"/>
      <c r="G437" s="156"/>
      <c r="H437" s="155"/>
      <c r="I437" s="156"/>
      <c r="J437" s="156"/>
      <c r="K437" s="156"/>
      <c r="L437" s="156"/>
      <c r="M437" s="102">
        <f>SUM(tbl_WohnsitzSO[[#This Row],[KLV A]:[KLV C]])</f>
        <v>0</v>
      </c>
      <c r="N437" s="99" t="str">
        <f>IFERROR(IF(IFERROR(MATCH($C$8&amp;$H437,Tabelle2[Codierung],0),0)&gt;0,VLOOKUP(H437,Tabelle1[[Ort]:[RK KLV C üD]],2,),VLOOKUP(H437,Tabelle1[[Ort]:[RK KLV C üD]],5))+13,"")</f>
        <v/>
      </c>
      <c r="O437" s="99" t="str">
        <f>IFERROR(IF(IFERROR(MATCH($C$8&amp;$H437,Tabelle2[Codierung],0),0)&gt;0,VLOOKUP(H437,Tabelle1[[Ort]:[RK KLV C üD]],3,),VLOOKUP(H437,Tabelle1[[Ort]:[RK KLV C üD]],6))+13,"")</f>
        <v/>
      </c>
      <c r="P437" s="99" t="str">
        <f>IFERROR(IF(IFERROR(MATCH($C$8&amp;$H437,Tabelle2[Codierung],0),0)&gt;0,VLOOKUP(H437,Tabelle1[[Ort]:[RK KLV C üD]],4,),VLOOKUP(H437,Tabelle1[[Ort]:[RK KLV C üD]],7))+13,"")</f>
        <v/>
      </c>
      <c r="Q437" s="104" t="str">
        <f>IFERROR(tbl_WohnsitzSO[[#This Row],[KLV A]]*tbl_WohnsitzSO[[#This Row],[KLV A Ansatz]]/60,"")</f>
        <v/>
      </c>
      <c r="R437" s="104" t="str">
        <f>IFERROR(tbl_WohnsitzSO[[#This Row],[KLV B]]*tbl_WohnsitzSO[[#This Row],[KLV B Ansatz]]/60,"")</f>
        <v/>
      </c>
      <c r="S437" s="104" t="str">
        <f>IFERROR(tbl_WohnsitzSO[[#This Row],[KLV C]]*tbl_WohnsitzSO[[#This Row],[KLV C Ansatz]]/60,"")</f>
        <v/>
      </c>
      <c r="T437" s="104">
        <f>IFERROR(SUM(tbl_WohnsitzSO[[#This Row],[KLV A Kosten]:[KLV C Kosten]]),"")</f>
        <v>0</v>
      </c>
      <c r="U437" s="102">
        <f>COUNTIF($H$14:$H437,H437)</f>
        <v>0</v>
      </c>
      <c r="V437" s="161"/>
    </row>
    <row r="438" spans="1:22">
      <c r="A438" s="101">
        <v>425</v>
      </c>
      <c r="B438" s="156"/>
      <c r="C438" s="156"/>
      <c r="D438" s="230"/>
      <c r="E438" s="158"/>
      <c r="F438" s="230"/>
      <c r="G438" s="156"/>
      <c r="H438" s="155"/>
      <c r="I438" s="156"/>
      <c r="J438" s="156"/>
      <c r="K438" s="156"/>
      <c r="L438" s="156"/>
      <c r="M438" s="102">
        <f>SUM(tbl_WohnsitzSO[[#This Row],[KLV A]:[KLV C]])</f>
        <v>0</v>
      </c>
      <c r="N438" s="99" t="str">
        <f>IFERROR(IF(IFERROR(MATCH($C$8&amp;$H438,Tabelle2[Codierung],0),0)&gt;0,VLOOKUP(H438,Tabelle1[[Ort]:[RK KLV C üD]],2,),VLOOKUP(H438,Tabelle1[[Ort]:[RK KLV C üD]],5))+13,"")</f>
        <v/>
      </c>
      <c r="O438" s="99" t="str">
        <f>IFERROR(IF(IFERROR(MATCH($C$8&amp;$H438,Tabelle2[Codierung],0),0)&gt;0,VLOOKUP(H438,Tabelle1[[Ort]:[RK KLV C üD]],3,),VLOOKUP(H438,Tabelle1[[Ort]:[RK KLV C üD]],6))+13,"")</f>
        <v/>
      </c>
      <c r="P438" s="99" t="str">
        <f>IFERROR(IF(IFERROR(MATCH($C$8&amp;$H438,Tabelle2[Codierung],0),0)&gt;0,VLOOKUP(H438,Tabelle1[[Ort]:[RK KLV C üD]],4,),VLOOKUP(H438,Tabelle1[[Ort]:[RK KLV C üD]],7))+13,"")</f>
        <v/>
      </c>
      <c r="Q438" s="104" t="str">
        <f>IFERROR(tbl_WohnsitzSO[[#This Row],[KLV A]]*tbl_WohnsitzSO[[#This Row],[KLV A Ansatz]]/60,"")</f>
        <v/>
      </c>
      <c r="R438" s="104" t="str">
        <f>IFERROR(tbl_WohnsitzSO[[#This Row],[KLV B]]*tbl_WohnsitzSO[[#This Row],[KLV B Ansatz]]/60,"")</f>
        <v/>
      </c>
      <c r="S438" s="104" t="str">
        <f>IFERROR(tbl_WohnsitzSO[[#This Row],[KLV C]]*tbl_WohnsitzSO[[#This Row],[KLV C Ansatz]]/60,"")</f>
        <v/>
      </c>
      <c r="T438" s="104">
        <f>IFERROR(SUM(tbl_WohnsitzSO[[#This Row],[KLV A Kosten]:[KLV C Kosten]]),"")</f>
        <v>0</v>
      </c>
      <c r="U438" s="102">
        <f>COUNTIF($H$14:$H438,H438)</f>
        <v>0</v>
      </c>
      <c r="V438" s="161"/>
    </row>
    <row r="439" spans="1:22">
      <c r="A439" s="101">
        <v>426</v>
      </c>
      <c r="B439" s="156"/>
      <c r="C439" s="156"/>
      <c r="D439" s="230"/>
      <c r="E439" s="158"/>
      <c r="F439" s="230"/>
      <c r="G439" s="156"/>
      <c r="H439" s="155"/>
      <c r="I439" s="156"/>
      <c r="J439" s="156"/>
      <c r="K439" s="156"/>
      <c r="L439" s="156"/>
      <c r="M439" s="102">
        <f>SUM(tbl_WohnsitzSO[[#This Row],[KLV A]:[KLV C]])</f>
        <v>0</v>
      </c>
      <c r="N439" s="99" t="str">
        <f>IFERROR(IF(IFERROR(MATCH($C$8&amp;$H439,Tabelle2[Codierung],0),0)&gt;0,VLOOKUP(H439,Tabelle1[[Ort]:[RK KLV C üD]],2,),VLOOKUP(H439,Tabelle1[[Ort]:[RK KLV C üD]],5))+13,"")</f>
        <v/>
      </c>
      <c r="O439" s="99" t="str">
        <f>IFERROR(IF(IFERROR(MATCH($C$8&amp;$H439,Tabelle2[Codierung],0),0)&gt;0,VLOOKUP(H439,Tabelle1[[Ort]:[RK KLV C üD]],3,),VLOOKUP(H439,Tabelle1[[Ort]:[RK KLV C üD]],6))+13,"")</f>
        <v/>
      </c>
      <c r="P439" s="99" t="str">
        <f>IFERROR(IF(IFERROR(MATCH($C$8&amp;$H439,Tabelle2[Codierung],0),0)&gt;0,VLOOKUP(H439,Tabelle1[[Ort]:[RK KLV C üD]],4,),VLOOKUP(H439,Tabelle1[[Ort]:[RK KLV C üD]],7))+13,"")</f>
        <v/>
      </c>
      <c r="Q439" s="104" t="str">
        <f>IFERROR(tbl_WohnsitzSO[[#This Row],[KLV A]]*tbl_WohnsitzSO[[#This Row],[KLV A Ansatz]]/60,"")</f>
        <v/>
      </c>
      <c r="R439" s="104" t="str">
        <f>IFERROR(tbl_WohnsitzSO[[#This Row],[KLV B]]*tbl_WohnsitzSO[[#This Row],[KLV B Ansatz]]/60,"")</f>
        <v/>
      </c>
      <c r="S439" s="104" t="str">
        <f>IFERROR(tbl_WohnsitzSO[[#This Row],[KLV C]]*tbl_WohnsitzSO[[#This Row],[KLV C Ansatz]]/60,"")</f>
        <v/>
      </c>
      <c r="T439" s="104">
        <f>IFERROR(SUM(tbl_WohnsitzSO[[#This Row],[KLV A Kosten]:[KLV C Kosten]]),"")</f>
        <v>0</v>
      </c>
      <c r="U439" s="102">
        <f>COUNTIF($H$14:$H439,H439)</f>
        <v>0</v>
      </c>
      <c r="V439" s="161"/>
    </row>
    <row r="440" spans="1:22">
      <c r="A440" s="101">
        <v>427</v>
      </c>
      <c r="B440" s="156"/>
      <c r="C440" s="156"/>
      <c r="D440" s="230"/>
      <c r="E440" s="158"/>
      <c r="F440" s="230"/>
      <c r="G440" s="156"/>
      <c r="H440" s="155"/>
      <c r="I440" s="156"/>
      <c r="J440" s="156"/>
      <c r="K440" s="156"/>
      <c r="L440" s="156"/>
      <c r="M440" s="102">
        <f>SUM(tbl_WohnsitzSO[[#This Row],[KLV A]:[KLV C]])</f>
        <v>0</v>
      </c>
      <c r="N440" s="99" t="str">
        <f>IFERROR(IF(IFERROR(MATCH($C$8&amp;$H440,Tabelle2[Codierung],0),0)&gt;0,VLOOKUP(H440,Tabelle1[[Ort]:[RK KLV C üD]],2,),VLOOKUP(H440,Tabelle1[[Ort]:[RK KLV C üD]],5))+13,"")</f>
        <v/>
      </c>
      <c r="O440" s="99" t="str">
        <f>IFERROR(IF(IFERROR(MATCH($C$8&amp;$H440,Tabelle2[Codierung],0),0)&gt;0,VLOOKUP(H440,Tabelle1[[Ort]:[RK KLV C üD]],3,),VLOOKUP(H440,Tabelle1[[Ort]:[RK KLV C üD]],6))+13,"")</f>
        <v/>
      </c>
      <c r="P440" s="99" t="str">
        <f>IFERROR(IF(IFERROR(MATCH($C$8&amp;$H440,Tabelle2[Codierung],0),0)&gt;0,VLOOKUP(H440,Tabelle1[[Ort]:[RK KLV C üD]],4,),VLOOKUP(H440,Tabelle1[[Ort]:[RK KLV C üD]],7))+13,"")</f>
        <v/>
      </c>
      <c r="Q440" s="104" t="str">
        <f>IFERROR(tbl_WohnsitzSO[[#This Row],[KLV A]]*tbl_WohnsitzSO[[#This Row],[KLV A Ansatz]]/60,"")</f>
        <v/>
      </c>
      <c r="R440" s="104" t="str">
        <f>IFERROR(tbl_WohnsitzSO[[#This Row],[KLV B]]*tbl_WohnsitzSO[[#This Row],[KLV B Ansatz]]/60,"")</f>
        <v/>
      </c>
      <c r="S440" s="104" t="str">
        <f>IFERROR(tbl_WohnsitzSO[[#This Row],[KLV C]]*tbl_WohnsitzSO[[#This Row],[KLV C Ansatz]]/60,"")</f>
        <v/>
      </c>
      <c r="T440" s="104">
        <f>IFERROR(SUM(tbl_WohnsitzSO[[#This Row],[KLV A Kosten]:[KLV C Kosten]]),"")</f>
        <v>0</v>
      </c>
      <c r="U440" s="102">
        <f>COUNTIF($H$14:$H440,H440)</f>
        <v>0</v>
      </c>
      <c r="V440" s="161"/>
    </row>
    <row r="441" spans="1:22">
      <c r="A441" s="101">
        <v>428</v>
      </c>
      <c r="B441" s="156"/>
      <c r="C441" s="156"/>
      <c r="D441" s="230"/>
      <c r="E441" s="158"/>
      <c r="F441" s="230"/>
      <c r="G441" s="156"/>
      <c r="H441" s="155"/>
      <c r="I441" s="156"/>
      <c r="J441" s="156"/>
      <c r="K441" s="156"/>
      <c r="L441" s="156"/>
      <c r="M441" s="102">
        <f>SUM(tbl_WohnsitzSO[[#This Row],[KLV A]:[KLV C]])</f>
        <v>0</v>
      </c>
      <c r="N441" s="99" t="str">
        <f>IFERROR(IF(IFERROR(MATCH($C$8&amp;$H441,Tabelle2[Codierung],0),0)&gt;0,VLOOKUP(H441,Tabelle1[[Ort]:[RK KLV C üD]],2,),VLOOKUP(H441,Tabelle1[[Ort]:[RK KLV C üD]],5))+13,"")</f>
        <v/>
      </c>
      <c r="O441" s="99" t="str">
        <f>IFERROR(IF(IFERROR(MATCH($C$8&amp;$H441,Tabelle2[Codierung],0),0)&gt;0,VLOOKUP(H441,Tabelle1[[Ort]:[RK KLV C üD]],3,),VLOOKUP(H441,Tabelle1[[Ort]:[RK KLV C üD]],6))+13,"")</f>
        <v/>
      </c>
      <c r="P441" s="99" t="str">
        <f>IFERROR(IF(IFERROR(MATCH($C$8&amp;$H441,Tabelle2[Codierung],0),0)&gt;0,VLOOKUP(H441,Tabelle1[[Ort]:[RK KLV C üD]],4,),VLOOKUP(H441,Tabelle1[[Ort]:[RK KLV C üD]],7))+13,"")</f>
        <v/>
      </c>
      <c r="Q441" s="104" t="str">
        <f>IFERROR(tbl_WohnsitzSO[[#This Row],[KLV A]]*tbl_WohnsitzSO[[#This Row],[KLV A Ansatz]]/60,"")</f>
        <v/>
      </c>
      <c r="R441" s="104" t="str">
        <f>IFERROR(tbl_WohnsitzSO[[#This Row],[KLV B]]*tbl_WohnsitzSO[[#This Row],[KLV B Ansatz]]/60,"")</f>
        <v/>
      </c>
      <c r="S441" s="104" t="str">
        <f>IFERROR(tbl_WohnsitzSO[[#This Row],[KLV C]]*tbl_WohnsitzSO[[#This Row],[KLV C Ansatz]]/60,"")</f>
        <v/>
      </c>
      <c r="T441" s="104">
        <f>IFERROR(SUM(tbl_WohnsitzSO[[#This Row],[KLV A Kosten]:[KLV C Kosten]]),"")</f>
        <v>0</v>
      </c>
      <c r="U441" s="102">
        <f>COUNTIF($H$14:$H441,H441)</f>
        <v>0</v>
      </c>
      <c r="V441" s="161"/>
    </row>
    <row r="442" spans="1:22">
      <c r="A442" s="101">
        <v>429</v>
      </c>
      <c r="B442" s="156"/>
      <c r="C442" s="156"/>
      <c r="D442" s="230"/>
      <c r="E442" s="158"/>
      <c r="F442" s="230"/>
      <c r="G442" s="156"/>
      <c r="H442" s="155"/>
      <c r="I442" s="156"/>
      <c r="J442" s="156"/>
      <c r="K442" s="156"/>
      <c r="L442" s="156"/>
      <c r="M442" s="102">
        <f>SUM(tbl_WohnsitzSO[[#This Row],[KLV A]:[KLV C]])</f>
        <v>0</v>
      </c>
      <c r="N442" s="99" t="str">
        <f>IFERROR(IF(IFERROR(MATCH($C$8&amp;$H442,Tabelle2[Codierung],0),0)&gt;0,VLOOKUP(H442,Tabelle1[[Ort]:[RK KLV C üD]],2,),VLOOKUP(H442,Tabelle1[[Ort]:[RK KLV C üD]],5))+13,"")</f>
        <v/>
      </c>
      <c r="O442" s="99" t="str">
        <f>IFERROR(IF(IFERROR(MATCH($C$8&amp;$H442,Tabelle2[Codierung],0),0)&gt;0,VLOOKUP(H442,Tabelle1[[Ort]:[RK KLV C üD]],3,),VLOOKUP(H442,Tabelle1[[Ort]:[RK KLV C üD]],6))+13,"")</f>
        <v/>
      </c>
      <c r="P442" s="99" t="str">
        <f>IFERROR(IF(IFERROR(MATCH($C$8&amp;$H442,Tabelle2[Codierung],0),0)&gt;0,VLOOKUP(H442,Tabelle1[[Ort]:[RK KLV C üD]],4,),VLOOKUP(H442,Tabelle1[[Ort]:[RK KLV C üD]],7))+13,"")</f>
        <v/>
      </c>
      <c r="Q442" s="104" t="str">
        <f>IFERROR(tbl_WohnsitzSO[[#This Row],[KLV A]]*tbl_WohnsitzSO[[#This Row],[KLV A Ansatz]]/60,"")</f>
        <v/>
      </c>
      <c r="R442" s="104" t="str">
        <f>IFERROR(tbl_WohnsitzSO[[#This Row],[KLV B]]*tbl_WohnsitzSO[[#This Row],[KLV B Ansatz]]/60,"")</f>
        <v/>
      </c>
      <c r="S442" s="104" t="str">
        <f>IFERROR(tbl_WohnsitzSO[[#This Row],[KLV C]]*tbl_WohnsitzSO[[#This Row],[KLV C Ansatz]]/60,"")</f>
        <v/>
      </c>
      <c r="T442" s="104">
        <f>IFERROR(SUM(tbl_WohnsitzSO[[#This Row],[KLV A Kosten]:[KLV C Kosten]]),"")</f>
        <v>0</v>
      </c>
      <c r="U442" s="102">
        <f>COUNTIF($H$14:$H442,H442)</f>
        <v>0</v>
      </c>
      <c r="V442" s="161"/>
    </row>
    <row r="443" spans="1:22">
      <c r="A443" s="101">
        <v>430</v>
      </c>
      <c r="B443" s="156"/>
      <c r="C443" s="156"/>
      <c r="D443" s="230"/>
      <c r="E443" s="158"/>
      <c r="F443" s="230"/>
      <c r="G443" s="156"/>
      <c r="H443" s="155"/>
      <c r="I443" s="156"/>
      <c r="J443" s="156"/>
      <c r="K443" s="156"/>
      <c r="L443" s="156"/>
      <c r="M443" s="102">
        <f>SUM(tbl_WohnsitzSO[[#This Row],[KLV A]:[KLV C]])</f>
        <v>0</v>
      </c>
      <c r="N443" s="99" t="str">
        <f>IFERROR(IF(IFERROR(MATCH($C$8&amp;$H443,Tabelle2[Codierung],0),0)&gt;0,VLOOKUP(H443,Tabelle1[[Ort]:[RK KLV C üD]],2,),VLOOKUP(H443,Tabelle1[[Ort]:[RK KLV C üD]],5))+13,"")</f>
        <v/>
      </c>
      <c r="O443" s="99" t="str">
        <f>IFERROR(IF(IFERROR(MATCH($C$8&amp;$H443,Tabelle2[Codierung],0),0)&gt;0,VLOOKUP(H443,Tabelle1[[Ort]:[RK KLV C üD]],3,),VLOOKUP(H443,Tabelle1[[Ort]:[RK KLV C üD]],6))+13,"")</f>
        <v/>
      </c>
      <c r="P443" s="99" t="str">
        <f>IFERROR(IF(IFERROR(MATCH($C$8&amp;$H443,Tabelle2[Codierung],0),0)&gt;0,VLOOKUP(H443,Tabelle1[[Ort]:[RK KLV C üD]],4,),VLOOKUP(H443,Tabelle1[[Ort]:[RK KLV C üD]],7))+13,"")</f>
        <v/>
      </c>
      <c r="Q443" s="104" t="str">
        <f>IFERROR(tbl_WohnsitzSO[[#This Row],[KLV A]]*tbl_WohnsitzSO[[#This Row],[KLV A Ansatz]]/60,"")</f>
        <v/>
      </c>
      <c r="R443" s="104" t="str">
        <f>IFERROR(tbl_WohnsitzSO[[#This Row],[KLV B]]*tbl_WohnsitzSO[[#This Row],[KLV B Ansatz]]/60,"")</f>
        <v/>
      </c>
      <c r="S443" s="104" t="str">
        <f>IFERROR(tbl_WohnsitzSO[[#This Row],[KLV C]]*tbl_WohnsitzSO[[#This Row],[KLV C Ansatz]]/60,"")</f>
        <v/>
      </c>
      <c r="T443" s="104">
        <f>IFERROR(SUM(tbl_WohnsitzSO[[#This Row],[KLV A Kosten]:[KLV C Kosten]]),"")</f>
        <v>0</v>
      </c>
      <c r="U443" s="102">
        <f>COUNTIF($H$14:$H443,H443)</f>
        <v>0</v>
      </c>
      <c r="V443" s="161"/>
    </row>
    <row r="444" spans="1:22">
      <c r="A444" s="101">
        <v>431</v>
      </c>
      <c r="B444" s="156"/>
      <c r="C444" s="156"/>
      <c r="D444" s="230"/>
      <c r="E444" s="158"/>
      <c r="F444" s="230"/>
      <c r="G444" s="156"/>
      <c r="H444" s="155"/>
      <c r="I444" s="156"/>
      <c r="J444" s="156"/>
      <c r="K444" s="156"/>
      <c r="L444" s="156"/>
      <c r="M444" s="102">
        <f>SUM(tbl_WohnsitzSO[[#This Row],[KLV A]:[KLV C]])</f>
        <v>0</v>
      </c>
      <c r="N444" s="99" t="str">
        <f>IFERROR(IF(IFERROR(MATCH($C$8&amp;$H444,Tabelle2[Codierung],0),0)&gt;0,VLOOKUP(H444,Tabelle1[[Ort]:[RK KLV C üD]],2,),VLOOKUP(H444,Tabelle1[[Ort]:[RK KLV C üD]],5))+13,"")</f>
        <v/>
      </c>
      <c r="O444" s="99" t="str">
        <f>IFERROR(IF(IFERROR(MATCH($C$8&amp;$H444,Tabelle2[Codierung],0),0)&gt;0,VLOOKUP(H444,Tabelle1[[Ort]:[RK KLV C üD]],3,),VLOOKUP(H444,Tabelle1[[Ort]:[RK KLV C üD]],6))+13,"")</f>
        <v/>
      </c>
      <c r="P444" s="99" t="str">
        <f>IFERROR(IF(IFERROR(MATCH($C$8&amp;$H444,Tabelle2[Codierung],0),0)&gt;0,VLOOKUP(H444,Tabelle1[[Ort]:[RK KLV C üD]],4,),VLOOKUP(H444,Tabelle1[[Ort]:[RK KLV C üD]],7))+13,"")</f>
        <v/>
      </c>
      <c r="Q444" s="104" t="str">
        <f>IFERROR(tbl_WohnsitzSO[[#This Row],[KLV A]]*tbl_WohnsitzSO[[#This Row],[KLV A Ansatz]]/60,"")</f>
        <v/>
      </c>
      <c r="R444" s="104" t="str">
        <f>IFERROR(tbl_WohnsitzSO[[#This Row],[KLV B]]*tbl_WohnsitzSO[[#This Row],[KLV B Ansatz]]/60,"")</f>
        <v/>
      </c>
      <c r="S444" s="104" t="str">
        <f>IFERROR(tbl_WohnsitzSO[[#This Row],[KLV C]]*tbl_WohnsitzSO[[#This Row],[KLV C Ansatz]]/60,"")</f>
        <v/>
      </c>
      <c r="T444" s="104">
        <f>IFERROR(SUM(tbl_WohnsitzSO[[#This Row],[KLV A Kosten]:[KLV C Kosten]]),"")</f>
        <v>0</v>
      </c>
      <c r="U444" s="102">
        <f>COUNTIF($H$14:$H444,H444)</f>
        <v>0</v>
      </c>
      <c r="V444" s="161"/>
    </row>
    <row r="445" spans="1:22">
      <c r="A445" s="101">
        <v>432</v>
      </c>
      <c r="B445" s="156"/>
      <c r="C445" s="156"/>
      <c r="D445" s="230"/>
      <c r="E445" s="158"/>
      <c r="F445" s="230"/>
      <c r="G445" s="156"/>
      <c r="H445" s="155"/>
      <c r="I445" s="156"/>
      <c r="J445" s="156"/>
      <c r="K445" s="156"/>
      <c r="L445" s="156"/>
      <c r="M445" s="102">
        <f>SUM(tbl_WohnsitzSO[[#This Row],[KLV A]:[KLV C]])</f>
        <v>0</v>
      </c>
      <c r="N445" s="99" t="str">
        <f>IFERROR(IF(IFERROR(MATCH($C$8&amp;$H445,Tabelle2[Codierung],0),0)&gt;0,VLOOKUP(H445,Tabelle1[[Ort]:[RK KLV C üD]],2,),VLOOKUP(H445,Tabelle1[[Ort]:[RK KLV C üD]],5))+13,"")</f>
        <v/>
      </c>
      <c r="O445" s="99" t="str">
        <f>IFERROR(IF(IFERROR(MATCH($C$8&amp;$H445,Tabelle2[Codierung],0),0)&gt;0,VLOOKUP(H445,Tabelle1[[Ort]:[RK KLV C üD]],3,),VLOOKUP(H445,Tabelle1[[Ort]:[RK KLV C üD]],6))+13,"")</f>
        <v/>
      </c>
      <c r="P445" s="99" t="str">
        <f>IFERROR(IF(IFERROR(MATCH($C$8&amp;$H445,Tabelle2[Codierung],0),0)&gt;0,VLOOKUP(H445,Tabelle1[[Ort]:[RK KLV C üD]],4,),VLOOKUP(H445,Tabelle1[[Ort]:[RK KLV C üD]],7))+13,"")</f>
        <v/>
      </c>
      <c r="Q445" s="104" t="str">
        <f>IFERROR(tbl_WohnsitzSO[[#This Row],[KLV A]]*tbl_WohnsitzSO[[#This Row],[KLV A Ansatz]]/60,"")</f>
        <v/>
      </c>
      <c r="R445" s="104" t="str">
        <f>IFERROR(tbl_WohnsitzSO[[#This Row],[KLV B]]*tbl_WohnsitzSO[[#This Row],[KLV B Ansatz]]/60,"")</f>
        <v/>
      </c>
      <c r="S445" s="104" t="str">
        <f>IFERROR(tbl_WohnsitzSO[[#This Row],[KLV C]]*tbl_WohnsitzSO[[#This Row],[KLV C Ansatz]]/60,"")</f>
        <v/>
      </c>
      <c r="T445" s="104">
        <f>IFERROR(SUM(tbl_WohnsitzSO[[#This Row],[KLV A Kosten]:[KLV C Kosten]]),"")</f>
        <v>0</v>
      </c>
      <c r="U445" s="102">
        <f>COUNTIF($H$14:$H445,H445)</f>
        <v>0</v>
      </c>
      <c r="V445" s="161"/>
    </row>
    <row r="446" spans="1:22">
      <c r="A446" s="101">
        <v>433</v>
      </c>
      <c r="B446" s="156"/>
      <c r="C446" s="156"/>
      <c r="D446" s="230"/>
      <c r="E446" s="158"/>
      <c r="F446" s="230"/>
      <c r="G446" s="156"/>
      <c r="H446" s="155"/>
      <c r="I446" s="156"/>
      <c r="J446" s="156"/>
      <c r="K446" s="156"/>
      <c r="L446" s="156"/>
      <c r="M446" s="102">
        <f>SUM(tbl_WohnsitzSO[[#This Row],[KLV A]:[KLV C]])</f>
        <v>0</v>
      </c>
      <c r="N446" s="99" t="str">
        <f>IFERROR(IF(IFERROR(MATCH($C$8&amp;$H446,Tabelle2[Codierung],0),0)&gt;0,VLOOKUP(H446,Tabelle1[[Ort]:[RK KLV C üD]],2,),VLOOKUP(H446,Tabelle1[[Ort]:[RK KLV C üD]],5))+13,"")</f>
        <v/>
      </c>
      <c r="O446" s="99" t="str">
        <f>IFERROR(IF(IFERROR(MATCH($C$8&amp;$H446,Tabelle2[Codierung],0),0)&gt;0,VLOOKUP(H446,Tabelle1[[Ort]:[RK KLV C üD]],3,),VLOOKUP(H446,Tabelle1[[Ort]:[RK KLV C üD]],6))+13,"")</f>
        <v/>
      </c>
      <c r="P446" s="99" t="str">
        <f>IFERROR(IF(IFERROR(MATCH($C$8&amp;$H446,Tabelle2[Codierung],0),0)&gt;0,VLOOKUP(H446,Tabelle1[[Ort]:[RK KLV C üD]],4,),VLOOKUP(H446,Tabelle1[[Ort]:[RK KLV C üD]],7))+13,"")</f>
        <v/>
      </c>
      <c r="Q446" s="104" t="str">
        <f>IFERROR(tbl_WohnsitzSO[[#This Row],[KLV A]]*tbl_WohnsitzSO[[#This Row],[KLV A Ansatz]]/60,"")</f>
        <v/>
      </c>
      <c r="R446" s="104" t="str">
        <f>IFERROR(tbl_WohnsitzSO[[#This Row],[KLV B]]*tbl_WohnsitzSO[[#This Row],[KLV B Ansatz]]/60,"")</f>
        <v/>
      </c>
      <c r="S446" s="104" t="str">
        <f>IFERROR(tbl_WohnsitzSO[[#This Row],[KLV C]]*tbl_WohnsitzSO[[#This Row],[KLV C Ansatz]]/60,"")</f>
        <v/>
      </c>
      <c r="T446" s="104">
        <f>IFERROR(SUM(tbl_WohnsitzSO[[#This Row],[KLV A Kosten]:[KLV C Kosten]]),"")</f>
        <v>0</v>
      </c>
      <c r="U446" s="102">
        <f>COUNTIF($H$14:$H446,H446)</f>
        <v>0</v>
      </c>
      <c r="V446" s="161"/>
    </row>
    <row r="447" spans="1:22">
      <c r="A447" s="101">
        <v>434</v>
      </c>
      <c r="B447" s="156"/>
      <c r="C447" s="156"/>
      <c r="D447" s="230"/>
      <c r="E447" s="158"/>
      <c r="F447" s="230"/>
      <c r="G447" s="156"/>
      <c r="H447" s="155"/>
      <c r="I447" s="156"/>
      <c r="J447" s="156"/>
      <c r="K447" s="156"/>
      <c r="L447" s="156"/>
      <c r="M447" s="102">
        <f>SUM(tbl_WohnsitzSO[[#This Row],[KLV A]:[KLV C]])</f>
        <v>0</v>
      </c>
      <c r="N447" s="99" t="str">
        <f>IFERROR(IF(IFERROR(MATCH($C$8&amp;$H447,Tabelle2[Codierung],0),0)&gt;0,VLOOKUP(H447,Tabelle1[[Ort]:[RK KLV C üD]],2,),VLOOKUP(H447,Tabelle1[[Ort]:[RK KLV C üD]],5))+13,"")</f>
        <v/>
      </c>
      <c r="O447" s="99" t="str">
        <f>IFERROR(IF(IFERROR(MATCH($C$8&amp;$H447,Tabelle2[Codierung],0),0)&gt;0,VLOOKUP(H447,Tabelle1[[Ort]:[RK KLV C üD]],3,),VLOOKUP(H447,Tabelle1[[Ort]:[RK KLV C üD]],6))+13,"")</f>
        <v/>
      </c>
      <c r="P447" s="99" t="str">
        <f>IFERROR(IF(IFERROR(MATCH($C$8&amp;$H447,Tabelle2[Codierung],0),0)&gt;0,VLOOKUP(H447,Tabelle1[[Ort]:[RK KLV C üD]],4,),VLOOKUP(H447,Tabelle1[[Ort]:[RK KLV C üD]],7))+13,"")</f>
        <v/>
      </c>
      <c r="Q447" s="104" t="str">
        <f>IFERROR(tbl_WohnsitzSO[[#This Row],[KLV A]]*tbl_WohnsitzSO[[#This Row],[KLV A Ansatz]]/60,"")</f>
        <v/>
      </c>
      <c r="R447" s="104" t="str">
        <f>IFERROR(tbl_WohnsitzSO[[#This Row],[KLV B]]*tbl_WohnsitzSO[[#This Row],[KLV B Ansatz]]/60,"")</f>
        <v/>
      </c>
      <c r="S447" s="104" t="str">
        <f>IFERROR(tbl_WohnsitzSO[[#This Row],[KLV C]]*tbl_WohnsitzSO[[#This Row],[KLV C Ansatz]]/60,"")</f>
        <v/>
      </c>
      <c r="T447" s="104">
        <f>IFERROR(SUM(tbl_WohnsitzSO[[#This Row],[KLV A Kosten]:[KLV C Kosten]]),"")</f>
        <v>0</v>
      </c>
      <c r="U447" s="102">
        <f>COUNTIF($H$14:$H447,H447)</f>
        <v>0</v>
      </c>
      <c r="V447" s="161"/>
    </row>
    <row r="448" spans="1:22">
      <c r="A448" s="101">
        <v>435</v>
      </c>
      <c r="B448" s="156"/>
      <c r="C448" s="156"/>
      <c r="D448" s="230"/>
      <c r="E448" s="158"/>
      <c r="F448" s="230"/>
      <c r="G448" s="156"/>
      <c r="H448" s="155"/>
      <c r="I448" s="156"/>
      <c r="J448" s="156"/>
      <c r="K448" s="156"/>
      <c r="L448" s="156"/>
      <c r="M448" s="102">
        <f>SUM(tbl_WohnsitzSO[[#This Row],[KLV A]:[KLV C]])</f>
        <v>0</v>
      </c>
      <c r="N448" s="99" t="str">
        <f>IFERROR(IF(IFERROR(MATCH($C$8&amp;$H448,Tabelle2[Codierung],0),0)&gt;0,VLOOKUP(H448,Tabelle1[[Ort]:[RK KLV C üD]],2,),VLOOKUP(H448,Tabelle1[[Ort]:[RK KLV C üD]],5))+13,"")</f>
        <v/>
      </c>
      <c r="O448" s="99" t="str">
        <f>IFERROR(IF(IFERROR(MATCH($C$8&amp;$H448,Tabelle2[Codierung],0),0)&gt;0,VLOOKUP(H448,Tabelle1[[Ort]:[RK KLV C üD]],3,),VLOOKUP(H448,Tabelle1[[Ort]:[RK KLV C üD]],6))+13,"")</f>
        <v/>
      </c>
      <c r="P448" s="99" t="str">
        <f>IFERROR(IF(IFERROR(MATCH($C$8&amp;$H448,Tabelle2[Codierung],0),0)&gt;0,VLOOKUP(H448,Tabelle1[[Ort]:[RK KLV C üD]],4,),VLOOKUP(H448,Tabelle1[[Ort]:[RK KLV C üD]],7))+13,"")</f>
        <v/>
      </c>
      <c r="Q448" s="104" t="str">
        <f>IFERROR(tbl_WohnsitzSO[[#This Row],[KLV A]]*tbl_WohnsitzSO[[#This Row],[KLV A Ansatz]]/60,"")</f>
        <v/>
      </c>
      <c r="R448" s="104" t="str">
        <f>IFERROR(tbl_WohnsitzSO[[#This Row],[KLV B]]*tbl_WohnsitzSO[[#This Row],[KLV B Ansatz]]/60,"")</f>
        <v/>
      </c>
      <c r="S448" s="104" t="str">
        <f>IFERROR(tbl_WohnsitzSO[[#This Row],[KLV C]]*tbl_WohnsitzSO[[#This Row],[KLV C Ansatz]]/60,"")</f>
        <v/>
      </c>
      <c r="T448" s="104">
        <f>IFERROR(SUM(tbl_WohnsitzSO[[#This Row],[KLV A Kosten]:[KLV C Kosten]]),"")</f>
        <v>0</v>
      </c>
      <c r="U448" s="102">
        <f>COUNTIF($H$14:$H448,H448)</f>
        <v>0</v>
      </c>
      <c r="V448" s="161"/>
    </row>
    <row r="449" spans="1:22">
      <c r="A449" s="101">
        <v>436</v>
      </c>
      <c r="B449" s="156"/>
      <c r="C449" s="156"/>
      <c r="D449" s="230"/>
      <c r="E449" s="158"/>
      <c r="F449" s="230"/>
      <c r="G449" s="156"/>
      <c r="H449" s="155"/>
      <c r="I449" s="156"/>
      <c r="J449" s="156"/>
      <c r="K449" s="156"/>
      <c r="L449" s="156"/>
      <c r="M449" s="102">
        <f>SUM(tbl_WohnsitzSO[[#This Row],[KLV A]:[KLV C]])</f>
        <v>0</v>
      </c>
      <c r="N449" s="99" t="str">
        <f>IFERROR(IF(IFERROR(MATCH($C$8&amp;$H449,Tabelle2[Codierung],0),0)&gt;0,VLOOKUP(H449,Tabelle1[[Ort]:[RK KLV C üD]],2,),VLOOKUP(H449,Tabelle1[[Ort]:[RK KLV C üD]],5))+13,"")</f>
        <v/>
      </c>
      <c r="O449" s="99" t="str">
        <f>IFERROR(IF(IFERROR(MATCH($C$8&amp;$H449,Tabelle2[Codierung],0),0)&gt;0,VLOOKUP(H449,Tabelle1[[Ort]:[RK KLV C üD]],3,),VLOOKUP(H449,Tabelle1[[Ort]:[RK KLV C üD]],6))+13,"")</f>
        <v/>
      </c>
      <c r="P449" s="99" t="str">
        <f>IFERROR(IF(IFERROR(MATCH($C$8&amp;$H449,Tabelle2[Codierung],0),0)&gt;0,VLOOKUP(H449,Tabelle1[[Ort]:[RK KLV C üD]],4,),VLOOKUP(H449,Tabelle1[[Ort]:[RK KLV C üD]],7))+13,"")</f>
        <v/>
      </c>
      <c r="Q449" s="104" t="str">
        <f>IFERROR(tbl_WohnsitzSO[[#This Row],[KLV A]]*tbl_WohnsitzSO[[#This Row],[KLV A Ansatz]]/60,"")</f>
        <v/>
      </c>
      <c r="R449" s="104" t="str">
        <f>IFERROR(tbl_WohnsitzSO[[#This Row],[KLV B]]*tbl_WohnsitzSO[[#This Row],[KLV B Ansatz]]/60,"")</f>
        <v/>
      </c>
      <c r="S449" s="104" t="str">
        <f>IFERROR(tbl_WohnsitzSO[[#This Row],[KLV C]]*tbl_WohnsitzSO[[#This Row],[KLV C Ansatz]]/60,"")</f>
        <v/>
      </c>
      <c r="T449" s="104">
        <f>IFERROR(SUM(tbl_WohnsitzSO[[#This Row],[KLV A Kosten]:[KLV C Kosten]]),"")</f>
        <v>0</v>
      </c>
      <c r="U449" s="102">
        <f>COUNTIF($H$14:$H449,H449)</f>
        <v>0</v>
      </c>
      <c r="V449" s="161"/>
    </row>
    <row r="450" spans="1:22">
      <c r="A450" s="101">
        <v>437</v>
      </c>
      <c r="B450" s="156"/>
      <c r="C450" s="156"/>
      <c r="D450" s="230"/>
      <c r="E450" s="158"/>
      <c r="F450" s="230"/>
      <c r="G450" s="156"/>
      <c r="H450" s="155"/>
      <c r="I450" s="156"/>
      <c r="J450" s="156"/>
      <c r="K450" s="156"/>
      <c r="L450" s="156"/>
      <c r="M450" s="102">
        <f>SUM(tbl_WohnsitzSO[[#This Row],[KLV A]:[KLV C]])</f>
        <v>0</v>
      </c>
      <c r="N450" s="99" t="str">
        <f>IFERROR(IF(IFERROR(MATCH($C$8&amp;$H450,Tabelle2[Codierung],0),0)&gt;0,VLOOKUP(H450,Tabelle1[[Ort]:[RK KLV C üD]],2,),VLOOKUP(H450,Tabelle1[[Ort]:[RK KLV C üD]],5))+13,"")</f>
        <v/>
      </c>
      <c r="O450" s="99" t="str">
        <f>IFERROR(IF(IFERROR(MATCH($C$8&amp;$H450,Tabelle2[Codierung],0),0)&gt;0,VLOOKUP(H450,Tabelle1[[Ort]:[RK KLV C üD]],3,),VLOOKUP(H450,Tabelle1[[Ort]:[RK KLV C üD]],6))+13,"")</f>
        <v/>
      </c>
      <c r="P450" s="99" t="str">
        <f>IFERROR(IF(IFERROR(MATCH($C$8&amp;$H450,Tabelle2[Codierung],0),0)&gt;0,VLOOKUP(H450,Tabelle1[[Ort]:[RK KLV C üD]],4,),VLOOKUP(H450,Tabelle1[[Ort]:[RK KLV C üD]],7))+13,"")</f>
        <v/>
      </c>
      <c r="Q450" s="104" t="str">
        <f>IFERROR(tbl_WohnsitzSO[[#This Row],[KLV A]]*tbl_WohnsitzSO[[#This Row],[KLV A Ansatz]]/60,"")</f>
        <v/>
      </c>
      <c r="R450" s="104" t="str">
        <f>IFERROR(tbl_WohnsitzSO[[#This Row],[KLV B]]*tbl_WohnsitzSO[[#This Row],[KLV B Ansatz]]/60,"")</f>
        <v/>
      </c>
      <c r="S450" s="104" t="str">
        <f>IFERROR(tbl_WohnsitzSO[[#This Row],[KLV C]]*tbl_WohnsitzSO[[#This Row],[KLV C Ansatz]]/60,"")</f>
        <v/>
      </c>
      <c r="T450" s="104">
        <f>IFERROR(SUM(tbl_WohnsitzSO[[#This Row],[KLV A Kosten]:[KLV C Kosten]]),"")</f>
        <v>0</v>
      </c>
      <c r="U450" s="102">
        <f>COUNTIF($H$14:$H450,H450)</f>
        <v>0</v>
      </c>
      <c r="V450" s="161"/>
    </row>
    <row r="451" spans="1:22">
      <c r="A451" s="101">
        <v>438</v>
      </c>
      <c r="B451" s="156"/>
      <c r="C451" s="156"/>
      <c r="D451" s="230"/>
      <c r="E451" s="158"/>
      <c r="F451" s="230"/>
      <c r="G451" s="156"/>
      <c r="H451" s="155"/>
      <c r="I451" s="156"/>
      <c r="J451" s="156"/>
      <c r="K451" s="156"/>
      <c r="L451" s="156"/>
      <c r="M451" s="102">
        <f>SUM(tbl_WohnsitzSO[[#This Row],[KLV A]:[KLV C]])</f>
        <v>0</v>
      </c>
      <c r="N451" s="99" t="str">
        <f>IFERROR(IF(IFERROR(MATCH($C$8&amp;$H451,Tabelle2[Codierung],0),0)&gt;0,VLOOKUP(H451,Tabelle1[[Ort]:[RK KLV C üD]],2,),VLOOKUP(H451,Tabelle1[[Ort]:[RK KLV C üD]],5))+13,"")</f>
        <v/>
      </c>
      <c r="O451" s="99" t="str">
        <f>IFERROR(IF(IFERROR(MATCH($C$8&amp;$H451,Tabelle2[Codierung],0),0)&gt;0,VLOOKUP(H451,Tabelle1[[Ort]:[RK KLV C üD]],3,),VLOOKUP(H451,Tabelle1[[Ort]:[RK KLV C üD]],6))+13,"")</f>
        <v/>
      </c>
      <c r="P451" s="99" t="str">
        <f>IFERROR(IF(IFERROR(MATCH($C$8&amp;$H451,Tabelle2[Codierung],0),0)&gt;0,VLOOKUP(H451,Tabelle1[[Ort]:[RK KLV C üD]],4,),VLOOKUP(H451,Tabelle1[[Ort]:[RK KLV C üD]],7))+13,"")</f>
        <v/>
      </c>
      <c r="Q451" s="104" t="str">
        <f>IFERROR(tbl_WohnsitzSO[[#This Row],[KLV A]]*tbl_WohnsitzSO[[#This Row],[KLV A Ansatz]]/60,"")</f>
        <v/>
      </c>
      <c r="R451" s="104" t="str">
        <f>IFERROR(tbl_WohnsitzSO[[#This Row],[KLV B]]*tbl_WohnsitzSO[[#This Row],[KLV B Ansatz]]/60,"")</f>
        <v/>
      </c>
      <c r="S451" s="104" t="str">
        <f>IFERROR(tbl_WohnsitzSO[[#This Row],[KLV C]]*tbl_WohnsitzSO[[#This Row],[KLV C Ansatz]]/60,"")</f>
        <v/>
      </c>
      <c r="T451" s="104">
        <f>IFERROR(SUM(tbl_WohnsitzSO[[#This Row],[KLV A Kosten]:[KLV C Kosten]]),"")</f>
        <v>0</v>
      </c>
      <c r="U451" s="102">
        <f>COUNTIF($H$14:$H451,H451)</f>
        <v>0</v>
      </c>
      <c r="V451" s="161"/>
    </row>
    <row r="452" spans="1:22">
      <c r="A452" s="101">
        <v>439</v>
      </c>
      <c r="B452" s="156"/>
      <c r="C452" s="156"/>
      <c r="D452" s="230"/>
      <c r="E452" s="158"/>
      <c r="F452" s="230"/>
      <c r="G452" s="156"/>
      <c r="H452" s="155"/>
      <c r="I452" s="156"/>
      <c r="J452" s="156"/>
      <c r="K452" s="156"/>
      <c r="L452" s="156"/>
      <c r="M452" s="102">
        <f>SUM(tbl_WohnsitzSO[[#This Row],[KLV A]:[KLV C]])</f>
        <v>0</v>
      </c>
      <c r="N452" s="99" t="str">
        <f>IFERROR(IF(IFERROR(MATCH($C$8&amp;$H452,Tabelle2[Codierung],0),0)&gt;0,VLOOKUP(H452,Tabelle1[[Ort]:[RK KLV C üD]],2,),VLOOKUP(H452,Tabelle1[[Ort]:[RK KLV C üD]],5))+13,"")</f>
        <v/>
      </c>
      <c r="O452" s="99" t="str">
        <f>IFERROR(IF(IFERROR(MATCH($C$8&amp;$H452,Tabelle2[Codierung],0),0)&gt;0,VLOOKUP(H452,Tabelle1[[Ort]:[RK KLV C üD]],3,),VLOOKUP(H452,Tabelle1[[Ort]:[RK KLV C üD]],6))+13,"")</f>
        <v/>
      </c>
      <c r="P452" s="99" t="str">
        <f>IFERROR(IF(IFERROR(MATCH($C$8&amp;$H452,Tabelle2[Codierung],0),0)&gt;0,VLOOKUP(H452,Tabelle1[[Ort]:[RK KLV C üD]],4,),VLOOKUP(H452,Tabelle1[[Ort]:[RK KLV C üD]],7))+13,"")</f>
        <v/>
      </c>
      <c r="Q452" s="104" t="str">
        <f>IFERROR(tbl_WohnsitzSO[[#This Row],[KLV A]]*tbl_WohnsitzSO[[#This Row],[KLV A Ansatz]]/60,"")</f>
        <v/>
      </c>
      <c r="R452" s="104" t="str">
        <f>IFERROR(tbl_WohnsitzSO[[#This Row],[KLV B]]*tbl_WohnsitzSO[[#This Row],[KLV B Ansatz]]/60,"")</f>
        <v/>
      </c>
      <c r="S452" s="104" t="str">
        <f>IFERROR(tbl_WohnsitzSO[[#This Row],[KLV C]]*tbl_WohnsitzSO[[#This Row],[KLV C Ansatz]]/60,"")</f>
        <v/>
      </c>
      <c r="T452" s="104">
        <f>IFERROR(SUM(tbl_WohnsitzSO[[#This Row],[KLV A Kosten]:[KLV C Kosten]]),"")</f>
        <v>0</v>
      </c>
      <c r="U452" s="102">
        <f>COUNTIF($H$14:$H452,H452)</f>
        <v>0</v>
      </c>
      <c r="V452" s="161"/>
    </row>
    <row r="453" spans="1:22">
      <c r="A453" s="101">
        <v>440</v>
      </c>
      <c r="B453" s="156"/>
      <c r="C453" s="156"/>
      <c r="D453" s="230"/>
      <c r="E453" s="158"/>
      <c r="F453" s="230"/>
      <c r="G453" s="156"/>
      <c r="H453" s="155"/>
      <c r="I453" s="156"/>
      <c r="J453" s="156"/>
      <c r="K453" s="156"/>
      <c r="L453" s="156"/>
      <c r="M453" s="102">
        <f>SUM(tbl_WohnsitzSO[[#This Row],[KLV A]:[KLV C]])</f>
        <v>0</v>
      </c>
      <c r="N453" s="99" t="str">
        <f>IFERROR(IF(IFERROR(MATCH($C$8&amp;$H453,Tabelle2[Codierung],0),0)&gt;0,VLOOKUP(H453,Tabelle1[[Ort]:[RK KLV C üD]],2,),VLOOKUP(H453,Tabelle1[[Ort]:[RK KLV C üD]],5))+13,"")</f>
        <v/>
      </c>
      <c r="O453" s="99" t="str">
        <f>IFERROR(IF(IFERROR(MATCH($C$8&amp;$H453,Tabelle2[Codierung],0),0)&gt;0,VLOOKUP(H453,Tabelle1[[Ort]:[RK KLV C üD]],3,),VLOOKUP(H453,Tabelle1[[Ort]:[RK KLV C üD]],6))+13,"")</f>
        <v/>
      </c>
      <c r="P453" s="99" t="str">
        <f>IFERROR(IF(IFERROR(MATCH($C$8&amp;$H453,Tabelle2[Codierung],0),0)&gt;0,VLOOKUP(H453,Tabelle1[[Ort]:[RK KLV C üD]],4,),VLOOKUP(H453,Tabelle1[[Ort]:[RK KLV C üD]],7))+13,"")</f>
        <v/>
      </c>
      <c r="Q453" s="104" t="str">
        <f>IFERROR(tbl_WohnsitzSO[[#This Row],[KLV A]]*tbl_WohnsitzSO[[#This Row],[KLV A Ansatz]]/60,"")</f>
        <v/>
      </c>
      <c r="R453" s="104" t="str">
        <f>IFERROR(tbl_WohnsitzSO[[#This Row],[KLV B]]*tbl_WohnsitzSO[[#This Row],[KLV B Ansatz]]/60,"")</f>
        <v/>
      </c>
      <c r="S453" s="104" t="str">
        <f>IFERROR(tbl_WohnsitzSO[[#This Row],[KLV C]]*tbl_WohnsitzSO[[#This Row],[KLV C Ansatz]]/60,"")</f>
        <v/>
      </c>
      <c r="T453" s="104">
        <f>IFERROR(SUM(tbl_WohnsitzSO[[#This Row],[KLV A Kosten]:[KLV C Kosten]]),"")</f>
        <v>0</v>
      </c>
      <c r="U453" s="102">
        <f>COUNTIF($H$14:$H453,H453)</f>
        <v>0</v>
      </c>
      <c r="V453" s="161"/>
    </row>
    <row r="454" spans="1:22">
      <c r="A454" s="101">
        <v>441</v>
      </c>
      <c r="B454" s="156"/>
      <c r="C454" s="156"/>
      <c r="D454" s="230"/>
      <c r="E454" s="158"/>
      <c r="F454" s="230"/>
      <c r="G454" s="156"/>
      <c r="H454" s="155"/>
      <c r="I454" s="156"/>
      <c r="J454" s="156"/>
      <c r="K454" s="156"/>
      <c r="L454" s="156"/>
      <c r="M454" s="102">
        <f>SUM(tbl_WohnsitzSO[[#This Row],[KLV A]:[KLV C]])</f>
        <v>0</v>
      </c>
      <c r="N454" s="99" t="str">
        <f>IFERROR(IF(IFERROR(MATCH($C$8&amp;$H454,Tabelle2[Codierung],0),0)&gt;0,VLOOKUP(H454,Tabelle1[[Ort]:[RK KLV C üD]],2,),VLOOKUP(H454,Tabelle1[[Ort]:[RK KLV C üD]],5))+13,"")</f>
        <v/>
      </c>
      <c r="O454" s="99" t="str">
        <f>IFERROR(IF(IFERROR(MATCH($C$8&amp;$H454,Tabelle2[Codierung],0),0)&gt;0,VLOOKUP(H454,Tabelle1[[Ort]:[RK KLV C üD]],3,),VLOOKUP(H454,Tabelle1[[Ort]:[RK KLV C üD]],6))+13,"")</f>
        <v/>
      </c>
      <c r="P454" s="99" t="str">
        <f>IFERROR(IF(IFERROR(MATCH($C$8&amp;$H454,Tabelle2[Codierung],0),0)&gt;0,VLOOKUP(H454,Tabelle1[[Ort]:[RK KLV C üD]],4,),VLOOKUP(H454,Tabelle1[[Ort]:[RK KLV C üD]],7))+13,"")</f>
        <v/>
      </c>
      <c r="Q454" s="104" t="str">
        <f>IFERROR(tbl_WohnsitzSO[[#This Row],[KLV A]]*tbl_WohnsitzSO[[#This Row],[KLV A Ansatz]]/60,"")</f>
        <v/>
      </c>
      <c r="R454" s="104" t="str">
        <f>IFERROR(tbl_WohnsitzSO[[#This Row],[KLV B]]*tbl_WohnsitzSO[[#This Row],[KLV B Ansatz]]/60,"")</f>
        <v/>
      </c>
      <c r="S454" s="104" t="str">
        <f>IFERROR(tbl_WohnsitzSO[[#This Row],[KLV C]]*tbl_WohnsitzSO[[#This Row],[KLV C Ansatz]]/60,"")</f>
        <v/>
      </c>
      <c r="T454" s="104">
        <f>IFERROR(SUM(tbl_WohnsitzSO[[#This Row],[KLV A Kosten]:[KLV C Kosten]]),"")</f>
        <v>0</v>
      </c>
      <c r="U454" s="102">
        <f>COUNTIF($H$14:$H454,H454)</f>
        <v>0</v>
      </c>
      <c r="V454" s="161"/>
    </row>
    <row r="455" spans="1:22">
      <c r="A455" s="101">
        <v>442</v>
      </c>
      <c r="B455" s="156"/>
      <c r="C455" s="156"/>
      <c r="D455" s="230"/>
      <c r="E455" s="158"/>
      <c r="F455" s="230"/>
      <c r="G455" s="156"/>
      <c r="H455" s="155"/>
      <c r="I455" s="156"/>
      <c r="J455" s="156"/>
      <c r="K455" s="156"/>
      <c r="L455" s="156"/>
      <c r="M455" s="102">
        <f>SUM(tbl_WohnsitzSO[[#This Row],[KLV A]:[KLV C]])</f>
        <v>0</v>
      </c>
      <c r="N455" s="99" t="str">
        <f>IFERROR(IF(IFERROR(MATCH($C$8&amp;$H455,Tabelle2[Codierung],0),0)&gt;0,VLOOKUP(H455,Tabelle1[[Ort]:[RK KLV C üD]],2,),VLOOKUP(H455,Tabelle1[[Ort]:[RK KLV C üD]],5))+13,"")</f>
        <v/>
      </c>
      <c r="O455" s="99" t="str">
        <f>IFERROR(IF(IFERROR(MATCH($C$8&amp;$H455,Tabelle2[Codierung],0),0)&gt;0,VLOOKUP(H455,Tabelle1[[Ort]:[RK KLV C üD]],3,),VLOOKUP(H455,Tabelle1[[Ort]:[RK KLV C üD]],6))+13,"")</f>
        <v/>
      </c>
      <c r="P455" s="99" t="str">
        <f>IFERROR(IF(IFERROR(MATCH($C$8&amp;$H455,Tabelle2[Codierung],0),0)&gt;0,VLOOKUP(H455,Tabelle1[[Ort]:[RK KLV C üD]],4,),VLOOKUP(H455,Tabelle1[[Ort]:[RK KLV C üD]],7))+13,"")</f>
        <v/>
      </c>
      <c r="Q455" s="104" t="str">
        <f>IFERROR(tbl_WohnsitzSO[[#This Row],[KLV A]]*tbl_WohnsitzSO[[#This Row],[KLV A Ansatz]]/60,"")</f>
        <v/>
      </c>
      <c r="R455" s="104" t="str">
        <f>IFERROR(tbl_WohnsitzSO[[#This Row],[KLV B]]*tbl_WohnsitzSO[[#This Row],[KLV B Ansatz]]/60,"")</f>
        <v/>
      </c>
      <c r="S455" s="104" t="str">
        <f>IFERROR(tbl_WohnsitzSO[[#This Row],[KLV C]]*tbl_WohnsitzSO[[#This Row],[KLV C Ansatz]]/60,"")</f>
        <v/>
      </c>
      <c r="T455" s="104">
        <f>IFERROR(SUM(tbl_WohnsitzSO[[#This Row],[KLV A Kosten]:[KLV C Kosten]]),"")</f>
        <v>0</v>
      </c>
      <c r="U455" s="102">
        <f>COUNTIF($H$14:$H455,H455)</f>
        <v>0</v>
      </c>
      <c r="V455" s="161"/>
    </row>
    <row r="456" spans="1:22">
      <c r="A456" s="101">
        <v>443</v>
      </c>
      <c r="B456" s="156"/>
      <c r="C456" s="156"/>
      <c r="D456" s="230"/>
      <c r="E456" s="158"/>
      <c r="F456" s="230"/>
      <c r="G456" s="156"/>
      <c r="H456" s="155"/>
      <c r="I456" s="156"/>
      <c r="J456" s="156"/>
      <c r="K456" s="156"/>
      <c r="L456" s="156"/>
      <c r="M456" s="102">
        <f>SUM(tbl_WohnsitzSO[[#This Row],[KLV A]:[KLV C]])</f>
        <v>0</v>
      </c>
      <c r="N456" s="99" t="str">
        <f>IFERROR(IF(IFERROR(MATCH($C$8&amp;$H456,Tabelle2[Codierung],0),0)&gt;0,VLOOKUP(H456,Tabelle1[[Ort]:[RK KLV C üD]],2,),VLOOKUP(H456,Tabelle1[[Ort]:[RK KLV C üD]],5))+13,"")</f>
        <v/>
      </c>
      <c r="O456" s="99" t="str">
        <f>IFERROR(IF(IFERROR(MATCH($C$8&amp;$H456,Tabelle2[Codierung],0),0)&gt;0,VLOOKUP(H456,Tabelle1[[Ort]:[RK KLV C üD]],3,),VLOOKUP(H456,Tabelle1[[Ort]:[RK KLV C üD]],6))+13,"")</f>
        <v/>
      </c>
      <c r="P456" s="99" t="str">
        <f>IFERROR(IF(IFERROR(MATCH($C$8&amp;$H456,Tabelle2[Codierung],0),0)&gt;0,VLOOKUP(H456,Tabelle1[[Ort]:[RK KLV C üD]],4,),VLOOKUP(H456,Tabelle1[[Ort]:[RK KLV C üD]],7))+13,"")</f>
        <v/>
      </c>
      <c r="Q456" s="104" t="str">
        <f>IFERROR(tbl_WohnsitzSO[[#This Row],[KLV A]]*tbl_WohnsitzSO[[#This Row],[KLV A Ansatz]]/60,"")</f>
        <v/>
      </c>
      <c r="R456" s="104" t="str">
        <f>IFERROR(tbl_WohnsitzSO[[#This Row],[KLV B]]*tbl_WohnsitzSO[[#This Row],[KLV B Ansatz]]/60,"")</f>
        <v/>
      </c>
      <c r="S456" s="104" t="str">
        <f>IFERROR(tbl_WohnsitzSO[[#This Row],[KLV C]]*tbl_WohnsitzSO[[#This Row],[KLV C Ansatz]]/60,"")</f>
        <v/>
      </c>
      <c r="T456" s="104">
        <f>IFERROR(SUM(tbl_WohnsitzSO[[#This Row],[KLV A Kosten]:[KLV C Kosten]]),"")</f>
        <v>0</v>
      </c>
      <c r="U456" s="102">
        <f>COUNTIF($H$14:$H456,H456)</f>
        <v>0</v>
      </c>
      <c r="V456" s="161"/>
    </row>
    <row r="457" spans="1:22">
      <c r="A457" s="101">
        <v>444</v>
      </c>
      <c r="B457" s="156"/>
      <c r="C457" s="156"/>
      <c r="D457" s="230"/>
      <c r="E457" s="158"/>
      <c r="F457" s="230"/>
      <c r="G457" s="156"/>
      <c r="H457" s="155"/>
      <c r="I457" s="156"/>
      <c r="J457" s="156"/>
      <c r="K457" s="156"/>
      <c r="L457" s="156"/>
      <c r="M457" s="102">
        <f>SUM(tbl_WohnsitzSO[[#This Row],[KLV A]:[KLV C]])</f>
        <v>0</v>
      </c>
      <c r="N457" s="99" t="str">
        <f>IFERROR(IF(IFERROR(MATCH($C$8&amp;$H457,Tabelle2[Codierung],0),0)&gt;0,VLOOKUP(H457,Tabelle1[[Ort]:[RK KLV C üD]],2,),VLOOKUP(H457,Tabelle1[[Ort]:[RK KLV C üD]],5))+13,"")</f>
        <v/>
      </c>
      <c r="O457" s="99" t="str">
        <f>IFERROR(IF(IFERROR(MATCH($C$8&amp;$H457,Tabelle2[Codierung],0),0)&gt;0,VLOOKUP(H457,Tabelle1[[Ort]:[RK KLV C üD]],3,),VLOOKUP(H457,Tabelle1[[Ort]:[RK KLV C üD]],6))+13,"")</f>
        <v/>
      </c>
      <c r="P457" s="99" t="str">
        <f>IFERROR(IF(IFERROR(MATCH($C$8&amp;$H457,Tabelle2[Codierung],0),0)&gt;0,VLOOKUP(H457,Tabelle1[[Ort]:[RK KLV C üD]],4,),VLOOKUP(H457,Tabelle1[[Ort]:[RK KLV C üD]],7))+13,"")</f>
        <v/>
      </c>
      <c r="Q457" s="104" t="str">
        <f>IFERROR(tbl_WohnsitzSO[[#This Row],[KLV A]]*tbl_WohnsitzSO[[#This Row],[KLV A Ansatz]]/60,"")</f>
        <v/>
      </c>
      <c r="R457" s="104" t="str">
        <f>IFERROR(tbl_WohnsitzSO[[#This Row],[KLV B]]*tbl_WohnsitzSO[[#This Row],[KLV B Ansatz]]/60,"")</f>
        <v/>
      </c>
      <c r="S457" s="104" t="str">
        <f>IFERROR(tbl_WohnsitzSO[[#This Row],[KLV C]]*tbl_WohnsitzSO[[#This Row],[KLV C Ansatz]]/60,"")</f>
        <v/>
      </c>
      <c r="T457" s="104">
        <f>IFERROR(SUM(tbl_WohnsitzSO[[#This Row],[KLV A Kosten]:[KLV C Kosten]]),"")</f>
        <v>0</v>
      </c>
      <c r="U457" s="102">
        <f>COUNTIF($H$14:$H457,H457)</f>
        <v>0</v>
      </c>
      <c r="V457" s="161"/>
    </row>
    <row r="458" spans="1:22">
      <c r="A458" s="101">
        <v>445</v>
      </c>
      <c r="B458" s="156"/>
      <c r="C458" s="156"/>
      <c r="D458" s="230"/>
      <c r="E458" s="158"/>
      <c r="F458" s="230"/>
      <c r="G458" s="156"/>
      <c r="H458" s="155"/>
      <c r="I458" s="156"/>
      <c r="J458" s="156"/>
      <c r="K458" s="156"/>
      <c r="L458" s="156"/>
      <c r="M458" s="102">
        <f>SUM(tbl_WohnsitzSO[[#This Row],[KLV A]:[KLV C]])</f>
        <v>0</v>
      </c>
      <c r="N458" s="99" t="str">
        <f>IFERROR(IF(IFERROR(MATCH($C$8&amp;$H458,Tabelle2[Codierung],0),0)&gt;0,VLOOKUP(H458,Tabelle1[[Ort]:[RK KLV C üD]],2,),VLOOKUP(H458,Tabelle1[[Ort]:[RK KLV C üD]],5))+13,"")</f>
        <v/>
      </c>
      <c r="O458" s="99" t="str">
        <f>IFERROR(IF(IFERROR(MATCH($C$8&amp;$H458,Tabelle2[Codierung],0),0)&gt;0,VLOOKUP(H458,Tabelle1[[Ort]:[RK KLV C üD]],3,),VLOOKUP(H458,Tabelle1[[Ort]:[RK KLV C üD]],6))+13,"")</f>
        <v/>
      </c>
      <c r="P458" s="99" t="str">
        <f>IFERROR(IF(IFERROR(MATCH($C$8&amp;$H458,Tabelle2[Codierung],0),0)&gt;0,VLOOKUP(H458,Tabelle1[[Ort]:[RK KLV C üD]],4,),VLOOKUP(H458,Tabelle1[[Ort]:[RK KLV C üD]],7))+13,"")</f>
        <v/>
      </c>
      <c r="Q458" s="104" t="str">
        <f>IFERROR(tbl_WohnsitzSO[[#This Row],[KLV A]]*tbl_WohnsitzSO[[#This Row],[KLV A Ansatz]]/60,"")</f>
        <v/>
      </c>
      <c r="R458" s="104" t="str">
        <f>IFERROR(tbl_WohnsitzSO[[#This Row],[KLV B]]*tbl_WohnsitzSO[[#This Row],[KLV B Ansatz]]/60,"")</f>
        <v/>
      </c>
      <c r="S458" s="104" t="str">
        <f>IFERROR(tbl_WohnsitzSO[[#This Row],[KLV C]]*tbl_WohnsitzSO[[#This Row],[KLV C Ansatz]]/60,"")</f>
        <v/>
      </c>
      <c r="T458" s="104">
        <f>IFERROR(SUM(tbl_WohnsitzSO[[#This Row],[KLV A Kosten]:[KLV C Kosten]]),"")</f>
        <v>0</v>
      </c>
      <c r="U458" s="102">
        <f>COUNTIF($H$14:$H458,H458)</f>
        <v>0</v>
      </c>
      <c r="V458" s="161"/>
    </row>
    <row r="459" spans="1:22">
      <c r="A459" s="101">
        <v>446</v>
      </c>
      <c r="B459" s="156"/>
      <c r="C459" s="156"/>
      <c r="D459" s="230"/>
      <c r="E459" s="158"/>
      <c r="F459" s="230"/>
      <c r="G459" s="156"/>
      <c r="H459" s="155"/>
      <c r="I459" s="156"/>
      <c r="J459" s="156"/>
      <c r="K459" s="156"/>
      <c r="L459" s="156"/>
      <c r="M459" s="102">
        <f>SUM(tbl_WohnsitzSO[[#This Row],[KLV A]:[KLV C]])</f>
        <v>0</v>
      </c>
      <c r="N459" s="99" t="str">
        <f>IFERROR(IF(IFERROR(MATCH($C$8&amp;$H459,Tabelle2[Codierung],0),0)&gt;0,VLOOKUP(H459,Tabelle1[[Ort]:[RK KLV C üD]],2,),VLOOKUP(H459,Tabelle1[[Ort]:[RK KLV C üD]],5))+13,"")</f>
        <v/>
      </c>
      <c r="O459" s="99" t="str">
        <f>IFERROR(IF(IFERROR(MATCH($C$8&amp;$H459,Tabelle2[Codierung],0),0)&gt;0,VLOOKUP(H459,Tabelle1[[Ort]:[RK KLV C üD]],3,),VLOOKUP(H459,Tabelle1[[Ort]:[RK KLV C üD]],6))+13,"")</f>
        <v/>
      </c>
      <c r="P459" s="99" t="str">
        <f>IFERROR(IF(IFERROR(MATCH($C$8&amp;$H459,Tabelle2[Codierung],0),0)&gt;0,VLOOKUP(H459,Tabelle1[[Ort]:[RK KLV C üD]],4,),VLOOKUP(H459,Tabelle1[[Ort]:[RK KLV C üD]],7))+13,"")</f>
        <v/>
      </c>
      <c r="Q459" s="104" t="str">
        <f>IFERROR(tbl_WohnsitzSO[[#This Row],[KLV A]]*tbl_WohnsitzSO[[#This Row],[KLV A Ansatz]]/60,"")</f>
        <v/>
      </c>
      <c r="R459" s="104" t="str">
        <f>IFERROR(tbl_WohnsitzSO[[#This Row],[KLV B]]*tbl_WohnsitzSO[[#This Row],[KLV B Ansatz]]/60,"")</f>
        <v/>
      </c>
      <c r="S459" s="104" t="str">
        <f>IFERROR(tbl_WohnsitzSO[[#This Row],[KLV C]]*tbl_WohnsitzSO[[#This Row],[KLV C Ansatz]]/60,"")</f>
        <v/>
      </c>
      <c r="T459" s="104">
        <f>IFERROR(SUM(tbl_WohnsitzSO[[#This Row],[KLV A Kosten]:[KLV C Kosten]]),"")</f>
        <v>0</v>
      </c>
      <c r="U459" s="102">
        <f>COUNTIF($H$14:$H459,H459)</f>
        <v>0</v>
      </c>
      <c r="V459" s="161"/>
    </row>
    <row r="460" spans="1:22">
      <c r="A460" s="101">
        <v>447</v>
      </c>
      <c r="B460" s="156"/>
      <c r="C460" s="156"/>
      <c r="D460" s="230"/>
      <c r="E460" s="158"/>
      <c r="F460" s="230"/>
      <c r="G460" s="156"/>
      <c r="H460" s="155"/>
      <c r="I460" s="156"/>
      <c r="J460" s="156"/>
      <c r="K460" s="156"/>
      <c r="L460" s="156"/>
      <c r="M460" s="102">
        <f>SUM(tbl_WohnsitzSO[[#This Row],[KLV A]:[KLV C]])</f>
        <v>0</v>
      </c>
      <c r="N460" s="99" t="str">
        <f>IFERROR(IF(IFERROR(MATCH($C$8&amp;$H460,Tabelle2[Codierung],0),0)&gt;0,VLOOKUP(H460,Tabelle1[[Ort]:[RK KLV C üD]],2,),VLOOKUP(H460,Tabelle1[[Ort]:[RK KLV C üD]],5))+13,"")</f>
        <v/>
      </c>
      <c r="O460" s="99" t="str">
        <f>IFERROR(IF(IFERROR(MATCH($C$8&amp;$H460,Tabelle2[Codierung],0),0)&gt;0,VLOOKUP(H460,Tabelle1[[Ort]:[RK KLV C üD]],3,),VLOOKUP(H460,Tabelle1[[Ort]:[RK KLV C üD]],6))+13,"")</f>
        <v/>
      </c>
      <c r="P460" s="99" t="str">
        <f>IFERROR(IF(IFERROR(MATCH($C$8&amp;$H460,Tabelle2[Codierung],0),0)&gt;0,VLOOKUP(H460,Tabelle1[[Ort]:[RK KLV C üD]],4,),VLOOKUP(H460,Tabelle1[[Ort]:[RK KLV C üD]],7))+13,"")</f>
        <v/>
      </c>
      <c r="Q460" s="104" t="str">
        <f>IFERROR(tbl_WohnsitzSO[[#This Row],[KLV A]]*tbl_WohnsitzSO[[#This Row],[KLV A Ansatz]]/60,"")</f>
        <v/>
      </c>
      <c r="R460" s="104" t="str">
        <f>IFERROR(tbl_WohnsitzSO[[#This Row],[KLV B]]*tbl_WohnsitzSO[[#This Row],[KLV B Ansatz]]/60,"")</f>
        <v/>
      </c>
      <c r="S460" s="104" t="str">
        <f>IFERROR(tbl_WohnsitzSO[[#This Row],[KLV C]]*tbl_WohnsitzSO[[#This Row],[KLV C Ansatz]]/60,"")</f>
        <v/>
      </c>
      <c r="T460" s="104">
        <f>IFERROR(SUM(tbl_WohnsitzSO[[#This Row],[KLV A Kosten]:[KLV C Kosten]]),"")</f>
        <v>0</v>
      </c>
      <c r="U460" s="102">
        <f>COUNTIF($H$14:$H460,H460)</f>
        <v>0</v>
      </c>
      <c r="V460" s="161"/>
    </row>
    <row r="461" spans="1:22">
      <c r="A461" s="101">
        <v>448</v>
      </c>
      <c r="B461" s="156"/>
      <c r="C461" s="156"/>
      <c r="D461" s="230"/>
      <c r="E461" s="158"/>
      <c r="F461" s="230"/>
      <c r="G461" s="156"/>
      <c r="H461" s="155"/>
      <c r="I461" s="156"/>
      <c r="J461" s="156"/>
      <c r="K461" s="156"/>
      <c r="L461" s="156"/>
      <c r="M461" s="102">
        <f>SUM(tbl_WohnsitzSO[[#This Row],[KLV A]:[KLV C]])</f>
        <v>0</v>
      </c>
      <c r="N461" s="99" t="str">
        <f>IFERROR(IF(IFERROR(MATCH($C$8&amp;$H461,Tabelle2[Codierung],0),0)&gt;0,VLOOKUP(H461,Tabelle1[[Ort]:[RK KLV C üD]],2,),VLOOKUP(H461,Tabelle1[[Ort]:[RK KLV C üD]],5))+13,"")</f>
        <v/>
      </c>
      <c r="O461" s="99" t="str">
        <f>IFERROR(IF(IFERROR(MATCH($C$8&amp;$H461,Tabelle2[Codierung],0),0)&gt;0,VLOOKUP(H461,Tabelle1[[Ort]:[RK KLV C üD]],3,),VLOOKUP(H461,Tabelle1[[Ort]:[RK KLV C üD]],6))+13,"")</f>
        <v/>
      </c>
      <c r="P461" s="99" t="str">
        <f>IFERROR(IF(IFERROR(MATCH($C$8&amp;$H461,Tabelle2[Codierung],0),0)&gt;0,VLOOKUP(H461,Tabelle1[[Ort]:[RK KLV C üD]],4,),VLOOKUP(H461,Tabelle1[[Ort]:[RK KLV C üD]],7))+13,"")</f>
        <v/>
      </c>
      <c r="Q461" s="104" t="str">
        <f>IFERROR(tbl_WohnsitzSO[[#This Row],[KLV A]]*tbl_WohnsitzSO[[#This Row],[KLV A Ansatz]]/60,"")</f>
        <v/>
      </c>
      <c r="R461" s="104" t="str">
        <f>IFERROR(tbl_WohnsitzSO[[#This Row],[KLV B]]*tbl_WohnsitzSO[[#This Row],[KLV B Ansatz]]/60,"")</f>
        <v/>
      </c>
      <c r="S461" s="104" t="str">
        <f>IFERROR(tbl_WohnsitzSO[[#This Row],[KLV C]]*tbl_WohnsitzSO[[#This Row],[KLV C Ansatz]]/60,"")</f>
        <v/>
      </c>
      <c r="T461" s="104">
        <f>IFERROR(SUM(tbl_WohnsitzSO[[#This Row],[KLV A Kosten]:[KLV C Kosten]]),"")</f>
        <v>0</v>
      </c>
      <c r="U461" s="102">
        <f>COUNTIF($H$14:$H461,H461)</f>
        <v>0</v>
      </c>
      <c r="V461" s="161"/>
    </row>
    <row r="462" spans="1:22">
      <c r="A462" s="101">
        <v>449</v>
      </c>
      <c r="B462" s="156"/>
      <c r="C462" s="156"/>
      <c r="D462" s="230"/>
      <c r="E462" s="158"/>
      <c r="F462" s="230"/>
      <c r="G462" s="156"/>
      <c r="H462" s="155"/>
      <c r="I462" s="156"/>
      <c r="J462" s="156"/>
      <c r="K462" s="156"/>
      <c r="L462" s="156"/>
      <c r="M462" s="102">
        <f>SUM(tbl_WohnsitzSO[[#This Row],[KLV A]:[KLV C]])</f>
        <v>0</v>
      </c>
      <c r="N462" s="99" t="str">
        <f>IFERROR(IF(IFERROR(MATCH($C$8&amp;$H462,Tabelle2[Codierung],0),0)&gt;0,VLOOKUP(H462,Tabelle1[[Ort]:[RK KLV C üD]],2,),VLOOKUP(H462,Tabelle1[[Ort]:[RK KLV C üD]],5))+13,"")</f>
        <v/>
      </c>
      <c r="O462" s="99" t="str">
        <f>IFERROR(IF(IFERROR(MATCH($C$8&amp;$H462,Tabelle2[Codierung],0),0)&gt;0,VLOOKUP(H462,Tabelle1[[Ort]:[RK KLV C üD]],3,),VLOOKUP(H462,Tabelle1[[Ort]:[RK KLV C üD]],6))+13,"")</f>
        <v/>
      </c>
      <c r="P462" s="99" t="str">
        <f>IFERROR(IF(IFERROR(MATCH($C$8&amp;$H462,Tabelle2[Codierung],0),0)&gt;0,VLOOKUP(H462,Tabelle1[[Ort]:[RK KLV C üD]],4,),VLOOKUP(H462,Tabelle1[[Ort]:[RK KLV C üD]],7))+13,"")</f>
        <v/>
      </c>
      <c r="Q462" s="104" t="str">
        <f>IFERROR(tbl_WohnsitzSO[[#This Row],[KLV A]]*tbl_WohnsitzSO[[#This Row],[KLV A Ansatz]]/60,"")</f>
        <v/>
      </c>
      <c r="R462" s="104" t="str">
        <f>IFERROR(tbl_WohnsitzSO[[#This Row],[KLV B]]*tbl_WohnsitzSO[[#This Row],[KLV B Ansatz]]/60,"")</f>
        <v/>
      </c>
      <c r="S462" s="104" t="str">
        <f>IFERROR(tbl_WohnsitzSO[[#This Row],[KLV C]]*tbl_WohnsitzSO[[#This Row],[KLV C Ansatz]]/60,"")</f>
        <v/>
      </c>
      <c r="T462" s="104">
        <f>IFERROR(SUM(tbl_WohnsitzSO[[#This Row],[KLV A Kosten]:[KLV C Kosten]]),"")</f>
        <v>0</v>
      </c>
      <c r="U462" s="102">
        <f>COUNTIF($H$14:$H462,H462)</f>
        <v>0</v>
      </c>
      <c r="V462" s="161"/>
    </row>
    <row r="463" spans="1:22">
      <c r="A463" s="101">
        <v>450</v>
      </c>
      <c r="B463" s="156"/>
      <c r="C463" s="156"/>
      <c r="D463" s="230"/>
      <c r="E463" s="158"/>
      <c r="F463" s="230"/>
      <c r="G463" s="156"/>
      <c r="H463" s="155"/>
      <c r="I463" s="156"/>
      <c r="J463" s="156"/>
      <c r="K463" s="156"/>
      <c r="L463" s="156"/>
      <c r="M463" s="102">
        <f>SUM(tbl_WohnsitzSO[[#This Row],[KLV A]:[KLV C]])</f>
        <v>0</v>
      </c>
      <c r="N463" s="99" t="str">
        <f>IFERROR(IF(IFERROR(MATCH($C$8&amp;$H463,Tabelle2[Codierung],0),0)&gt;0,VLOOKUP(H463,Tabelle1[[Ort]:[RK KLV C üD]],2,),VLOOKUP(H463,Tabelle1[[Ort]:[RK KLV C üD]],5))+13,"")</f>
        <v/>
      </c>
      <c r="O463" s="99" t="str">
        <f>IFERROR(IF(IFERROR(MATCH($C$8&amp;$H463,Tabelle2[Codierung],0),0)&gt;0,VLOOKUP(H463,Tabelle1[[Ort]:[RK KLV C üD]],3,),VLOOKUP(H463,Tabelle1[[Ort]:[RK KLV C üD]],6))+13,"")</f>
        <v/>
      </c>
      <c r="P463" s="99" t="str">
        <f>IFERROR(IF(IFERROR(MATCH($C$8&amp;$H463,Tabelle2[Codierung],0),0)&gt;0,VLOOKUP(H463,Tabelle1[[Ort]:[RK KLV C üD]],4,),VLOOKUP(H463,Tabelle1[[Ort]:[RK KLV C üD]],7))+13,"")</f>
        <v/>
      </c>
      <c r="Q463" s="104" t="str">
        <f>IFERROR(tbl_WohnsitzSO[[#This Row],[KLV A]]*tbl_WohnsitzSO[[#This Row],[KLV A Ansatz]]/60,"")</f>
        <v/>
      </c>
      <c r="R463" s="104" t="str">
        <f>IFERROR(tbl_WohnsitzSO[[#This Row],[KLV B]]*tbl_WohnsitzSO[[#This Row],[KLV B Ansatz]]/60,"")</f>
        <v/>
      </c>
      <c r="S463" s="104" t="str">
        <f>IFERROR(tbl_WohnsitzSO[[#This Row],[KLV C]]*tbl_WohnsitzSO[[#This Row],[KLV C Ansatz]]/60,"")</f>
        <v/>
      </c>
      <c r="T463" s="104">
        <f>IFERROR(SUM(tbl_WohnsitzSO[[#This Row],[KLV A Kosten]:[KLV C Kosten]]),"")</f>
        <v>0</v>
      </c>
      <c r="U463" s="102">
        <f>COUNTIF($H$14:$H463,H463)</f>
        <v>0</v>
      </c>
      <c r="V463" s="161"/>
    </row>
    <row r="464" spans="1:22">
      <c r="A464" s="101">
        <v>451</v>
      </c>
      <c r="B464" s="156"/>
      <c r="C464" s="156"/>
      <c r="D464" s="230"/>
      <c r="E464" s="158"/>
      <c r="F464" s="230"/>
      <c r="G464" s="156"/>
      <c r="H464" s="155"/>
      <c r="I464" s="156"/>
      <c r="J464" s="156"/>
      <c r="K464" s="156"/>
      <c r="L464" s="156"/>
      <c r="M464" s="102">
        <f>SUM(tbl_WohnsitzSO[[#This Row],[KLV A]:[KLV C]])</f>
        <v>0</v>
      </c>
      <c r="N464" s="99" t="str">
        <f>IFERROR(IF(IFERROR(MATCH($C$8&amp;$H464,Tabelle2[Codierung],0),0)&gt;0,VLOOKUP(H464,Tabelle1[[Ort]:[RK KLV C üD]],2,),VLOOKUP(H464,Tabelle1[[Ort]:[RK KLV C üD]],5))+13,"")</f>
        <v/>
      </c>
      <c r="O464" s="99" t="str">
        <f>IFERROR(IF(IFERROR(MATCH($C$8&amp;$H464,Tabelle2[Codierung],0),0)&gt;0,VLOOKUP(H464,Tabelle1[[Ort]:[RK KLV C üD]],3,),VLOOKUP(H464,Tabelle1[[Ort]:[RK KLV C üD]],6))+13,"")</f>
        <v/>
      </c>
      <c r="P464" s="99" t="str">
        <f>IFERROR(IF(IFERROR(MATCH($C$8&amp;$H464,Tabelle2[Codierung],0),0)&gt;0,VLOOKUP(H464,Tabelle1[[Ort]:[RK KLV C üD]],4,),VLOOKUP(H464,Tabelle1[[Ort]:[RK KLV C üD]],7))+13,"")</f>
        <v/>
      </c>
      <c r="Q464" s="104" t="str">
        <f>IFERROR(tbl_WohnsitzSO[[#This Row],[KLV A]]*tbl_WohnsitzSO[[#This Row],[KLV A Ansatz]]/60,"")</f>
        <v/>
      </c>
      <c r="R464" s="104" t="str">
        <f>IFERROR(tbl_WohnsitzSO[[#This Row],[KLV B]]*tbl_WohnsitzSO[[#This Row],[KLV B Ansatz]]/60,"")</f>
        <v/>
      </c>
      <c r="S464" s="104" t="str">
        <f>IFERROR(tbl_WohnsitzSO[[#This Row],[KLV C]]*tbl_WohnsitzSO[[#This Row],[KLV C Ansatz]]/60,"")</f>
        <v/>
      </c>
      <c r="T464" s="104">
        <f>IFERROR(SUM(tbl_WohnsitzSO[[#This Row],[KLV A Kosten]:[KLV C Kosten]]),"")</f>
        <v>0</v>
      </c>
      <c r="U464" s="102">
        <f>COUNTIF($H$14:$H464,H464)</f>
        <v>0</v>
      </c>
      <c r="V464" s="161"/>
    </row>
    <row r="465" spans="1:22">
      <c r="A465" s="101">
        <v>452</v>
      </c>
      <c r="B465" s="156"/>
      <c r="C465" s="156"/>
      <c r="D465" s="230"/>
      <c r="E465" s="158"/>
      <c r="F465" s="230"/>
      <c r="G465" s="156"/>
      <c r="H465" s="155"/>
      <c r="I465" s="156"/>
      <c r="J465" s="156"/>
      <c r="K465" s="156"/>
      <c r="L465" s="156"/>
      <c r="M465" s="102">
        <f>SUM(tbl_WohnsitzSO[[#This Row],[KLV A]:[KLV C]])</f>
        <v>0</v>
      </c>
      <c r="N465" s="99" t="str">
        <f>IFERROR(IF(IFERROR(MATCH($C$8&amp;$H465,Tabelle2[Codierung],0),0)&gt;0,VLOOKUP(H465,Tabelle1[[Ort]:[RK KLV C üD]],2,),VLOOKUP(H465,Tabelle1[[Ort]:[RK KLV C üD]],5))+13,"")</f>
        <v/>
      </c>
      <c r="O465" s="99" t="str">
        <f>IFERROR(IF(IFERROR(MATCH($C$8&amp;$H465,Tabelle2[Codierung],0),0)&gt;0,VLOOKUP(H465,Tabelle1[[Ort]:[RK KLV C üD]],3,),VLOOKUP(H465,Tabelle1[[Ort]:[RK KLV C üD]],6))+13,"")</f>
        <v/>
      </c>
      <c r="P465" s="99" t="str">
        <f>IFERROR(IF(IFERROR(MATCH($C$8&amp;$H465,Tabelle2[Codierung],0),0)&gt;0,VLOOKUP(H465,Tabelle1[[Ort]:[RK KLV C üD]],4,),VLOOKUP(H465,Tabelle1[[Ort]:[RK KLV C üD]],7))+13,"")</f>
        <v/>
      </c>
      <c r="Q465" s="104" t="str">
        <f>IFERROR(tbl_WohnsitzSO[[#This Row],[KLV A]]*tbl_WohnsitzSO[[#This Row],[KLV A Ansatz]]/60,"")</f>
        <v/>
      </c>
      <c r="R465" s="104" t="str">
        <f>IFERROR(tbl_WohnsitzSO[[#This Row],[KLV B]]*tbl_WohnsitzSO[[#This Row],[KLV B Ansatz]]/60,"")</f>
        <v/>
      </c>
      <c r="S465" s="104" t="str">
        <f>IFERROR(tbl_WohnsitzSO[[#This Row],[KLV C]]*tbl_WohnsitzSO[[#This Row],[KLV C Ansatz]]/60,"")</f>
        <v/>
      </c>
      <c r="T465" s="104">
        <f>IFERROR(SUM(tbl_WohnsitzSO[[#This Row],[KLV A Kosten]:[KLV C Kosten]]),"")</f>
        <v>0</v>
      </c>
      <c r="U465" s="102">
        <f>COUNTIF($H$14:$H465,H465)</f>
        <v>0</v>
      </c>
      <c r="V465" s="161"/>
    </row>
    <row r="466" spans="1:22">
      <c r="A466" s="101">
        <v>453</v>
      </c>
      <c r="B466" s="156"/>
      <c r="C466" s="156"/>
      <c r="D466" s="230"/>
      <c r="E466" s="158"/>
      <c r="F466" s="230"/>
      <c r="G466" s="156"/>
      <c r="H466" s="155"/>
      <c r="I466" s="156"/>
      <c r="J466" s="156"/>
      <c r="K466" s="156"/>
      <c r="L466" s="156"/>
      <c r="M466" s="102">
        <f>SUM(tbl_WohnsitzSO[[#This Row],[KLV A]:[KLV C]])</f>
        <v>0</v>
      </c>
      <c r="N466" s="99" t="str">
        <f>IFERROR(IF(IFERROR(MATCH($C$8&amp;$H466,Tabelle2[Codierung],0),0)&gt;0,VLOOKUP(H466,Tabelle1[[Ort]:[RK KLV C üD]],2,),VLOOKUP(H466,Tabelle1[[Ort]:[RK KLV C üD]],5))+13,"")</f>
        <v/>
      </c>
      <c r="O466" s="99" t="str">
        <f>IFERROR(IF(IFERROR(MATCH($C$8&amp;$H466,Tabelle2[Codierung],0),0)&gt;0,VLOOKUP(H466,Tabelle1[[Ort]:[RK KLV C üD]],3,),VLOOKUP(H466,Tabelle1[[Ort]:[RK KLV C üD]],6))+13,"")</f>
        <v/>
      </c>
      <c r="P466" s="99" t="str">
        <f>IFERROR(IF(IFERROR(MATCH($C$8&amp;$H466,Tabelle2[Codierung],0),0)&gt;0,VLOOKUP(H466,Tabelle1[[Ort]:[RK KLV C üD]],4,),VLOOKUP(H466,Tabelle1[[Ort]:[RK KLV C üD]],7))+13,"")</f>
        <v/>
      </c>
      <c r="Q466" s="104" t="str">
        <f>IFERROR(tbl_WohnsitzSO[[#This Row],[KLV A]]*tbl_WohnsitzSO[[#This Row],[KLV A Ansatz]]/60,"")</f>
        <v/>
      </c>
      <c r="R466" s="104" t="str">
        <f>IFERROR(tbl_WohnsitzSO[[#This Row],[KLV B]]*tbl_WohnsitzSO[[#This Row],[KLV B Ansatz]]/60,"")</f>
        <v/>
      </c>
      <c r="S466" s="104" t="str">
        <f>IFERROR(tbl_WohnsitzSO[[#This Row],[KLV C]]*tbl_WohnsitzSO[[#This Row],[KLV C Ansatz]]/60,"")</f>
        <v/>
      </c>
      <c r="T466" s="104">
        <f>IFERROR(SUM(tbl_WohnsitzSO[[#This Row],[KLV A Kosten]:[KLV C Kosten]]),"")</f>
        <v>0</v>
      </c>
      <c r="U466" s="102">
        <f>COUNTIF($H$14:$H466,H466)</f>
        <v>0</v>
      </c>
      <c r="V466" s="161"/>
    </row>
    <row r="467" spans="1:22">
      <c r="A467" s="101">
        <v>454</v>
      </c>
      <c r="B467" s="156"/>
      <c r="C467" s="156"/>
      <c r="D467" s="230"/>
      <c r="E467" s="158"/>
      <c r="F467" s="230"/>
      <c r="G467" s="156"/>
      <c r="H467" s="155"/>
      <c r="I467" s="156"/>
      <c r="J467" s="156"/>
      <c r="K467" s="156"/>
      <c r="L467" s="156"/>
      <c r="M467" s="102">
        <f>SUM(tbl_WohnsitzSO[[#This Row],[KLV A]:[KLV C]])</f>
        <v>0</v>
      </c>
      <c r="N467" s="99" t="str">
        <f>IFERROR(IF(IFERROR(MATCH($C$8&amp;$H467,Tabelle2[Codierung],0),0)&gt;0,VLOOKUP(H467,Tabelle1[[Ort]:[RK KLV C üD]],2,),VLOOKUP(H467,Tabelle1[[Ort]:[RK KLV C üD]],5))+13,"")</f>
        <v/>
      </c>
      <c r="O467" s="99" t="str">
        <f>IFERROR(IF(IFERROR(MATCH($C$8&amp;$H467,Tabelle2[Codierung],0),0)&gt;0,VLOOKUP(H467,Tabelle1[[Ort]:[RK KLV C üD]],3,),VLOOKUP(H467,Tabelle1[[Ort]:[RK KLV C üD]],6))+13,"")</f>
        <v/>
      </c>
      <c r="P467" s="99" t="str">
        <f>IFERROR(IF(IFERROR(MATCH($C$8&amp;$H467,Tabelle2[Codierung],0),0)&gt;0,VLOOKUP(H467,Tabelle1[[Ort]:[RK KLV C üD]],4,),VLOOKUP(H467,Tabelle1[[Ort]:[RK KLV C üD]],7))+13,"")</f>
        <v/>
      </c>
      <c r="Q467" s="104" t="str">
        <f>IFERROR(tbl_WohnsitzSO[[#This Row],[KLV A]]*tbl_WohnsitzSO[[#This Row],[KLV A Ansatz]]/60,"")</f>
        <v/>
      </c>
      <c r="R467" s="104" t="str">
        <f>IFERROR(tbl_WohnsitzSO[[#This Row],[KLV B]]*tbl_WohnsitzSO[[#This Row],[KLV B Ansatz]]/60,"")</f>
        <v/>
      </c>
      <c r="S467" s="104" t="str">
        <f>IFERROR(tbl_WohnsitzSO[[#This Row],[KLV C]]*tbl_WohnsitzSO[[#This Row],[KLV C Ansatz]]/60,"")</f>
        <v/>
      </c>
      <c r="T467" s="104">
        <f>IFERROR(SUM(tbl_WohnsitzSO[[#This Row],[KLV A Kosten]:[KLV C Kosten]]),"")</f>
        <v>0</v>
      </c>
      <c r="U467" s="102">
        <f>COUNTIF($H$14:$H467,H467)</f>
        <v>0</v>
      </c>
      <c r="V467" s="161"/>
    </row>
    <row r="468" spans="1:22">
      <c r="A468" s="101">
        <v>455</v>
      </c>
      <c r="B468" s="156"/>
      <c r="C468" s="156"/>
      <c r="D468" s="230"/>
      <c r="E468" s="158"/>
      <c r="F468" s="230"/>
      <c r="G468" s="156"/>
      <c r="H468" s="155"/>
      <c r="I468" s="156"/>
      <c r="J468" s="156"/>
      <c r="K468" s="156"/>
      <c r="L468" s="156"/>
      <c r="M468" s="102">
        <f>SUM(tbl_WohnsitzSO[[#This Row],[KLV A]:[KLV C]])</f>
        <v>0</v>
      </c>
      <c r="N468" s="99" t="str">
        <f>IFERROR(IF(IFERROR(MATCH($C$8&amp;$H468,Tabelle2[Codierung],0),0)&gt;0,VLOOKUP(H468,Tabelle1[[Ort]:[RK KLV C üD]],2,),VLOOKUP(H468,Tabelle1[[Ort]:[RK KLV C üD]],5))+13,"")</f>
        <v/>
      </c>
      <c r="O468" s="99" t="str">
        <f>IFERROR(IF(IFERROR(MATCH($C$8&amp;$H468,Tabelle2[Codierung],0),0)&gt;0,VLOOKUP(H468,Tabelle1[[Ort]:[RK KLV C üD]],3,),VLOOKUP(H468,Tabelle1[[Ort]:[RK KLV C üD]],6))+13,"")</f>
        <v/>
      </c>
      <c r="P468" s="99" t="str">
        <f>IFERROR(IF(IFERROR(MATCH($C$8&amp;$H468,Tabelle2[Codierung],0),0)&gt;0,VLOOKUP(H468,Tabelle1[[Ort]:[RK KLV C üD]],4,),VLOOKUP(H468,Tabelle1[[Ort]:[RK KLV C üD]],7))+13,"")</f>
        <v/>
      </c>
      <c r="Q468" s="104" t="str">
        <f>IFERROR(tbl_WohnsitzSO[[#This Row],[KLV A]]*tbl_WohnsitzSO[[#This Row],[KLV A Ansatz]]/60,"")</f>
        <v/>
      </c>
      <c r="R468" s="104" t="str">
        <f>IFERROR(tbl_WohnsitzSO[[#This Row],[KLV B]]*tbl_WohnsitzSO[[#This Row],[KLV B Ansatz]]/60,"")</f>
        <v/>
      </c>
      <c r="S468" s="104" t="str">
        <f>IFERROR(tbl_WohnsitzSO[[#This Row],[KLV C]]*tbl_WohnsitzSO[[#This Row],[KLV C Ansatz]]/60,"")</f>
        <v/>
      </c>
      <c r="T468" s="104">
        <f>IFERROR(SUM(tbl_WohnsitzSO[[#This Row],[KLV A Kosten]:[KLV C Kosten]]),"")</f>
        <v>0</v>
      </c>
      <c r="U468" s="102">
        <f>COUNTIF($H$14:$H468,H468)</f>
        <v>0</v>
      </c>
      <c r="V468" s="161"/>
    </row>
    <row r="469" spans="1:22">
      <c r="A469" s="101">
        <v>456</v>
      </c>
      <c r="B469" s="156"/>
      <c r="C469" s="156"/>
      <c r="D469" s="230"/>
      <c r="E469" s="158"/>
      <c r="F469" s="230"/>
      <c r="G469" s="156"/>
      <c r="H469" s="155"/>
      <c r="I469" s="156"/>
      <c r="J469" s="156"/>
      <c r="K469" s="156"/>
      <c r="L469" s="156"/>
      <c r="M469" s="102">
        <f>SUM(tbl_WohnsitzSO[[#This Row],[KLV A]:[KLV C]])</f>
        <v>0</v>
      </c>
      <c r="N469" s="99" t="str">
        <f>IFERROR(IF(IFERROR(MATCH($C$8&amp;$H469,Tabelle2[Codierung],0),0)&gt;0,VLOOKUP(H469,Tabelle1[[Ort]:[RK KLV C üD]],2,),VLOOKUP(H469,Tabelle1[[Ort]:[RK KLV C üD]],5))+13,"")</f>
        <v/>
      </c>
      <c r="O469" s="99" t="str">
        <f>IFERROR(IF(IFERROR(MATCH($C$8&amp;$H469,Tabelle2[Codierung],0),0)&gt;0,VLOOKUP(H469,Tabelle1[[Ort]:[RK KLV C üD]],3,),VLOOKUP(H469,Tabelle1[[Ort]:[RK KLV C üD]],6))+13,"")</f>
        <v/>
      </c>
      <c r="P469" s="99" t="str">
        <f>IFERROR(IF(IFERROR(MATCH($C$8&amp;$H469,Tabelle2[Codierung],0),0)&gt;0,VLOOKUP(H469,Tabelle1[[Ort]:[RK KLV C üD]],4,),VLOOKUP(H469,Tabelle1[[Ort]:[RK KLV C üD]],7))+13,"")</f>
        <v/>
      </c>
      <c r="Q469" s="104" t="str">
        <f>IFERROR(tbl_WohnsitzSO[[#This Row],[KLV A]]*tbl_WohnsitzSO[[#This Row],[KLV A Ansatz]]/60,"")</f>
        <v/>
      </c>
      <c r="R469" s="104" t="str">
        <f>IFERROR(tbl_WohnsitzSO[[#This Row],[KLV B]]*tbl_WohnsitzSO[[#This Row],[KLV B Ansatz]]/60,"")</f>
        <v/>
      </c>
      <c r="S469" s="104" t="str">
        <f>IFERROR(tbl_WohnsitzSO[[#This Row],[KLV C]]*tbl_WohnsitzSO[[#This Row],[KLV C Ansatz]]/60,"")</f>
        <v/>
      </c>
      <c r="T469" s="104">
        <f>IFERROR(SUM(tbl_WohnsitzSO[[#This Row],[KLV A Kosten]:[KLV C Kosten]]),"")</f>
        <v>0</v>
      </c>
      <c r="U469" s="102">
        <f>COUNTIF($H$14:$H469,H469)</f>
        <v>0</v>
      </c>
      <c r="V469" s="161"/>
    </row>
    <row r="470" spans="1:22">
      <c r="A470" s="101">
        <v>457</v>
      </c>
      <c r="B470" s="156"/>
      <c r="C470" s="156"/>
      <c r="D470" s="230"/>
      <c r="E470" s="158"/>
      <c r="F470" s="230"/>
      <c r="G470" s="156"/>
      <c r="H470" s="155"/>
      <c r="I470" s="156"/>
      <c r="J470" s="156"/>
      <c r="K470" s="156"/>
      <c r="L470" s="156"/>
      <c r="M470" s="102">
        <f>SUM(tbl_WohnsitzSO[[#This Row],[KLV A]:[KLV C]])</f>
        <v>0</v>
      </c>
      <c r="N470" s="99" t="str">
        <f>IFERROR(IF(IFERROR(MATCH($C$8&amp;$H470,Tabelle2[Codierung],0),0)&gt;0,VLOOKUP(H470,Tabelle1[[Ort]:[RK KLV C üD]],2,),VLOOKUP(H470,Tabelle1[[Ort]:[RK KLV C üD]],5))+13,"")</f>
        <v/>
      </c>
      <c r="O470" s="99" t="str">
        <f>IFERROR(IF(IFERROR(MATCH($C$8&amp;$H470,Tabelle2[Codierung],0),0)&gt;0,VLOOKUP(H470,Tabelle1[[Ort]:[RK KLV C üD]],3,),VLOOKUP(H470,Tabelle1[[Ort]:[RK KLV C üD]],6))+13,"")</f>
        <v/>
      </c>
      <c r="P470" s="99" t="str">
        <f>IFERROR(IF(IFERROR(MATCH($C$8&amp;$H470,Tabelle2[Codierung],0),0)&gt;0,VLOOKUP(H470,Tabelle1[[Ort]:[RK KLV C üD]],4,),VLOOKUP(H470,Tabelle1[[Ort]:[RK KLV C üD]],7))+13,"")</f>
        <v/>
      </c>
      <c r="Q470" s="104" t="str">
        <f>IFERROR(tbl_WohnsitzSO[[#This Row],[KLV A]]*tbl_WohnsitzSO[[#This Row],[KLV A Ansatz]]/60,"")</f>
        <v/>
      </c>
      <c r="R470" s="104" t="str">
        <f>IFERROR(tbl_WohnsitzSO[[#This Row],[KLV B]]*tbl_WohnsitzSO[[#This Row],[KLV B Ansatz]]/60,"")</f>
        <v/>
      </c>
      <c r="S470" s="104" t="str">
        <f>IFERROR(tbl_WohnsitzSO[[#This Row],[KLV C]]*tbl_WohnsitzSO[[#This Row],[KLV C Ansatz]]/60,"")</f>
        <v/>
      </c>
      <c r="T470" s="104">
        <f>IFERROR(SUM(tbl_WohnsitzSO[[#This Row],[KLV A Kosten]:[KLV C Kosten]]),"")</f>
        <v>0</v>
      </c>
      <c r="U470" s="102">
        <f>COUNTIF($H$14:$H470,H470)</f>
        <v>0</v>
      </c>
      <c r="V470" s="161"/>
    </row>
    <row r="471" spans="1:22">
      <c r="A471" s="101">
        <v>458</v>
      </c>
      <c r="B471" s="156"/>
      <c r="C471" s="156"/>
      <c r="D471" s="230"/>
      <c r="E471" s="158"/>
      <c r="F471" s="230"/>
      <c r="G471" s="156"/>
      <c r="H471" s="155"/>
      <c r="I471" s="156"/>
      <c r="J471" s="156"/>
      <c r="K471" s="156"/>
      <c r="L471" s="156"/>
      <c r="M471" s="102">
        <f>SUM(tbl_WohnsitzSO[[#This Row],[KLV A]:[KLV C]])</f>
        <v>0</v>
      </c>
      <c r="N471" s="99" t="str">
        <f>IFERROR(IF(IFERROR(MATCH($C$8&amp;$H471,Tabelle2[Codierung],0),0)&gt;0,VLOOKUP(H471,Tabelle1[[Ort]:[RK KLV C üD]],2,),VLOOKUP(H471,Tabelle1[[Ort]:[RK KLV C üD]],5))+13,"")</f>
        <v/>
      </c>
      <c r="O471" s="99" t="str">
        <f>IFERROR(IF(IFERROR(MATCH($C$8&amp;$H471,Tabelle2[Codierung],0),0)&gt;0,VLOOKUP(H471,Tabelle1[[Ort]:[RK KLV C üD]],3,),VLOOKUP(H471,Tabelle1[[Ort]:[RK KLV C üD]],6))+13,"")</f>
        <v/>
      </c>
      <c r="P471" s="99" t="str">
        <f>IFERROR(IF(IFERROR(MATCH($C$8&amp;$H471,Tabelle2[Codierung],0),0)&gt;0,VLOOKUP(H471,Tabelle1[[Ort]:[RK KLV C üD]],4,),VLOOKUP(H471,Tabelle1[[Ort]:[RK KLV C üD]],7))+13,"")</f>
        <v/>
      </c>
      <c r="Q471" s="104" t="str">
        <f>IFERROR(tbl_WohnsitzSO[[#This Row],[KLV A]]*tbl_WohnsitzSO[[#This Row],[KLV A Ansatz]]/60,"")</f>
        <v/>
      </c>
      <c r="R471" s="104" t="str">
        <f>IFERROR(tbl_WohnsitzSO[[#This Row],[KLV B]]*tbl_WohnsitzSO[[#This Row],[KLV B Ansatz]]/60,"")</f>
        <v/>
      </c>
      <c r="S471" s="104" t="str">
        <f>IFERROR(tbl_WohnsitzSO[[#This Row],[KLV C]]*tbl_WohnsitzSO[[#This Row],[KLV C Ansatz]]/60,"")</f>
        <v/>
      </c>
      <c r="T471" s="104">
        <f>IFERROR(SUM(tbl_WohnsitzSO[[#This Row],[KLV A Kosten]:[KLV C Kosten]]),"")</f>
        <v>0</v>
      </c>
      <c r="U471" s="102">
        <f>COUNTIF($H$14:$H471,H471)</f>
        <v>0</v>
      </c>
      <c r="V471" s="161"/>
    </row>
    <row r="472" spans="1:22">
      <c r="A472" s="101">
        <v>459</v>
      </c>
      <c r="B472" s="156"/>
      <c r="C472" s="156"/>
      <c r="D472" s="230"/>
      <c r="E472" s="158"/>
      <c r="F472" s="230"/>
      <c r="G472" s="156"/>
      <c r="H472" s="155"/>
      <c r="I472" s="156"/>
      <c r="J472" s="156"/>
      <c r="K472" s="156"/>
      <c r="L472" s="156"/>
      <c r="M472" s="102">
        <f>SUM(tbl_WohnsitzSO[[#This Row],[KLV A]:[KLV C]])</f>
        <v>0</v>
      </c>
      <c r="N472" s="99" t="str">
        <f>IFERROR(IF(IFERROR(MATCH($C$8&amp;$H472,Tabelle2[Codierung],0),0)&gt;0,VLOOKUP(H472,Tabelle1[[Ort]:[RK KLV C üD]],2,),VLOOKUP(H472,Tabelle1[[Ort]:[RK KLV C üD]],5))+13,"")</f>
        <v/>
      </c>
      <c r="O472" s="99" t="str">
        <f>IFERROR(IF(IFERROR(MATCH($C$8&amp;$H472,Tabelle2[Codierung],0),0)&gt;0,VLOOKUP(H472,Tabelle1[[Ort]:[RK KLV C üD]],3,),VLOOKUP(H472,Tabelle1[[Ort]:[RK KLV C üD]],6))+13,"")</f>
        <v/>
      </c>
      <c r="P472" s="99" t="str">
        <f>IFERROR(IF(IFERROR(MATCH($C$8&amp;$H472,Tabelle2[Codierung],0),0)&gt;0,VLOOKUP(H472,Tabelle1[[Ort]:[RK KLV C üD]],4,),VLOOKUP(H472,Tabelle1[[Ort]:[RK KLV C üD]],7))+13,"")</f>
        <v/>
      </c>
      <c r="Q472" s="104" t="str">
        <f>IFERROR(tbl_WohnsitzSO[[#This Row],[KLV A]]*tbl_WohnsitzSO[[#This Row],[KLV A Ansatz]]/60,"")</f>
        <v/>
      </c>
      <c r="R472" s="104" t="str">
        <f>IFERROR(tbl_WohnsitzSO[[#This Row],[KLV B]]*tbl_WohnsitzSO[[#This Row],[KLV B Ansatz]]/60,"")</f>
        <v/>
      </c>
      <c r="S472" s="104" t="str">
        <f>IFERROR(tbl_WohnsitzSO[[#This Row],[KLV C]]*tbl_WohnsitzSO[[#This Row],[KLV C Ansatz]]/60,"")</f>
        <v/>
      </c>
      <c r="T472" s="104">
        <f>IFERROR(SUM(tbl_WohnsitzSO[[#This Row],[KLV A Kosten]:[KLV C Kosten]]),"")</f>
        <v>0</v>
      </c>
      <c r="U472" s="102">
        <f>COUNTIF($H$14:$H472,H472)</f>
        <v>0</v>
      </c>
      <c r="V472" s="161"/>
    </row>
    <row r="473" spans="1:22">
      <c r="A473" s="101">
        <v>460</v>
      </c>
      <c r="B473" s="156"/>
      <c r="C473" s="156"/>
      <c r="D473" s="230"/>
      <c r="E473" s="158"/>
      <c r="F473" s="230"/>
      <c r="G473" s="156"/>
      <c r="H473" s="155"/>
      <c r="I473" s="156"/>
      <c r="J473" s="156"/>
      <c r="K473" s="156"/>
      <c r="L473" s="156"/>
      <c r="M473" s="102">
        <f>SUM(tbl_WohnsitzSO[[#This Row],[KLV A]:[KLV C]])</f>
        <v>0</v>
      </c>
      <c r="N473" s="99" t="str">
        <f>IFERROR(IF(IFERROR(MATCH($C$8&amp;$H473,Tabelle2[Codierung],0),0)&gt;0,VLOOKUP(H473,Tabelle1[[Ort]:[RK KLV C üD]],2,),VLOOKUP(H473,Tabelle1[[Ort]:[RK KLV C üD]],5))+13,"")</f>
        <v/>
      </c>
      <c r="O473" s="99" t="str">
        <f>IFERROR(IF(IFERROR(MATCH($C$8&amp;$H473,Tabelle2[Codierung],0),0)&gt;0,VLOOKUP(H473,Tabelle1[[Ort]:[RK KLV C üD]],3,),VLOOKUP(H473,Tabelle1[[Ort]:[RK KLV C üD]],6))+13,"")</f>
        <v/>
      </c>
      <c r="P473" s="99" t="str">
        <f>IFERROR(IF(IFERROR(MATCH($C$8&amp;$H473,Tabelle2[Codierung],0),0)&gt;0,VLOOKUP(H473,Tabelle1[[Ort]:[RK KLV C üD]],4,),VLOOKUP(H473,Tabelle1[[Ort]:[RK KLV C üD]],7))+13,"")</f>
        <v/>
      </c>
      <c r="Q473" s="104" t="str">
        <f>IFERROR(tbl_WohnsitzSO[[#This Row],[KLV A]]*tbl_WohnsitzSO[[#This Row],[KLV A Ansatz]]/60,"")</f>
        <v/>
      </c>
      <c r="R473" s="104" t="str">
        <f>IFERROR(tbl_WohnsitzSO[[#This Row],[KLV B]]*tbl_WohnsitzSO[[#This Row],[KLV B Ansatz]]/60,"")</f>
        <v/>
      </c>
      <c r="S473" s="104" t="str">
        <f>IFERROR(tbl_WohnsitzSO[[#This Row],[KLV C]]*tbl_WohnsitzSO[[#This Row],[KLV C Ansatz]]/60,"")</f>
        <v/>
      </c>
      <c r="T473" s="104">
        <f>IFERROR(SUM(tbl_WohnsitzSO[[#This Row],[KLV A Kosten]:[KLV C Kosten]]),"")</f>
        <v>0</v>
      </c>
      <c r="U473" s="102">
        <f>COUNTIF($H$14:$H473,H473)</f>
        <v>0</v>
      </c>
      <c r="V473" s="161"/>
    </row>
    <row r="474" spans="1:22">
      <c r="A474" s="101">
        <v>461</v>
      </c>
      <c r="B474" s="156"/>
      <c r="C474" s="156"/>
      <c r="D474" s="230"/>
      <c r="E474" s="158"/>
      <c r="F474" s="230"/>
      <c r="G474" s="156"/>
      <c r="H474" s="155"/>
      <c r="I474" s="156"/>
      <c r="J474" s="156"/>
      <c r="K474" s="156"/>
      <c r="L474" s="156"/>
      <c r="M474" s="102">
        <f>SUM(tbl_WohnsitzSO[[#This Row],[KLV A]:[KLV C]])</f>
        <v>0</v>
      </c>
      <c r="N474" s="99" t="str">
        <f>IFERROR(IF(IFERROR(MATCH($C$8&amp;$H474,Tabelle2[Codierung],0),0)&gt;0,VLOOKUP(H474,Tabelle1[[Ort]:[RK KLV C üD]],2,),VLOOKUP(H474,Tabelle1[[Ort]:[RK KLV C üD]],5))+13,"")</f>
        <v/>
      </c>
      <c r="O474" s="99" t="str">
        <f>IFERROR(IF(IFERROR(MATCH($C$8&amp;$H474,Tabelle2[Codierung],0),0)&gt;0,VLOOKUP(H474,Tabelle1[[Ort]:[RK KLV C üD]],3,),VLOOKUP(H474,Tabelle1[[Ort]:[RK KLV C üD]],6))+13,"")</f>
        <v/>
      </c>
      <c r="P474" s="99" t="str">
        <f>IFERROR(IF(IFERROR(MATCH($C$8&amp;$H474,Tabelle2[Codierung],0),0)&gt;0,VLOOKUP(H474,Tabelle1[[Ort]:[RK KLV C üD]],4,),VLOOKUP(H474,Tabelle1[[Ort]:[RK KLV C üD]],7))+13,"")</f>
        <v/>
      </c>
      <c r="Q474" s="104" t="str">
        <f>IFERROR(tbl_WohnsitzSO[[#This Row],[KLV A]]*tbl_WohnsitzSO[[#This Row],[KLV A Ansatz]]/60,"")</f>
        <v/>
      </c>
      <c r="R474" s="104" t="str">
        <f>IFERROR(tbl_WohnsitzSO[[#This Row],[KLV B]]*tbl_WohnsitzSO[[#This Row],[KLV B Ansatz]]/60,"")</f>
        <v/>
      </c>
      <c r="S474" s="104" t="str">
        <f>IFERROR(tbl_WohnsitzSO[[#This Row],[KLV C]]*tbl_WohnsitzSO[[#This Row],[KLV C Ansatz]]/60,"")</f>
        <v/>
      </c>
      <c r="T474" s="104">
        <f>IFERROR(SUM(tbl_WohnsitzSO[[#This Row],[KLV A Kosten]:[KLV C Kosten]]),"")</f>
        <v>0</v>
      </c>
      <c r="U474" s="102">
        <f>COUNTIF($H$14:$H474,H474)</f>
        <v>0</v>
      </c>
      <c r="V474" s="161"/>
    </row>
    <row r="475" spans="1:22">
      <c r="A475" s="101">
        <v>462</v>
      </c>
      <c r="B475" s="156"/>
      <c r="C475" s="156"/>
      <c r="D475" s="230"/>
      <c r="E475" s="158"/>
      <c r="F475" s="230"/>
      <c r="G475" s="156"/>
      <c r="H475" s="155"/>
      <c r="I475" s="156"/>
      <c r="J475" s="156"/>
      <c r="K475" s="156"/>
      <c r="L475" s="156"/>
      <c r="M475" s="102">
        <f>SUM(tbl_WohnsitzSO[[#This Row],[KLV A]:[KLV C]])</f>
        <v>0</v>
      </c>
      <c r="N475" s="99" t="str">
        <f>IFERROR(IF(IFERROR(MATCH($C$8&amp;$H475,Tabelle2[Codierung],0),0)&gt;0,VLOOKUP(H475,Tabelle1[[Ort]:[RK KLV C üD]],2,),VLOOKUP(H475,Tabelle1[[Ort]:[RK KLV C üD]],5))+13,"")</f>
        <v/>
      </c>
      <c r="O475" s="99" t="str">
        <f>IFERROR(IF(IFERROR(MATCH($C$8&amp;$H475,Tabelle2[Codierung],0),0)&gt;0,VLOOKUP(H475,Tabelle1[[Ort]:[RK KLV C üD]],3,),VLOOKUP(H475,Tabelle1[[Ort]:[RK KLV C üD]],6))+13,"")</f>
        <v/>
      </c>
      <c r="P475" s="99" t="str">
        <f>IFERROR(IF(IFERROR(MATCH($C$8&amp;$H475,Tabelle2[Codierung],0),0)&gt;0,VLOOKUP(H475,Tabelle1[[Ort]:[RK KLV C üD]],4,),VLOOKUP(H475,Tabelle1[[Ort]:[RK KLV C üD]],7))+13,"")</f>
        <v/>
      </c>
      <c r="Q475" s="104" t="str">
        <f>IFERROR(tbl_WohnsitzSO[[#This Row],[KLV A]]*tbl_WohnsitzSO[[#This Row],[KLV A Ansatz]]/60,"")</f>
        <v/>
      </c>
      <c r="R475" s="104" t="str">
        <f>IFERROR(tbl_WohnsitzSO[[#This Row],[KLV B]]*tbl_WohnsitzSO[[#This Row],[KLV B Ansatz]]/60,"")</f>
        <v/>
      </c>
      <c r="S475" s="104" t="str">
        <f>IFERROR(tbl_WohnsitzSO[[#This Row],[KLV C]]*tbl_WohnsitzSO[[#This Row],[KLV C Ansatz]]/60,"")</f>
        <v/>
      </c>
      <c r="T475" s="104">
        <f>IFERROR(SUM(tbl_WohnsitzSO[[#This Row],[KLV A Kosten]:[KLV C Kosten]]),"")</f>
        <v>0</v>
      </c>
      <c r="U475" s="102">
        <f>COUNTIF($H$14:$H475,H475)</f>
        <v>0</v>
      </c>
      <c r="V475" s="161"/>
    </row>
    <row r="476" spans="1:22">
      <c r="A476" s="101">
        <v>463</v>
      </c>
      <c r="B476" s="156"/>
      <c r="C476" s="156"/>
      <c r="D476" s="230"/>
      <c r="E476" s="158"/>
      <c r="F476" s="230"/>
      <c r="G476" s="156"/>
      <c r="H476" s="155"/>
      <c r="I476" s="156"/>
      <c r="J476" s="156"/>
      <c r="K476" s="156"/>
      <c r="L476" s="156"/>
      <c r="M476" s="102">
        <f>SUM(tbl_WohnsitzSO[[#This Row],[KLV A]:[KLV C]])</f>
        <v>0</v>
      </c>
      <c r="N476" s="99" t="str">
        <f>IFERROR(IF(IFERROR(MATCH($C$8&amp;$H476,Tabelle2[Codierung],0),0)&gt;0,VLOOKUP(H476,Tabelle1[[Ort]:[RK KLV C üD]],2,),VLOOKUP(H476,Tabelle1[[Ort]:[RK KLV C üD]],5))+13,"")</f>
        <v/>
      </c>
      <c r="O476" s="99" t="str">
        <f>IFERROR(IF(IFERROR(MATCH($C$8&amp;$H476,Tabelle2[Codierung],0),0)&gt;0,VLOOKUP(H476,Tabelle1[[Ort]:[RK KLV C üD]],3,),VLOOKUP(H476,Tabelle1[[Ort]:[RK KLV C üD]],6))+13,"")</f>
        <v/>
      </c>
      <c r="P476" s="99" t="str">
        <f>IFERROR(IF(IFERROR(MATCH($C$8&amp;$H476,Tabelle2[Codierung],0),0)&gt;0,VLOOKUP(H476,Tabelle1[[Ort]:[RK KLV C üD]],4,),VLOOKUP(H476,Tabelle1[[Ort]:[RK KLV C üD]],7))+13,"")</f>
        <v/>
      </c>
      <c r="Q476" s="104" t="str">
        <f>IFERROR(tbl_WohnsitzSO[[#This Row],[KLV A]]*tbl_WohnsitzSO[[#This Row],[KLV A Ansatz]]/60,"")</f>
        <v/>
      </c>
      <c r="R476" s="104" t="str">
        <f>IFERROR(tbl_WohnsitzSO[[#This Row],[KLV B]]*tbl_WohnsitzSO[[#This Row],[KLV B Ansatz]]/60,"")</f>
        <v/>
      </c>
      <c r="S476" s="104" t="str">
        <f>IFERROR(tbl_WohnsitzSO[[#This Row],[KLV C]]*tbl_WohnsitzSO[[#This Row],[KLV C Ansatz]]/60,"")</f>
        <v/>
      </c>
      <c r="T476" s="104">
        <f>IFERROR(SUM(tbl_WohnsitzSO[[#This Row],[KLV A Kosten]:[KLV C Kosten]]),"")</f>
        <v>0</v>
      </c>
      <c r="U476" s="102">
        <f>COUNTIF($H$14:$H476,H476)</f>
        <v>0</v>
      </c>
      <c r="V476" s="161"/>
    </row>
    <row r="477" spans="1:22">
      <c r="A477" s="101">
        <v>464</v>
      </c>
      <c r="B477" s="156"/>
      <c r="C477" s="156"/>
      <c r="D477" s="230"/>
      <c r="E477" s="158"/>
      <c r="F477" s="230"/>
      <c r="G477" s="156"/>
      <c r="H477" s="155"/>
      <c r="I477" s="156"/>
      <c r="J477" s="156"/>
      <c r="K477" s="156"/>
      <c r="L477" s="156"/>
      <c r="M477" s="102">
        <f>SUM(tbl_WohnsitzSO[[#This Row],[KLV A]:[KLV C]])</f>
        <v>0</v>
      </c>
      <c r="N477" s="99" t="str">
        <f>IFERROR(IF(IFERROR(MATCH($C$8&amp;$H477,Tabelle2[Codierung],0),0)&gt;0,VLOOKUP(H477,Tabelle1[[Ort]:[RK KLV C üD]],2,),VLOOKUP(H477,Tabelle1[[Ort]:[RK KLV C üD]],5))+13,"")</f>
        <v/>
      </c>
      <c r="O477" s="99" t="str">
        <f>IFERROR(IF(IFERROR(MATCH($C$8&amp;$H477,Tabelle2[Codierung],0),0)&gt;0,VLOOKUP(H477,Tabelle1[[Ort]:[RK KLV C üD]],3,),VLOOKUP(H477,Tabelle1[[Ort]:[RK KLV C üD]],6))+13,"")</f>
        <v/>
      </c>
      <c r="P477" s="99" t="str">
        <f>IFERROR(IF(IFERROR(MATCH($C$8&amp;$H477,Tabelle2[Codierung],0),0)&gt;0,VLOOKUP(H477,Tabelle1[[Ort]:[RK KLV C üD]],4,),VLOOKUP(H477,Tabelle1[[Ort]:[RK KLV C üD]],7))+13,"")</f>
        <v/>
      </c>
      <c r="Q477" s="104" t="str">
        <f>IFERROR(tbl_WohnsitzSO[[#This Row],[KLV A]]*tbl_WohnsitzSO[[#This Row],[KLV A Ansatz]]/60,"")</f>
        <v/>
      </c>
      <c r="R477" s="104" t="str">
        <f>IFERROR(tbl_WohnsitzSO[[#This Row],[KLV B]]*tbl_WohnsitzSO[[#This Row],[KLV B Ansatz]]/60,"")</f>
        <v/>
      </c>
      <c r="S477" s="104" t="str">
        <f>IFERROR(tbl_WohnsitzSO[[#This Row],[KLV C]]*tbl_WohnsitzSO[[#This Row],[KLV C Ansatz]]/60,"")</f>
        <v/>
      </c>
      <c r="T477" s="104">
        <f>IFERROR(SUM(tbl_WohnsitzSO[[#This Row],[KLV A Kosten]:[KLV C Kosten]]),"")</f>
        <v>0</v>
      </c>
      <c r="U477" s="102">
        <f>COUNTIF($H$14:$H477,H477)</f>
        <v>0</v>
      </c>
      <c r="V477" s="161"/>
    </row>
    <row r="478" spans="1:22">
      <c r="A478" s="101">
        <v>465</v>
      </c>
      <c r="B478" s="156"/>
      <c r="C478" s="156"/>
      <c r="D478" s="230"/>
      <c r="E478" s="158"/>
      <c r="F478" s="230"/>
      <c r="G478" s="156"/>
      <c r="H478" s="155"/>
      <c r="I478" s="156"/>
      <c r="J478" s="156"/>
      <c r="K478" s="156"/>
      <c r="L478" s="156"/>
      <c r="M478" s="102">
        <f>SUM(tbl_WohnsitzSO[[#This Row],[KLV A]:[KLV C]])</f>
        <v>0</v>
      </c>
      <c r="N478" s="99" t="str">
        <f>IFERROR(IF(IFERROR(MATCH($C$8&amp;$H478,Tabelle2[Codierung],0),0)&gt;0,VLOOKUP(H478,Tabelle1[[Ort]:[RK KLV C üD]],2,),VLOOKUP(H478,Tabelle1[[Ort]:[RK KLV C üD]],5))+13,"")</f>
        <v/>
      </c>
      <c r="O478" s="99" t="str">
        <f>IFERROR(IF(IFERROR(MATCH($C$8&amp;$H478,Tabelle2[Codierung],0),0)&gt;0,VLOOKUP(H478,Tabelle1[[Ort]:[RK KLV C üD]],3,),VLOOKUP(H478,Tabelle1[[Ort]:[RK KLV C üD]],6))+13,"")</f>
        <v/>
      </c>
      <c r="P478" s="99" t="str">
        <f>IFERROR(IF(IFERROR(MATCH($C$8&amp;$H478,Tabelle2[Codierung],0),0)&gt;0,VLOOKUP(H478,Tabelle1[[Ort]:[RK KLV C üD]],4,),VLOOKUP(H478,Tabelle1[[Ort]:[RK KLV C üD]],7))+13,"")</f>
        <v/>
      </c>
      <c r="Q478" s="104" t="str">
        <f>IFERROR(tbl_WohnsitzSO[[#This Row],[KLV A]]*tbl_WohnsitzSO[[#This Row],[KLV A Ansatz]]/60,"")</f>
        <v/>
      </c>
      <c r="R478" s="104" t="str">
        <f>IFERROR(tbl_WohnsitzSO[[#This Row],[KLV B]]*tbl_WohnsitzSO[[#This Row],[KLV B Ansatz]]/60,"")</f>
        <v/>
      </c>
      <c r="S478" s="104" t="str">
        <f>IFERROR(tbl_WohnsitzSO[[#This Row],[KLV C]]*tbl_WohnsitzSO[[#This Row],[KLV C Ansatz]]/60,"")</f>
        <v/>
      </c>
      <c r="T478" s="104">
        <f>IFERROR(SUM(tbl_WohnsitzSO[[#This Row],[KLV A Kosten]:[KLV C Kosten]]),"")</f>
        <v>0</v>
      </c>
      <c r="U478" s="102">
        <f>COUNTIF($H$14:$H478,H478)</f>
        <v>0</v>
      </c>
      <c r="V478" s="161"/>
    </row>
    <row r="479" spans="1:22">
      <c r="A479" s="101">
        <v>466</v>
      </c>
      <c r="B479" s="156"/>
      <c r="C479" s="156"/>
      <c r="D479" s="230"/>
      <c r="E479" s="158"/>
      <c r="F479" s="230"/>
      <c r="G479" s="156"/>
      <c r="H479" s="155"/>
      <c r="I479" s="156"/>
      <c r="J479" s="156"/>
      <c r="K479" s="156"/>
      <c r="L479" s="156"/>
      <c r="M479" s="102">
        <f>SUM(tbl_WohnsitzSO[[#This Row],[KLV A]:[KLV C]])</f>
        <v>0</v>
      </c>
      <c r="N479" s="99" t="str">
        <f>IFERROR(IF(IFERROR(MATCH($C$8&amp;$H479,Tabelle2[Codierung],0),0)&gt;0,VLOOKUP(H479,Tabelle1[[Ort]:[RK KLV C üD]],2,),VLOOKUP(H479,Tabelle1[[Ort]:[RK KLV C üD]],5))+13,"")</f>
        <v/>
      </c>
      <c r="O479" s="99" t="str">
        <f>IFERROR(IF(IFERROR(MATCH($C$8&amp;$H479,Tabelle2[Codierung],0),0)&gt;0,VLOOKUP(H479,Tabelle1[[Ort]:[RK KLV C üD]],3,),VLOOKUP(H479,Tabelle1[[Ort]:[RK KLV C üD]],6))+13,"")</f>
        <v/>
      </c>
      <c r="P479" s="99" t="str">
        <f>IFERROR(IF(IFERROR(MATCH($C$8&amp;$H479,Tabelle2[Codierung],0),0)&gt;0,VLOOKUP(H479,Tabelle1[[Ort]:[RK KLV C üD]],4,),VLOOKUP(H479,Tabelle1[[Ort]:[RK KLV C üD]],7))+13,"")</f>
        <v/>
      </c>
      <c r="Q479" s="104" t="str">
        <f>IFERROR(tbl_WohnsitzSO[[#This Row],[KLV A]]*tbl_WohnsitzSO[[#This Row],[KLV A Ansatz]]/60,"")</f>
        <v/>
      </c>
      <c r="R479" s="104" t="str">
        <f>IFERROR(tbl_WohnsitzSO[[#This Row],[KLV B]]*tbl_WohnsitzSO[[#This Row],[KLV B Ansatz]]/60,"")</f>
        <v/>
      </c>
      <c r="S479" s="104" t="str">
        <f>IFERROR(tbl_WohnsitzSO[[#This Row],[KLV C]]*tbl_WohnsitzSO[[#This Row],[KLV C Ansatz]]/60,"")</f>
        <v/>
      </c>
      <c r="T479" s="104">
        <f>IFERROR(SUM(tbl_WohnsitzSO[[#This Row],[KLV A Kosten]:[KLV C Kosten]]),"")</f>
        <v>0</v>
      </c>
      <c r="U479" s="102">
        <f>COUNTIF($H$14:$H479,H479)</f>
        <v>0</v>
      </c>
      <c r="V479" s="161"/>
    </row>
    <row r="480" spans="1:22">
      <c r="A480" s="101">
        <v>467</v>
      </c>
      <c r="B480" s="156"/>
      <c r="C480" s="156"/>
      <c r="D480" s="230"/>
      <c r="E480" s="158"/>
      <c r="F480" s="230"/>
      <c r="G480" s="156"/>
      <c r="H480" s="155"/>
      <c r="I480" s="156"/>
      <c r="J480" s="156"/>
      <c r="K480" s="156"/>
      <c r="L480" s="156"/>
      <c r="M480" s="102">
        <f>SUM(tbl_WohnsitzSO[[#This Row],[KLV A]:[KLV C]])</f>
        <v>0</v>
      </c>
      <c r="N480" s="99" t="str">
        <f>IFERROR(IF(IFERROR(MATCH($C$8&amp;$H480,Tabelle2[Codierung],0),0)&gt;0,VLOOKUP(H480,Tabelle1[[Ort]:[RK KLV C üD]],2,),VLOOKUP(H480,Tabelle1[[Ort]:[RK KLV C üD]],5))+13,"")</f>
        <v/>
      </c>
      <c r="O480" s="99" t="str">
        <f>IFERROR(IF(IFERROR(MATCH($C$8&amp;$H480,Tabelle2[Codierung],0),0)&gt;0,VLOOKUP(H480,Tabelle1[[Ort]:[RK KLV C üD]],3,),VLOOKUP(H480,Tabelle1[[Ort]:[RK KLV C üD]],6))+13,"")</f>
        <v/>
      </c>
      <c r="P480" s="99" t="str">
        <f>IFERROR(IF(IFERROR(MATCH($C$8&amp;$H480,Tabelle2[Codierung],0),0)&gt;0,VLOOKUP(H480,Tabelle1[[Ort]:[RK KLV C üD]],4,),VLOOKUP(H480,Tabelle1[[Ort]:[RK KLV C üD]],7))+13,"")</f>
        <v/>
      </c>
      <c r="Q480" s="104" t="str">
        <f>IFERROR(tbl_WohnsitzSO[[#This Row],[KLV A]]*tbl_WohnsitzSO[[#This Row],[KLV A Ansatz]]/60,"")</f>
        <v/>
      </c>
      <c r="R480" s="104" t="str">
        <f>IFERROR(tbl_WohnsitzSO[[#This Row],[KLV B]]*tbl_WohnsitzSO[[#This Row],[KLV B Ansatz]]/60,"")</f>
        <v/>
      </c>
      <c r="S480" s="104" t="str">
        <f>IFERROR(tbl_WohnsitzSO[[#This Row],[KLV C]]*tbl_WohnsitzSO[[#This Row],[KLV C Ansatz]]/60,"")</f>
        <v/>
      </c>
      <c r="T480" s="104">
        <f>IFERROR(SUM(tbl_WohnsitzSO[[#This Row],[KLV A Kosten]:[KLV C Kosten]]),"")</f>
        <v>0</v>
      </c>
      <c r="U480" s="102">
        <f>COUNTIF($H$14:$H480,H480)</f>
        <v>0</v>
      </c>
      <c r="V480" s="161"/>
    </row>
    <row r="481" spans="1:22">
      <c r="A481" s="101">
        <v>468</v>
      </c>
      <c r="B481" s="156"/>
      <c r="C481" s="156"/>
      <c r="D481" s="230"/>
      <c r="E481" s="158"/>
      <c r="F481" s="230"/>
      <c r="G481" s="156"/>
      <c r="H481" s="155"/>
      <c r="I481" s="156"/>
      <c r="J481" s="156"/>
      <c r="K481" s="156"/>
      <c r="L481" s="156"/>
      <c r="M481" s="102">
        <f>SUM(tbl_WohnsitzSO[[#This Row],[KLV A]:[KLV C]])</f>
        <v>0</v>
      </c>
      <c r="N481" s="99" t="str">
        <f>IFERROR(IF(IFERROR(MATCH($C$8&amp;$H481,Tabelle2[Codierung],0),0)&gt;0,VLOOKUP(H481,Tabelle1[[Ort]:[RK KLV C üD]],2,),VLOOKUP(H481,Tabelle1[[Ort]:[RK KLV C üD]],5))+13,"")</f>
        <v/>
      </c>
      <c r="O481" s="99" t="str">
        <f>IFERROR(IF(IFERROR(MATCH($C$8&amp;$H481,Tabelle2[Codierung],0),0)&gt;0,VLOOKUP(H481,Tabelle1[[Ort]:[RK KLV C üD]],3,),VLOOKUP(H481,Tabelle1[[Ort]:[RK KLV C üD]],6))+13,"")</f>
        <v/>
      </c>
      <c r="P481" s="99" t="str">
        <f>IFERROR(IF(IFERROR(MATCH($C$8&amp;$H481,Tabelle2[Codierung],0),0)&gt;0,VLOOKUP(H481,Tabelle1[[Ort]:[RK KLV C üD]],4,),VLOOKUP(H481,Tabelle1[[Ort]:[RK KLV C üD]],7))+13,"")</f>
        <v/>
      </c>
      <c r="Q481" s="104" t="str">
        <f>IFERROR(tbl_WohnsitzSO[[#This Row],[KLV A]]*tbl_WohnsitzSO[[#This Row],[KLV A Ansatz]]/60,"")</f>
        <v/>
      </c>
      <c r="R481" s="104" t="str">
        <f>IFERROR(tbl_WohnsitzSO[[#This Row],[KLV B]]*tbl_WohnsitzSO[[#This Row],[KLV B Ansatz]]/60,"")</f>
        <v/>
      </c>
      <c r="S481" s="104" t="str">
        <f>IFERROR(tbl_WohnsitzSO[[#This Row],[KLV C]]*tbl_WohnsitzSO[[#This Row],[KLV C Ansatz]]/60,"")</f>
        <v/>
      </c>
      <c r="T481" s="104">
        <f>IFERROR(SUM(tbl_WohnsitzSO[[#This Row],[KLV A Kosten]:[KLV C Kosten]]),"")</f>
        <v>0</v>
      </c>
      <c r="U481" s="102">
        <f>COUNTIF($H$14:$H481,H481)</f>
        <v>0</v>
      </c>
      <c r="V481" s="161"/>
    </row>
    <row r="482" spans="1:22">
      <c r="A482" s="101">
        <v>469</v>
      </c>
      <c r="B482" s="156"/>
      <c r="C482" s="156"/>
      <c r="D482" s="230"/>
      <c r="E482" s="158"/>
      <c r="F482" s="230"/>
      <c r="G482" s="156"/>
      <c r="H482" s="155"/>
      <c r="I482" s="156"/>
      <c r="J482" s="156"/>
      <c r="K482" s="156"/>
      <c r="L482" s="156"/>
      <c r="M482" s="102">
        <f>SUM(tbl_WohnsitzSO[[#This Row],[KLV A]:[KLV C]])</f>
        <v>0</v>
      </c>
      <c r="N482" s="99" t="str">
        <f>IFERROR(IF(IFERROR(MATCH($C$8&amp;$H482,Tabelle2[Codierung],0),0)&gt;0,VLOOKUP(H482,Tabelle1[[Ort]:[RK KLV C üD]],2,),VLOOKUP(H482,Tabelle1[[Ort]:[RK KLV C üD]],5))+13,"")</f>
        <v/>
      </c>
      <c r="O482" s="99" t="str">
        <f>IFERROR(IF(IFERROR(MATCH($C$8&amp;$H482,Tabelle2[Codierung],0),0)&gt;0,VLOOKUP(H482,Tabelle1[[Ort]:[RK KLV C üD]],3,),VLOOKUP(H482,Tabelle1[[Ort]:[RK KLV C üD]],6))+13,"")</f>
        <v/>
      </c>
      <c r="P482" s="99" t="str">
        <f>IFERROR(IF(IFERROR(MATCH($C$8&amp;$H482,Tabelle2[Codierung],0),0)&gt;0,VLOOKUP(H482,Tabelle1[[Ort]:[RK KLV C üD]],4,),VLOOKUP(H482,Tabelle1[[Ort]:[RK KLV C üD]],7))+13,"")</f>
        <v/>
      </c>
      <c r="Q482" s="104" t="str">
        <f>IFERROR(tbl_WohnsitzSO[[#This Row],[KLV A]]*tbl_WohnsitzSO[[#This Row],[KLV A Ansatz]]/60,"")</f>
        <v/>
      </c>
      <c r="R482" s="104" t="str">
        <f>IFERROR(tbl_WohnsitzSO[[#This Row],[KLV B]]*tbl_WohnsitzSO[[#This Row],[KLV B Ansatz]]/60,"")</f>
        <v/>
      </c>
      <c r="S482" s="104" t="str">
        <f>IFERROR(tbl_WohnsitzSO[[#This Row],[KLV C]]*tbl_WohnsitzSO[[#This Row],[KLV C Ansatz]]/60,"")</f>
        <v/>
      </c>
      <c r="T482" s="104">
        <f>IFERROR(SUM(tbl_WohnsitzSO[[#This Row],[KLV A Kosten]:[KLV C Kosten]]),"")</f>
        <v>0</v>
      </c>
      <c r="U482" s="102">
        <f>COUNTIF($H$14:$H482,H482)</f>
        <v>0</v>
      </c>
      <c r="V482" s="161"/>
    </row>
    <row r="483" spans="1:22">
      <c r="A483" s="101">
        <v>470</v>
      </c>
      <c r="B483" s="156"/>
      <c r="C483" s="156"/>
      <c r="D483" s="230"/>
      <c r="E483" s="158"/>
      <c r="F483" s="230"/>
      <c r="G483" s="156"/>
      <c r="H483" s="155"/>
      <c r="I483" s="156"/>
      <c r="J483" s="156"/>
      <c r="K483" s="156"/>
      <c r="L483" s="156"/>
      <c r="M483" s="102">
        <f>SUM(tbl_WohnsitzSO[[#This Row],[KLV A]:[KLV C]])</f>
        <v>0</v>
      </c>
      <c r="N483" s="99" t="str">
        <f>IFERROR(IF(IFERROR(MATCH($C$8&amp;$H483,Tabelle2[Codierung],0),0)&gt;0,VLOOKUP(H483,Tabelle1[[Ort]:[RK KLV C üD]],2,),VLOOKUP(H483,Tabelle1[[Ort]:[RK KLV C üD]],5))+13,"")</f>
        <v/>
      </c>
      <c r="O483" s="99" t="str">
        <f>IFERROR(IF(IFERROR(MATCH($C$8&amp;$H483,Tabelle2[Codierung],0),0)&gt;0,VLOOKUP(H483,Tabelle1[[Ort]:[RK KLV C üD]],3,),VLOOKUP(H483,Tabelle1[[Ort]:[RK KLV C üD]],6))+13,"")</f>
        <v/>
      </c>
      <c r="P483" s="99" t="str">
        <f>IFERROR(IF(IFERROR(MATCH($C$8&amp;$H483,Tabelle2[Codierung],0),0)&gt;0,VLOOKUP(H483,Tabelle1[[Ort]:[RK KLV C üD]],4,),VLOOKUP(H483,Tabelle1[[Ort]:[RK KLV C üD]],7))+13,"")</f>
        <v/>
      </c>
      <c r="Q483" s="104" t="str">
        <f>IFERROR(tbl_WohnsitzSO[[#This Row],[KLV A]]*tbl_WohnsitzSO[[#This Row],[KLV A Ansatz]]/60,"")</f>
        <v/>
      </c>
      <c r="R483" s="104" t="str">
        <f>IFERROR(tbl_WohnsitzSO[[#This Row],[KLV B]]*tbl_WohnsitzSO[[#This Row],[KLV B Ansatz]]/60,"")</f>
        <v/>
      </c>
      <c r="S483" s="104" t="str">
        <f>IFERROR(tbl_WohnsitzSO[[#This Row],[KLV C]]*tbl_WohnsitzSO[[#This Row],[KLV C Ansatz]]/60,"")</f>
        <v/>
      </c>
      <c r="T483" s="104">
        <f>IFERROR(SUM(tbl_WohnsitzSO[[#This Row],[KLV A Kosten]:[KLV C Kosten]]),"")</f>
        <v>0</v>
      </c>
      <c r="U483" s="102">
        <f>COUNTIF($H$14:$H483,H483)</f>
        <v>0</v>
      </c>
      <c r="V483" s="161"/>
    </row>
    <row r="484" spans="1:22">
      <c r="A484" s="101">
        <v>471</v>
      </c>
      <c r="B484" s="156"/>
      <c r="C484" s="156"/>
      <c r="D484" s="230"/>
      <c r="E484" s="158"/>
      <c r="F484" s="230"/>
      <c r="G484" s="156"/>
      <c r="H484" s="155"/>
      <c r="I484" s="156"/>
      <c r="J484" s="156"/>
      <c r="K484" s="156"/>
      <c r="L484" s="156"/>
      <c r="M484" s="102">
        <f>SUM(tbl_WohnsitzSO[[#This Row],[KLV A]:[KLV C]])</f>
        <v>0</v>
      </c>
      <c r="N484" s="99" t="str">
        <f>IFERROR(IF(IFERROR(MATCH($C$8&amp;$H484,Tabelle2[Codierung],0),0)&gt;0,VLOOKUP(H484,Tabelle1[[Ort]:[RK KLV C üD]],2,),VLOOKUP(H484,Tabelle1[[Ort]:[RK KLV C üD]],5))+13,"")</f>
        <v/>
      </c>
      <c r="O484" s="99" t="str">
        <f>IFERROR(IF(IFERROR(MATCH($C$8&amp;$H484,Tabelle2[Codierung],0),0)&gt;0,VLOOKUP(H484,Tabelle1[[Ort]:[RK KLV C üD]],3,),VLOOKUP(H484,Tabelle1[[Ort]:[RK KLV C üD]],6))+13,"")</f>
        <v/>
      </c>
      <c r="P484" s="99" t="str">
        <f>IFERROR(IF(IFERROR(MATCH($C$8&amp;$H484,Tabelle2[Codierung],0),0)&gt;0,VLOOKUP(H484,Tabelle1[[Ort]:[RK KLV C üD]],4,),VLOOKUP(H484,Tabelle1[[Ort]:[RK KLV C üD]],7))+13,"")</f>
        <v/>
      </c>
      <c r="Q484" s="104" t="str">
        <f>IFERROR(tbl_WohnsitzSO[[#This Row],[KLV A]]*tbl_WohnsitzSO[[#This Row],[KLV A Ansatz]]/60,"")</f>
        <v/>
      </c>
      <c r="R484" s="104" t="str">
        <f>IFERROR(tbl_WohnsitzSO[[#This Row],[KLV B]]*tbl_WohnsitzSO[[#This Row],[KLV B Ansatz]]/60,"")</f>
        <v/>
      </c>
      <c r="S484" s="104" t="str">
        <f>IFERROR(tbl_WohnsitzSO[[#This Row],[KLV C]]*tbl_WohnsitzSO[[#This Row],[KLV C Ansatz]]/60,"")</f>
        <v/>
      </c>
      <c r="T484" s="104">
        <f>IFERROR(SUM(tbl_WohnsitzSO[[#This Row],[KLV A Kosten]:[KLV C Kosten]]),"")</f>
        <v>0</v>
      </c>
      <c r="U484" s="102">
        <f>COUNTIF($H$14:$H484,H484)</f>
        <v>0</v>
      </c>
      <c r="V484" s="161"/>
    </row>
    <row r="485" spans="1:22">
      <c r="A485" s="101">
        <v>472</v>
      </c>
      <c r="B485" s="156"/>
      <c r="C485" s="156"/>
      <c r="D485" s="230"/>
      <c r="E485" s="158"/>
      <c r="F485" s="230"/>
      <c r="G485" s="156"/>
      <c r="H485" s="155"/>
      <c r="I485" s="156"/>
      <c r="J485" s="156"/>
      <c r="K485" s="156"/>
      <c r="L485" s="156"/>
      <c r="M485" s="102">
        <f>SUM(tbl_WohnsitzSO[[#This Row],[KLV A]:[KLV C]])</f>
        <v>0</v>
      </c>
      <c r="N485" s="99" t="str">
        <f>IFERROR(IF(IFERROR(MATCH($C$8&amp;$H485,Tabelle2[Codierung],0),0)&gt;0,VLOOKUP(H485,Tabelle1[[Ort]:[RK KLV C üD]],2,),VLOOKUP(H485,Tabelle1[[Ort]:[RK KLV C üD]],5))+13,"")</f>
        <v/>
      </c>
      <c r="O485" s="99" t="str">
        <f>IFERROR(IF(IFERROR(MATCH($C$8&amp;$H485,Tabelle2[Codierung],0),0)&gt;0,VLOOKUP(H485,Tabelle1[[Ort]:[RK KLV C üD]],3,),VLOOKUP(H485,Tabelle1[[Ort]:[RK KLV C üD]],6))+13,"")</f>
        <v/>
      </c>
      <c r="P485" s="99" t="str">
        <f>IFERROR(IF(IFERROR(MATCH($C$8&amp;$H485,Tabelle2[Codierung],0),0)&gt;0,VLOOKUP(H485,Tabelle1[[Ort]:[RK KLV C üD]],4,),VLOOKUP(H485,Tabelle1[[Ort]:[RK KLV C üD]],7))+13,"")</f>
        <v/>
      </c>
      <c r="Q485" s="104" t="str">
        <f>IFERROR(tbl_WohnsitzSO[[#This Row],[KLV A]]*tbl_WohnsitzSO[[#This Row],[KLV A Ansatz]]/60,"")</f>
        <v/>
      </c>
      <c r="R485" s="104" t="str">
        <f>IFERROR(tbl_WohnsitzSO[[#This Row],[KLV B]]*tbl_WohnsitzSO[[#This Row],[KLV B Ansatz]]/60,"")</f>
        <v/>
      </c>
      <c r="S485" s="104" t="str">
        <f>IFERROR(tbl_WohnsitzSO[[#This Row],[KLV C]]*tbl_WohnsitzSO[[#This Row],[KLV C Ansatz]]/60,"")</f>
        <v/>
      </c>
      <c r="T485" s="104">
        <f>IFERROR(SUM(tbl_WohnsitzSO[[#This Row],[KLV A Kosten]:[KLV C Kosten]]),"")</f>
        <v>0</v>
      </c>
      <c r="U485" s="102">
        <f>COUNTIF($H$14:$H485,H485)</f>
        <v>0</v>
      </c>
      <c r="V485" s="161"/>
    </row>
    <row r="486" spans="1:22">
      <c r="A486" s="101">
        <v>473</v>
      </c>
      <c r="B486" s="156"/>
      <c r="C486" s="156"/>
      <c r="D486" s="230"/>
      <c r="E486" s="158"/>
      <c r="F486" s="230"/>
      <c r="G486" s="156"/>
      <c r="H486" s="155"/>
      <c r="I486" s="156"/>
      <c r="J486" s="156"/>
      <c r="K486" s="156"/>
      <c r="L486" s="156"/>
      <c r="M486" s="102">
        <f>SUM(tbl_WohnsitzSO[[#This Row],[KLV A]:[KLV C]])</f>
        <v>0</v>
      </c>
      <c r="N486" s="99" t="str">
        <f>IFERROR(IF(IFERROR(MATCH($C$8&amp;$H486,Tabelle2[Codierung],0),0)&gt;0,VLOOKUP(H486,Tabelle1[[Ort]:[RK KLV C üD]],2,),VLOOKUP(H486,Tabelle1[[Ort]:[RK KLV C üD]],5))+13,"")</f>
        <v/>
      </c>
      <c r="O486" s="99" t="str">
        <f>IFERROR(IF(IFERROR(MATCH($C$8&amp;$H486,Tabelle2[Codierung],0),0)&gt;0,VLOOKUP(H486,Tabelle1[[Ort]:[RK KLV C üD]],3,),VLOOKUP(H486,Tabelle1[[Ort]:[RK KLV C üD]],6))+13,"")</f>
        <v/>
      </c>
      <c r="P486" s="99" t="str">
        <f>IFERROR(IF(IFERROR(MATCH($C$8&amp;$H486,Tabelle2[Codierung],0),0)&gt;0,VLOOKUP(H486,Tabelle1[[Ort]:[RK KLV C üD]],4,),VLOOKUP(H486,Tabelle1[[Ort]:[RK KLV C üD]],7))+13,"")</f>
        <v/>
      </c>
      <c r="Q486" s="104" t="str">
        <f>IFERROR(tbl_WohnsitzSO[[#This Row],[KLV A]]*tbl_WohnsitzSO[[#This Row],[KLV A Ansatz]]/60,"")</f>
        <v/>
      </c>
      <c r="R486" s="104" t="str">
        <f>IFERROR(tbl_WohnsitzSO[[#This Row],[KLV B]]*tbl_WohnsitzSO[[#This Row],[KLV B Ansatz]]/60,"")</f>
        <v/>
      </c>
      <c r="S486" s="104" t="str">
        <f>IFERROR(tbl_WohnsitzSO[[#This Row],[KLV C]]*tbl_WohnsitzSO[[#This Row],[KLV C Ansatz]]/60,"")</f>
        <v/>
      </c>
      <c r="T486" s="104">
        <f>IFERROR(SUM(tbl_WohnsitzSO[[#This Row],[KLV A Kosten]:[KLV C Kosten]]),"")</f>
        <v>0</v>
      </c>
      <c r="U486" s="102">
        <f>COUNTIF($H$14:$H486,H486)</f>
        <v>0</v>
      </c>
      <c r="V486" s="161"/>
    </row>
    <row r="487" spans="1:22">
      <c r="A487" s="101">
        <v>474</v>
      </c>
      <c r="B487" s="156"/>
      <c r="C487" s="156"/>
      <c r="D487" s="230"/>
      <c r="E487" s="158"/>
      <c r="F487" s="230"/>
      <c r="G487" s="156"/>
      <c r="H487" s="155"/>
      <c r="I487" s="156"/>
      <c r="J487" s="156"/>
      <c r="K487" s="156"/>
      <c r="L487" s="156"/>
      <c r="M487" s="102">
        <f>SUM(tbl_WohnsitzSO[[#This Row],[KLV A]:[KLV C]])</f>
        <v>0</v>
      </c>
      <c r="N487" s="99" t="str">
        <f>IFERROR(IF(IFERROR(MATCH($C$8&amp;$H487,Tabelle2[Codierung],0),0)&gt;0,VLOOKUP(H487,Tabelle1[[Ort]:[RK KLV C üD]],2,),VLOOKUP(H487,Tabelle1[[Ort]:[RK KLV C üD]],5))+13,"")</f>
        <v/>
      </c>
      <c r="O487" s="99" t="str">
        <f>IFERROR(IF(IFERROR(MATCH($C$8&amp;$H487,Tabelle2[Codierung],0),0)&gt;0,VLOOKUP(H487,Tabelle1[[Ort]:[RK KLV C üD]],3,),VLOOKUP(H487,Tabelle1[[Ort]:[RK KLV C üD]],6))+13,"")</f>
        <v/>
      </c>
      <c r="P487" s="99" t="str">
        <f>IFERROR(IF(IFERROR(MATCH($C$8&amp;$H487,Tabelle2[Codierung],0),0)&gt;0,VLOOKUP(H487,Tabelle1[[Ort]:[RK KLV C üD]],4,),VLOOKUP(H487,Tabelle1[[Ort]:[RK KLV C üD]],7))+13,"")</f>
        <v/>
      </c>
      <c r="Q487" s="104" t="str">
        <f>IFERROR(tbl_WohnsitzSO[[#This Row],[KLV A]]*tbl_WohnsitzSO[[#This Row],[KLV A Ansatz]]/60,"")</f>
        <v/>
      </c>
      <c r="R487" s="104" t="str">
        <f>IFERROR(tbl_WohnsitzSO[[#This Row],[KLV B]]*tbl_WohnsitzSO[[#This Row],[KLV B Ansatz]]/60,"")</f>
        <v/>
      </c>
      <c r="S487" s="104" t="str">
        <f>IFERROR(tbl_WohnsitzSO[[#This Row],[KLV C]]*tbl_WohnsitzSO[[#This Row],[KLV C Ansatz]]/60,"")</f>
        <v/>
      </c>
      <c r="T487" s="104">
        <f>IFERROR(SUM(tbl_WohnsitzSO[[#This Row],[KLV A Kosten]:[KLV C Kosten]]),"")</f>
        <v>0</v>
      </c>
      <c r="U487" s="102">
        <f>COUNTIF($H$14:$H487,H487)</f>
        <v>0</v>
      </c>
      <c r="V487" s="161"/>
    </row>
    <row r="488" spans="1:22">
      <c r="A488" s="101">
        <v>475</v>
      </c>
      <c r="B488" s="156"/>
      <c r="C488" s="156"/>
      <c r="D488" s="230"/>
      <c r="E488" s="158"/>
      <c r="F488" s="230"/>
      <c r="G488" s="156"/>
      <c r="H488" s="155"/>
      <c r="I488" s="156"/>
      <c r="J488" s="156"/>
      <c r="K488" s="156"/>
      <c r="L488" s="156"/>
      <c r="M488" s="102">
        <f>SUM(tbl_WohnsitzSO[[#This Row],[KLV A]:[KLV C]])</f>
        <v>0</v>
      </c>
      <c r="N488" s="99" t="str">
        <f>IFERROR(IF(IFERROR(MATCH($C$8&amp;$H488,Tabelle2[Codierung],0),0)&gt;0,VLOOKUP(H488,Tabelle1[[Ort]:[RK KLV C üD]],2,),VLOOKUP(H488,Tabelle1[[Ort]:[RK KLV C üD]],5))+13,"")</f>
        <v/>
      </c>
      <c r="O488" s="99" t="str">
        <f>IFERROR(IF(IFERROR(MATCH($C$8&amp;$H488,Tabelle2[Codierung],0),0)&gt;0,VLOOKUP(H488,Tabelle1[[Ort]:[RK KLV C üD]],3,),VLOOKUP(H488,Tabelle1[[Ort]:[RK KLV C üD]],6))+13,"")</f>
        <v/>
      </c>
      <c r="P488" s="99" t="str">
        <f>IFERROR(IF(IFERROR(MATCH($C$8&amp;$H488,Tabelle2[Codierung],0),0)&gt;0,VLOOKUP(H488,Tabelle1[[Ort]:[RK KLV C üD]],4,),VLOOKUP(H488,Tabelle1[[Ort]:[RK KLV C üD]],7))+13,"")</f>
        <v/>
      </c>
      <c r="Q488" s="104" t="str">
        <f>IFERROR(tbl_WohnsitzSO[[#This Row],[KLV A]]*tbl_WohnsitzSO[[#This Row],[KLV A Ansatz]]/60,"")</f>
        <v/>
      </c>
      <c r="R488" s="104" t="str">
        <f>IFERROR(tbl_WohnsitzSO[[#This Row],[KLV B]]*tbl_WohnsitzSO[[#This Row],[KLV B Ansatz]]/60,"")</f>
        <v/>
      </c>
      <c r="S488" s="104" t="str">
        <f>IFERROR(tbl_WohnsitzSO[[#This Row],[KLV C]]*tbl_WohnsitzSO[[#This Row],[KLV C Ansatz]]/60,"")</f>
        <v/>
      </c>
      <c r="T488" s="104">
        <f>IFERROR(SUM(tbl_WohnsitzSO[[#This Row],[KLV A Kosten]:[KLV C Kosten]]),"")</f>
        <v>0</v>
      </c>
      <c r="U488" s="102">
        <f>COUNTIF($H$14:$H488,H488)</f>
        <v>0</v>
      </c>
      <c r="V488" s="161"/>
    </row>
    <row r="489" spans="1:22">
      <c r="A489" s="101">
        <v>476</v>
      </c>
      <c r="B489" s="156"/>
      <c r="C489" s="156"/>
      <c r="D489" s="230"/>
      <c r="E489" s="158"/>
      <c r="F489" s="230"/>
      <c r="G489" s="156"/>
      <c r="H489" s="155"/>
      <c r="I489" s="156"/>
      <c r="J489" s="156"/>
      <c r="K489" s="156"/>
      <c r="L489" s="156"/>
      <c r="M489" s="102">
        <f>SUM(tbl_WohnsitzSO[[#This Row],[KLV A]:[KLV C]])</f>
        <v>0</v>
      </c>
      <c r="N489" s="99" t="str">
        <f>IFERROR(IF(IFERROR(MATCH($C$8&amp;$H489,Tabelle2[Codierung],0),0)&gt;0,VLOOKUP(H489,Tabelle1[[Ort]:[RK KLV C üD]],2,),VLOOKUP(H489,Tabelle1[[Ort]:[RK KLV C üD]],5))+13,"")</f>
        <v/>
      </c>
      <c r="O489" s="99" t="str">
        <f>IFERROR(IF(IFERROR(MATCH($C$8&amp;$H489,Tabelle2[Codierung],0),0)&gt;0,VLOOKUP(H489,Tabelle1[[Ort]:[RK KLV C üD]],3,),VLOOKUP(H489,Tabelle1[[Ort]:[RK KLV C üD]],6))+13,"")</f>
        <v/>
      </c>
      <c r="P489" s="99" t="str">
        <f>IFERROR(IF(IFERROR(MATCH($C$8&amp;$H489,Tabelle2[Codierung],0),0)&gt;0,VLOOKUP(H489,Tabelle1[[Ort]:[RK KLV C üD]],4,),VLOOKUP(H489,Tabelle1[[Ort]:[RK KLV C üD]],7))+13,"")</f>
        <v/>
      </c>
      <c r="Q489" s="104" t="str">
        <f>IFERROR(tbl_WohnsitzSO[[#This Row],[KLV A]]*tbl_WohnsitzSO[[#This Row],[KLV A Ansatz]]/60,"")</f>
        <v/>
      </c>
      <c r="R489" s="104" t="str">
        <f>IFERROR(tbl_WohnsitzSO[[#This Row],[KLV B]]*tbl_WohnsitzSO[[#This Row],[KLV B Ansatz]]/60,"")</f>
        <v/>
      </c>
      <c r="S489" s="104" t="str">
        <f>IFERROR(tbl_WohnsitzSO[[#This Row],[KLV C]]*tbl_WohnsitzSO[[#This Row],[KLV C Ansatz]]/60,"")</f>
        <v/>
      </c>
      <c r="T489" s="104">
        <f>IFERROR(SUM(tbl_WohnsitzSO[[#This Row],[KLV A Kosten]:[KLV C Kosten]]),"")</f>
        <v>0</v>
      </c>
      <c r="U489" s="102">
        <f>COUNTIF($H$14:$H489,H489)</f>
        <v>0</v>
      </c>
      <c r="V489" s="161"/>
    </row>
    <row r="490" spans="1:22">
      <c r="A490" s="101">
        <v>477</v>
      </c>
      <c r="B490" s="156"/>
      <c r="C490" s="156"/>
      <c r="D490" s="230"/>
      <c r="E490" s="158"/>
      <c r="F490" s="230"/>
      <c r="G490" s="156"/>
      <c r="H490" s="155"/>
      <c r="I490" s="156"/>
      <c r="J490" s="156"/>
      <c r="K490" s="156"/>
      <c r="L490" s="156"/>
      <c r="M490" s="102">
        <f>SUM(tbl_WohnsitzSO[[#This Row],[KLV A]:[KLV C]])</f>
        <v>0</v>
      </c>
      <c r="N490" s="99" t="str">
        <f>IFERROR(IF(IFERROR(MATCH($C$8&amp;$H490,Tabelle2[Codierung],0),0)&gt;0,VLOOKUP(H490,Tabelle1[[Ort]:[RK KLV C üD]],2,),VLOOKUP(H490,Tabelle1[[Ort]:[RK KLV C üD]],5))+13,"")</f>
        <v/>
      </c>
      <c r="O490" s="99" t="str">
        <f>IFERROR(IF(IFERROR(MATCH($C$8&amp;$H490,Tabelle2[Codierung],0),0)&gt;0,VLOOKUP(H490,Tabelle1[[Ort]:[RK KLV C üD]],3,),VLOOKUP(H490,Tabelle1[[Ort]:[RK KLV C üD]],6))+13,"")</f>
        <v/>
      </c>
      <c r="P490" s="99" t="str">
        <f>IFERROR(IF(IFERROR(MATCH($C$8&amp;$H490,Tabelle2[Codierung],0),0)&gt;0,VLOOKUP(H490,Tabelle1[[Ort]:[RK KLV C üD]],4,),VLOOKUP(H490,Tabelle1[[Ort]:[RK KLV C üD]],7))+13,"")</f>
        <v/>
      </c>
      <c r="Q490" s="104" t="str">
        <f>IFERROR(tbl_WohnsitzSO[[#This Row],[KLV A]]*tbl_WohnsitzSO[[#This Row],[KLV A Ansatz]]/60,"")</f>
        <v/>
      </c>
      <c r="R490" s="104" t="str">
        <f>IFERROR(tbl_WohnsitzSO[[#This Row],[KLV B]]*tbl_WohnsitzSO[[#This Row],[KLV B Ansatz]]/60,"")</f>
        <v/>
      </c>
      <c r="S490" s="104" t="str">
        <f>IFERROR(tbl_WohnsitzSO[[#This Row],[KLV C]]*tbl_WohnsitzSO[[#This Row],[KLV C Ansatz]]/60,"")</f>
        <v/>
      </c>
      <c r="T490" s="104">
        <f>IFERROR(SUM(tbl_WohnsitzSO[[#This Row],[KLV A Kosten]:[KLV C Kosten]]),"")</f>
        <v>0</v>
      </c>
      <c r="U490" s="102">
        <f>COUNTIF($H$14:$H490,H490)</f>
        <v>0</v>
      </c>
      <c r="V490" s="161"/>
    </row>
    <row r="491" spans="1:22">
      <c r="A491" s="101">
        <v>478</v>
      </c>
      <c r="B491" s="156"/>
      <c r="C491" s="156"/>
      <c r="D491" s="230"/>
      <c r="E491" s="158"/>
      <c r="F491" s="230"/>
      <c r="G491" s="156"/>
      <c r="H491" s="155"/>
      <c r="I491" s="156"/>
      <c r="J491" s="156"/>
      <c r="K491" s="156"/>
      <c r="L491" s="156"/>
      <c r="M491" s="102">
        <f>SUM(tbl_WohnsitzSO[[#This Row],[KLV A]:[KLV C]])</f>
        <v>0</v>
      </c>
      <c r="N491" s="99" t="str">
        <f>IFERROR(IF(IFERROR(MATCH($C$8&amp;$H491,Tabelle2[Codierung],0),0)&gt;0,VLOOKUP(H491,Tabelle1[[Ort]:[RK KLV C üD]],2,),VLOOKUP(H491,Tabelle1[[Ort]:[RK KLV C üD]],5))+13,"")</f>
        <v/>
      </c>
      <c r="O491" s="99" t="str">
        <f>IFERROR(IF(IFERROR(MATCH($C$8&amp;$H491,Tabelle2[Codierung],0),0)&gt;0,VLOOKUP(H491,Tabelle1[[Ort]:[RK KLV C üD]],3,),VLOOKUP(H491,Tabelle1[[Ort]:[RK KLV C üD]],6))+13,"")</f>
        <v/>
      </c>
      <c r="P491" s="99" t="str">
        <f>IFERROR(IF(IFERROR(MATCH($C$8&amp;$H491,Tabelle2[Codierung],0),0)&gt;0,VLOOKUP(H491,Tabelle1[[Ort]:[RK KLV C üD]],4,),VLOOKUP(H491,Tabelle1[[Ort]:[RK KLV C üD]],7))+13,"")</f>
        <v/>
      </c>
      <c r="Q491" s="104" t="str">
        <f>IFERROR(tbl_WohnsitzSO[[#This Row],[KLV A]]*tbl_WohnsitzSO[[#This Row],[KLV A Ansatz]]/60,"")</f>
        <v/>
      </c>
      <c r="R491" s="104" t="str">
        <f>IFERROR(tbl_WohnsitzSO[[#This Row],[KLV B]]*tbl_WohnsitzSO[[#This Row],[KLV B Ansatz]]/60,"")</f>
        <v/>
      </c>
      <c r="S491" s="104" t="str">
        <f>IFERROR(tbl_WohnsitzSO[[#This Row],[KLV C]]*tbl_WohnsitzSO[[#This Row],[KLV C Ansatz]]/60,"")</f>
        <v/>
      </c>
      <c r="T491" s="104">
        <f>IFERROR(SUM(tbl_WohnsitzSO[[#This Row],[KLV A Kosten]:[KLV C Kosten]]),"")</f>
        <v>0</v>
      </c>
      <c r="U491" s="102">
        <f>COUNTIF($H$14:$H491,H491)</f>
        <v>0</v>
      </c>
      <c r="V491" s="161"/>
    </row>
    <row r="492" spans="1:22">
      <c r="A492" s="101">
        <v>479</v>
      </c>
      <c r="B492" s="156"/>
      <c r="C492" s="156"/>
      <c r="D492" s="230"/>
      <c r="E492" s="158"/>
      <c r="F492" s="230"/>
      <c r="G492" s="156"/>
      <c r="H492" s="155"/>
      <c r="I492" s="156"/>
      <c r="J492" s="156"/>
      <c r="K492" s="156"/>
      <c r="L492" s="156"/>
      <c r="M492" s="102">
        <f>SUM(tbl_WohnsitzSO[[#This Row],[KLV A]:[KLV C]])</f>
        <v>0</v>
      </c>
      <c r="N492" s="99" t="str">
        <f>IFERROR(IF(IFERROR(MATCH($C$8&amp;$H492,Tabelle2[Codierung],0),0)&gt;0,VLOOKUP(H492,Tabelle1[[Ort]:[RK KLV C üD]],2,),VLOOKUP(H492,Tabelle1[[Ort]:[RK KLV C üD]],5))+13,"")</f>
        <v/>
      </c>
      <c r="O492" s="99" t="str">
        <f>IFERROR(IF(IFERROR(MATCH($C$8&amp;$H492,Tabelle2[Codierung],0),0)&gt;0,VLOOKUP(H492,Tabelle1[[Ort]:[RK KLV C üD]],3,),VLOOKUP(H492,Tabelle1[[Ort]:[RK KLV C üD]],6))+13,"")</f>
        <v/>
      </c>
      <c r="P492" s="99" t="str">
        <f>IFERROR(IF(IFERROR(MATCH($C$8&amp;$H492,Tabelle2[Codierung],0),0)&gt;0,VLOOKUP(H492,Tabelle1[[Ort]:[RK KLV C üD]],4,),VLOOKUP(H492,Tabelle1[[Ort]:[RK KLV C üD]],7))+13,"")</f>
        <v/>
      </c>
      <c r="Q492" s="104" t="str">
        <f>IFERROR(tbl_WohnsitzSO[[#This Row],[KLV A]]*tbl_WohnsitzSO[[#This Row],[KLV A Ansatz]]/60,"")</f>
        <v/>
      </c>
      <c r="R492" s="104" t="str">
        <f>IFERROR(tbl_WohnsitzSO[[#This Row],[KLV B]]*tbl_WohnsitzSO[[#This Row],[KLV B Ansatz]]/60,"")</f>
        <v/>
      </c>
      <c r="S492" s="104" t="str">
        <f>IFERROR(tbl_WohnsitzSO[[#This Row],[KLV C]]*tbl_WohnsitzSO[[#This Row],[KLV C Ansatz]]/60,"")</f>
        <v/>
      </c>
      <c r="T492" s="104">
        <f>IFERROR(SUM(tbl_WohnsitzSO[[#This Row],[KLV A Kosten]:[KLV C Kosten]]),"")</f>
        <v>0</v>
      </c>
      <c r="U492" s="102">
        <f>COUNTIF($H$14:$H492,H492)</f>
        <v>0</v>
      </c>
      <c r="V492" s="161"/>
    </row>
    <row r="493" spans="1:22">
      <c r="A493" s="101">
        <v>480</v>
      </c>
      <c r="B493" s="156"/>
      <c r="C493" s="156"/>
      <c r="D493" s="230"/>
      <c r="E493" s="158"/>
      <c r="F493" s="230"/>
      <c r="G493" s="156"/>
      <c r="H493" s="155"/>
      <c r="I493" s="156"/>
      <c r="J493" s="156"/>
      <c r="K493" s="156"/>
      <c r="L493" s="156"/>
      <c r="M493" s="102">
        <f>SUM(tbl_WohnsitzSO[[#This Row],[KLV A]:[KLV C]])</f>
        <v>0</v>
      </c>
      <c r="N493" s="99" t="str">
        <f>IFERROR(IF(IFERROR(MATCH($C$8&amp;$H493,Tabelle2[Codierung],0),0)&gt;0,VLOOKUP(H493,Tabelle1[[Ort]:[RK KLV C üD]],2,),VLOOKUP(H493,Tabelle1[[Ort]:[RK KLV C üD]],5))+13,"")</f>
        <v/>
      </c>
      <c r="O493" s="99" t="str">
        <f>IFERROR(IF(IFERROR(MATCH($C$8&amp;$H493,Tabelle2[Codierung],0),0)&gt;0,VLOOKUP(H493,Tabelle1[[Ort]:[RK KLV C üD]],3,),VLOOKUP(H493,Tabelle1[[Ort]:[RK KLV C üD]],6))+13,"")</f>
        <v/>
      </c>
      <c r="P493" s="99" t="str">
        <f>IFERROR(IF(IFERROR(MATCH($C$8&amp;$H493,Tabelle2[Codierung],0),0)&gt;0,VLOOKUP(H493,Tabelle1[[Ort]:[RK KLV C üD]],4,),VLOOKUP(H493,Tabelle1[[Ort]:[RK KLV C üD]],7))+13,"")</f>
        <v/>
      </c>
      <c r="Q493" s="104" t="str">
        <f>IFERROR(tbl_WohnsitzSO[[#This Row],[KLV A]]*tbl_WohnsitzSO[[#This Row],[KLV A Ansatz]]/60,"")</f>
        <v/>
      </c>
      <c r="R493" s="104" t="str">
        <f>IFERROR(tbl_WohnsitzSO[[#This Row],[KLV B]]*tbl_WohnsitzSO[[#This Row],[KLV B Ansatz]]/60,"")</f>
        <v/>
      </c>
      <c r="S493" s="104" t="str">
        <f>IFERROR(tbl_WohnsitzSO[[#This Row],[KLV C]]*tbl_WohnsitzSO[[#This Row],[KLV C Ansatz]]/60,"")</f>
        <v/>
      </c>
      <c r="T493" s="104">
        <f>IFERROR(SUM(tbl_WohnsitzSO[[#This Row],[KLV A Kosten]:[KLV C Kosten]]),"")</f>
        <v>0</v>
      </c>
      <c r="U493" s="102">
        <f>COUNTIF($H$14:$H493,H493)</f>
        <v>0</v>
      </c>
      <c r="V493" s="161"/>
    </row>
    <row r="494" spans="1:22">
      <c r="A494" s="101">
        <v>481</v>
      </c>
      <c r="B494" s="156"/>
      <c r="C494" s="156"/>
      <c r="D494" s="230"/>
      <c r="E494" s="158"/>
      <c r="F494" s="230"/>
      <c r="G494" s="156"/>
      <c r="H494" s="155"/>
      <c r="I494" s="156"/>
      <c r="J494" s="156"/>
      <c r="K494" s="156"/>
      <c r="L494" s="156"/>
      <c r="M494" s="102">
        <f>SUM(tbl_WohnsitzSO[[#This Row],[KLV A]:[KLV C]])</f>
        <v>0</v>
      </c>
      <c r="N494" s="99" t="str">
        <f>IFERROR(IF(IFERROR(MATCH($C$8&amp;$H494,Tabelle2[Codierung],0),0)&gt;0,VLOOKUP(H494,Tabelle1[[Ort]:[RK KLV C üD]],2,),VLOOKUP(H494,Tabelle1[[Ort]:[RK KLV C üD]],5))+13,"")</f>
        <v/>
      </c>
      <c r="O494" s="99" t="str">
        <f>IFERROR(IF(IFERROR(MATCH($C$8&amp;$H494,Tabelle2[Codierung],0),0)&gt;0,VLOOKUP(H494,Tabelle1[[Ort]:[RK KLV C üD]],3,),VLOOKUP(H494,Tabelle1[[Ort]:[RK KLV C üD]],6))+13,"")</f>
        <v/>
      </c>
      <c r="P494" s="99" t="str">
        <f>IFERROR(IF(IFERROR(MATCH($C$8&amp;$H494,Tabelle2[Codierung],0),0)&gt;0,VLOOKUP(H494,Tabelle1[[Ort]:[RK KLV C üD]],4,),VLOOKUP(H494,Tabelle1[[Ort]:[RK KLV C üD]],7))+13,"")</f>
        <v/>
      </c>
      <c r="Q494" s="104" t="str">
        <f>IFERROR(tbl_WohnsitzSO[[#This Row],[KLV A]]*tbl_WohnsitzSO[[#This Row],[KLV A Ansatz]]/60,"")</f>
        <v/>
      </c>
      <c r="R494" s="104" t="str">
        <f>IFERROR(tbl_WohnsitzSO[[#This Row],[KLV B]]*tbl_WohnsitzSO[[#This Row],[KLV B Ansatz]]/60,"")</f>
        <v/>
      </c>
      <c r="S494" s="104" t="str">
        <f>IFERROR(tbl_WohnsitzSO[[#This Row],[KLV C]]*tbl_WohnsitzSO[[#This Row],[KLV C Ansatz]]/60,"")</f>
        <v/>
      </c>
      <c r="T494" s="104">
        <f>IFERROR(SUM(tbl_WohnsitzSO[[#This Row],[KLV A Kosten]:[KLV C Kosten]]),"")</f>
        <v>0</v>
      </c>
      <c r="U494" s="102">
        <f>COUNTIF($H$14:$H494,H494)</f>
        <v>0</v>
      </c>
      <c r="V494" s="161"/>
    </row>
    <row r="495" spans="1:22">
      <c r="A495" s="101">
        <v>482</v>
      </c>
      <c r="B495" s="156"/>
      <c r="C495" s="156"/>
      <c r="D495" s="230"/>
      <c r="E495" s="158"/>
      <c r="F495" s="230"/>
      <c r="G495" s="156"/>
      <c r="H495" s="155"/>
      <c r="I495" s="156"/>
      <c r="J495" s="156"/>
      <c r="K495" s="156"/>
      <c r="L495" s="156"/>
      <c r="M495" s="102">
        <f>SUM(tbl_WohnsitzSO[[#This Row],[KLV A]:[KLV C]])</f>
        <v>0</v>
      </c>
      <c r="N495" s="99" t="str">
        <f>IFERROR(IF(IFERROR(MATCH($C$8&amp;$H495,Tabelle2[Codierung],0),0)&gt;0,VLOOKUP(H495,Tabelle1[[Ort]:[RK KLV C üD]],2,),VLOOKUP(H495,Tabelle1[[Ort]:[RK KLV C üD]],5))+13,"")</f>
        <v/>
      </c>
      <c r="O495" s="99" t="str">
        <f>IFERROR(IF(IFERROR(MATCH($C$8&amp;$H495,Tabelle2[Codierung],0),0)&gt;0,VLOOKUP(H495,Tabelle1[[Ort]:[RK KLV C üD]],3,),VLOOKUP(H495,Tabelle1[[Ort]:[RK KLV C üD]],6))+13,"")</f>
        <v/>
      </c>
      <c r="P495" s="99" t="str">
        <f>IFERROR(IF(IFERROR(MATCH($C$8&amp;$H495,Tabelle2[Codierung],0),0)&gt;0,VLOOKUP(H495,Tabelle1[[Ort]:[RK KLV C üD]],4,),VLOOKUP(H495,Tabelle1[[Ort]:[RK KLV C üD]],7))+13,"")</f>
        <v/>
      </c>
      <c r="Q495" s="104" t="str">
        <f>IFERROR(tbl_WohnsitzSO[[#This Row],[KLV A]]*tbl_WohnsitzSO[[#This Row],[KLV A Ansatz]]/60,"")</f>
        <v/>
      </c>
      <c r="R495" s="104" t="str">
        <f>IFERROR(tbl_WohnsitzSO[[#This Row],[KLV B]]*tbl_WohnsitzSO[[#This Row],[KLV B Ansatz]]/60,"")</f>
        <v/>
      </c>
      <c r="S495" s="104" t="str">
        <f>IFERROR(tbl_WohnsitzSO[[#This Row],[KLV C]]*tbl_WohnsitzSO[[#This Row],[KLV C Ansatz]]/60,"")</f>
        <v/>
      </c>
      <c r="T495" s="104">
        <f>IFERROR(SUM(tbl_WohnsitzSO[[#This Row],[KLV A Kosten]:[KLV C Kosten]]),"")</f>
        <v>0</v>
      </c>
      <c r="U495" s="102">
        <f>COUNTIF($H$14:$H495,H495)</f>
        <v>0</v>
      </c>
      <c r="V495" s="161"/>
    </row>
    <row r="496" spans="1:22">
      <c r="A496" s="101">
        <v>483</v>
      </c>
      <c r="B496" s="156"/>
      <c r="C496" s="156"/>
      <c r="D496" s="230"/>
      <c r="E496" s="158"/>
      <c r="F496" s="230"/>
      <c r="G496" s="156"/>
      <c r="H496" s="155"/>
      <c r="I496" s="156"/>
      <c r="J496" s="156"/>
      <c r="K496" s="156"/>
      <c r="L496" s="156"/>
      <c r="M496" s="102">
        <f>SUM(tbl_WohnsitzSO[[#This Row],[KLV A]:[KLV C]])</f>
        <v>0</v>
      </c>
      <c r="N496" s="99" t="str">
        <f>IFERROR(IF(IFERROR(MATCH($C$8&amp;$H496,Tabelle2[Codierung],0),0)&gt;0,VLOOKUP(H496,Tabelle1[[Ort]:[RK KLV C üD]],2,),VLOOKUP(H496,Tabelle1[[Ort]:[RK KLV C üD]],5))+13,"")</f>
        <v/>
      </c>
      <c r="O496" s="99" t="str">
        <f>IFERROR(IF(IFERROR(MATCH($C$8&amp;$H496,Tabelle2[Codierung],0),0)&gt;0,VLOOKUP(H496,Tabelle1[[Ort]:[RK KLV C üD]],3,),VLOOKUP(H496,Tabelle1[[Ort]:[RK KLV C üD]],6))+13,"")</f>
        <v/>
      </c>
      <c r="P496" s="99" t="str">
        <f>IFERROR(IF(IFERROR(MATCH($C$8&amp;$H496,Tabelle2[Codierung],0),0)&gt;0,VLOOKUP(H496,Tabelle1[[Ort]:[RK KLV C üD]],4,),VLOOKUP(H496,Tabelle1[[Ort]:[RK KLV C üD]],7))+13,"")</f>
        <v/>
      </c>
      <c r="Q496" s="104" t="str">
        <f>IFERROR(tbl_WohnsitzSO[[#This Row],[KLV A]]*tbl_WohnsitzSO[[#This Row],[KLV A Ansatz]]/60,"")</f>
        <v/>
      </c>
      <c r="R496" s="104" t="str">
        <f>IFERROR(tbl_WohnsitzSO[[#This Row],[KLV B]]*tbl_WohnsitzSO[[#This Row],[KLV B Ansatz]]/60,"")</f>
        <v/>
      </c>
      <c r="S496" s="104" t="str">
        <f>IFERROR(tbl_WohnsitzSO[[#This Row],[KLV C]]*tbl_WohnsitzSO[[#This Row],[KLV C Ansatz]]/60,"")</f>
        <v/>
      </c>
      <c r="T496" s="104">
        <f>IFERROR(SUM(tbl_WohnsitzSO[[#This Row],[KLV A Kosten]:[KLV C Kosten]]),"")</f>
        <v>0</v>
      </c>
      <c r="U496" s="102">
        <f>COUNTIF($H$14:$H496,H496)</f>
        <v>0</v>
      </c>
      <c r="V496" s="161"/>
    </row>
    <row r="497" spans="1:22">
      <c r="A497" s="101">
        <v>484</v>
      </c>
      <c r="B497" s="156"/>
      <c r="C497" s="156"/>
      <c r="D497" s="230"/>
      <c r="E497" s="158"/>
      <c r="F497" s="230"/>
      <c r="G497" s="156"/>
      <c r="H497" s="155"/>
      <c r="I497" s="156"/>
      <c r="J497" s="156"/>
      <c r="K497" s="156"/>
      <c r="L497" s="156"/>
      <c r="M497" s="102">
        <f>SUM(tbl_WohnsitzSO[[#This Row],[KLV A]:[KLV C]])</f>
        <v>0</v>
      </c>
      <c r="N497" s="99" t="str">
        <f>IFERROR(IF(IFERROR(MATCH($C$8&amp;$H497,Tabelle2[Codierung],0),0)&gt;0,VLOOKUP(H497,Tabelle1[[Ort]:[RK KLV C üD]],2,),VLOOKUP(H497,Tabelle1[[Ort]:[RK KLV C üD]],5))+13,"")</f>
        <v/>
      </c>
      <c r="O497" s="99" t="str">
        <f>IFERROR(IF(IFERROR(MATCH($C$8&amp;$H497,Tabelle2[Codierung],0),0)&gt;0,VLOOKUP(H497,Tabelle1[[Ort]:[RK KLV C üD]],3,),VLOOKUP(H497,Tabelle1[[Ort]:[RK KLV C üD]],6))+13,"")</f>
        <v/>
      </c>
      <c r="P497" s="99" t="str">
        <f>IFERROR(IF(IFERROR(MATCH($C$8&amp;$H497,Tabelle2[Codierung],0),0)&gt;0,VLOOKUP(H497,Tabelle1[[Ort]:[RK KLV C üD]],4,),VLOOKUP(H497,Tabelle1[[Ort]:[RK KLV C üD]],7))+13,"")</f>
        <v/>
      </c>
      <c r="Q497" s="104" t="str">
        <f>IFERROR(tbl_WohnsitzSO[[#This Row],[KLV A]]*tbl_WohnsitzSO[[#This Row],[KLV A Ansatz]]/60,"")</f>
        <v/>
      </c>
      <c r="R497" s="104" t="str">
        <f>IFERROR(tbl_WohnsitzSO[[#This Row],[KLV B]]*tbl_WohnsitzSO[[#This Row],[KLV B Ansatz]]/60,"")</f>
        <v/>
      </c>
      <c r="S497" s="104" t="str">
        <f>IFERROR(tbl_WohnsitzSO[[#This Row],[KLV C]]*tbl_WohnsitzSO[[#This Row],[KLV C Ansatz]]/60,"")</f>
        <v/>
      </c>
      <c r="T497" s="104">
        <f>IFERROR(SUM(tbl_WohnsitzSO[[#This Row],[KLV A Kosten]:[KLV C Kosten]]),"")</f>
        <v>0</v>
      </c>
      <c r="U497" s="102">
        <f>COUNTIF($H$14:$H497,H497)</f>
        <v>0</v>
      </c>
      <c r="V497" s="161"/>
    </row>
    <row r="498" spans="1:22">
      <c r="A498" s="101">
        <v>485</v>
      </c>
      <c r="B498" s="156"/>
      <c r="C498" s="156"/>
      <c r="D498" s="230"/>
      <c r="E498" s="158"/>
      <c r="F498" s="230"/>
      <c r="G498" s="156"/>
      <c r="H498" s="155"/>
      <c r="I498" s="156"/>
      <c r="J498" s="156"/>
      <c r="K498" s="156"/>
      <c r="L498" s="156"/>
      <c r="M498" s="102">
        <f>SUM(tbl_WohnsitzSO[[#This Row],[KLV A]:[KLV C]])</f>
        <v>0</v>
      </c>
      <c r="N498" s="103" t="str">
        <f>IFERROR(IF(IFERROR(MATCH($C$8&amp;$H498,Tabelle2[Codierung],0),0)&gt;0,VLOOKUP(H498,Tabelle1[[Ort]:[RK KLV C üD]],2,),VLOOKUP(H498,Tabelle1[[Ort]:[RK KLV C üD]],5))+13,"")</f>
        <v/>
      </c>
      <c r="O498" s="103" t="str">
        <f>IFERROR(IF(IFERROR(MATCH($C$8&amp;$H498,Tabelle2[Codierung],0),0)&gt;0,VLOOKUP(H498,Tabelle1[[Ort]:[RK KLV C üD]],3,),VLOOKUP(H498,Tabelle1[[Ort]:[RK KLV C üD]],6))+13,"")</f>
        <v/>
      </c>
      <c r="P498" s="103" t="str">
        <f>IFERROR(IF(IFERROR(MATCH($C$8&amp;$H498,Tabelle2[Codierung],0),0)&gt;0,VLOOKUP(H498,Tabelle1[[Ort]:[RK KLV C üD]],4,),VLOOKUP(H498,Tabelle1[[Ort]:[RK KLV C üD]],7))+13,"")</f>
        <v/>
      </c>
      <c r="Q498" s="104" t="str">
        <f>IFERROR(tbl_WohnsitzSO[[#This Row],[KLV A]]*tbl_WohnsitzSO[[#This Row],[KLV A Ansatz]]/60,"")</f>
        <v/>
      </c>
      <c r="R498" s="104" t="str">
        <f>IFERROR(tbl_WohnsitzSO[[#This Row],[KLV B]]*tbl_WohnsitzSO[[#This Row],[KLV B Ansatz]]/60,"")</f>
        <v/>
      </c>
      <c r="S498" s="104" t="str">
        <f>IFERROR(tbl_WohnsitzSO[[#This Row],[KLV C]]*tbl_WohnsitzSO[[#This Row],[KLV C Ansatz]]/60,"")</f>
        <v/>
      </c>
      <c r="T498" s="104">
        <f>IFERROR(SUM(tbl_WohnsitzSO[[#This Row],[KLV A Kosten]:[KLV C Kosten]]),"")</f>
        <v>0</v>
      </c>
      <c r="U498" s="102">
        <f>COUNTIF($H$14:$H498,H498)</f>
        <v>0</v>
      </c>
      <c r="V498" s="161"/>
    </row>
    <row r="499" spans="1:22">
      <c r="A499" s="101">
        <v>486</v>
      </c>
      <c r="B499" s="156"/>
      <c r="C499" s="156"/>
      <c r="D499" s="230"/>
      <c r="E499" s="158"/>
      <c r="F499" s="230"/>
      <c r="G499" s="156"/>
      <c r="H499" s="155"/>
      <c r="I499" s="156"/>
      <c r="J499" s="156"/>
      <c r="K499" s="156"/>
      <c r="L499" s="156"/>
      <c r="M499" s="102">
        <f>SUM(tbl_WohnsitzSO[[#This Row],[KLV A]:[KLV C]])</f>
        <v>0</v>
      </c>
      <c r="N499" s="103" t="str">
        <f>IFERROR(IF(IFERROR(MATCH($C$8&amp;$H499,Tabelle2[Codierung],0),0)&gt;0,VLOOKUP(H499,Tabelle1[[Ort]:[RK KLV C üD]],2,),VLOOKUP(H499,Tabelle1[[Ort]:[RK KLV C üD]],5))+13,"")</f>
        <v/>
      </c>
      <c r="O499" s="103" t="str">
        <f>IFERROR(IF(IFERROR(MATCH($C$8&amp;$H499,Tabelle2[Codierung],0),0)&gt;0,VLOOKUP(H499,Tabelle1[[Ort]:[RK KLV C üD]],3,),VLOOKUP(H499,Tabelle1[[Ort]:[RK KLV C üD]],6))+13,"")</f>
        <v/>
      </c>
      <c r="P499" s="103" t="str">
        <f>IFERROR(IF(IFERROR(MATCH($C$8&amp;$H499,Tabelle2[Codierung],0),0)&gt;0,VLOOKUP(H499,Tabelle1[[Ort]:[RK KLV C üD]],4,),VLOOKUP(H499,Tabelle1[[Ort]:[RK KLV C üD]],7))+13,"")</f>
        <v/>
      </c>
      <c r="Q499" s="104" t="str">
        <f>IFERROR(tbl_WohnsitzSO[[#This Row],[KLV A]]*tbl_WohnsitzSO[[#This Row],[KLV A Ansatz]]/60,"")</f>
        <v/>
      </c>
      <c r="R499" s="104" t="str">
        <f>IFERROR(tbl_WohnsitzSO[[#This Row],[KLV B]]*tbl_WohnsitzSO[[#This Row],[KLV B Ansatz]]/60,"")</f>
        <v/>
      </c>
      <c r="S499" s="104" t="str">
        <f>IFERROR(tbl_WohnsitzSO[[#This Row],[KLV C]]*tbl_WohnsitzSO[[#This Row],[KLV C Ansatz]]/60,"")</f>
        <v/>
      </c>
      <c r="T499" s="104">
        <f>IFERROR(SUM(tbl_WohnsitzSO[[#This Row],[KLV A Kosten]:[KLV C Kosten]]),"")</f>
        <v>0</v>
      </c>
      <c r="U499" s="102">
        <f>COUNTIF($H$14:$H499,H499)</f>
        <v>0</v>
      </c>
      <c r="V499" s="161"/>
    </row>
    <row r="500" spans="1:22">
      <c r="A500" s="101">
        <v>487</v>
      </c>
      <c r="B500" s="156"/>
      <c r="C500" s="156"/>
      <c r="D500" s="230"/>
      <c r="E500" s="158"/>
      <c r="F500" s="230"/>
      <c r="G500" s="156"/>
      <c r="H500" s="155"/>
      <c r="I500" s="156"/>
      <c r="J500" s="156"/>
      <c r="K500" s="156"/>
      <c r="L500" s="156"/>
      <c r="M500" s="102">
        <f>SUM(tbl_WohnsitzSO[[#This Row],[KLV A]:[KLV C]])</f>
        <v>0</v>
      </c>
      <c r="N500" s="103" t="str">
        <f>IFERROR(IF(IFERROR(MATCH($C$8&amp;$H500,Tabelle2[Codierung],0),0)&gt;0,VLOOKUP(H500,Tabelle1[[Ort]:[RK KLV C üD]],2,),VLOOKUP(H500,Tabelle1[[Ort]:[RK KLV C üD]],5))+13,"")</f>
        <v/>
      </c>
      <c r="O500" s="103" t="str">
        <f>IFERROR(IF(IFERROR(MATCH($C$8&amp;$H500,Tabelle2[Codierung],0),0)&gt;0,VLOOKUP(H500,Tabelle1[[Ort]:[RK KLV C üD]],3,),VLOOKUP(H500,Tabelle1[[Ort]:[RK KLV C üD]],6))+13,"")</f>
        <v/>
      </c>
      <c r="P500" s="103" t="str">
        <f>IFERROR(IF(IFERROR(MATCH($C$8&amp;$H500,Tabelle2[Codierung],0),0)&gt;0,VLOOKUP(H500,Tabelle1[[Ort]:[RK KLV C üD]],4,),VLOOKUP(H500,Tabelle1[[Ort]:[RK KLV C üD]],7))+13,"")</f>
        <v/>
      </c>
      <c r="Q500" s="104" t="str">
        <f>IFERROR(tbl_WohnsitzSO[[#This Row],[KLV A]]*tbl_WohnsitzSO[[#This Row],[KLV A Ansatz]]/60,"")</f>
        <v/>
      </c>
      <c r="R500" s="104" t="str">
        <f>IFERROR(tbl_WohnsitzSO[[#This Row],[KLV B]]*tbl_WohnsitzSO[[#This Row],[KLV B Ansatz]]/60,"")</f>
        <v/>
      </c>
      <c r="S500" s="104" t="str">
        <f>IFERROR(tbl_WohnsitzSO[[#This Row],[KLV C]]*tbl_WohnsitzSO[[#This Row],[KLV C Ansatz]]/60,"")</f>
        <v/>
      </c>
      <c r="T500" s="104">
        <f>IFERROR(SUM(tbl_WohnsitzSO[[#This Row],[KLV A Kosten]:[KLV C Kosten]]),"")</f>
        <v>0</v>
      </c>
      <c r="U500" s="102">
        <f>COUNTIF($H$14:$H500,H500)</f>
        <v>0</v>
      </c>
      <c r="V500" s="161"/>
    </row>
    <row r="501" spans="1:22">
      <c r="A501" s="101">
        <v>488</v>
      </c>
      <c r="B501" s="156"/>
      <c r="C501" s="156"/>
      <c r="D501" s="230"/>
      <c r="E501" s="158"/>
      <c r="F501" s="230"/>
      <c r="G501" s="156"/>
      <c r="H501" s="155"/>
      <c r="I501" s="156"/>
      <c r="J501" s="156"/>
      <c r="K501" s="156"/>
      <c r="L501" s="156"/>
      <c r="M501" s="102">
        <f>SUM(tbl_WohnsitzSO[[#This Row],[KLV A]:[KLV C]])</f>
        <v>0</v>
      </c>
      <c r="N501" s="103" t="str">
        <f>IFERROR(IF(IFERROR(MATCH($C$8&amp;$H501,Tabelle2[Codierung],0),0)&gt;0,VLOOKUP(H501,Tabelle1[[Ort]:[RK KLV C üD]],2,),VLOOKUP(H501,Tabelle1[[Ort]:[RK KLV C üD]],5))+13,"")</f>
        <v/>
      </c>
      <c r="O501" s="103" t="str">
        <f>IFERROR(IF(IFERROR(MATCH($C$8&amp;$H501,Tabelle2[Codierung],0),0)&gt;0,VLOOKUP(H501,Tabelle1[[Ort]:[RK KLV C üD]],3,),VLOOKUP(H501,Tabelle1[[Ort]:[RK KLV C üD]],6))+13,"")</f>
        <v/>
      </c>
      <c r="P501" s="103" t="str">
        <f>IFERROR(IF(IFERROR(MATCH($C$8&amp;$H501,Tabelle2[Codierung],0),0)&gt;0,VLOOKUP(H501,Tabelle1[[Ort]:[RK KLV C üD]],4,),VLOOKUP(H501,Tabelle1[[Ort]:[RK KLV C üD]],7))+13,"")</f>
        <v/>
      </c>
      <c r="Q501" s="104" t="str">
        <f>IFERROR(tbl_WohnsitzSO[[#This Row],[KLV A]]*tbl_WohnsitzSO[[#This Row],[KLV A Ansatz]]/60,"")</f>
        <v/>
      </c>
      <c r="R501" s="104" t="str">
        <f>IFERROR(tbl_WohnsitzSO[[#This Row],[KLV B]]*tbl_WohnsitzSO[[#This Row],[KLV B Ansatz]]/60,"")</f>
        <v/>
      </c>
      <c r="S501" s="104" t="str">
        <f>IFERROR(tbl_WohnsitzSO[[#This Row],[KLV C]]*tbl_WohnsitzSO[[#This Row],[KLV C Ansatz]]/60,"")</f>
        <v/>
      </c>
      <c r="T501" s="104">
        <f>IFERROR(SUM(tbl_WohnsitzSO[[#This Row],[KLV A Kosten]:[KLV C Kosten]]),"")</f>
        <v>0</v>
      </c>
      <c r="U501" s="102">
        <f>COUNTIF($H$14:$H501,H501)</f>
        <v>0</v>
      </c>
      <c r="V501" s="161"/>
    </row>
    <row r="502" spans="1:22">
      <c r="A502" s="101">
        <v>489</v>
      </c>
      <c r="B502" s="156"/>
      <c r="C502" s="156"/>
      <c r="D502" s="230"/>
      <c r="E502" s="158"/>
      <c r="F502" s="230"/>
      <c r="G502" s="156"/>
      <c r="H502" s="155"/>
      <c r="I502" s="156"/>
      <c r="J502" s="156"/>
      <c r="K502" s="156"/>
      <c r="L502" s="156"/>
      <c r="M502" s="102">
        <f>SUM(tbl_WohnsitzSO[[#This Row],[KLV A]:[KLV C]])</f>
        <v>0</v>
      </c>
      <c r="N502" s="103" t="str">
        <f>IFERROR(IF(IFERROR(MATCH($C$8&amp;$H502,Tabelle2[Codierung],0),0)&gt;0,VLOOKUP(H502,Tabelle1[[Ort]:[RK KLV C üD]],2,),VLOOKUP(H502,Tabelle1[[Ort]:[RK KLV C üD]],5))+13,"")</f>
        <v/>
      </c>
      <c r="O502" s="103" t="str">
        <f>IFERROR(IF(IFERROR(MATCH($C$8&amp;$H502,Tabelle2[Codierung],0),0)&gt;0,VLOOKUP(H502,Tabelle1[[Ort]:[RK KLV C üD]],3,),VLOOKUP(H502,Tabelle1[[Ort]:[RK KLV C üD]],6))+13,"")</f>
        <v/>
      </c>
      <c r="P502" s="103" t="str">
        <f>IFERROR(IF(IFERROR(MATCH($C$8&amp;$H502,Tabelle2[Codierung],0),0)&gt;0,VLOOKUP(H502,Tabelle1[[Ort]:[RK KLV C üD]],4,),VLOOKUP(H502,Tabelle1[[Ort]:[RK KLV C üD]],7))+13,"")</f>
        <v/>
      </c>
      <c r="Q502" s="104" t="str">
        <f>IFERROR(tbl_WohnsitzSO[[#This Row],[KLV A]]*tbl_WohnsitzSO[[#This Row],[KLV A Ansatz]]/60,"")</f>
        <v/>
      </c>
      <c r="R502" s="104" t="str">
        <f>IFERROR(tbl_WohnsitzSO[[#This Row],[KLV B]]*tbl_WohnsitzSO[[#This Row],[KLV B Ansatz]]/60,"")</f>
        <v/>
      </c>
      <c r="S502" s="104" t="str">
        <f>IFERROR(tbl_WohnsitzSO[[#This Row],[KLV C]]*tbl_WohnsitzSO[[#This Row],[KLV C Ansatz]]/60,"")</f>
        <v/>
      </c>
      <c r="T502" s="104">
        <f>IFERROR(SUM(tbl_WohnsitzSO[[#This Row],[KLV A Kosten]:[KLV C Kosten]]),"")</f>
        <v>0</v>
      </c>
      <c r="U502" s="102">
        <f>COUNTIF($H$14:$H502,H502)</f>
        <v>0</v>
      </c>
      <c r="V502" s="161"/>
    </row>
  </sheetData>
  <sheetProtection password="D46B" sheet="1" objects="1" scenarios="1"/>
  <dataConsolidate/>
  <mergeCells count="18">
    <mergeCell ref="A12:B12"/>
    <mergeCell ref="F10:H10"/>
    <mergeCell ref="C5:D5"/>
    <mergeCell ref="C6:D6"/>
    <mergeCell ref="C7:D7"/>
    <mergeCell ref="C8:D8"/>
    <mergeCell ref="C9:D9"/>
    <mergeCell ref="F5:H5"/>
    <mergeCell ref="F6:H6"/>
    <mergeCell ref="F7:H7"/>
    <mergeCell ref="F8:H8"/>
    <mergeCell ref="F9:H9"/>
    <mergeCell ref="A11:B11"/>
    <mergeCell ref="Q5:S5"/>
    <mergeCell ref="J10:M12"/>
    <mergeCell ref="N9:V9"/>
    <mergeCell ref="N10:P12"/>
    <mergeCell ref="Q10:S12"/>
  </mergeCells>
  <conditionalFormatting sqref="H14:H502">
    <cfRule type="expression" dxfId="81" priority="1">
      <formula>COUNTIF(Ort_KTSO,$H14)&lt;1</formula>
    </cfRule>
  </conditionalFormatting>
  <dataValidations count="1">
    <dataValidation allowBlank="1" showDropDown="1" showInputMessage="1" showErrorMessage="1" sqref="H14"/>
  </dataValidations>
  <hyperlinks>
    <hyperlink ref="F9" r:id="rId1"/>
  </hyperlinks>
  <pageMargins left="1.1811023622047245" right="0.78740157480314965" top="0.78740157480314965" bottom="0.78740157480314965" header="0.51181102362204722" footer="0.51181102362204722"/>
  <pageSetup paperSize="9" scale="57" fitToHeight="0" orientation="landscape" r:id="rId2"/>
  <headerFooter scaleWithDoc="0">
    <oddHeader>&amp;L&amp;"-,Fett"&amp;12Abrechnung Restkosten für innerkantonale ambulante Pflegeleistungen nach KVG&amp;R&amp;G</oddHeader>
    <oddFooter>&amp;L&amp;8&amp;F&amp;R&amp;8&amp;P / &amp;N</oddFooter>
  </headerFooter>
  <legacy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6" tint="0.59999389629810485"/>
    <pageSetUpPr fitToPage="1"/>
  </sheetPr>
  <dimension ref="A2:S63"/>
  <sheetViews>
    <sheetView view="pageBreakPreview" zoomScale="70" zoomScaleNormal="55" zoomScaleSheetLayoutView="70" workbookViewId="0">
      <selection activeCell="C9" sqref="C9:F9"/>
    </sheetView>
  </sheetViews>
  <sheetFormatPr baseColWidth="10" defaultRowHeight="15"/>
  <cols>
    <col min="1" max="1" width="3.625" style="199" customWidth="1"/>
    <col min="2" max="2" width="28.375" style="81" customWidth="1"/>
    <col min="3" max="3" width="11" style="81"/>
    <col min="4" max="4" width="11.25" style="81" bestFit="1" customWidth="1"/>
    <col min="5" max="12" width="11" style="81"/>
    <col min="13" max="13" width="13.125" style="81" bestFit="1" customWidth="1"/>
    <col min="14" max="14" width="11" style="107"/>
    <col min="15" max="18" width="11" style="81"/>
    <col min="19" max="19" width="11" style="107"/>
    <col min="20" max="16384" width="11" style="81"/>
  </cols>
  <sheetData>
    <row r="2" spans="2:12" ht="23.25" customHeight="1">
      <c r="B2" s="82" t="s">
        <v>268</v>
      </c>
      <c r="F2" s="322" t="s">
        <v>362</v>
      </c>
    </row>
    <row r="3" spans="2:12" ht="23.25" customHeight="1">
      <c r="B3" s="82" t="s">
        <v>269</v>
      </c>
      <c r="F3" s="82">
        <f>Wohnsitz!H3</f>
        <v>2022</v>
      </c>
    </row>
    <row r="4" spans="2:12" ht="23.25" customHeight="1"/>
    <row r="5" spans="2:12" ht="23.25" customHeight="1">
      <c r="B5" s="78" t="s">
        <v>271</v>
      </c>
      <c r="C5" s="79"/>
      <c r="D5" s="80"/>
      <c r="E5" s="80"/>
      <c r="F5" s="80"/>
    </row>
    <row r="6" spans="2:12" ht="23.25" customHeight="1"/>
    <row r="7" spans="2:12" ht="23.25" customHeight="1">
      <c r="B7" s="204" t="str">
        <f>Wohnsitz!A3&amp;" / Rechnungssteller"</f>
        <v>Leistungserbringer  / Rechnungssteller</v>
      </c>
      <c r="D7" s="83"/>
      <c r="E7" s="83"/>
    </row>
    <row r="8" spans="2:12" ht="23.25" customHeight="1">
      <c r="B8" s="82"/>
      <c r="D8" s="83"/>
      <c r="E8" s="83"/>
      <c r="F8" s="83"/>
      <c r="G8" s="203"/>
    </row>
    <row r="9" spans="2:12" ht="23.25" customHeight="1">
      <c r="B9" s="86" t="s">
        <v>1</v>
      </c>
      <c r="C9" s="358" t="str">
        <f>Wohnsitz!C5</f>
        <v>ORGANISATIONS NAME</v>
      </c>
      <c r="D9" s="358"/>
      <c r="E9" s="358"/>
      <c r="F9" s="358"/>
      <c r="G9" s="86"/>
      <c r="H9" s="86" t="s">
        <v>9</v>
      </c>
      <c r="I9" s="358" t="str">
        <f>Wohnsitz!C8</f>
        <v>J750611</v>
      </c>
      <c r="J9" s="358"/>
      <c r="K9" s="358"/>
      <c r="L9" s="358"/>
    </row>
    <row r="10" spans="2:12" ht="23.25" customHeight="1">
      <c r="B10" s="86" t="s">
        <v>2</v>
      </c>
      <c r="C10" s="358" t="str">
        <f>Wohnsitz!C6</f>
        <v>NAME Pflegefachperson</v>
      </c>
      <c r="D10" s="358"/>
      <c r="E10" s="358"/>
      <c r="F10" s="358"/>
      <c r="G10" s="86"/>
      <c r="H10" s="86" t="s">
        <v>10</v>
      </c>
      <c r="I10" s="358" t="str">
        <f>Wohnsitz!C9</f>
        <v>222222</v>
      </c>
      <c r="J10" s="358"/>
      <c r="K10" s="358"/>
      <c r="L10" s="358"/>
    </row>
    <row r="11" spans="2:12" ht="23.25" customHeight="1">
      <c r="B11" s="86" t="s">
        <v>3</v>
      </c>
      <c r="C11" s="358" t="str">
        <f>Wohnsitz!C7</f>
        <v>VORNAME Pflegefachperson</v>
      </c>
      <c r="D11" s="358"/>
      <c r="E11" s="358"/>
      <c r="F11" s="358"/>
      <c r="G11" s="86"/>
      <c r="H11" s="86"/>
      <c r="I11" s="86"/>
      <c r="J11" s="86"/>
      <c r="K11" s="86"/>
      <c r="L11" s="86"/>
    </row>
    <row r="12" spans="2:12" ht="23.25" customHeight="1">
      <c r="B12" s="86" t="s">
        <v>4</v>
      </c>
      <c r="C12" s="358" t="str">
        <f>Wohnsitz!F5</f>
        <v>Pflegestr. 1</v>
      </c>
      <c r="D12" s="358"/>
      <c r="E12" s="358"/>
      <c r="F12" s="358"/>
      <c r="G12" s="86"/>
      <c r="H12" s="86" t="s">
        <v>7</v>
      </c>
      <c r="I12" s="358" t="str">
        <f>Wohnsitz!F8</f>
        <v>032 / xxx xx xx</v>
      </c>
      <c r="J12" s="358"/>
      <c r="K12" s="358"/>
      <c r="L12" s="358"/>
    </row>
    <row r="13" spans="2:12" ht="23.25" customHeight="1">
      <c r="B13" s="86" t="s">
        <v>5</v>
      </c>
      <c r="C13" s="358" t="str">
        <f>Wohnsitz!F6</f>
        <v>4500</v>
      </c>
      <c r="D13" s="358"/>
      <c r="E13" s="358"/>
      <c r="F13" s="358"/>
      <c r="G13" s="86"/>
      <c r="H13" s="86" t="s">
        <v>144</v>
      </c>
      <c r="I13" s="358" t="str">
        <f>Wohnsitz!F9</f>
        <v>pflege@so.ch</v>
      </c>
      <c r="J13" s="358"/>
      <c r="K13" s="358"/>
      <c r="L13" s="358"/>
    </row>
    <row r="14" spans="2:12" ht="23.25" customHeight="1">
      <c r="B14" s="86" t="s">
        <v>6</v>
      </c>
      <c r="C14" s="358" t="str">
        <f>Wohnsitz!F7</f>
        <v>Solothurn</v>
      </c>
      <c r="D14" s="358"/>
      <c r="E14" s="358"/>
      <c r="F14" s="358"/>
      <c r="G14" s="86"/>
      <c r="H14" s="86" t="s">
        <v>8</v>
      </c>
      <c r="I14" s="358" t="str">
        <f>Wohnsitz!F10</f>
        <v>CH88000099999888888888</v>
      </c>
      <c r="J14" s="358"/>
      <c r="K14" s="358"/>
      <c r="L14" s="358"/>
    </row>
    <row r="15" spans="2:12" ht="23.25" customHeight="1">
      <c r="B15" s="86"/>
      <c r="C15" s="201"/>
      <c r="D15" s="201"/>
      <c r="E15" s="201"/>
      <c r="F15" s="202"/>
      <c r="G15" s="201"/>
      <c r="H15" s="201"/>
      <c r="I15" s="201"/>
      <c r="J15" s="86"/>
      <c r="K15" s="86"/>
      <c r="L15" s="86"/>
    </row>
    <row r="16" spans="2:12" ht="23.25" customHeight="1">
      <c r="B16" s="231" t="s">
        <v>140</v>
      </c>
      <c r="C16" s="369" t="str">
        <f>Wohnsitz!C11&amp;" - "&amp;Wohnsitz!C12</f>
        <v xml:space="preserve">
(Bsp. 01.01.2021) - 
(Bsp. 31.01.2021)</v>
      </c>
      <c r="D16" s="369"/>
      <c r="E16" s="369"/>
      <c r="F16" s="369"/>
      <c r="G16" s="86"/>
      <c r="H16" s="86"/>
      <c r="I16" s="86"/>
      <c r="J16" s="86"/>
      <c r="K16" s="86"/>
      <c r="L16" s="86"/>
    </row>
    <row r="17" spans="1:13" ht="23.25" customHeight="1" thickBot="1">
      <c r="B17" s="108"/>
      <c r="C17" s="108"/>
      <c r="D17" s="109"/>
    </row>
    <row r="18" spans="1:13" ht="23.25" customHeight="1" thickBot="1">
      <c r="F18" s="359" t="s">
        <v>225</v>
      </c>
      <c r="G18" s="360"/>
      <c r="H18" s="360"/>
      <c r="I18" s="361"/>
      <c r="J18" s="364" t="s">
        <v>174</v>
      </c>
      <c r="K18" s="365"/>
      <c r="L18" s="365"/>
      <c r="M18" s="366"/>
    </row>
    <row r="19" spans="1:13" ht="99.75" customHeight="1" thickBot="1">
      <c r="B19" s="214" t="s">
        <v>188</v>
      </c>
      <c r="C19" s="215" t="s">
        <v>184</v>
      </c>
      <c r="D19" s="216" t="s">
        <v>185</v>
      </c>
      <c r="E19" s="215"/>
      <c r="F19" s="216" t="s">
        <v>194</v>
      </c>
      <c r="G19" s="217" t="s">
        <v>195</v>
      </c>
      <c r="H19" s="218" t="s">
        <v>196</v>
      </c>
      <c r="I19" s="219" t="s">
        <v>131</v>
      </c>
      <c r="J19" s="220" t="s">
        <v>194</v>
      </c>
      <c r="K19" s="221" t="s">
        <v>203</v>
      </c>
      <c r="L19" s="222" t="s">
        <v>196</v>
      </c>
      <c r="M19" s="223" t="s">
        <v>11</v>
      </c>
    </row>
    <row r="20" spans="1:13" ht="23.25" customHeight="1">
      <c r="A20" s="200" t="str">
        <f t="shared" ref="A20:A45" si="0">$I$9&amp;$I$10</f>
        <v>J750611222222</v>
      </c>
      <c r="B20" s="189" t="str">
        <f>IFERROR(INDEX(Wohnsitz!$H:$H,_xlfn.AGGREGATE(15,6,ROW(tbl_WohnsitzSO[Ort_Wohnsitz])/(tbl_WohnsitzSO[Vorkommen]=1),ROW()-19)),"")</f>
        <v/>
      </c>
      <c r="C20" s="114" t="str">
        <f>IF(B20&lt;&gt;"",SUMIF(tbl_WohnsitzSO[Ort_Wohnsitz],'Sammel-RG Wohnsitz'!$B20,tbl_WohnsitzSO[Anzahl Pflegetage]),"")</f>
        <v/>
      </c>
      <c r="D20" s="115" t="str">
        <f>IF(B20&lt;&gt;"",SUMIF(tbl_WohnsitzSO[Ort_Wohnsitz],'Sammel-RG Wohnsitz'!$B20,tbl_WohnsitzSO[Patienten Beteiligung]),"")</f>
        <v/>
      </c>
      <c r="E20" s="115"/>
      <c r="F20" s="115" t="str">
        <f>IF(B20&lt;&gt;"",SUMIF(tbl_WohnsitzSO[Ort_Wohnsitz],'Sammel-RG Wohnsitz'!$B20,tbl_WohnsitzSO[KLV A])/60,"")</f>
        <v/>
      </c>
      <c r="G20" s="115" t="str">
        <f>IF(B20&lt;&gt;"",SUMIF(tbl_WohnsitzSO[Ort_Wohnsitz],'Sammel-RG Wohnsitz'!$B20,tbl_WohnsitzSO[KLV B])/60,"")</f>
        <v/>
      </c>
      <c r="H20" s="115" t="str">
        <f>IF(B20&lt;&gt;"",SUMIF(tbl_WohnsitzSO[Ort_Wohnsitz],'Sammel-RG Wohnsitz'!$B20,tbl_WohnsitzSO[KLV C])/60,"")</f>
        <v/>
      </c>
      <c r="I20" s="115">
        <f>SUM(F20:H20)</f>
        <v>0</v>
      </c>
      <c r="J20" s="115" t="str">
        <f>IF(B20&lt;&gt;"",SUMIF(tbl_WohnsitzSO[Ort_Wohnsitz],'Sammel-RG Wohnsitz'!$B20,tbl_WohnsitzSO[KLV A Kosten]),"")</f>
        <v/>
      </c>
      <c r="K20" s="115" t="str">
        <f>IF(B20&lt;&gt;"",SUMIF(tbl_WohnsitzSO[Ort_Wohnsitz],'Sammel-RG Wohnsitz'!$B20,tbl_WohnsitzSO[KLV B Kosten]),"")</f>
        <v/>
      </c>
      <c r="L20" s="115" t="str">
        <f>IF(B20&lt;&gt;"",SUMIF(tbl_WohnsitzSO[Ort_Wohnsitz],'Sammel-RG Wohnsitz'!$B20,tbl_WohnsitzSO[KLV C Kosten]),"")</f>
        <v/>
      </c>
      <c r="M20" s="316">
        <f>SUM(J20:L20)</f>
        <v>0</v>
      </c>
    </row>
    <row r="21" spans="1:13" ht="23.25" customHeight="1">
      <c r="A21" s="200" t="str">
        <f t="shared" si="0"/>
        <v>J750611222222</v>
      </c>
      <c r="B21" s="116" t="str">
        <f>IFERROR(INDEX(Wohnsitz!$H:$H,_xlfn.AGGREGATE(15,6,ROW(tbl_WohnsitzSO[Ort_Wohnsitz])/(tbl_WohnsitzSO[Vorkommen]=1),ROW()-19)),"")</f>
        <v/>
      </c>
      <c r="C21" s="117" t="str">
        <f>IF(B21&lt;&gt;"",SUMIF(tbl_WohnsitzSO[Ort_Wohnsitz],'Sammel-RG Wohnsitz'!$B21,tbl_WohnsitzSO[Anzahl Pflegetage]),"")</f>
        <v/>
      </c>
      <c r="D21" s="104" t="str">
        <f>IF(B21&lt;&gt;"",SUMIF(tbl_WohnsitzSO[Ort_Wohnsitz],'Sammel-RG Wohnsitz'!$B21,tbl_WohnsitzSO[Patienten Beteiligung]),"")</f>
        <v/>
      </c>
      <c r="E21" s="104"/>
      <c r="F21" s="104" t="str">
        <f>IF(B21&lt;&gt;"",SUMIF(tbl_WohnsitzSO[Ort_Wohnsitz],'Sammel-RG Wohnsitz'!$B21,tbl_WohnsitzSO[KLV A])/60,"")</f>
        <v/>
      </c>
      <c r="G21" s="104" t="str">
        <f>IF(B21&lt;&gt;"",SUMIF(tbl_WohnsitzSO[Ort_Wohnsitz],'Sammel-RG Wohnsitz'!$B21,tbl_WohnsitzSO[KLV B])/60,"")</f>
        <v/>
      </c>
      <c r="H21" s="104" t="str">
        <f>IF(B21&lt;&gt;"",SUMIF(tbl_WohnsitzSO[Ort_Wohnsitz],'Sammel-RG Wohnsitz'!$B21,tbl_WohnsitzSO[KLV C])/60,"")</f>
        <v/>
      </c>
      <c r="I21" s="104">
        <f t="shared" ref="I21:I22" si="1">SUM(F21:H21)</f>
        <v>0</v>
      </c>
      <c r="J21" s="104" t="str">
        <f>IF(B21&lt;&gt;"",SUMIF(tbl_WohnsitzSO[Ort_Wohnsitz],'Sammel-RG Wohnsitz'!$B21,tbl_WohnsitzSO[KLV A Kosten]),"")</f>
        <v/>
      </c>
      <c r="K21" s="104" t="str">
        <f>IF(B21&lt;&gt;"",SUMIF(tbl_WohnsitzSO[Ort_Wohnsitz],'Sammel-RG Wohnsitz'!$B21,tbl_WohnsitzSO[KLV B Kosten]),"")</f>
        <v/>
      </c>
      <c r="L21" s="104" t="str">
        <f>IF(B21&lt;&gt;"",SUMIF(tbl_WohnsitzSO[Ort_Wohnsitz],'Sammel-RG Wohnsitz'!$B21,tbl_WohnsitzSO[KLV C Kosten]),"")</f>
        <v/>
      </c>
      <c r="M21" s="317">
        <f t="shared" ref="M21:M22" si="2">SUM(J21:L21)</f>
        <v>0</v>
      </c>
    </row>
    <row r="22" spans="1:13" ht="23.25" customHeight="1">
      <c r="A22" s="200" t="str">
        <f t="shared" si="0"/>
        <v>J750611222222</v>
      </c>
      <c r="B22" s="116" t="str">
        <f>IFERROR(INDEX(Wohnsitz!$H:$H,_xlfn.AGGREGATE(15,6,ROW(tbl_WohnsitzSO[Ort_Wohnsitz])/(tbl_WohnsitzSO[Vorkommen]=1),ROW()-19)),"")</f>
        <v/>
      </c>
      <c r="C22" s="117" t="str">
        <f>IF(B22&lt;&gt;"",SUMIF(tbl_WohnsitzSO[Ort_Wohnsitz],'Sammel-RG Wohnsitz'!$B22,tbl_WohnsitzSO[Anzahl Pflegetage]),"")</f>
        <v/>
      </c>
      <c r="D22" s="104" t="str">
        <f>IF(B22&lt;&gt;"",SUMIF(tbl_WohnsitzSO[Ort_Wohnsitz],'Sammel-RG Wohnsitz'!$B22,tbl_WohnsitzSO[Patienten Beteiligung]),"")</f>
        <v/>
      </c>
      <c r="E22" s="104"/>
      <c r="F22" s="104" t="str">
        <f>IF(B22&lt;&gt;"",SUMIF(tbl_WohnsitzSO[Ort_Wohnsitz],'Sammel-RG Wohnsitz'!$B22,tbl_WohnsitzSO[KLV A])/60,"")</f>
        <v/>
      </c>
      <c r="G22" s="104" t="str">
        <f>IF(B22&lt;&gt;"",SUMIF(tbl_WohnsitzSO[Ort_Wohnsitz],'Sammel-RG Wohnsitz'!$B22,tbl_WohnsitzSO[KLV B])/60,"")</f>
        <v/>
      </c>
      <c r="H22" s="104" t="str">
        <f>IF(B22&lt;&gt;"",SUMIF(tbl_WohnsitzSO[Ort_Wohnsitz],'Sammel-RG Wohnsitz'!$B22,tbl_WohnsitzSO[KLV C])/60,"")</f>
        <v/>
      </c>
      <c r="I22" s="104">
        <f t="shared" si="1"/>
        <v>0</v>
      </c>
      <c r="J22" s="104" t="str">
        <f>IF(B22&lt;&gt;"",SUMIF(tbl_WohnsitzSO[Ort_Wohnsitz],'Sammel-RG Wohnsitz'!$B22,tbl_WohnsitzSO[KLV A Kosten]),"")</f>
        <v/>
      </c>
      <c r="K22" s="104" t="str">
        <f>IF(B22&lt;&gt;"",SUMIF(tbl_WohnsitzSO[Ort_Wohnsitz],'Sammel-RG Wohnsitz'!$B22,tbl_WohnsitzSO[KLV B Kosten]),"")</f>
        <v/>
      </c>
      <c r="L22" s="104" t="str">
        <f>IF(B22&lt;&gt;"",SUMIF(tbl_WohnsitzSO[Ort_Wohnsitz],'Sammel-RG Wohnsitz'!$B22,tbl_WohnsitzSO[KLV C Kosten]),"")</f>
        <v/>
      </c>
      <c r="M22" s="317">
        <f t="shared" si="2"/>
        <v>0</v>
      </c>
    </row>
    <row r="23" spans="1:13" ht="23.25" customHeight="1">
      <c r="A23" s="200" t="str">
        <f t="shared" si="0"/>
        <v>J750611222222</v>
      </c>
      <c r="B23" s="116" t="str">
        <f>IFERROR(INDEX(Wohnsitz!$H:$H,_xlfn.AGGREGATE(15,6,ROW(tbl_WohnsitzSO[Ort_Wohnsitz])/(tbl_WohnsitzSO[Vorkommen]=1),ROW()-19)),"")</f>
        <v/>
      </c>
      <c r="C23" s="117" t="str">
        <f>IF(B23&lt;&gt;"",SUMIF(tbl_WohnsitzSO[Ort_Wohnsitz],'Sammel-RG Wohnsitz'!$B23,tbl_WohnsitzSO[Anzahl Pflegetage]),"")</f>
        <v/>
      </c>
      <c r="D23" s="104" t="str">
        <f>IF(B23&lt;&gt;"",SUMIF(tbl_WohnsitzSO[Ort_Wohnsitz],'Sammel-RG Wohnsitz'!$B23,tbl_WohnsitzSO[Patienten Beteiligung]),"")</f>
        <v/>
      </c>
      <c r="E23" s="104"/>
      <c r="F23" s="104" t="str">
        <f>IF(B23&lt;&gt;"",SUMIF(tbl_WohnsitzSO[Ort_Wohnsitz],'Sammel-RG Wohnsitz'!$B23,tbl_WohnsitzSO[KLV A])/60,"")</f>
        <v/>
      </c>
      <c r="G23" s="104" t="str">
        <f>IF(B23&lt;&gt;"",SUMIF(tbl_WohnsitzSO[Ort_Wohnsitz],'Sammel-RG Wohnsitz'!$B23,tbl_WohnsitzSO[KLV B])/60,"")</f>
        <v/>
      </c>
      <c r="H23" s="104" t="str">
        <f>IF(B23&lt;&gt;"",SUMIF(tbl_WohnsitzSO[Ort_Wohnsitz],'Sammel-RG Wohnsitz'!$B23,tbl_WohnsitzSO[KLV C])/60,"")</f>
        <v/>
      </c>
      <c r="I23" s="104">
        <f t="shared" ref="I23:I45" si="3">SUM(F23:H23)</f>
        <v>0</v>
      </c>
      <c r="J23" s="104" t="str">
        <f>IF(B23&lt;&gt;"",SUMIF(tbl_WohnsitzSO[Ort_Wohnsitz],'Sammel-RG Wohnsitz'!$B23,tbl_WohnsitzSO[KLV A Kosten]),"")</f>
        <v/>
      </c>
      <c r="K23" s="104" t="str">
        <f>IF(B23&lt;&gt;"",SUMIF(tbl_WohnsitzSO[Ort_Wohnsitz],'Sammel-RG Wohnsitz'!$B23,tbl_WohnsitzSO[KLV B Kosten]),"")</f>
        <v/>
      </c>
      <c r="L23" s="104" t="str">
        <f>IF(B23&lt;&gt;"",SUMIF(tbl_WohnsitzSO[Ort_Wohnsitz],'Sammel-RG Wohnsitz'!$B23,tbl_WohnsitzSO[KLV C Kosten]),"")</f>
        <v/>
      </c>
      <c r="M23" s="317">
        <f t="shared" ref="M23:M45" si="4">SUM(J23:L23)</f>
        <v>0</v>
      </c>
    </row>
    <row r="24" spans="1:13" ht="23.25" customHeight="1">
      <c r="A24" s="200" t="str">
        <f t="shared" si="0"/>
        <v>J750611222222</v>
      </c>
      <c r="B24" s="116" t="str">
        <f>IFERROR(INDEX(Wohnsitz!$H:$H,_xlfn.AGGREGATE(15,6,ROW(tbl_WohnsitzSO[Ort_Wohnsitz])/(tbl_WohnsitzSO[Vorkommen]=1),ROW()-19)),"")</f>
        <v/>
      </c>
      <c r="C24" s="117" t="str">
        <f>IF(B24&lt;&gt;"",SUMIF(tbl_WohnsitzSO[Ort_Wohnsitz],'Sammel-RG Wohnsitz'!$B24,tbl_WohnsitzSO[Anzahl Pflegetage]),"")</f>
        <v/>
      </c>
      <c r="D24" s="104" t="str">
        <f>IF(B24&lt;&gt;"",SUMIF(tbl_WohnsitzSO[Ort_Wohnsitz],'Sammel-RG Wohnsitz'!$B24,tbl_WohnsitzSO[Patienten Beteiligung]),"")</f>
        <v/>
      </c>
      <c r="E24" s="104"/>
      <c r="F24" s="104" t="str">
        <f>IF(B24&lt;&gt;"",SUMIF(tbl_WohnsitzSO[Ort_Wohnsitz],'Sammel-RG Wohnsitz'!$B24,tbl_WohnsitzSO[KLV A])/60,"")</f>
        <v/>
      </c>
      <c r="G24" s="104" t="str">
        <f>IF(B24&lt;&gt;"",SUMIF(tbl_WohnsitzSO[Ort_Wohnsitz],'Sammel-RG Wohnsitz'!$B24,tbl_WohnsitzSO[KLV B])/60,"")</f>
        <v/>
      </c>
      <c r="H24" s="104" t="str">
        <f>IF(B24&lt;&gt;"",SUMIF(tbl_WohnsitzSO[Ort_Wohnsitz],'Sammel-RG Wohnsitz'!$B24,tbl_WohnsitzSO[KLV C])/60,"")</f>
        <v/>
      </c>
      <c r="I24" s="104">
        <f t="shared" si="3"/>
        <v>0</v>
      </c>
      <c r="J24" s="104" t="str">
        <f>IF(B24&lt;&gt;"",SUMIF(tbl_WohnsitzSO[Ort_Wohnsitz],'Sammel-RG Wohnsitz'!$B24,tbl_WohnsitzSO[KLV A Kosten]),"")</f>
        <v/>
      </c>
      <c r="K24" s="104" t="str">
        <f>IF(B24&lt;&gt;"",SUMIF(tbl_WohnsitzSO[Ort_Wohnsitz],'Sammel-RG Wohnsitz'!$B24,tbl_WohnsitzSO[KLV B Kosten]),"")</f>
        <v/>
      </c>
      <c r="L24" s="104" t="str">
        <f>IF(B24&lt;&gt;"",SUMIF(tbl_WohnsitzSO[Ort_Wohnsitz],'Sammel-RG Wohnsitz'!$B24,tbl_WohnsitzSO[KLV C Kosten]),"")</f>
        <v/>
      </c>
      <c r="M24" s="317">
        <f t="shared" si="4"/>
        <v>0</v>
      </c>
    </row>
    <row r="25" spans="1:13" ht="23.25" customHeight="1">
      <c r="A25" s="200" t="str">
        <f t="shared" si="0"/>
        <v>J750611222222</v>
      </c>
      <c r="B25" s="116" t="str">
        <f>IFERROR(INDEX(Wohnsitz!$H:$H,_xlfn.AGGREGATE(15,6,ROW(tbl_WohnsitzSO[Ort_Wohnsitz])/(tbl_WohnsitzSO[Vorkommen]=1),ROW()-19)),"")</f>
        <v/>
      </c>
      <c r="C25" s="117" t="str">
        <f>IF(B25&lt;&gt;"",SUMIF(tbl_WohnsitzSO[Ort_Wohnsitz],'Sammel-RG Wohnsitz'!$B25,tbl_WohnsitzSO[Anzahl Pflegetage]),"")</f>
        <v/>
      </c>
      <c r="D25" s="104" t="str">
        <f>IF(B25&lt;&gt;"",SUMIF(tbl_WohnsitzSO[Ort_Wohnsitz],'Sammel-RG Wohnsitz'!$B25,tbl_WohnsitzSO[Patienten Beteiligung]),"")</f>
        <v/>
      </c>
      <c r="E25" s="104"/>
      <c r="F25" s="104" t="str">
        <f>IF(B25&lt;&gt;"",SUMIF(tbl_WohnsitzSO[Ort_Wohnsitz],'Sammel-RG Wohnsitz'!$B25,tbl_WohnsitzSO[KLV A])/60,"")</f>
        <v/>
      </c>
      <c r="G25" s="104" t="str">
        <f>IF(B25&lt;&gt;"",SUMIF(tbl_WohnsitzSO[Ort_Wohnsitz],'Sammel-RG Wohnsitz'!$B25,tbl_WohnsitzSO[KLV B])/60,"")</f>
        <v/>
      </c>
      <c r="H25" s="104" t="str">
        <f>IF(B25&lt;&gt;"",SUMIF(tbl_WohnsitzSO[Ort_Wohnsitz],'Sammel-RG Wohnsitz'!$B25,tbl_WohnsitzSO[KLV C])/60,"")</f>
        <v/>
      </c>
      <c r="I25" s="104">
        <f t="shared" si="3"/>
        <v>0</v>
      </c>
      <c r="J25" s="104" t="str">
        <f>IF(B25&lt;&gt;"",SUMIF(tbl_WohnsitzSO[Ort_Wohnsitz],'Sammel-RG Wohnsitz'!$B25,tbl_WohnsitzSO[KLV A Kosten]),"")</f>
        <v/>
      </c>
      <c r="K25" s="104" t="str">
        <f>IF(B25&lt;&gt;"",SUMIF(tbl_WohnsitzSO[Ort_Wohnsitz],'Sammel-RG Wohnsitz'!$B25,tbl_WohnsitzSO[KLV B Kosten]),"")</f>
        <v/>
      </c>
      <c r="L25" s="104" t="str">
        <f>IF(B25&lt;&gt;"",SUMIF(tbl_WohnsitzSO[Ort_Wohnsitz],'Sammel-RG Wohnsitz'!$B25,tbl_WohnsitzSO[KLV C Kosten]),"")</f>
        <v/>
      </c>
      <c r="M25" s="317">
        <f t="shared" si="4"/>
        <v>0</v>
      </c>
    </row>
    <row r="26" spans="1:13" ht="23.25" customHeight="1">
      <c r="A26" s="200" t="str">
        <f t="shared" si="0"/>
        <v>J750611222222</v>
      </c>
      <c r="B26" s="116" t="str">
        <f>IFERROR(INDEX(Wohnsitz!$H:$H,_xlfn.AGGREGATE(15,6,ROW(tbl_WohnsitzSO[Ort_Wohnsitz])/(tbl_WohnsitzSO[Vorkommen]=1),ROW()-19)),"")</f>
        <v/>
      </c>
      <c r="C26" s="117" t="str">
        <f>IF(B26&lt;&gt;"",SUMIF(tbl_WohnsitzSO[Ort_Wohnsitz],'Sammel-RG Wohnsitz'!$B26,tbl_WohnsitzSO[Anzahl Pflegetage]),"")</f>
        <v/>
      </c>
      <c r="D26" s="104" t="str">
        <f>IF(B26&lt;&gt;"",SUMIF(tbl_WohnsitzSO[Ort_Wohnsitz],'Sammel-RG Wohnsitz'!$B26,tbl_WohnsitzSO[Patienten Beteiligung]),"")</f>
        <v/>
      </c>
      <c r="E26" s="104"/>
      <c r="F26" s="104" t="str">
        <f>IF(B26&lt;&gt;"",SUMIF(tbl_WohnsitzSO[Ort_Wohnsitz],'Sammel-RG Wohnsitz'!$B26,tbl_WohnsitzSO[KLV A])/60,"")</f>
        <v/>
      </c>
      <c r="G26" s="104" t="str">
        <f>IF(B26&lt;&gt;"",SUMIF(tbl_WohnsitzSO[Ort_Wohnsitz],'Sammel-RG Wohnsitz'!$B26,tbl_WohnsitzSO[KLV B])/60,"")</f>
        <v/>
      </c>
      <c r="H26" s="104" t="str">
        <f>IF(B26&lt;&gt;"",SUMIF(tbl_WohnsitzSO[Ort_Wohnsitz],'Sammel-RG Wohnsitz'!$B26,tbl_WohnsitzSO[KLV C])/60,"")</f>
        <v/>
      </c>
      <c r="I26" s="104">
        <f t="shared" si="3"/>
        <v>0</v>
      </c>
      <c r="J26" s="104" t="str">
        <f>IF(B26&lt;&gt;"",SUMIF(tbl_WohnsitzSO[Ort_Wohnsitz],'Sammel-RG Wohnsitz'!$B26,tbl_WohnsitzSO[KLV A Kosten]),"")</f>
        <v/>
      </c>
      <c r="K26" s="104" t="str">
        <f>IF(B26&lt;&gt;"",SUMIF(tbl_WohnsitzSO[Ort_Wohnsitz],'Sammel-RG Wohnsitz'!$B26,tbl_WohnsitzSO[KLV B Kosten]),"")</f>
        <v/>
      </c>
      <c r="L26" s="104" t="str">
        <f>IF(B26&lt;&gt;"",SUMIF(tbl_WohnsitzSO[Ort_Wohnsitz],'Sammel-RG Wohnsitz'!$B26,tbl_WohnsitzSO[KLV C Kosten]),"")</f>
        <v/>
      </c>
      <c r="M26" s="317">
        <f t="shared" si="4"/>
        <v>0</v>
      </c>
    </row>
    <row r="27" spans="1:13" ht="23.25" customHeight="1">
      <c r="A27" s="200" t="str">
        <f t="shared" si="0"/>
        <v>J750611222222</v>
      </c>
      <c r="B27" s="116" t="str">
        <f>IFERROR(INDEX(Wohnsitz!$H:$H,_xlfn.AGGREGATE(15,6,ROW(tbl_WohnsitzSO[Ort_Wohnsitz])/(tbl_WohnsitzSO[Vorkommen]=1),ROW()-19)),"")</f>
        <v/>
      </c>
      <c r="C27" s="117" t="str">
        <f>IF(B27&lt;&gt;"",SUMIF(tbl_WohnsitzSO[Ort_Wohnsitz],'Sammel-RG Wohnsitz'!$B27,tbl_WohnsitzSO[Anzahl Pflegetage]),"")</f>
        <v/>
      </c>
      <c r="D27" s="104" t="str">
        <f>IF(B27&lt;&gt;"",SUMIF(tbl_WohnsitzSO[Ort_Wohnsitz],'Sammel-RG Wohnsitz'!$B27,tbl_WohnsitzSO[Patienten Beteiligung]),"")</f>
        <v/>
      </c>
      <c r="E27" s="104"/>
      <c r="F27" s="104" t="str">
        <f>IF(B27&lt;&gt;"",SUMIF(tbl_WohnsitzSO[Ort_Wohnsitz],'Sammel-RG Wohnsitz'!$B27,tbl_WohnsitzSO[KLV A])/60,"")</f>
        <v/>
      </c>
      <c r="G27" s="104" t="str">
        <f>IF(B27&lt;&gt;"",SUMIF(tbl_WohnsitzSO[Ort_Wohnsitz],'Sammel-RG Wohnsitz'!$B27,tbl_WohnsitzSO[KLV B])/60,"")</f>
        <v/>
      </c>
      <c r="H27" s="104" t="str">
        <f>IF(B27&lt;&gt;"",SUMIF(tbl_WohnsitzSO[Ort_Wohnsitz],'Sammel-RG Wohnsitz'!$B27,tbl_WohnsitzSO[KLV C])/60,"")</f>
        <v/>
      </c>
      <c r="I27" s="104">
        <f t="shared" si="3"/>
        <v>0</v>
      </c>
      <c r="J27" s="104" t="str">
        <f>IF(B27&lt;&gt;"",SUMIF(tbl_WohnsitzSO[Ort_Wohnsitz],'Sammel-RG Wohnsitz'!$B27,tbl_WohnsitzSO[KLV A Kosten]),"")</f>
        <v/>
      </c>
      <c r="K27" s="104" t="str">
        <f>IF(B27&lt;&gt;"",SUMIF(tbl_WohnsitzSO[Ort_Wohnsitz],'Sammel-RG Wohnsitz'!$B27,tbl_WohnsitzSO[KLV B Kosten]),"")</f>
        <v/>
      </c>
      <c r="L27" s="104" t="str">
        <f>IF(B27&lt;&gt;"",SUMIF(tbl_WohnsitzSO[Ort_Wohnsitz],'Sammel-RG Wohnsitz'!$B27,tbl_WohnsitzSO[KLV C Kosten]),"")</f>
        <v/>
      </c>
      <c r="M27" s="317">
        <f t="shared" si="4"/>
        <v>0</v>
      </c>
    </row>
    <row r="28" spans="1:13" ht="23.25" customHeight="1">
      <c r="A28" s="200" t="str">
        <f t="shared" si="0"/>
        <v>J750611222222</v>
      </c>
      <c r="B28" s="116" t="str">
        <f>IFERROR(INDEX(Wohnsitz!$H:$H,_xlfn.AGGREGATE(15,6,ROW(tbl_WohnsitzSO[Ort_Wohnsitz])/(tbl_WohnsitzSO[Vorkommen]=1),ROW()-19)),"")</f>
        <v/>
      </c>
      <c r="C28" s="117" t="str">
        <f>IF(B28&lt;&gt;"",SUMIF(tbl_WohnsitzSO[Ort_Wohnsitz],'Sammel-RG Wohnsitz'!$B28,tbl_WohnsitzSO[Anzahl Pflegetage]),"")</f>
        <v/>
      </c>
      <c r="D28" s="104" t="str">
        <f>IF(B28&lt;&gt;"",SUMIF(tbl_WohnsitzSO[Ort_Wohnsitz],'Sammel-RG Wohnsitz'!$B28,tbl_WohnsitzSO[Patienten Beteiligung]),"")</f>
        <v/>
      </c>
      <c r="E28" s="104"/>
      <c r="F28" s="104" t="str">
        <f>IF(B28&lt;&gt;"",SUMIF(tbl_WohnsitzSO[Ort_Wohnsitz],'Sammel-RG Wohnsitz'!$B28,tbl_WohnsitzSO[KLV A])/60,"")</f>
        <v/>
      </c>
      <c r="G28" s="104" t="str">
        <f>IF(B28&lt;&gt;"",SUMIF(tbl_WohnsitzSO[Ort_Wohnsitz],'Sammel-RG Wohnsitz'!$B28,tbl_WohnsitzSO[KLV B])/60,"")</f>
        <v/>
      </c>
      <c r="H28" s="104" t="str">
        <f>IF(B28&lt;&gt;"",SUMIF(tbl_WohnsitzSO[Ort_Wohnsitz],'Sammel-RG Wohnsitz'!$B28,tbl_WohnsitzSO[KLV C])/60,"")</f>
        <v/>
      </c>
      <c r="I28" s="104">
        <f t="shared" si="3"/>
        <v>0</v>
      </c>
      <c r="J28" s="104" t="str">
        <f>IF(B28&lt;&gt;"",SUMIF(tbl_WohnsitzSO[Ort_Wohnsitz],'Sammel-RG Wohnsitz'!$B28,tbl_WohnsitzSO[KLV A Kosten]),"")</f>
        <v/>
      </c>
      <c r="K28" s="104" t="str">
        <f>IF(B28&lt;&gt;"",SUMIF(tbl_WohnsitzSO[Ort_Wohnsitz],'Sammel-RG Wohnsitz'!$B28,tbl_WohnsitzSO[KLV B Kosten]),"")</f>
        <v/>
      </c>
      <c r="L28" s="104" t="str">
        <f>IF(B28&lt;&gt;"",SUMIF(tbl_WohnsitzSO[Ort_Wohnsitz],'Sammel-RG Wohnsitz'!$B28,tbl_WohnsitzSO[KLV C Kosten]),"")</f>
        <v/>
      </c>
      <c r="M28" s="317">
        <f t="shared" si="4"/>
        <v>0</v>
      </c>
    </row>
    <row r="29" spans="1:13" ht="23.25" customHeight="1">
      <c r="A29" s="200" t="str">
        <f t="shared" si="0"/>
        <v>J750611222222</v>
      </c>
      <c r="B29" s="116" t="str">
        <f>IFERROR(INDEX(Wohnsitz!$H:$H,_xlfn.AGGREGATE(15,6,ROW(tbl_WohnsitzSO[Ort_Wohnsitz])/(tbl_WohnsitzSO[Vorkommen]=1),ROW()-19)),"")</f>
        <v/>
      </c>
      <c r="C29" s="117" t="str">
        <f>IF(B29&lt;&gt;"",SUMIF(tbl_WohnsitzSO[Ort_Wohnsitz],'Sammel-RG Wohnsitz'!$B29,tbl_WohnsitzSO[Anzahl Pflegetage]),"")</f>
        <v/>
      </c>
      <c r="D29" s="104" t="str">
        <f>IF(B29&lt;&gt;"",SUMIF(tbl_WohnsitzSO[Ort_Wohnsitz],'Sammel-RG Wohnsitz'!$B29,tbl_WohnsitzSO[Patienten Beteiligung]),"")</f>
        <v/>
      </c>
      <c r="E29" s="104"/>
      <c r="F29" s="104" t="str">
        <f>IF(B29&lt;&gt;"",SUMIF(tbl_WohnsitzSO[Ort_Wohnsitz],'Sammel-RG Wohnsitz'!$B29,tbl_WohnsitzSO[KLV A])/60,"")</f>
        <v/>
      </c>
      <c r="G29" s="104" t="str">
        <f>IF(B29&lt;&gt;"",SUMIF(tbl_WohnsitzSO[Ort_Wohnsitz],'Sammel-RG Wohnsitz'!$B29,tbl_WohnsitzSO[KLV B])/60,"")</f>
        <v/>
      </c>
      <c r="H29" s="104" t="str">
        <f>IF(B29&lt;&gt;"",SUMIF(tbl_WohnsitzSO[Ort_Wohnsitz],'Sammel-RG Wohnsitz'!$B29,tbl_WohnsitzSO[KLV C])/60,"")</f>
        <v/>
      </c>
      <c r="I29" s="104">
        <f t="shared" si="3"/>
        <v>0</v>
      </c>
      <c r="J29" s="104" t="str">
        <f>IF(B29&lt;&gt;"",SUMIF(tbl_WohnsitzSO[Ort_Wohnsitz],'Sammel-RG Wohnsitz'!$B29,tbl_WohnsitzSO[KLV A Kosten]),"")</f>
        <v/>
      </c>
      <c r="K29" s="104" t="str">
        <f>IF(B29&lt;&gt;"",SUMIF(tbl_WohnsitzSO[Ort_Wohnsitz],'Sammel-RG Wohnsitz'!$B29,tbl_WohnsitzSO[KLV B Kosten]),"")</f>
        <v/>
      </c>
      <c r="L29" s="104" t="str">
        <f>IF(B29&lt;&gt;"",SUMIF(tbl_WohnsitzSO[Ort_Wohnsitz],'Sammel-RG Wohnsitz'!$B29,tbl_WohnsitzSO[KLV C Kosten]),"")</f>
        <v/>
      </c>
      <c r="M29" s="317">
        <f t="shared" si="4"/>
        <v>0</v>
      </c>
    </row>
    <row r="30" spans="1:13" ht="23.25" customHeight="1">
      <c r="A30" s="200" t="str">
        <f t="shared" si="0"/>
        <v>J750611222222</v>
      </c>
      <c r="B30" s="116" t="str">
        <f>IFERROR(INDEX(Wohnsitz!$H:$H,_xlfn.AGGREGATE(15,6,ROW(tbl_WohnsitzSO[Ort_Wohnsitz])/(tbl_WohnsitzSO[Vorkommen]=1),ROW()-19)),"")</f>
        <v/>
      </c>
      <c r="C30" s="117" t="str">
        <f>IF(B30&lt;&gt;"",SUMIF(tbl_WohnsitzSO[Ort_Wohnsitz],'Sammel-RG Wohnsitz'!$B30,tbl_WohnsitzSO[Anzahl Pflegetage]),"")</f>
        <v/>
      </c>
      <c r="D30" s="104" t="str">
        <f>IF(B30&lt;&gt;"",SUMIF(tbl_WohnsitzSO[Ort_Wohnsitz],'Sammel-RG Wohnsitz'!$B30,tbl_WohnsitzSO[Patienten Beteiligung]),"")</f>
        <v/>
      </c>
      <c r="E30" s="104"/>
      <c r="F30" s="104" t="str">
        <f>IF(B30&lt;&gt;"",SUMIF(tbl_WohnsitzSO[Ort_Wohnsitz],'Sammel-RG Wohnsitz'!$B30,tbl_WohnsitzSO[KLV A])/60,"")</f>
        <v/>
      </c>
      <c r="G30" s="104" t="str">
        <f>IF(B30&lt;&gt;"",SUMIF(tbl_WohnsitzSO[Ort_Wohnsitz],'Sammel-RG Wohnsitz'!$B30,tbl_WohnsitzSO[KLV B])/60,"")</f>
        <v/>
      </c>
      <c r="H30" s="104" t="str">
        <f>IF(B30&lt;&gt;"",SUMIF(tbl_WohnsitzSO[Ort_Wohnsitz],'Sammel-RG Wohnsitz'!$B30,tbl_WohnsitzSO[KLV C])/60,"")</f>
        <v/>
      </c>
      <c r="I30" s="104">
        <f t="shared" si="3"/>
        <v>0</v>
      </c>
      <c r="J30" s="104" t="str">
        <f>IF(B30&lt;&gt;"",SUMIF(tbl_WohnsitzSO[Ort_Wohnsitz],'Sammel-RG Wohnsitz'!$B30,tbl_WohnsitzSO[KLV A Kosten]),"")</f>
        <v/>
      </c>
      <c r="K30" s="104" t="str">
        <f>IF(B30&lt;&gt;"",SUMIF(tbl_WohnsitzSO[Ort_Wohnsitz],'Sammel-RG Wohnsitz'!$B30,tbl_WohnsitzSO[KLV B Kosten]),"")</f>
        <v/>
      </c>
      <c r="L30" s="104" t="str">
        <f>IF(B30&lt;&gt;"",SUMIF(tbl_WohnsitzSO[Ort_Wohnsitz],'Sammel-RG Wohnsitz'!$B30,tbl_WohnsitzSO[KLV C Kosten]),"")</f>
        <v/>
      </c>
      <c r="M30" s="317">
        <f t="shared" si="4"/>
        <v>0</v>
      </c>
    </row>
    <row r="31" spans="1:13" ht="23.25" customHeight="1">
      <c r="A31" s="200" t="str">
        <f t="shared" si="0"/>
        <v>J750611222222</v>
      </c>
      <c r="B31" s="116" t="str">
        <f>IFERROR(INDEX(Wohnsitz!$H:$H,_xlfn.AGGREGATE(15,6,ROW(tbl_WohnsitzSO[Ort_Wohnsitz])/(tbl_WohnsitzSO[Vorkommen]=1),ROW()-19)),"")</f>
        <v/>
      </c>
      <c r="C31" s="117" t="str">
        <f>IF(B31&lt;&gt;"",SUMIF(tbl_WohnsitzSO[Ort_Wohnsitz],'Sammel-RG Wohnsitz'!$B31,tbl_WohnsitzSO[Anzahl Pflegetage]),"")</f>
        <v/>
      </c>
      <c r="D31" s="104" t="str">
        <f>IF(B31&lt;&gt;"",SUMIF(tbl_WohnsitzSO[Ort_Wohnsitz],'Sammel-RG Wohnsitz'!$B31,tbl_WohnsitzSO[Patienten Beteiligung]),"")</f>
        <v/>
      </c>
      <c r="E31" s="104"/>
      <c r="F31" s="104" t="str">
        <f>IF(B31&lt;&gt;"",SUMIF(tbl_WohnsitzSO[Ort_Wohnsitz],'Sammel-RG Wohnsitz'!$B31,tbl_WohnsitzSO[KLV A])/60,"")</f>
        <v/>
      </c>
      <c r="G31" s="104" t="str">
        <f>IF(B31&lt;&gt;"",SUMIF(tbl_WohnsitzSO[Ort_Wohnsitz],'Sammel-RG Wohnsitz'!$B31,tbl_WohnsitzSO[KLV B])/60,"")</f>
        <v/>
      </c>
      <c r="H31" s="104" t="str">
        <f>IF(B31&lt;&gt;"",SUMIF(tbl_WohnsitzSO[Ort_Wohnsitz],'Sammel-RG Wohnsitz'!$B31,tbl_WohnsitzSO[KLV C])/60,"")</f>
        <v/>
      </c>
      <c r="I31" s="104">
        <f t="shared" si="3"/>
        <v>0</v>
      </c>
      <c r="J31" s="104" t="str">
        <f>IF(B31&lt;&gt;"",SUMIF(tbl_WohnsitzSO[Ort_Wohnsitz],'Sammel-RG Wohnsitz'!$B31,tbl_WohnsitzSO[KLV A Kosten]),"")</f>
        <v/>
      </c>
      <c r="K31" s="104" t="str">
        <f>IF(B31&lt;&gt;"",SUMIF(tbl_WohnsitzSO[Ort_Wohnsitz],'Sammel-RG Wohnsitz'!$B31,tbl_WohnsitzSO[KLV B Kosten]),"")</f>
        <v/>
      </c>
      <c r="L31" s="104" t="str">
        <f>IF(B31&lt;&gt;"",SUMIF(tbl_WohnsitzSO[Ort_Wohnsitz],'Sammel-RG Wohnsitz'!$B31,tbl_WohnsitzSO[KLV C Kosten]),"")</f>
        <v/>
      </c>
      <c r="M31" s="317">
        <f t="shared" si="4"/>
        <v>0</v>
      </c>
    </row>
    <row r="32" spans="1:13" ht="23.25" customHeight="1">
      <c r="A32" s="200" t="str">
        <f t="shared" si="0"/>
        <v>J750611222222</v>
      </c>
      <c r="B32" s="116" t="str">
        <f>IFERROR(INDEX(Wohnsitz!$H:$H,_xlfn.AGGREGATE(15,6,ROW(tbl_WohnsitzSO[Ort_Wohnsitz])/(tbl_WohnsitzSO[Vorkommen]=1),ROW()-19)),"")</f>
        <v/>
      </c>
      <c r="C32" s="117" t="str">
        <f>IF(B32&lt;&gt;"",SUMIF(tbl_WohnsitzSO[Ort_Wohnsitz],'Sammel-RG Wohnsitz'!$B32,tbl_WohnsitzSO[Anzahl Pflegetage]),"")</f>
        <v/>
      </c>
      <c r="D32" s="104" t="str">
        <f>IF(B32&lt;&gt;"",SUMIF(tbl_WohnsitzSO[Ort_Wohnsitz],'Sammel-RG Wohnsitz'!$B32,tbl_WohnsitzSO[Patienten Beteiligung]),"")</f>
        <v/>
      </c>
      <c r="E32" s="104"/>
      <c r="F32" s="104" t="str">
        <f>IF(B32&lt;&gt;"",SUMIF(tbl_WohnsitzSO[Ort_Wohnsitz],'Sammel-RG Wohnsitz'!$B32,tbl_WohnsitzSO[KLV A])/60,"")</f>
        <v/>
      </c>
      <c r="G32" s="104" t="str">
        <f>IF(B32&lt;&gt;"",SUMIF(tbl_WohnsitzSO[Ort_Wohnsitz],'Sammel-RG Wohnsitz'!$B32,tbl_WohnsitzSO[KLV B])/60,"")</f>
        <v/>
      </c>
      <c r="H32" s="104" t="str">
        <f>IF(B32&lt;&gt;"",SUMIF(tbl_WohnsitzSO[Ort_Wohnsitz],'Sammel-RG Wohnsitz'!$B32,tbl_WohnsitzSO[KLV C])/60,"")</f>
        <v/>
      </c>
      <c r="I32" s="104">
        <f t="shared" si="3"/>
        <v>0</v>
      </c>
      <c r="J32" s="104" t="str">
        <f>IF(B32&lt;&gt;"",SUMIF(tbl_WohnsitzSO[Ort_Wohnsitz],'Sammel-RG Wohnsitz'!$B32,tbl_WohnsitzSO[KLV A Kosten]),"")</f>
        <v/>
      </c>
      <c r="K32" s="104" t="str">
        <f>IF(B32&lt;&gt;"",SUMIF(tbl_WohnsitzSO[Ort_Wohnsitz],'Sammel-RG Wohnsitz'!$B32,tbl_WohnsitzSO[KLV B Kosten]),"")</f>
        <v/>
      </c>
      <c r="L32" s="104" t="str">
        <f>IF(B32&lt;&gt;"",SUMIF(tbl_WohnsitzSO[Ort_Wohnsitz],'Sammel-RG Wohnsitz'!$B32,tbl_WohnsitzSO[KLV C Kosten]),"")</f>
        <v/>
      </c>
      <c r="M32" s="317">
        <f t="shared" si="4"/>
        <v>0</v>
      </c>
    </row>
    <row r="33" spans="1:13" ht="23.25" customHeight="1">
      <c r="A33" s="200" t="str">
        <f t="shared" si="0"/>
        <v>J750611222222</v>
      </c>
      <c r="B33" s="116" t="str">
        <f>IFERROR(INDEX(Wohnsitz!$H:$H,_xlfn.AGGREGATE(15,6,ROW(tbl_WohnsitzSO[Ort_Wohnsitz])/(tbl_WohnsitzSO[Vorkommen]=1),ROW()-19)),"")</f>
        <v/>
      </c>
      <c r="C33" s="117" t="str">
        <f>IF(B33&lt;&gt;"",SUMIF(tbl_WohnsitzSO[Ort_Wohnsitz],'Sammel-RG Wohnsitz'!$B33,tbl_WohnsitzSO[Anzahl Pflegetage]),"")</f>
        <v/>
      </c>
      <c r="D33" s="104" t="str">
        <f>IF(B33&lt;&gt;"",SUMIF(tbl_WohnsitzSO[Ort_Wohnsitz],'Sammel-RG Wohnsitz'!$B33,tbl_WohnsitzSO[Patienten Beteiligung]),"")</f>
        <v/>
      </c>
      <c r="E33" s="104"/>
      <c r="F33" s="104" t="str">
        <f>IF(B33&lt;&gt;"",SUMIF(tbl_WohnsitzSO[Ort_Wohnsitz],'Sammel-RG Wohnsitz'!$B33,tbl_WohnsitzSO[KLV A])/60,"")</f>
        <v/>
      </c>
      <c r="G33" s="104" t="str">
        <f>IF(B33&lt;&gt;"",SUMIF(tbl_WohnsitzSO[Ort_Wohnsitz],'Sammel-RG Wohnsitz'!$B33,tbl_WohnsitzSO[KLV B])/60,"")</f>
        <v/>
      </c>
      <c r="H33" s="104" t="str">
        <f>IF(B33&lt;&gt;"",SUMIF(tbl_WohnsitzSO[Ort_Wohnsitz],'Sammel-RG Wohnsitz'!$B33,tbl_WohnsitzSO[KLV C])/60,"")</f>
        <v/>
      </c>
      <c r="I33" s="104">
        <f t="shared" si="3"/>
        <v>0</v>
      </c>
      <c r="J33" s="104" t="str">
        <f>IF(B33&lt;&gt;"",SUMIF(tbl_WohnsitzSO[Ort_Wohnsitz],'Sammel-RG Wohnsitz'!$B33,tbl_WohnsitzSO[KLV A Kosten]),"")</f>
        <v/>
      </c>
      <c r="K33" s="104" t="str">
        <f>IF(B33&lt;&gt;"",SUMIF(tbl_WohnsitzSO[Ort_Wohnsitz],'Sammel-RG Wohnsitz'!$B33,tbl_WohnsitzSO[KLV B Kosten]),"")</f>
        <v/>
      </c>
      <c r="L33" s="104" t="str">
        <f>IF(B33&lt;&gt;"",SUMIF(tbl_WohnsitzSO[Ort_Wohnsitz],'Sammel-RG Wohnsitz'!$B33,tbl_WohnsitzSO[KLV C Kosten]),"")</f>
        <v/>
      </c>
      <c r="M33" s="317">
        <f t="shared" si="4"/>
        <v>0</v>
      </c>
    </row>
    <row r="34" spans="1:13" ht="23.25" customHeight="1">
      <c r="A34" s="200" t="str">
        <f t="shared" si="0"/>
        <v>J750611222222</v>
      </c>
      <c r="B34" s="116" t="str">
        <f>IFERROR(INDEX(Wohnsitz!$H:$H,_xlfn.AGGREGATE(15,6,ROW(tbl_WohnsitzSO[Ort_Wohnsitz])/(tbl_WohnsitzSO[Vorkommen]=1),ROW()-19)),"")</f>
        <v/>
      </c>
      <c r="C34" s="117" t="str">
        <f>IF(B34&lt;&gt;"",SUMIF(tbl_WohnsitzSO[Ort_Wohnsitz],'Sammel-RG Wohnsitz'!$B34,tbl_WohnsitzSO[Anzahl Pflegetage]),"")</f>
        <v/>
      </c>
      <c r="D34" s="104" t="str">
        <f>IF(B34&lt;&gt;"",SUMIF(tbl_WohnsitzSO[Ort_Wohnsitz],'Sammel-RG Wohnsitz'!$B34,tbl_WohnsitzSO[Patienten Beteiligung]),"")</f>
        <v/>
      </c>
      <c r="E34" s="104"/>
      <c r="F34" s="104" t="str">
        <f>IF(B34&lt;&gt;"",SUMIF(tbl_WohnsitzSO[Ort_Wohnsitz],'Sammel-RG Wohnsitz'!$B34,tbl_WohnsitzSO[KLV A])/60,"")</f>
        <v/>
      </c>
      <c r="G34" s="104" t="str">
        <f>IF(B34&lt;&gt;"",SUMIF(tbl_WohnsitzSO[Ort_Wohnsitz],'Sammel-RG Wohnsitz'!$B34,tbl_WohnsitzSO[KLV B])/60,"")</f>
        <v/>
      </c>
      <c r="H34" s="104" t="str">
        <f>IF(B34&lt;&gt;"",SUMIF(tbl_WohnsitzSO[Ort_Wohnsitz],'Sammel-RG Wohnsitz'!$B34,tbl_WohnsitzSO[KLV C])/60,"")</f>
        <v/>
      </c>
      <c r="I34" s="104">
        <f t="shared" si="3"/>
        <v>0</v>
      </c>
      <c r="J34" s="104" t="str">
        <f>IF(B34&lt;&gt;"",SUMIF(tbl_WohnsitzSO[Ort_Wohnsitz],'Sammel-RG Wohnsitz'!$B34,tbl_WohnsitzSO[KLV A Kosten]),"")</f>
        <v/>
      </c>
      <c r="K34" s="104" t="str">
        <f>IF(B34&lt;&gt;"",SUMIF(tbl_WohnsitzSO[Ort_Wohnsitz],'Sammel-RG Wohnsitz'!$B34,tbl_WohnsitzSO[KLV B Kosten]),"")</f>
        <v/>
      </c>
      <c r="L34" s="104" t="str">
        <f>IF(B34&lt;&gt;"",SUMIF(tbl_WohnsitzSO[Ort_Wohnsitz],'Sammel-RG Wohnsitz'!$B34,tbl_WohnsitzSO[KLV C Kosten]),"")</f>
        <v/>
      </c>
      <c r="M34" s="317">
        <f t="shared" si="4"/>
        <v>0</v>
      </c>
    </row>
    <row r="35" spans="1:13" ht="23.25" customHeight="1">
      <c r="A35" s="200" t="str">
        <f t="shared" si="0"/>
        <v>J750611222222</v>
      </c>
      <c r="B35" s="116" t="str">
        <f>IFERROR(INDEX(Wohnsitz!$H:$H,_xlfn.AGGREGATE(15,6,ROW(tbl_WohnsitzSO[Ort_Wohnsitz])/(tbl_WohnsitzSO[Vorkommen]=1),ROW()-19)),"")</f>
        <v/>
      </c>
      <c r="C35" s="117" t="str">
        <f>IF(B35&lt;&gt;"",SUMIF(tbl_WohnsitzSO[Ort_Wohnsitz],'Sammel-RG Wohnsitz'!$B35,tbl_WohnsitzSO[Anzahl Pflegetage]),"")</f>
        <v/>
      </c>
      <c r="D35" s="104" t="str">
        <f>IF(B35&lt;&gt;"",SUMIF(tbl_WohnsitzSO[Ort_Wohnsitz],'Sammel-RG Wohnsitz'!$B35,tbl_WohnsitzSO[Patienten Beteiligung]),"")</f>
        <v/>
      </c>
      <c r="E35" s="104"/>
      <c r="F35" s="104" t="str">
        <f>IF(B35&lt;&gt;"",SUMIF(tbl_WohnsitzSO[Ort_Wohnsitz],'Sammel-RG Wohnsitz'!$B35,tbl_WohnsitzSO[KLV A])/60,"")</f>
        <v/>
      </c>
      <c r="G35" s="104" t="str">
        <f>IF(B35&lt;&gt;"",SUMIF(tbl_WohnsitzSO[Ort_Wohnsitz],'Sammel-RG Wohnsitz'!$B35,tbl_WohnsitzSO[KLV B])/60,"")</f>
        <v/>
      </c>
      <c r="H35" s="104" t="str">
        <f>IF(B35&lt;&gt;"",SUMIF(tbl_WohnsitzSO[Ort_Wohnsitz],'Sammel-RG Wohnsitz'!$B35,tbl_WohnsitzSO[KLV C])/60,"")</f>
        <v/>
      </c>
      <c r="I35" s="104">
        <f t="shared" si="3"/>
        <v>0</v>
      </c>
      <c r="J35" s="104" t="str">
        <f>IF(B35&lt;&gt;"",SUMIF(tbl_WohnsitzSO[Ort_Wohnsitz],'Sammel-RG Wohnsitz'!$B35,tbl_WohnsitzSO[KLV A Kosten]),"")</f>
        <v/>
      </c>
      <c r="K35" s="104" t="str">
        <f>IF(B35&lt;&gt;"",SUMIF(tbl_WohnsitzSO[Ort_Wohnsitz],'Sammel-RG Wohnsitz'!$B35,tbl_WohnsitzSO[KLV B Kosten]),"")</f>
        <v/>
      </c>
      <c r="L35" s="104" t="str">
        <f>IF(B35&lt;&gt;"",SUMIF(tbl_WohnsitzSO[Ort_Wohnsitz],'Sammel-RG Wohnsitz'!$B35,tbl_WohnsitzSO[KLV C Kosten]),"")</f>
        <v/>
      </c>
      <c r="M35" s="317">
        <f t="shared" si="4"/>
        <v>0</v>
      </c>
    </row>
    <row r="36" spans="1:13" ht="23.25" customHeight="1">
      <c r="A36" s="200" t="str">
        <f t="shared" si="0"/>
        <v>J750611222222</v>
      </c>
      <c r="B36" s="116" t="str">
        <f>IFERROR(INDEX(Wohnsitz!$H:$H,_xlfn.AGGREGATE(15,6,ROW(tbl_WohnsitzSO[Ort_Wohnsitz])/(tbl_WohnsitzSO[Vorkommen]=1),ROW()-19)),"")</f>
        <v/>
      </c>
      <c r="C36" s="117" t="str">
        <f>IF(B36&lt;&gt;"",SUMIF(tbl_WohnsitzSO[Ort_Wohnsitz],'Sammel-RG Wohnsitz'!$B36,tbl_WohnsitzSO[Anzahl Pflegetage]),"")</f>
        <v/>
      </c>
      <c r="D36" s="104" t="str">
        <f>IF(B36&lt;&gt;"",SUMIF(tbl_WohnsitzSO[Ort_Wohnsitz],'Sammel-RG Wohnsitz'!$B36,tbl_WohnsitzSO[Patienten Beteiligung]),"")</f>
        <v/>
      </c>
      <c r="E36" s="104"/>
      <c r="F36" s="104" t="str">
        <f>IF(B36&lt;&gt;"",SUMIF(tbl_WohnsitzSO[Ort_Wohnsitz],'Sammel-RG Wohnsitz'!$B36,tbl_WohnsitzSO[KLV A])/60,"")</f>
        <v/>
      </c>
      <c r="G36" s="104" t="str">
        <f>IF(B36&lt;&gt;"",SUMIF(tbl_WohnsitzSO[Ort_Wohnsitz],'Sammel-RG Wohnsitz'!$B36,tbl_WohnsitzSO[KLV B])/60,"")</f>
        <v/>
      </c>
      <c r="H36" s="104" t="str">
        <f>IF(B36&lt;&gt;"",SUMIF(tbl_WohnsitzSO[Ort_Wohnsitz],'Sammel-RG Wohnsitz'!$B36,tbl_WohnsitzSO[KLV C])/60,"")</f>
        <v/>
      </c>
      <c r="I36" s="104">
        <f t="shared" si="3"/>
        <v>0</v>
      </c>
      <c r="J36" s="104" t="str">
        <f>IF(B36&lt;&gt;"",SUMIF(tbl_WohnsitzSO[Ort_Wohnsitz],'Sammel-RG Wohnsitz'!$B36,tbl_WohnsitzSO[KLV A Kosten]),"")</f>
        <v/>
      </c>
      <c r="K36" s="104" t="str">
        <f>IF(B36&lt;&gt;"",SUMIF(tbl_WohnsitzSO[Ort_Wohnsitz],'Sammel-RG Wohnsitz'!$B36,tbl_WohnsitzSO[KLV B Kosten]),"")</f>
        <v/>
      </c>
      <c r="L36" s="104" t="str">
        <f>IF(B36&lt;&gt;"",SUMIF(tbl_WohnsitzSO[Ort_Wohnsitz],'Sammel-RG Wohnsitz'!$B36,tbl_WohnsitzSO[KLV C Kosten]),"")</f>
        <v/>
      </c>
      <c r="M36" s="317">
        <f t="shared" si="4"/>
        <v>0</v>
      </c>
    </row>
    <row r="37" spans="1:13" ht="23.25" customHeight="1">
      <c r="A37" s="200" t="str">
        <f t="shared" si="0"/>
        <v>J750611222222</v>
      </c>
      <c r="B37" s="116" t="str">
        <f>IFERROR(INDEX(Wohnsitz!$H:$H,_xlfn.AGGREGATE(15,6,ROW(tbl_WohnsitzSO[Ort_Wohnsitz])/(tbl_WohnsitzSO[Vorkommen]=1),ROW()-19)),"")</f>
        <v/>
      </c>
      <c r="C37" s="117" t="str">
        <f>IF(B37&lt;&gt;"",SUMIF(tbl_WohnsitzSO[Ort_Wohnsitz],'Sammel-RG Wohnsitz'!$B37,tbl_WohnsitzSO[Anzahl Pflegetage]),"")</f>
        <v/>
      </c>
      <c r="D37" s="104" t="str">
        <f>IF(B37&lt;&gt;"",SUMIF(tbl_WohnsitzSO[Ort_Wohnsitz],'Sammel-RG Wohnsitz'!$B37,tbl_WohnsitzSO[Patienten Beteiligung]),"")</f>
        <v/>
      </c>
      <c r="E37" s="104"/>
      <c r="F37" s="104" t="str">
        <f>IF(B37&lt;&gt;"",SUMIF(tbl_WohnsitzSO[Ort_Wohnsitz],'Sammel-RG Wohnsitz'!$B37,tbl_WohnsitzSO[KLV A])/60,"")</f>
        <v/>
      </c>
      <c r="G37" s="104" t="str">
        <f>IF(B37&lt;&gt;"",SUMIF(tbl_WohnsitzSO[Ort_Wohnsitz],'Sammel-RG Wohnsitz'!$B37,tbl_WohnsitzSO[KLV B])/60,"")</f>
        <v/>
      </c>
      <c r="H37" s="104" t="str">
        <f>IF(B37&lt;&gt;"",SUMIF(tbl_WohnsitzSO[Ort_Wohnsitz],'Sammel-RG Wohnsitz'!$B37,tbl_WohnsitzSO[KLV C])/60,"")</f>
        <v/>
      </c>
      <c r="I37" s="104">
        <f t="shared" si="3"/>
        <v>0</v>
      </c>
      <c r="J37" s="104" t="str">
        <f>IF(B37&lt;&gt;"",SUMIF(tbl_WohnsitzSO[Ort_Wohnsitz],'Sammel-RG Wohnsitz'!$B37,tbl_WohnsitzSO[KLV A Kosten]),"")</f>
        <v/>
      </c>
      <c r="K37" s="104" t="str">
        <f>IF(B37&lt;&gt;"",SUMIF(tbl_WohnsitzSO[Ort_Wohnsitz],'Sammel-RG Wohnsitz'!$B37,tbl_WohnsitzSO[KLV B Kosten]),"")</f>
        <v/>
      </c>
      <c r="L37" s="104" t="str">
        <f>IF(B37&lt;&gt;"",SUMIF(tbl_WohnsitzSO[Ort_Wohnsitz],'Sammel-RG Wohnsitz'!$B37,tbl_WohnsitzSO[KLV C Kosten]),"")</f>
        <v/>
      </c>
      <c r="M37" s="317">
        <f t="shared" si="4"/>
        <v>0</v>
      </c>
    </row>
    <row r="38" spans="1:13" ht="23.25" customHeight="1">
      <c r="A38" s="200" t="str">
        <f t="shared" si="0"/>
        <v>J750611222222</v>
      </c>
      <c r="B38" s="116" t="str">
        <f>IFERROR(INDEX(Wohnsitz!$H:$H,_xlfn.AGGREGATE(15,6,ROW(tbl_WohnsitzSO[Ort_Wohnsitz])/(tbl_WohnsitzSO[Vorkommen]=1),ROW()-19)),"")</f>
        <v/>
      </c>
      <c r="C38" s="117" t="str">
        <f>IF(B38&lt;&gt;"",SUMIF(tbl_WohnsitzSO[Ort_Wohnsitz],'Sammel-RG Wohnsitz'!$B38,tbl_WohnsitzSO[Anzahl Pflegetage]),"")</f>
        <v/>
      </c>
      <c r="D38" s="104" t="str">
        <f>IF(B38&lt;&gt;"",SUMIF(tbl_WohnsitzSO[Ort_Wohnsitz],'Sammel-RG Wohnsitz'!$B38,tbl_WohnsitzSO[Patienten Beteiligung]),"")</f>
        <v/>
      </c>
      <c r="E38" s="104"/>
      <c r="F38" s="104" t="str">
        <f>IF(B38&lt;&gt;"",SUMIF(tbl_WohnsitzSO[Ort_Wohnsitz],'Sammel-RG Wohnsitz'!$B38,tbl_WohnsitzSO[KLV A])/60,"")</f>
        <v/>
      </c>
      <c r="G38" s="104" t="str">
        <f>IF(B38&lt;&gt;"",SUMIF(tbl_WohnsitzSO[Ort_Wohnsitz],'Sammel-RG Wohnsitz'!$B38,tbl_WohnsitzSO[KLV B])/60,"")</f>
        <v/>
      </c>
      <c r="H38" s="104" t="str">
        <f>IF(B38&lt;&gt;"",SUMIF(tbl_WohnsitzSO[Ort_Wohnsitz],'Sammel-RG Wohnsitz'!$B38,tbl_WohnsitzSO[KLV C])/60,"")</f>
        <v/>
      </c>
      <c r="I38" s="104">
        <f t="shared" si="3"/>
        <v>0</v>
      </c>
      <c r="J38" s="104" t="str">
        <f>IF(B38&lt;&gt;"",SUMIF(tbl_WohnsitzSO[Ort_Wohnsitz],'Sammel-RG Wohnsitz'!$B38,tbl_WohnsitzSO[KLV A Kosten]),"")</f>
        <v/>
      </c>
      <c r="K38" s="104" t="str">
        <f>IF(B38&lt;&gt;"",SUMIF(tbl_WohnsitzSO[Ort_Wohnsitz],'Sammel-RG Wohnsitz'!$B38,tbl_WohnsitzSO[KLV B Kosten]),"")</f>
        <v/>
      </c>
      <c r="L38" s="104" t="str">
        <f>IF(B38&lt;&gt;"",SUMIF(tbl_WohnsitzSO[Ort_Wohnsitz],'Sammel-RG Wohnsitz'!$B38,tbl_WohnsitzSO[KLV C Kosten]),"")</f>
        <v/>
      </c>
      <c r="M38" s="317">
        <f t="shared" si="4"/>
        <v>0</v>
      </c>
    </row>
    <row r="39" spans="1:13" ht="23.25" customHeight="1">
      <c r="A39" s="200" t="str">
        <f t="shared" si="0"/>
        <v>J750611222222</v>
      </c>
      <c r="B39" s="116" t="str">
        <f>IFERROR(INDEX(Wohnsitz!$H:$H,_xlfn.AGGREGATE(15,6,ROW(tbl_WohnsitzSO[Ort_Wohnsitz])/(tbl_WohnsitzSO[Vorkommen]=1),ROW()-19)),"")</f>
        <v/>
      </c>
      <c r="C39" s="117" t="str">
        <f>IF(B39&lt;&gt;"",SUMIF(tbl_WohnsitzSO[Ort_Wohnsitz],'Sammel-RG Wohnsitz'!$B39,tbl_WohnsitzSO[Anzahl Pflegetage]),"")</f>
        <v/>
      </c>
      <c r="D39" s="104" t="str">
        <f>IF(B39&lt;&gt;"",SUMIF(tbl_WohnsitzSO[Ort_Wohnsitz],'Sammel-RG Wohnsitz'!$B39,tbl_WohnsitzSO[Patienten Beteiligung]),"")</f>
        <v/>
      </c>
      <c r="E39" s="104"/>
      <c r="F39" s="104" t="str">
        <f>IF(B39&lt;&gt;"",SUMIF(tbl_WohnsitzSO[Ort_Wohnsitz],'Sammel-RG Wohnsitz'!$B39,tbl_WohnsitzSO[KLV A])/60,"")</f>
        <v/>
      </c>
      <c r="G39" s="104" t="str">
        <f>IF(B39&lt;&gt;"",SUMIF(tbl_WohnsitzSO[Ort_Wohnsitz],'Sammel-RG Wohnsitz'!$B39,tbl_WohnsitzSO[KLV B])/60,"")</f>
        <v/>
      </c>
      <c r="H39" s="104" t="str">
        <f>IF(B39&lt;&gt;"",SUMIF(tbl_WohnsitzSO[Ort_Wohnsitz],'Sammel-RG Wohnsitz'!$B39,tbl_WohnsitzSO[KLV C])/60,"")</f>
        <v/>
      </c>
      <c r="I39" s="104">
        <f t="shared" si="3"/>
        <v>0</v>
      </c>
      <c r="J39" s="104" t="str">
        <f>IF(B39&lt;&gt;"",SUMIF(tbl_WohnsitzSO[Ort_Wohnsitz],'Sammel-RG Wohnsitz'!$B39,tbl_WohnsitzSO[KLV A Kosten]),"")</f>
        <v/>
      </c>
      <c r="K39" s="104" t="str">
        <f>IF(B39&lt;&gt;"",SUMIF(tbl_WohnsitzSO[Ort_Wohnsitz],'Sammel-RG Wohnsitz'!$B39,tbl_WohnsitzSO[KLV B Kosten]),"")</f>
        <v/>
      </c>
      <c r="L39" s="104" t="str">
        <f>IF(B39&lt;&gt;"",SUMIF(tbl_WohnsitzSO[Ort_Wohnsitz],'Sammel-RG Wohnsitz'!$B39,tbl_WohnsitzSO[KLV C Kosten]),"")</f>
        <v/>
      </c>
      <c r="M39" s="317">
        <f t="shared" si="4"/>
        <v>0</v>
      </c>
    </row>
    <row r="40" spans="1:13" ht="23.25" customHeight="1">
      <c r="A40" s="200" t="str">
        <f t="shared" si="0"/>
        <v>J750611222222</v>
      </c>
      <c r="B40" s="116" t="str">
        <f>IFERROR(INDEX(Wohnsitz!$H:$H,_xlfn.AGGREGATE(15,6,ROW(tbl_WohnsitzSO[Ort_Wohnsitz])/(tbl_WohnsitzSO[Vorkommen]=1),ROW()-19)),"")</f>
        <v/>
      </c>
      <c r="C40" s="117" t="str">
        <f>IF(B40&lt;&gt;"",SUMIF(tbl_WohnsitzSO[Ort_Wohnsitz],'Sammel-RG Wohnsitz'!$B40,tbl_WohnsitzSO[Anzahl Pflegetage]),"")</f>
        <v/>
      </c>
      <c r="D40" s="104" t="str">
        <f>IF(B40&lt;&gt;"",SUMIF(tbl_WohnsitzSO[Ort_Wohnsitz],'Sammel-RG Wohnsitz'!$B40,tbl_WohnsitzSO[Patienten Beteiligung]),"")</f>
        <v/>
      </c>
      <c r="E40" s="104"/>
      <c r="F40" s="104" t="str">
        <f>IF(B40&lt;&gt;"",SUMIF(tbl_WohnsitzSO[Ort_Wohnsitz],'Sammel-RG Wohnsitz'!$B40,tbl_WohnsitzSO[KLV A])/60,"")</f>
        <v/>
      </c>
      <c r="G40" s="104" t="str">
        <f>IF(B40&lt;&gt;"",SUMIF(tbl_WohnsitzSO[Ort_Wohnsitz],'Sammel-RG Wohnsitz'!$B40,tbl_WohnsitzSO[KLV B])/60,"")</f>
        <v/>
      </c>
      <c r="H40" s="104" t="str">
        <f>IF(B40&lt;&gt;"",SUMIF(tbl_WohnsitzSO[Ort_Wohnsitz],'Sammel-RG Wohnsitz'!$B40,tbl_WohnsitzSO[KLV C])/60,"")</f>
        <v/>
      </c>
      <c r="I40" s="104">
        <f t="shared" si="3"/>
        <v>0</v>
      </c>
      <c r="J40" s="104" t="str">
        <f>IF(B40&lt;&gt;"",SUMIF(tbl_WohnsitzSO[Ort_Wohnsitz],'Sammel-RG Wohnsitz'!$B40,tbl_WohnsitzSO[KLV A Kosten]),"")</f>
        <v/>
      </c>
      <c r="K40" s="104" t="str">
        <f>IF(B40&lt;&gt;"",SUMIF(tbl_WohnsitzSO[Ort_Wohnsitz],'Sammel-RG Wohnsitz'!$B40,tbl_WohnsitzSO[KLV B Kosten]),"")</f>
        <v/>
      </c>
      <c r="L40" s="104" t="str">
        <f>IF(B40&lt;&gt;"",SUMIF(tbl_WohnsitzSO[Ort_Wohnsitz],'Sammel-RG Wohnsitz'!$B40,tbl_WohnsitzSO[KLV C Kosten]),"")</f>
        <v/>
      </c>
      <c r="M40" s="317">
        <f t="shared" si="4"/>
        <v>0</v>
      </c>
    </row>
    <row r="41" spans="1:13" ht="23.25" customHeight="1">
      <c r="A41" s="200" t="str">
        <f t="shared" si="0"/>
        <v>J750611222222</v>
      </c>
      <c r="B41" s="116" t="str">
        <f>IFERROR(INDEX(Wohnsitz!$H:$H,_xlfn.AGGREGATE(15,6,ROW(tbl_WohnsitzSO[Ort_Wohnsitz])/(tbl_WohnsitzSO[Vorkommen]=1),ROW()-19)),"")</f>
        <v/>
      </c>
      <c r="C41" s="117" t="str">
        <f>IF(B41&lt;&gt;"",SUMIF(tbl_WohnsitzSO[Ort_Wohnsitz],'Sammel-RG Wohnsitz'!$B41,tbl_WohnsitzSO[Anzahl Pflegetage]),"")</f>
        <v/>
      </c>
      <c r="D41" s="104" t="str">
        <f>IF(B41&lt;&gt;"",SUMIF(tbl_WohnsitzSO[Ort_Wohnsitz],'Sammel-RG Wohnsitz'!$B41,tbl_WohnsitzSO[Patienten Beteiligung]),"")</f>
        <v/>
      </c>
      <c r="E41" s="104"/>
      <c r="F41" s="104" t="str">
        <f>IF(B41&lt;&gt;"",SUMIF(tbl_WohnsitzSO[Ort_Wohnsitz],'Sammel-RG Wohnsitz'!$B41,tbl_WohnsitzSO[KLV A])/60,"")</f>
        <v/>
      </c>
      <c r="G41" s="104" t="str">
        <f>IF(B41&lt;&gt;"",SUMIF(tbl_WohnsitzSO[Ort_Wohnsitz],'Sammel-RG Wohnsitz'!$B41,tbl_WohnsitzSO[KLV B])/60,"")</f>
        <v/>
      </c>
      <c r="H41" s="104" t="str">
        <f>IF(B41&lt;&gt;"",SUMIF(tbl_WohnsitzSO[Ort_Wohnsitz],'Sammel-RG Wohnsitz'!$B41,tbl_WohnsitzSO[KLV C])/60,"")</f>
        <v/>
      </c>
      <c r="I41" s="104">
        <f t="shared" si="3"/>
        <v>0</v>
      </c>
      <c r="J41" s="104" t="str">
        <f>IF(B41&lt;&gt;"",SUMIF(tbl_WohnsitzSO[Ort_Wohnsitz],'Sammel-RG Wohnsitz'!$B41,tbl_WohnsitzSO[KLV A Kosten]),"")</f>
        <v/>
      </c>
      <c r="K41" s="104" t="str">
        <f>IF(B41&lt;&gt;"",SUMIF(tbl_WohnsitzSO[Ort_Wohnsitz],'Sammel-RG Wohnsitz'!$B41,tbl_WohnsitzSO[KLV B Kosten]),"")</f>
        <v/>
      </c>
      <c r="L41" s="104" t="str">
        <f>IF(B41&lt;&gt;"",SUMIF(tbl_WohnsitzSO[Ort_Wohnsitz],'Sammel-RG Wohnsitz'!$B41,tbl_WohnsitzSO[KLV C Kosten]),"")</f>
        <v/>
      </c>
      <c r="M41" s="317">
        <f t="shared" si="4"/>
        <v>0</v>
      </c>
    </row>
    <row r="42" spans="1:13" ht="23.25" customHeight="1">
      <c r="A42" s="200" t="str">
        <f t="shared" si="0"/>
        <v>J750611222222</v>
      </c>
      <c r="B42" s="116" t="str">
        <f>IFERROR(INDEX(Wohnsitz!$H:$H,_xlfn.AGGREGATE(15,6,ROW(tbl_WohnsitzSO[Ort_Wohnsitz])/(tbl_WohnsitzSO[Vorkommen]=1),ROW()-19)),"")</f>
        <v/>
      </c>
      <c r="C42" s="117" t="str">
        <f>IF(B42&lt;&gt;"",SUMIF(tbl_WohnsitzSO[Ort_Wohnsitz],'Sammel-RG Wohnsitz'!$B42,tbl_WohnsitzSO[Anzahl Pflegetage]),"")</f>
        <v/>
      </c>
      <c r="D42" s="104" t="str">
        <f>IF(B42&lt;&gt;"",SUMIF(tbl_WohnsitzSO[Ort_Wohnsitz],'Sammel-RG Wohnsitz'!$B42,tbl_WohnsitzSO[Patienten Beteiligung]),"")</f>
        <v/>
      </c>
      <c r="E42" s="104"/>
      <c r="F42" s="104" t="str">
        <f>IF(B42&lt;&gt;"",SUMIF(tbl_WohnsitzSO[Ort_Wohnsitz],'Sammel-RG Wohnsitz'!$B42,tbl_WohnsitzSO[KLV A])/60,"")</f>
        <v/>
      </c>
      <c r="G42" s="104" t="str">
        <f>IF(B42&lt;&gt;"",SUMIF(tbl_WohnsitzSO[Ort_Wohnsitz],'Sammel-RG Wohnsitz'!$B42,tbl_WohnsitzSO[KLV B])/60,"")</f>
        <v/>
      </c>
      <c r="H42" s="104" t="str">
        <f>IF(B42&lt;&gt;"",SUMIF(tbl_WohnsitzSO[Ort_Wohnsitz],'Sammel-RG Wohnsitz'!$B42,tbl_WohnsitzSO[KLV C])/60,"")</f>
        <v/>
      </c>
      <c r="I42" s="104">
        <f t="shared" si="3"/>
        <v>0</v>
      </c>
      <c r="J42" s="104" t="str">
        <f>IF(B42&lt;&gt;"",SUMIF(tbl_WohnsitzSO[Ort_Wohnsitz],'Sammel-RG Wohnsitz'!$B42,tbl_WohnsitzSO[KLV A Kosten]),"")</f>
        <v/>
      </c>
      <c r="K42" s="104" t="str">
        <f>IF(B42&lt;&gt;"",SUMIF(tbl_WohnsitzSO[Ort_Wohnsitz],'Sammel-RG Wohnsitz'!$B42,tbl_WohnsitzSO[KLV B Kosten]),"")</f>
        <v/>
      </c>
      <c r="L42" s="104" t="str">
        <f>IF(B42&lt;&gt;"",SUMIF(tbl_WohnsitzSO[Ort_Wohnsitz],'Sammel-RG Wohnsitz'!$B42,tbl_WohnsitzSO[KLV C Kosten]),"")</f>
        <v/>
      </c>
      <c r="M42" s="317">
        <f t="shared" si="4"/>
        <v>0</v>
      </c>
    </row>
    <row r="43" spans="1:13" ht="23.25" customHeight="1">
      <c r="A43" s="200" t="str">
        <f t="shared" si="0"/>
        <v>J750611222222</v>
      </c>
      <c r="B43" s="116" t="str">
        <f>IFERROR(INDEX(Wohnsitz!$H:$H,_xlfn.AGGREGATE(15,6,ROW(tbl_WohnsitzSO[Ort_Wohnsitz])/(tbl_WohnsitzSO[Vorkommen]=1),ROW()-19)),"")</f>
        <v/>
      </c>
      <c r="C43" s="117" t="str">
        <f>IF(B43&lt;&gt;"",SUMIF(tbl_WohnsitzSO[Ort_Wohnsitz],'Sammel-RG Wohnsitz'!$B43,tbl_WohnsitzSO[Anzahl Pflegetage]),"")</f>
        <v/>
      </c>
      <c r="D43" s="104" t="str">
        <f>IF(B43&lt;&gt;"",SUMIF(tbl_WohnsitzSO[Ort_Wohnsitz],'Sammel-RG Wohnsitz'!$B43,tbl_WohnsitzSO[Patienten Beteiligung]),"")</f>
        <v/>
      </c>
      <c r="E43" s="104"/>
      <c r="F43" s="104" t="str">
        <f>IF(B43&lt;&gt;"",SUMIF(tbl_WohnsitzSO[Ort_Wohnsitz],'Sammel-RG Wohnsitz'!$B43,tbl_WohnsitzSO[KLV A])/60,"")</f>
        <v/>
      </c>
      <c r="G43" s="104" t="str">
        <f>IF(B43&lt;&gt;"",SUMIF(tbl_WohnsitzSO[Ort_Wohnsitz],'Sammel-RG Wohnsitz'!$B43,tbl_WohnsitzSO[KLV B])/60,"")</f>
        <v/>
      </c>
      <c r="H43" s="104" t="str">
        <f>IF(B43&lt;&gt;"",SUMIF(tbl_WohnsitzSO[Ort_Wohnsitz],'Sammel-RG Wohnsitz'!$B43,tbl_WohnsitzSO[KLV C])/60,"")</f>
        <v/>
      </c>
      <c r="I43" s="104">
        <f t="shared" si="3"/>
        <v>0</v>
      </c>
      <c r="J43" s="104" t="str">
        <f>IF(B43&lt;&gt;"",SUMIF(tbl_WohnsitzSO[Ort_Wohnsitz],'Sammel-RG Wohnsitz'!$B43,tbl_WohnsitzSO[KLV A Kosten]),"")</f>
        <v/>
      </c>
      <c r="K43" s="104" t="str">
        <f>IF(B43&lt;&gt;"",SUMIF(tbl_WohnsitzSO[Ort_Wohnsitz],'Sammel-RG Wohnsitz'!$B43,tbl_WohnsitzSO[KLV B Kosten]),"")</f>
        <v/>
      </c>
      <c r="L43" s="104" t="str">
        <f>IF(B43&lt;&gt;"",SUMIF(tbl_WohnsitzSO[Ort_Wohnsitz],'Sammel-RG Wohnsitz'!$B43,tbl_WohnsitzSO[KLV C Kosten]),"")</f>
        <v/>
      </c>
      <c r="M43" s="317">
        <f t="shared" si="4"/>
        <v>0</v>
      </c>
    </row>
    <row r="44" spans="1:13" ht="23.25" customHeight="1">
      <c r="A44" s="200" t="str">
        <f t="shared" si="0"/>
        <v>J750611222222</v>
      </c>
      <c r="B44" s="116" t="str">
        <f>IFERROR(INDEX(Wohnsitz!$H:$H,_xlfn.AGGREGATE(15,6,ROW(tbl_WohnsitzSO[Ort_Wohnsitz])/(tbl_WohnsitzSO[Vorkommen]=1),ROW()-19)),"")</f>
        <v/>
      </c>
      <c r="C44" s="117" t="str">
        <f>IF(B44&lt;&gt;"",SUMIF(tbl_WohnsitzSO[Ort_Wohnsitz],'Sammel-RG Wohnsitz'!$B44,tbl_WohnsitzSO[Anzahl Pflegetage]),"")</f>
        <v/>
      </c>
      <c r="D44" s="104" t="str">
        <f>IF(B44&lt;&gt;"",SUMIF(tbl_WohnsitzSO[Ort_Wohnsitz],'Sammel-RG Wohnsitz'!$B44,tbl_WohnsitzSO[Patienten Beteiligung]),"")</f>
        <v/>
      </c>
      <c r="E44" s="104"/>
      <c r="F44" s="104" t="str">
        <f>IF(B44&lt;&gt;"",SUMIF(tbl_WohnsitzSO[Ort_Wohnsitz],'Sammel-RG Wohnsitz'!$B44,tbl_WohnsitzSO[KLV A])/60,"")</f>
        <v/>
      </c>
      <c r="G44" s="104" t="str">
        <f>IF(B44&lt;&gt;"",SUMIF(tbl_WohnsitzSO[Ort_Wohnsitz],'Sammel-RG Wohnsitz'!$B44,tbl_WohnsitzSO[KLV B])/60,"")</f>
        <v/>
      </c>
      <c r="H44" s="104" t="str">
        <f>IF(B44&lt;&gt;"",SUMIF(tbl_WohnsitzSO[Ort_Wohnsitz],'Sammel-RG Wohnsitz'!$B44,tbl_WohnsitzSO[KLV C])/60,"")</f>
        <v/>
      </c>
      <c r="I44" s="104">
        <f t="shared" si="3"/>
        <v>0</v>
      </c>
      <c r="J44" s="104" t="str">
        <f>IF(B44&lt;&gt;"",SUMIF(tbl_WohnsitzSO[Ort_Wohnsitz],'Sammel-RG Wohnsitz'!$B44,tbl_WohnsitzSO[KLV A Kosten]),"")</f>
        <v/>
      </c>
      <c r="K44" s="104" t="str">
        <f>IF(B44&lt;&gt;"",SUMIF(tbl_WohnsitzSO[Ort_Wohnsitz],'Sammel-RG Wohnsitz'!$B44,tbl_WohnsitzSO[KLV B Kosten]),"")</f>
        <v/>
      </c>
      <c r="L44" s="104" t="str">
        <f>IF(B44&lt;&gt;"",SUMIF(tbl_WohnsitzSO[Ort_Wohnsitz],'Sammel-RG Wohnsitz'!$B44,tbl_WohnsitzSO[KLV C Kosten]),"")</f>
        <v/>
      </c>
      <c r="M44" s="317">
        <f t="shared" si="4"/>
        <v>0</v>
      </c>
    </row>
    <row r="45" spans="1:13" ht="23.25" customHeight="1" thickBot="1">
      <c r="A45" s="200" t="str">
        <f t="shared" si="0"/>
        <v>J750611222222</v>
      </c>
      <c r="B45" s="318" t="str">
        <f>IFERROR(INDEX(Wohnsitz!$H:$H,_xlfn.AGGREGATE(15,6,ROW(tbl_WohnsitzSO[Ort_Wohnsitz])/(tbl_WohnsitzSO[Vorkommen]=1),ROW()-19)),"")</f>
        <v/>
      </c>
      <c r="C45" s="119" t="str">
        <f>IF(B45&lt;&gt;"",SUMIF(tbl_WohnsitzSO[Ort_Wohnsitz],'Sammel-RG Wohnsitz'!$B45,tbl_WohnsitzSO[Anzahl Pflegetage]),"")</f>
        <v/>
      </c>
      <c r="D45" s="120" t="str">
        <f>IF(B45&lt;&gt;"",SUMIF(tbl_WohnsitzSO[Ort_Wohnsitz],'Sammel-RG Wohnsitz'!$B45,tbl_WohnsitzSO[Patienten Beteiligung]),"")</f>
        <v/>
      </c>
      <c r="E45" s="120"/>
      <c r="F45" s="120" t="str">
        <f>IF(B45&lt;&gt;"",SUMIF(tbl_WohnsitzSO[Ort_Wohnsitz],'Sammel-RG Wohnsitz'!$B45,tbl_WohnsitzSO[KLV A])/60,"")</f>
        <v/>
      </c>
      <c r="G45" s="120" t="str">
        <f>IF(B45&lt;&gt;"",SUMIF(tbl_WohnsitzSO[Ort_Wohnsitz],'Sammel-RG Wohnsitz'!$B45,tbl_WohnsitzSO[KLV B])/60,"")</f>
        <v/>
      </c>
      <c r="H45" s="120" t="str">
        <f>IF(B45&lt;&gt;"",SUMIF(tbl_WohnsitzSO[Ort_Wohnsitz],'Sammel-RG Wohnsitz'!$B45,tbl_WohnsitzSO[KLV C])/60,"")</f>
        <v/>
      </c>
      <c r="I45" s="120">
        <f t="shared" si="3"/>
        <v>0</v>
      </c>
      <c r="J45" s="120" t="str">
        <f>IF(B45&lt;&gt;"",SUMIF(tbl_WohnsitzSO[Ort_Wohnsitz],'Sammel-RG Wohnsitz'!$B45,tbl_WohnsitzSO[KLV A Kosten]),"")</f>
        <v/>
      </c>
      <c r="K45" s="120" t="str">
        <f>IF(B45&lt;&gt;"",SUMIF(tbl_WohnsitzSO[Ort_Wohnsitz],'Sammel-RG Wohnsitz'!$B45,tbl_WohnsitzSO[KLV B Kosten]),"")</f>
        <v/>
      </c>
      <c r="L45" s="120" t="str">
        <f>IF(B45&lt;&gt;"",SUMIF(tbl_WohnsitzSO[Ort_Wohnsitz],'Sammel-RG Wohnsitz'!$B45,tbl_WohnsitzSO[KLV C Kosten]),"")</f>
        <v/>
      </c>
      <c r="M45" s="319">
        <f t="shared" si="4"/>
        <v>0</v>
      </c>
    </row>
    <row r="46" spans="1:13" ht="23.25" customHeight="1" thickBot="1"/>
    <row r="47" spans="1:13" ht="23.25" customHeight="1" thickBot="1">
      <c r="B47" s="212" t="s">
        <v>177</v>
      </c>
      <c r="C47" s="213"/>
      <c r="D47" s="213"/>
      <c r="E47" s="213"/>
      <c r="F47" s="213"/>
      <c r="G47" s="213"/>
      <c r="H47" s="213"/>
      <c r="I47" s="213"/>
      <c r="J47" s="213"/>
      <c r="K47" s="257" t="s">
        <v>308</v>
      </c>
      <c r="L47" s="213"/>
      <c r="M47" s="258">
        <f>ROUND(SUM(M20:M45)*20,)/20</f>
        <v>0</v>
      </c>
    </row>
    <row r="48" spans="1:13" ht="23.25" customHeight="1">
      <c r="B48" s="363" t="s">
        <v>313</v>
      </c>
      <c r="C48" s="363"/>
      <c r="D48" s="363"/>
      <c r="E48" s="363"/>
      <c r="F48" s="363"/>
      <c r="G48" s="363"/>
      <c r="H48" s="363"/>
      <c r="I48" s="363"/>
      <c r="J48" s="363"/>
      <c r="K48" s="363"/>
      <c r="L48" s="363"/>
      <c r="M48" s="363"/>
    </row>
    <row r="49" spans="2:14" ht="36.75" customHeight="1">
      <c r="B49" s="368" t="s">
        <v>272</v>
      </c>
      <c r="C49" s="368"/>
      <c r="D49" s="368"/>
      <c r="E49" s="368"/>
      <c r="F49" s="368"/>
      <c r="G49" s="368"/>
      <c r="H49" s="368"/>
      <c r="I49" s="368"/>
      <c r="J49" s="368"/>
      <c r="K49" s="368"/>
      <c r="L49" s="368"/>
      <c r="M49" s="368"/>
    </row>
    <row r="50" spans="2:14" ht="18"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</row>
    <row r="51" spans="2:14" ht="18">
      <c r="B51" s="362" t="s">
        <v>180</v>
      </c>
      <c r="C51" s="362"/>
      <c r="D51" s="362"/>
      <c r="E51" s="362"/>
      <c r="F51" s="362"/>
      <c r="G51" s="362"/>
      <c r="H51" s="362"/>
      <c r="I51" s="362"/>
      <c r="J51" s="362"/>
      <c r="K51" s="362"/>
      <c r="L51" s="362"/>
      <c r="M51" s="362"/>
    </row>
    <row r="52" spans="2:14" ht="18">
      <c r="B52" s="362" t="s">
        <v>181</v>
      </c>
      <c r="C52" s="362"/>
      <c r="D52" s="362"/>
      <c r="E52" s="362"/>
      <c r="F52" s="362"/>
      <c r="G52" s="362"/>
      <c r="H52" s="362"/>
      <c r="I52" s="362"/>
      <c r="J52" s="362"/>
      <c r="K52" s="362"/>
      <c r="L52" s="362"/>
      <c r="M52" s="362"/>
    </row>
    <row r="53" spans="2:14" ht="18">
      <c r="B53" s="362" t="s">
        <v>182</v>
      </c>
      <c r="C53" s="362"/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81"/>
    </row>
    <row r="54" spans="2:14" ht="18">
      <c r="B54" s="362" t="s">
        <v>183</v>
      </c>
      <c r="C54" s="362"/>
      <c r="D54" s="362"/>
      <c r="E54" s="362"/>
      <c r="F54" s="362"/>
      <c r="G54" s="362"/>
      <c r="H54" s="362"/>
      <c r="I54" s="362"/>
      <c r="J54" s="362"/>
      <c r="K54" s="362"/>
      <c r="L54" s="362"/>
      <c r="M54" s="362"/>
      <c r="N54" s="81"/>
    </row>
    <row r="55" spans="2:14" ht="18">
      <c r="B55" s="362"/>
      <c r="C55" s="362"/>
      <c r="D55" s="362"/>
      <c r="E55" s="362"/>
      <c r="F55" s="362"/>
      <c r="G55" s="362"/>
      <c r="H55" s="362"/>
      <c r="I55" s="362"/>
      <c r="J55" s="362"/>
      <c r="K55" s="362"/>
      <c r="L55" s="362"/>
      <c r="M55" s="362"/>
      <c r="N55" s="81"/>
    </row>
    <row r="56" spans="2:14" ht="12" customHeight="1"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81"/>
    </row>
    <row r="57" spans="2:14" ht="18">
      <c r="B57" s="367" t="s">
        <v>353</v>
      </c>
      <c r="C57" s="367"/>
      <c r="D57" s="367"/>
      <c r="E57" s="367"/>
      <c r="F57" s="367"/>
      <c r="G57" s="367"/>
      <c r="H57" s="367"/>
      <c r="I57" s="367"/>
      <c r="J57" s="367"/>
      <c r="K57" s="367"/>
      <c r="L57" s="367"/>
      <c r="M57" s="367"/>
    </row>
    <row r="58" spans="2:14" ht="12" customHeight="1"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</row>
    <row r="59" spans="2:14" ht="18.75">
      <c r="B59" s="206" t="s">
        <v>270</v>
      </c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</row>
    <row r="60" spans="2:14" ht="18.75"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</row>
    <row r="61" spans="2:14" ht="18">
      <c r="B61" s="211" t="s">
        <v>354</v>
      </c>
      <c r="C61" s="210"/>
      <c r="D61" s="210"/>
      <c r="E61" s="210"/>
      <c r="F61" s="210"/>
      <c r="G61" s="210"/>
      <c r="H61" s="210"/>
      <c r="I61" s="210"/>
      <c r="J61" s="210"/>
      <c r="K61" s="210"/>
      <c r="L61" s="208"/>
      <c r="M61" s="207"/>
    </row>
    <row r="62" spans="2:14" ht="20.25">
      <c r="B62" s="211" t="s">
        <v>273</v>
      </c>
      <c r="C62" s="75"/>
      <c r="D62" s="75"/>
      <c r="E62" s="75"/>
      <c r="F62" s="74"/>
      <c r="G62" s="121"/>
      <c r="H62" s="121"/>
      <c r="I62" s="121"/>
      <c r="J62" s="121"/>
      <c r="K62" s="121"/>
      <c r="L62" s="121"/>
      <c r="M62" s="209" t="str">
        <f>I9&amp;"/"&amp;I10</f>
        <v>J750611/222222</v>
      </c>
    </row>
    <row r="63" spans="2:14" ht="20.25">
      <c r="B63" s="74"/>
      <c r="C63" s="75"/>
      <c r="D63" s="75"/>
      <c r="E63" s="75"/>
      <c r="F63" s="74"/>
      <c r="G63" s="121"/>
      <c r="H63" s="121"/>
      <c r="I63" s="121"/>
      <c r="J63" s="121"/>
      <c r="K63" s="121"/>
      <c r="L63" s="121"/>
      <c r="M63" s="121"/>
    </row>
  </sheetData>
  <sheetProtection password="D46B" sheet="1" objects="1" scenarios="1"/>
  <mergeCells count="22">
    <mergeCell ref="B55:M55"/>
    <mergeCell ref="B57:M57"/>
    <mergeCell ref="B49:M49"/>
    <mergeCell ref="I9:L9"/>
    <mergeCell ref="I12:L12"/>
    <mergeCell ref="I13:L13"/>
    <mergeCell ref="I14:L14"/>
    <mergeCell ref="C9:F9"/>
    <mergeCell ref="C10:F10"/>
    <mergeCell ref="C11:F11"/>
    <mergeCell ref="C12:F12"/>
    <mergeCell ref="C13:F13"/>
    <mergeCell ref="C14:F14"/>
    <mergeCell ref="C16:F16"/>
    <mergeCell ref="B53:M53"/>
    <mergeCell ref="B54:M54"/>
    <mergeCell ref="I10:L10"/>
    <mergeCell ref="F18:I18"/>
    <mergeCell ref="B51:M51"/>
    <mergeCell ref="B52:M52"/>
    <mergeCell ref="B48:M48"/>
    <mergeCell ref="J18:M18"/>
  </mergeCells>
  <conditionalFormatting sqref="B20:B45">
    <cfRule type="expression" dxfId="56" priority="13">
      <formula>COUNTIF(Ort_KTSO,$B20)&lt;1</formula>
    </cfRule>
  </conditionalFormatting>
  <conditionalFormatting sqref="B48:M48">
    <cfRule type="expression" dxfId="55" priority="1">
      <formula>$B$45&lt;&gt;""</formula>
    </cfRule>
  </conditionalFormatting>
  <pageMargins left="1.1811023622047245" right="0.78740157480314965" top="0.78740157480314965" bottom="0.78740157480314965" header="0.51181102362204722" footer="0.51181102362204722"/>
  <pageSetup paperSize="9" scale="75" fitToHeight="0" orientation="landscape" r:id="rId1"/>
  <headerFooter scaleWithDoc="0">
    <oddFooter>&amp;L&amp;8&amp;F&amp;R&amp;8&amp;P / &amp;N</oddFooter>
  </headerFooter>
  <rowBreaks count="1" manualBreakCount="1">
    <brk id="26" min="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workbookViewId="0">
      <selection activeCell="C7" sqref="C7:G7"/>
    </sheetView>
  </sheetViews>
  <sheetFormatPr baseColWidth="10" defaultRowHeight="12.75"/>
  <cols>
    <col min="1" max="1" width="11" style="232"/>
    <col min="2" max="2" width="23.25" style="232" customWidth="1"/>
    <col min="3" max="3" width="14" style="232" customWidth="1"/>
    <col min="4" max="4" width="11" style="232"/>
    <col min="5" max="5" width="9.25" style="232" customWidth="1"/>
    <col min="6" max="6" width="11.875" style="232" customWidth="1"/>
    <col min="7" max="7" width="15.5" style="232" customWidth="1"/>
    <col min="8" max="257" width="11" style="232"/>
    <col min="258" max="258" width="23.25" style="232" customWidth="1"/>
    <col min="259" max="259" width="14" style="232" customWidth="1"/>
    <col min="260" max="260" width="11" style="232"/>
    <col min="261" max="261" width="9.25" style="232" customWidth="1"/>
    <col min="262" max="262" width="11.875" style="232" customWidth="1"/>
    <col min="263" max="263" width="15.5" style="232" customWidth="1"/>
    <col min="264" max="513" width="11" style="232"/>
    <col min="514" max="514" width="23.25" style="232" customWidth="1"/>
    <col min="515" max="515" width="14" style="232" customWidth="1"/>
    <col min="516" max="516" width="11" style="232"/>
    <col min="517" max="517" width="9.25" style="232" customWidth="1"/>
    <col min="518" max="518" width="11.875" style="232" customWidth="1"/>
    <col min="519" max="519" width="15.5" style="232" customWidth="1"/>
    <col min="520" max="769" width="11" style="232"/>
    <col min="770" max="770" width="23.25" style="232" customWidth="1"/>
    <col min="771" max="771" width="14" style="232" customWidth="1"/>
    <col min="772" max="772" width="11" style="232"/>
    <col min="773" max="773" width="9.25" style="232" customWidth="1"/>
    <col min="774" max="774" width="11.875" style="232" customWidth="1"/>
    <col min="775" max="775" width="15.5" style="232" customWidth="1"/>
    <col min="776" max="1025" width="11" style="232"/>
    <col min="1026" max="1026" width="23.25" style="232" customWidth="1"/>
    <col min="1027" max="1027" width="14" style="232" customWidth="1"/>
    <col min="1028" max="1028" width="11" style="232"/>
    <col min="1029" max="1029" width="9.25" style="232" customWidth="1"/>
    <col min="1030" max="1030" width="11.875" style="232" customWidth="1"/>
    <col min="1031" max="1031" width="15.5" style="232" customWidth="1"/>
    <col min="1032" max="1281" width="11" style="232"/>
    <col min="1282" max="1282" width="23.25" style="232" customWidth="1"/>
    <col min="1283" max="1283" width="14" style="232" customWidth="1"/>
    <col min="1284" max="1284" width="11" style="232"/>
    <col min="1285" max="1285" width="9.25" style="232" customWidth="1"/>
    <col min="1286" max="1286" width="11.875" style="232" customWidth="1"/>
    <col min="1287" max="1287" width="15.5" style="232" customWidth="1"/>
    <col min="1288" max="1537" width="11" style="232"/>
    <col min="1538" max="1538" width="23.25" style="232" customWidth="1"/>
    <col min="1539" max="1539" width="14" style="232" customWidth="1"/>
    <col min="1540" max="1540" width="11" style="232"/>
    <col min="1541" max="1541" width="9.25" style="232" customWidth="1"/>
    <col min="1542" max="1542" width="11.875" style="232" customWidth="1"/>
    <col min="1543" max="1543" width="15.5" style="232" customWidth="1"/>
    <col min="1544" max="1793" width="11" style="232"/>
    <col min="1794" max="1794" width="23.25" style="232" customWidth="1"/>
    <col min="1795" max="1795" width="14" style="232" customWidth="1"/>
    <col min="1796" max="1796" width="11" style="232"/>
    <col min="1797" max="1797" width="9.25" style="232" customWidth="1"/>
    <col min="1798" max="1798" width="11.875" style="232" customWidth="1"/>
    <col min="1799" max="1799" width="15.5" style="232" customWidth="1"/>
    <col min="1800" max="2049" width="11" style="232"/>
    <col min="2050" max="2050" width="23.25" style="232" customWidth="1"/>
    <col min="2051" max="2051" width="14" style="232" customWidth="1"/>
    <col min="2052" max="2052" width="11" style="232"/>
    <col min="2053" max="2053" width="9.25" style="232" customWidth="1"/>
    <col min="2054" max="2054" width="11.875" style="232" customWidth="1"/>
    <col min="2055" max="2055" width="15.5" style="232" customWidth="1"/>
    <col min="2056" max="2305" width="11" style="232"/>
    <col min="2306" max="2306" width="23.25" style="232" customWidth="1"/>
    <col min="2307" max="2307" width="14" style="232" customWidth="1"/>
    <col min="2308" max="2308" width="11" style="232"/>
    <col min="2309" max="2309" width="9.25" style="232" customWidth="1"/>
    <col min="2310" max="2310" width="11.875" style="232" customWidth="1"/>
    <col min="2311" max="2311" width="15.5" style="232" customWidth="1"/>
    <col min="2312" max="2561" width="11" style="232"/>
    <col min="2562" max="2562" width="23.25" style="232" customWidth="1"/>
    <col min="2563" max="2563" width="14" style="232" customWidth="1"/>
    <col min="2564" max="2564" width="11" style="232"/>
    <col min="2565" max="2565" width="9.25" style="232" customWidth="1"/>
    <col min="2566" max="2566" width="11.875" style="232" customWidth="1"/>
    <col min="2567" max="2567" width="15.5" style="232" customWidth="1"/>
    <col min="2568" max="2817" width="11" style="232"/>
    <col min="2818" max="2818" width="23.25" style="232" customWidth="1"/>
    <col min="2819" max="2819" width="14" style="232" customWidth="1"/>
    <col min="2820" max="2820" width="11" style="232"/>
    <col min="2821" max="2821" width="9.25" style="232" customWidth="1"/>
    <col min="2822" max="2822" width="11.875" style="232" customWidth="1"/>
    <col min="2823" max="2823" width="15.5" style="232" customWidth="1"/>
    <col min="2824" max="3073" width="11" style="232"/>
    <col min="3074" max="3074" width="23.25" style="232" customWidth="1"/>
    <col min="3075" max="3075" width="14" style="232" customWidth="1"/>
    <col min="3076" max="3076" width="11" style="232"/>
    <col min="3077" max="3077" width="9.25" style="232" customWidth="1"/>
    <col min="3078" max="3078" width="11.875" style="232" customWidth="1"/>
    <col min="3079" max="3079" width="15.5" style="232" customWidth="1"/>
    <col min="3080" max="3329" width="11" style="232"/>
    <col min="3330" max="3330" width="23.25" style="232" customWidth="1"/>
    <col min="3331" max="3331" width="14" style="232" customWidth="1"/>
    <col min="3332" max="3332" width="11" style="232"/>
    <col min="3333" max="3333" width="9.25" style="232" customWidth="1"/>
    <col min="3334" max="3334" width="11.875" style="232" customWidth="1"/>
    <col min="3335" max="3335" width="15.5" style="232" customWidth="1"/>
    <col min="3336" max="3585" width="11" style="232"/>
    <col min="3586" max="3586" width="23.25" style="232" customWidth="1"/>
    <col min="3587" max="3587" width="14" style="232" customWidth="1"/>
    <col min="3588" max="3588" width="11" style="232"/>
    <col min="3589" max="3589" width="9.25" style="232" customWidth="1"/>
    <col min="3590" max="3590" width="11.875" style="232" customWidth="1"/>
    <col min="3591" max="3591" width="15.5" style="232" customWidth="1"/>
    <col min="3592" max="3841" width="11" style="232"/>
    <col min="3842" max="3842" width="23.25" style="232" customWidth="1"/>
    <col min="3843" max="3843" width="14" style="232" customWidth="1"/>
    <col min="3844" max="3844" width="11" style="232"/>
    <col min="3845" max="3845" width="9.25" style="232" customWidth="1"/>
    <col min="3846" max="3846" width="11.875" style="232" customWidth="1"/>
    <col min="3847" max="3847" width="15.5" style="232" customWidth="1"/>
    <col min="3848" max="4097" width="11" style="232"/>
    <col min="4098" max="4098" width="23.25" style="232" customWidth="1"/>
    <col min="4099" max="4099" width="14" style="232" customWidth="1"/>
    <col min="4100" max="4100" width="11" style="232"/>
    <col min="4101" max="4101" width="9.25" style="232" customWidth="1"/>
    <col min="4102" max="4102" width="11.875" style="232" customWidth="1"/>
    <col min="4103" max="4103" width="15.5" style="232" customWidth="1"/>
    <col min="4104" max="4353" width="11" style="232"/>
    <col min="4354" max="4354" width="23.25" style="232" customWidth="1"/>
    <col min="4355" max="4355" width="14" style="232" customWidth="1"/>
    <col min="4356" max="4356" width="11" style="232"/>
    <col min="4357" max="4357" width="9.25" style="232" customWidth="1"/>
    <col min="4358" max="4358" width="11.875" style="232" customWidth="1"/>
    <col min="4359" max="4359" width="15.5" style="232" customWidth="1"/>
    <col min="4360" max="4609" width="11" style="232"/>
    <col min="4610" max="4610" width="23.25" style="232" customWidth="1"/>
    <col min="4611" max="4611" width="14" style="232" customWidth="1"/>
    <col min="4612" max="4612" width="11" style="232"/>
    <col min="4613" max="4613" width="9.25" style="232" customWidth="1"/>
    <col min="4614" max="4614" width="11.875" style="232" customWidth="1"/>
    <col min="4615" max="4615" width="15.5" style="232" customWidth="1"/>
    <col min="4616" max="4865" width="11" style="232"/>
    <col min="4866" max="4866" width="23.25" style="232" customWidth="1"/>
    <col min="4867" max="4867" width="14" style="232" customWidth="1"/>
    <col min="4868" max="4868" width="11" style="232"/>
    <col min="4869" max="4869" width="9.25" style="232" customWidth="1"/>
    <col min="4870" max="4870" width="11.875" style="232" customWidth="1"/>
    <col min="4871" max="4871" width="15.5" style="232" customWidth="1"/>
    <col min="4872" max="5121" width="11" style="232"/>
    <col min="5122" max="5122" width="23.25" style="232" customWidth="1"/>
    <col min="5123" max="5123" width="14" style="232" customWidth="1"/>
    <col min="5124" max="5124" width="11" style="232"/>
    <col min="5125" max="5125" width="9.25" style="232" customWidth="1"/>
    <col min="5126" max="5126" width="11.875" style="232" customWidth="1"/>
    <col min="5127" max="5127" width="15.5" style="232" customWidth="1"/>
    <col min="5128" max="5377" width="11" style="232"/>
    <col min="5378" max="5378" width="23.25" style="232" customWidth="1"/>
    <col min="5379" max="5379" width="14" style="232" customWidth="1"/>
    <col min="5380" max="5380" width="11" style="232"/>
    <col min="5381" max="5381" width="9.25" style="232" customWidth="1"/>
    <col min="5382" max="5382" width="11.875" style="232" customWidth="1"/>
    <col min="5383" max="5383" width="15.5" style="232" customWidth="1"/>
    <col min="5384" max="5633" width="11" style="232"/>
    <col min="5634" max="5634" width="23.25" style="232" customWidth="1"/>
    <col min="5635" max="5635" width="14" style="232" customWidth="1"/>
    <col min="5636" max="5636" width="11" style="232"/>
    <col min="5637" max="5637" width="9.25" style="232" customWidth="1"/>
    <col min="5638" max="5638" width="11.875" style="232" customWidth="1"/>
    <col min="5639" max="5639" width="15.5" style="232" customWidth="1"/>
    <col min="5640" max="5889" width="11" style="232"/>
    <col min="5890" max="5890" width="23.25" style="232" customWidth="1"/>
    <col min="5891" max="5891" width="14" style="232" customWidth="1"/>
    <col min="5892" max="5892" width="11" style="232"/>
    <col min="5893" max="5893" width="9.25" style="232" customWidth="1"/>
    <col min="5894" max="5894" width="11.875" style="232" customWidth="1"/>
    <col min="5895" max="5895" width="15.5" style="232" customWidth="1"/>
    <col min="5896" max="6145" width="11" style="232"/>
    <col min="6146" max="6146" width="23.25" style="232" customWidth="1"/>
    <col min="6147" max="6147" width="14" style="232" customWidth="1"/>
    <col min="6148" max="6148" width="11" style="232"/>
    <col min="6149" max="6149" width="9.25" style="232" customWidth="1"/>
    <col min="6150" max="6150" width="11.875" style="232" customWidth="1"/>
    <col min="6151" max="6151" width="15.5" style="232" customWidth="1"/>
    <col min="6152" max="6401" width="11" style="232"/>
    <col min="6402" max="6402" width="23.25" style="232" customWidth="1"/>
    <col min="6403" max="6403" width="14" style="232" customWidth="1"/>
    <col min="6404" max="6404" width="11" style="232"/>
    <col min="6405" max="6405" width="9.25" style="232" customWidth="1"/>
    <col min="6406" max="6406" width="11.875" style="232" customWidth="1"/>
    <col min="6407" max="6407" width="15.5" style="232" customWidth="1"/>
    <col min="6408" max="6657" width="11" style="232"/>
    <col min="6658" max="6658" width="23.25" style="232" customWidth="1"/>
    <col min="6659" max="6659" width="14" style="232" customWidth="1"/>
    <col min="6660" max="6660" width="11" style="232"/>
    <col min="6661" max="6661" width="9.25" style="232" customWidth="1"/>
    <col min="6662" max="6662" width="11.875" style="232" customWidth="1"/>
    <col min="6663" max="6663" width="15.5" style="232" customWidth="1"/>
    <col min="6664" max="6913" width="11" style="232"/>
    <col min="6914" max="6914" width="23.25" style="232" customWidth="1"/>
    <col min="6915" max="6915" width="14" style="232" customWidth="1"/>
    <col min="6916" max="6916" width="11" style="232"/>
    <col min="6917" max="6917" width="9.25" style="232" customWidth="1"/>
    <col min="6918" max="6918" width="11.875" style="232" customWidth="1"/>
    <col min="6919" max="6919" width="15.5" style="232" customWidth="1"/>
    <col min="6920" max="7169" width="11" style="232"/>
    <col min="7170" max="7170" width="23.25" style="232" customWidth="1"/>
    <col min="7171" max="7171" width="14" style="232" customWidth="1"/>
    <col min="7172" max="7172" width="11" style="232"/>
    <col min="7173" max="7173" width="9.25" style="232" customWidth="1"/>
    <col min="7174" max="7174" width="11.875" style="232" customWidth="1"/>
    <col min="7175" max="7175" width="15.5" style="232" customWidth="1"/>
    <col min="7176" max="7425" width="11" style="232"/>
    <col min="7426" max="7426" width="23.25" style="232" customWidth="1"/>
    <col min="7427" max="7427" width="14" style="232" customWidth="1"/>
    <col min="7428" max="7428" width="11" style="232"/>
    <col min="7429" max="7429" width="9.25" style="232" customWidth="1"/>
    <col min="7430" max="7430" width="11.875" style="232" customWidth="1"/>
    <col min="7431" max="7431" width="15.5" style="232" customWidth="1"/>
    <col min="7432" max="7681" width="11" style="232"/>
    <col min="7682" max="7682" width="23.25" style="232" customWidth="1"/>
    <col min="7683" max="7683" width="14" style="232" customWidth="1"/>
    <col min="7684" max="7684" width="11" style="232"/>
    <col min="7685" max="7685" width="9.25" style="232" customWidth="1"/>
    <col min="7686" max="7686" width="11.875" style="232" customWidth="1"/>
    <col min="7687" max="7687" width="15.5" style="232" customWidth="1"/>
    <col min="7688" max="7937" width="11" style="232"/>
    <col min="7938" max="7938" width="23.25" style="232" customWidth="1"/>
    <col min="7939" max="7939" width="14" style="232" customWidth="1"/>
    <col min="7940" max="7940" width="11" style="232"/>
    <col min="7941" max="7941" width="9.25" style="232" customWidth="1"/>
    <col min="7942" max="7942" width="11.875" style="232" customWidth="1"/>
    <col min="7943" max="7943" width="15.5" style="232" customWidth="1"/>
    <col min="7944" max="8193" width="11" style="232"/>
    <col min="8194" max="8194" width="23.25" style="232" customWidth="1"/>
    <col min="8195" max="8195" width="14" style="232" customWidth="1"/>
    <col min="8196" max="8196" width="11" style="232"/>
    <col min="8197" max="8197" width="9.25" style="232" customWidth="1"/>
    <col min="8198" max="8198" width="11.875" style="232" customWidth="1"/>
    <col min="8199" max="8199" width="15.5" style="232" customWidth="1"/>
    <col min="8200" max="8449" width="11" style="232"/>
    <col min="8450" max="8450" width="23.25" style="232" customWidth="1"/>
    <col min="8451" max="8451" width="14" style="232" customWidth="1"/>
    <col min="8452" max="8452" width="11" style="232"/>
    <col min="8453" max="8453" width="9.25" style="232" customWidth="1"/>
    <col min="8454" max="8454" width="11.875" style="232" customWidth="1"/>
    <col min="8455" max="8455" width="15.5" style="232" customWidth="1"/>
    <col min="8456" max="8705" width="11" style="232"/>
    <col min="8706" max="8706" width="23.25" style="232" customWidth="1"/>
    <col min="8707" max="8707" width="14" style="232" customWidth="1"/>
    <col min="8708" max="8708" width="11" style="232"/>
    <col min="8709" max="8709" width="9.25" style="232" customWidth="1"/>
    <col min="8710" max="8710" width="11.875" style="232" customWidth="1"/>
    <col min="8711" max="8711" width="15.5" style="232" customWidth="1"/>
    <col min="8712" max="8961" width="11" style="232"/>
    <col min="8962" max="8962" width="23.25" style="232" customWidth="1"/>
    <col min="8963" max="8963" width="14" style="232" customWidth="1"/>
    <col min="8964" max="8964" width="11" style="232"/>
    <col min="8965" max="8965" width="9.25" style="232" customWidth="1"/>
    <col min="8966" max="8966" width="11.875" style="232" customWidth="1"/>
    <col min="8967" max="8967" width="15.5" style="232" customWidth="1"/>
    <col min="8968" max="9217" width="11" style="232"/>
    <col min="9218" max="9218" width="23.25" style="232" customWidth="1"/>
    <col min="9219" max="9219" width="14" style="232" customWidth="1"/>
    <col min="9220" max="9220" width="11" style="232"/>
    <col min="9221" max="9221" width="9.25" style="232" customWidth="1"/>
    <col min="9222" max="9222" width="11.875" style="232" customWidth="1"/>
    <col min="9223" max="9223" width="15.5" style="232" customWidth="1"/>
    <col min="9224" max="9473" width="11" style="232"/>
    <col min="9474" max="9474" width="23.25" style="232" customWidth="1"/>
    <col min="9475" max="9475" width="14" style="232" customWidth="1"/>
    <col min="9476" max="9476" width="11" style="232"/>
    <col min="9477" max="9477" width="9.25" style="232" customWidth="1"/>
    <col min="9478" max="9478" width="11.875" style="232" customWidth="1"/>
    <col min="9479" max="9479" width="15.5" style="232" customWidth="1"/>
    <col min="9480" max="9729" width="11" style="232"/>
    <col min="9730" max="9730" width="23.25" style="232" customWidth="1"/>
    <col min="9731" max="9731" width="14" style="232" customWidth="1"/>
    <col min="9732" max="9732" width="11" style="232"/>
    <col min="9733" max="9733" width="9.25" style="232" customWidth="1"/>
    <col min="9734" max="9734" width="11.875" style="232" customWidth="1"/>
    <col min="9735" max="9735" width="15.5" style="232" customWidth="1"/>
    <col min="9736" max="9985" width="11" style="232"/>
    <col min="9986" max="9986" width="23.25" style="232" customWidth="1"/>
    <col min="9987" max="9987" width="14" style="232" customWidth="1"/>
    <col min="9988" max="9988" width="11" style="232"/>
    <col min="9989" max="9989" width="9.25" style="232" customWidth="1"/>
    <col min="9990" max="9990" width="11.875" style="232" customWidth="1"/>
    <col min="9991" max="9991" width="15.5" style="232" customWidth="1"/>
    <col min="9992" max="10241" width="11" style="232"/>
    <col min="10242" max="10242" width="23.25" style="232" customWidth="1"/>
    <col min="10243" max="10243" width="14" style="232" customWidth="1"/>
    <col min="10244" max="10244" width="11" style="232"/>
    <col min="10245" max="10245" width="9.25" style="232" customWidth="1"/>
    <col min="10246" max="10246" width="11.875" style="232" customWidth="1"/>
    <col min="10247" max="10247" width="15.5" style="232" customWidth="1"/>
    <col min="10248" max="10497" width="11" style="232"/>
    <col min="10498" max="10498" width="23.25" style="232" customWidth="1"/>
    <col min="10499" max="10499" width="14" style="232" customWidth="1"/>
    <col min="10500" max="10500" width="11" style="232"/>
    <col min="10501" max="10501" width="9.25" style="232" customWidth="1"/>
    <col min="10502" max="10502" width="11.875" style="232" customWidth="1"/>
    <col min="10503" max="10503" width="15.5" style="232" customWidth="1"/>
    <col min="10504" max="10753" width="11" style="232"/>
    <col min="10754" max="10754" width="23.25" style="232" customWidth="1"/>
    <col min="10755" max="10755" width="14" style="232" customWidth="1"/>
    <col min="10756" max="10756" width="11" style="232"/>
    <col min="10757" max="10757" width="9.25" style="232" customWidth="1"/>
    <col min="10758" max="10758" width="11.875" style="232" customWidth="1"/>
    <col min="10759" max="10759" width="15.5" style="232" customWidth="1"/>
    <col min="10760" max="11009" width="11" style="232"/>
    <col min="11010" max="11010" width="23.25" style="232" customWidth="1"/>
    <col min="11011" max="11011" width="14" style="232" customWidth="1"/>
    <col min="11012" max="11012" width="11" style="232"/>
    <col min="11013" max="11013" width="9.25" style="232" customWidth="1"/>
    <col min="11014" max="11014" width="11.875" style="232" customWidth="1"/>
    <col min="11015" max="11015" width="15.5" style="232" customWidth="1"/>
    <col min="11016" max="11265" width="11" style="232"/>
    <col min="11266" max="11266" width="23.25" style="232" customWidth="1"/>
    <col min="11267" max="11267" width="14" style="232" customWidth="1"/>
    <col min="11268" max="11268" width="11" style="232"/>
    <col min="11269" max="11269" width="9.25" style="232" customWidth="1"/>
    <col min="11270" max="11270" width="11.875" style="232" customWidth="1"/>
    <col min="11271" max="11271" width="15.5" style="232" customWidth="1"/>
    <col min="11272" max="11521" width="11" style="232"/>
    <col min="11522" max="11522" width="23.25" style="232" customWidth="1"/>
    <col min="11523" max="11523" width="14" style="232" customWidth="1"/>
    <col min="11524" max="11524" width="11" style="232"/>
    <col min="11525" max="11525" width="9.25" style="232" customWidth="1"/>
    <col min="11526" max="11526" width="11.875" style="232" customWidth="1"/>
    <col min="11527" max="11527" width="15.5" style="232" customWidth="1"/>
    <col min="11528" max="11777" width="11" style="232"/>
    <col min="11778" max="11778" width="23.25" style="232" customWidth="1"/>
    <col min="11779" max="11779" width="14" style="232" customWidth="1"/>
    <col min="11780" max="11780" width="11" style="232"/>
    <col min="11781" max="11781" width="9.25" style="232" customWidth="1"/>
    <col min="11782" max="11782" width="11.875" style="232" customWidth="1"/>
    <col min="11783" max="11783" width="15.5" style="232" customWidth="1"/>
    <col min="11784" max="12033" width="11" style="232"/>
    <col min="12034" max="12034" width="23.25" style="232" customWidth="1"/>
    <col min="12035" max="12035" width="14" style="232" customWidth="1"/>
    <col min="12036" max="12036" width="11" style="232"/>
    <col min="12037" max="12037" width="9.25" style="232" customWidth="1"/>
    <col min="12038" max="12038" width="11.875" style="232" customWidth="1"/>
    <col min="12039" max="12039" width="15.5" style="232" customWidth="1"/>
    <col min="12040" max="12289" width="11" style="232"/>
    <col min="12290" max="12290" width="23.25" style="232" customWidth="1"/>
    <col min="12291" max="12291" width="14" style="232" customWidth="1"/>
    <col min="12292" max="12292" width="11" style="232"/>
    <col min="12293" max="12293" width="9.25" style="232" customWidth="1"/>
    <col min="12294" max="12294" width="11.875" style="232" customWidth="1"/>
    <col min="12295" max="12295" width="15.5" style="232" customWidth="1"/>
    <col min="12296" max="12545" width="11" style="232"/>
    <col min="12546" max="12546" width="23.25" style="232" customWidth="1"/>
    <col min="12547" max="12547" width="14" style="232" customWidth="1"/>
    <col min="12548" max="12548" width="11" style="232"/>
    <col min="12549" max="12549" width="9.25" style="232" customWidth="1"/>
    <col min="12550" max="12550" width="11.875" style="232" customWidth="1"/>
    <col min="12551" max="12551" width="15.5" style="232" customWidth="1"/>
    <col min="12552" max="12801" width="11" style="232"/>
    <col min="12802" max="12802" width="23.25" style="232" customWidth="1"/>
    <col min="12803" max="12803" width="14" style="232" customWidth="1"/>
    <col min="12804" max="12804" width="11" style="232"/>
    <col min="12805" max="12805" width="9.25" style="232" customWidth="1"/>
    <col min="12806" max="12806" width="11.875" style="232" customWidth="1"/>
    <col min="12807" max="12807" width="15.5" style="232" customWidth="1"/>
    <col min="12808" max="13057" width="11" style="232"/>
    <col min="13058" max="13058" width="23.25" style="232" customWidth="1"/>
    <col min="13059" max="13059" width="14" style="232" customWidth="1"/>
    <col min="13060" max="13060" width="11" style="232"/>
    <col min="13061" max="13061" width="9.25" style="232" customWidth="1"/>
    <col min="13062" max="13062" width="11.875" style="232" customWidth="1"/>
    <col min="13063" max="13063" width="15.5" style="232" customWidth="1"/>
    <col min="13064" max="13313" width="11" style="232"/>
    <col min="13314" max="13314" width="23.25" style="232" customWidth="1"/>
    <col min="13315" max="13315" width="14" style="232" customWidth="1"/>
    <col min="13316" max="13316" width="11" style="232"/>
    <col min="13317" max="13317" width="9.25" style="232" customWidth="1"/>
    <col min="13318" max="13318" width="11.875" style="232" customWidth="1"/>
    <col min="13319" max="13319" width="15.5" style="232" customWidth="1"/>
    <col min="13320" max="13569" width="11" style="232"/>
    <col min="13570" max="13570" width="23.25" style="232" customWidth="1"/>
    <col min="13571" max="13571" width="14" style="232" customWidth="1"/>
    <col min="13572" max="13572" width="11" style="232"/>
    <col min="13573" max="13573" width="9.25" style="232" customWidth="1"/>
    <col min="13574" max="13574" width="11.875" style="232" customWidth="1"/>
    <col min="13575" max="13575" width="15.5" style="232" customWidth="1"/>
    <col min="13576" max="13825" width="11" style="232"/>
    <col min="13826" max="13826" width="23.25" style="232" customWidth="1"/>
    <col min="13827" max="13827" width="14" style="232" customWidth="1"/>
    <col min="13828" max="13828" width="11" style="232"/>
    <col min="13829" max="13829" width="9.25" style="232" customWidth="1"/>
    <col min="13830" max="13830" width="11.875" style="232" customWidth="1"/>
    <col min="13831" max="13831" width="15.5" style="232" customWidth="1"/>
    <col min="13832" max="14081" width="11" style="232"/>
    <col min="14082" max="14082" width="23.25" style="232" customWidth="1"/>
    <col min="14083" max="14083" width="14" style="232" customWidth="1"/>
    <col min="14084" max="14084" width="11" style="232"/>
    <col min="14085" max="14085" width="9.25" style="232" customWidth="1"/>
    <col min="14086" max="14086" width="11.875" style="232" customWidth="1"/>
    <col min="14087" max="14087" width="15.5" style="232" customWidth="1"/>
    <col min="14088" max="14337" width="11" style="232"/>
    <col min="14338" max="14338" width="23.25" style="232" customWidth="1"/>
    <col min="14339" max="14339" width="14" style="232" customWidth="1"/>
    <col min="14340" max="14340" width="11" style="232"/>
    <col min="14341" max="14341" width="9.25" style="232" customWidth="1"/>
    <col min="14342" max="14342" width="11.875" style="232" customWidth="1"/>
    <col min="14343" max="14343" width="15.5" style="232" customWidth="1"/>
    <col min="14344" max="14593" width="11" style="232"/>
    <col min="14594" max="14594" width="23.25" style="232" customWidth="1"/>
    <col min="14595" max="14595" width="14" style="232" customWidth="1"/>
    <col min="14596" max="14596" width="11" style="232"/>
    <col min="14597" max="14597" width="9.25" style="232" customWidth="1"/>
    <col min="14598" max="14598" width="11.875" style="232" customWidth="1"/>
    <col min="14599" max="14599" width="15.5" style="232" customWidth="1"/>
    <col min="14600" max="14849" width="11" style="232"/>
    <col min="14850" max="14850" width="23.25" style="232" customWidth="1"/>
    <col min="14851" max="14851" width="14" style="232" customWidth="1"/>
    <col min="14852" max="14852" width="11" style="232"/>
    <col min="14853" max="14853" width="9.25" style="232" customWidth="1"/>
    <col min="14854" max="14854" width="11.875" style="232" customWidth="1"/>
    <col min="14855" max="14855" width="15.5" style="232" customWidth="1"/>
    <col min="14856" max="15105" width="11" style="232"/>
    <col min="15106" max="15106" width="23.25" style="232" customWidth="1"/>
    <col min="15107" max="15107" width="14" style="232" customWidth="1"/>
    <col min="15108" max="15108" width="11" style="232"/>
    <col min="15109" max="15109" width="9.25" style="232" customWidth="1"/>
    <col min="15110" max="15110" width="11.875" style="232" customWidth="1"/>
    <col min="15111" max="15111" width="15.5" style="232" customWidth="1"/>
    <col min="15112" max="15361" width="11" style="232"/>
    <col min="15362" max="15362" width="23.25" style="232" customWidth="1"/>
    <col min="15363" max="15363" width="14" style="232" customWidth="1"/>
    <col min="15364" max="15364" width="11" style="232"/>
    <col min="15365" max="15365" width="9.25" style="232" customWidth="1"/>
    <col min="15366" max="15366" width="11.875" style="232" customWidth="1"/>
    <col min="15367" max="15367" width="15.5" style="232" customWidth="1"/>
    <col min="15368" max="15617" width="11" style="232"/>
    <col min="15618" max="15618" width="23.25" style="232" customWidth="1"/>
    <col min="15619" max="15619" width="14" style="232" customWidth="1"/>
    <col min="15620" max="15620" width="11" style="232"/>
    <col min="15621" max="15621" width="9.25" style="232" customWidth="1"/>
    <col min="15622" max="15622" width="11.875" style="232" customWidth="1"/>
    <col min="15623" max="15623" width="15.5" style="232" customWidth="1"/>
    <col min="15624" max="15873" width="11" style="232"/>
    <col min="15874" max="15874" width="23.25" style="232" customWidth="1"/>
    <col min="15875" max="15875" width="14" style="232" customWidth="1"/>
    <col min="15876" max="15876" width="11" style="232"/>
    <col min="15877" max="15877" width="9.25" style="232" customWidth="1"/>
    <col min="15878" max="15878" width="11.875" style="232" customWidth="1"/>
    <col min="15879" max="15879" width="15.5" style="232" customWidth="1"/>
    <col min="15880" max="16129" width="11" style="232"/>
    <col min="16130" max="16130" width="23.25" style="232" customWidth="1"/>
    <col min="16131" max="16131" width="14" style="232" customWidth="1"/>
    <col min="16132" max="16132" width="11" style="232"/>
    <col min="16133" max="16133" width="9.25" style="232" customWidth="1"/>
    <col min="16134" max="16134" width="11.875" style="232" customWidth="1"/>
    <col min="16135" max="16135" width="15.5" style="232" customWidth="1"/>
    <col min="16136" max="16384" width="11" style="232"/>
  </cols>
  <sheetData>
    <row r="1" spans="1:7" ht="42" customHeight="1">
      <c r="A1" s="371"/>
      <c r="B1" s="371"/>
      <c r="C1" s="371"/>
      <c r="D1" s="371"/>
      <c r="E1" s="371"/>
      <c r="F1" s="371"/>
      <c r="G1" s="371"/>
    </row>
    <row r="2" spans="1:7" ht="25.15" customHeight="1">
      <c r="A2" s="372" t="s">
        <v>279</v>
      </c>
      <c r="B2" s="372"/>
      <c r="C2" s="372"/>
      <c r="D2" s="372"/>
      <c r="E2" s="373" t="s">
        <v>280</v>
      </c>
      <c r="F2" s="373"/>
      <c r="G2" s="373"/>
    </row>
    <row r="3" spans="1:7" ht="75.400000000000006" customHeight="1">
      <c r="A3" s="372"/>
      <c r="B3" s="372"/>
      <c r="C3" s="372"/>
      <c r="D3" s="372"/>
      <c r="E3" s="374"/>
      <c r="F3" s="374"/>
      <c r="G3" s="374"/>
    </row>
    <row r="4" spans="1:7" ht="18.600000000000001" customHeight="1">
      <c r="A4" s="373" t="s">
        <v>281</v>
      </c>
      <c r="B4" s="373"/>
      <c r="C4" s="373"/>
      <c r="D4" s="373"/>
      <c r="E4" s="373"/>
      <c r="F4" s="233" t="s">
        <v>282</v>
      </c>
      <c r="G4" s="233" t="s">
        <v>283</v>
      </c>
    </row>
    <row r="5" spans="1:7" ht="26.25" customHeight="1">
      <c r="A5" s="370"/>
      <c r="B5" s="370"/>
      <c r="C5" s="370"/>
      <c r="D5" s="370"/>
      <c r="E5" s="370"/>
      <c r="F5" s="234" t="s">
        <v>358</v>
      </c>
      <c r="G5" s="235"/>
    </row>
    <row r="6" spans="1:7" ht="20.25" customHeight="1">
      <c r="A6" s="373" t="s">
        <v>284</v>
      </c>
      <c r="B6" s="373"/>
      <c r="C6" s="373" t="s">
        <v>285</v>
      </c>
      <c r="D6" s="373"/>
      <c r="E6" s="373"/>
      <c r="F6" s="373"/>
      <c r="G6" s="373"/>
    </row>
    <row r="7" spans="1:7" ht="16.899999999999999" customHeight="1">
      <c r="A7" s="375"/>
      <c r="B7" s="375"/>
      <c r="C7" s="378" t="str">
        <f>IF(Wohnsitz!C5&lt;&gt;"",Wohnsitz!C5,"")</f>
        <v>ORGANISATIONS NAME</v>
      </c>
      <c r="D7" s="378"/>
      <c r="E7" s="378"/>
      <c r="F7" s="378"/>
      <c r="G7" s="378"/>
    </row>
    <row r="8" spans="1:7" ht="29.25" customHeight="1">
      <c r="A8" s="375"/>
      <c r="B8" s="375"/>
      <c r="C8" s="377" t="str">
        <f>Wohnsitz!C6&amp;" "&amp;Wohnsitz!C7</f>
        <v>NAME Pflegefachperson VORNAME Pflegefachperson</v>
      </c>
      <c r="D8" s="377"/>
      <c r="E8" s="377"/>
      <c r="F8" s="377"/>
      <c r="G8" s="377"/>
    </row>
    <row r="9" spans="1:7" ht="31.5" customHeight="1">
      <c r="A9" s="379" t="s">
        <v>286</v>
      </c>
      <c r="B9" s="379"/>
      <c r="C9" s="380" t="str">
        <f>Wohnsitz!F5</f>
        <v>Pflegestr. 1</v>
      </c>
      <c r="D9" s="381"/>
      <c r="E9" s="381"/>
      <c r="F9" s="381"/>
      <c r="G9" s="381"/>
    </row>
    <row r="10" spans="1:7" ht="16.899999999999999" customHeight="1">
      <c r="A10" s="382" t="str">
        <f>Wohnsitz!F10</f>
        <v>CH88000099999888888888</v>
      </c>
      <c r="B10" s="383"/>
      <c r="C10" s="376" t="s">
        <v>287</v>
      </c>
      <c r="D10" s="376"/>
      <c r="E10" s="376"/>
      <c r="F10" s="376"/>
      <c r="G10" s="376"/>
    </row>
    <row r="11" spans="1:7" ht="16.899999999999999" customHeight="1">
      <c r="A11" s="383"/>
      <c r="B11" s="383"/>
      <c r="C11" s="377" t="str">
        <f>Wohnsitz!F6&amp;" "&amp;Wohnsitz!F7</f>
        <v>4500 Solothurn</v>
      </c>
      <c r="D11" s="377"/>
      <c r="E11" s="377"/>
      <c r="F11" s="377"/>
      <c r="G11" s="377"/>
    </row>
    <row r="12" spans="1:7" ht="6.75" customHeight="1">
      <c r="A12" s="383" t="s">
        <v>287</v>
      </c>
      <c r="B12" s="383"/>
      <c r="C12" s="376" t="s">
        <v>287</v>
      </c>
      <c r="D12" s="376"/>
      <c r="E12" s="376"/>
      <c r="F12" s="376"/>
      <c r="G12" s="376"/>
    </row>
    <row r="13" spans="1:7" ht="18.600000000000001" customHeight="1">
      <c r="A13" s="373" t="s">
        <v>288</v>
      </c>
      <c r="B13" s="373"/>
      <c r="C13" s="236" t="s">
        <v>289</v>
      </c>
      <c r="D13" s="237"/>
      <c r="E13" s="237"/>
      <c r="F13" s="237"/>
      <c r="G13" s="238"/>
    </row>
    <row r="14" spans="1:7" ht="16.899999999999999" customHeight="1">
      <c r="A14" s="375" t="s">
        <v>287</v>
      </c>
      <c r="B14" s="375"/>
      <c r="C14" s="376"/>
      <c r="D14" s="376"/>
      <c r="E14" s="376"/>
      <c r="F14" s="376"/>
      <c r="G14" s="376"/>
    </row>
    <row r="15" spans="1:7" ht="16.899999999999999" customHeight="1">
      <c r="A15" s="375"/>
      <c r="B15" s="375"/>
      <c r="C15" s="377" t="str">
        <f>"[Kreditorenname + Ort] "&amp;Wohnsitz!C12</f>
        <v>[Kreditorenname + Ort] 
(Bsp. 31.01.2021)</v>
      </c>
      <c r="D15" s="377"/>
      <c r="E15" s="377"/>
      <c r="F15" s="377"/>
      <c r="G15" s="377"/>
    </row>
    <row r="16" spans="1:7" ht="16.899999999999999" customHeight="1">
      <c r="A16" s="375"/>
      <c r="B16" s="375"/>
      <c r="C16" s="376"/>
      <c r="D16" s="376"/>
      <c r="E16" s="376"/>
      <c r="F16" s="376"/>
      <c r="G16" s="376"/>
    </row>
    <row r="17" spans="1:7" ht="39.75" customHeight="1">
      <c r="A17" s="384" t="s">
        <v>290</v>
      </c>
      <c r="B17" s="385"/>
      <c r="C17" s="376"/>
      <c r="D17" s="376"/>
      <c r="E17" s="376"/>
      <c r="F17" s="376"/>
      <c r="G17" s="376"/>
    </row>
    <row r="18" spans="1:7" ht="36.75" customHeight="1">
      <c r="A18" s="375"/>
      <c r="B18" s="375"/>
      <c r="C18" s="376"/>
      <c r="D18" s="376"/>
      <c r="E18" s="376"/>
      <c r="F18" s="376"/>
      <c r="G18" s="376"/>
    </row>
    <row r="19" spans="1:7" ht="16.899999999999999" customHeight="1">
      <c r="A19" s="373" t="s">
        <v>291</v>
      </c>
      <c r="B19" s="373"/>
      <c r="C19" s="386" t="s">
        <v>292</v>
      </c>
      <c r="D19" s="386"/>
      <c r="E19" s="386"/>
      <c r="F19" s="386"/>
      <c r="G19" s="386"/>
    </row>
    <row r="20" spans="1:7" ht="16.899999999999999" customHeight="1">
      <c r="A20" s="375" t="s">
        <v>293</v>
      </c>
      <c r="B20" s="375"/>
      <c r="C20" s="387"/>
      <c r="D20" s="387"/>
      <c r="E20" s="387"/>
      <c r="F20" s="387"/>
      <c r="G20" s="387"/>
    </row>
    <row r="21" spans="1:7" ht="36" customHeight="1">
      <c r="A21" s="375"/>
      <c r="B21" s="375"/>
      <c r="C21" s="387"/>
      <c r="D21" s="387"/>
      <c r="E21" s="387"/>
      <c r="F21" s="387"/>
      <c r="G21" s="387"/>
    </row>
    <row r="22" spans="1:7" ht="16.5" customHeight="1">
      <c r="A22" s="373" t="s">
        <v>294</v>
      </c>
      <c r="B22" s="373"/>
      <c r="C22" s="239" t="s">
        <v>295</v>
      </c>
      <c r="D22" s="240" t="s">
        <v>296</v>
      </c>
      <c r="E22" s="241"/>
      <c r="F22" s="240" t="s">
        <v>297</v>
      </c>
      <c r="G22" s="242">
        <f>SUM(F23:G25)</f>
        <v>0</v>
      </c>
    </row>
    <row r="23" spans="1:7" ht="16.899999999999999" customHeight="1">
      <c r="A23" s="388">
        <v>1015073</v>
      </c>
      <c r="B23" s="388"/>
      <c r="C23" s="243"/>
      <c r="D23" s="389"/>
      <c r="E23" s="389"/>
      <c r="F23" s="390">
        <f>'Sammel-RG Wohnsitz'!M47</f>
        <v>0</v>
      </c>
      <c r="G23" s="391"/>
    </row>
    <row r="24" spans="1:7" ht="16.899999999999999" customHeight="1">
      <c r="A24" s="392"/>
      <c r="B24" s="392"/>
      <c r="C24" s="243" t="s">
        <v>287</v>
      </c>
      <c r="D24" s="393"/>
      <c r="E24" s="393"/>
      <c r="F24" s="394"/>
      <c r="G24" s="395"/>
    </row>
    <row r="25" spans="1:7" ht="16.899999999999999" customHeight="1">
      <c r="A25" s="396"/>
      <c r="B25" s="396"/>
      <c r="C25" s="243"/>
      <c r="D25" s="393"/>
      <c r="E25" s="393"/>
      <c r="F25" s="397"/>
      <c r="G25" s="397"/>
    </row>
    <row r="26" spans="1:7" s="244" customFormat="1" ht="24.6" customHeight="1">
      <c r="A26" s="373" t="s">
        <v>298</v>
      </c>
      <c r="B26" s="373"/>
      <c r="C26" s="373" t="s">
        <v>299</v>
      </c>
      <c r="D26" s="373"/>
      <c r="E26" s="373" t="s">
        <v>300</v>
      </c>
      <c r="F26" s="373"/>
      <c r="G26" s="373"/>
    </row>
    <row r="27" spans="1:7" ht="16.899999999999999" customHeight="1">
      <c r="A27" s="245" t="s">
        <v>301</v>
      </c>
      <c r="B27" s="246"/>
      <c r="C27" s="400" t="s">
        <v>361</v>
      </c>
      <c r="D27" s="400"/>
      <c r="E27" s="401" t="s">
        <v>361</v>
      </c>
      <c r="F27" s="401"/>
      <c r="G27" s="401"/>
    </row>
    <row r="28" spans="1:7" ht="16.899999999999999" customHeight="1">
      <c r="A28" s="247" t="s">
        <v>302</v>
      </c>
      <c r="B28" s="248"/>
      <c r="C28" s="400"/>
      <c r="D28" s="400"/>
      <c r="E28" s="401"/>
      <c r="F28" s="401"/>
      <c r="G28" s="401"/>
    </row>
    <row r="29" spans="1:7" ht="23.65" customHeight="1">
      <c r="A29" s="249" t="s">
        <v>303</v>
      </c>
      <c r="B29" s="250"/>
      <c r="C29" s="400"/>
      <c r="D29" s="400"/>
      <c r="E29" s="401"/>
      <c r="F29" s="401"/>
      <c r="G29" s="401"/>
    </row>
    <row r="30" spans="1:7" ht="16.899999999999999" customHeight="1">
      <c r="A30" s="245" t="s">
        <v>304</v>
      </c>
      <c r="B30" s="246"/>
      <c r="C30" s="398" t="s">
        <v>287</v>
      </c>
      <c r="D30" s="398"/>
      <c r="E30" s="370"/>
      <c r="F30" s="370"/>
      <c r="G30" s="370"/>
    </row>
    <row r="31" spans="1:7" ht="16.899999999999999" customHeight="1">
      <c r="A31" s="251" t="s">
        <v>305</v>
      </c>
      <c r="B31" s="248"/>
      <c r="C31" s="398"/>
      <c r="D31" s="398"/>
      <c r="E31" s="370"/>
      <c r="F31" s="370"/>
      <c r="G31" s="370"/>
    </row>
    <row r="32" spans="1:7" ht="18.600000000000001" customHeight="1">
      <c r="A32" s="252" t="s">
        <v>303</v>
      </c>
      <c r="B32" s="253"/>
      <c r="C32" s="398"/>
      <c r="D32" s="398"/>
      <c r="E32" s="370"/>
      <c r="F32" s="370"/>
      <c r="G32" s="370"/>
    </row>
    <row r="33" spans="1:7" ht="16.899999999999999" customHeight="1">
      <c r="A33" s="245" t="s">
        <v>306</v>
      </c>
      <c r="B33" s="246"/>
      <c r="C33" s="398" t="s">
        <v>287</v>
      </c>
      <c r="D33" s="398"/>
      <c r="E33" s="370"/>
      <c r="F33" s="370"/>
      <c r="G33" s="370"/>
    </row>
    <row r="34" spans="1:7" ht="16.899999999999999" customHeight="1">
      <c r="A34" s="254" t="s">
        <v>303</v>
      </c>
      <c r="B34" s="248"/>
      <c r="C34" s="398"/>
      <c r="D34" s="398"/>
      <c r="E34" s="370"/>
      <c r="F34" s="370"/>
      <c r="G34" s="370"/>
    </row>
    <row r="35" spans="1:7" ht="15.2" customHeight="1">
      <c r="A35" s="399"/>
      <c r="B35" s="399"/>
      <c r="C35" s="398"/>
      <c r="D35" s="398"/>
      <c r="E35" s="370"/>
      <c r="F35" s="370"/>
      <c r="G35" s="370"/>
    </row>
    <row r="38" spans="1:7" s="256" customFormat="1" ht="15.2" customHeight="1">
      <c r="A38" s="255" t="s">
        <v>307</v>
      </c>
    </row>
  </sheetData>
  <sheetProtection password="D46B" sheet="1" objects="1" scenarios="1"/>
  <mergeCells count="50">
    <mergeCell ref="C33:D35"/>
    <mergeCell ref="E33:G35"/>
    <mergeCell ref="A35:B35"/>
    <mergeCell ref="A26:B26"/>
    <mergeCell ref="C26:D26"/>
    <mergeCell ref="E26:G26"/>
    <mergeCell ref="C27:D29"/>
    <mergeCell ref="E27:G29"/>
    <mergeCell ref="C30:D32"/>
    <mergeCell ref="E30:G32"/>
    <mergeCell ref="A24:B24"/>
    <mergeCell ref="D24:E24"/>
    <mergeCell ref="F24:G24"/>
    <mergeCell ref="A25:B25"/>
    <mergeCell ref="D25:E25"/>
    <mergeCell ref="F25:G25"/>
    <mergeCell ref="A20:B21"/>
    <mergeCell ref="C20:G21"/>
    <mergeCell ref="A22:B22"/>
    <mergeCell ref="A23:B23"/>
    <mergeCell ref="D23:E23"/>
    <mergeCell ref="F23:G23"/>
    <mergeCell ref="A17:B17"/>
    <mergeCell ref="C17:G17"/>
    <mergeCell ref="A18:B18"/>
    <mergeCell ref="C18:G18"/>
    <mergeCell ref="A19:B19"/>
    <mergeCell ref="C19:G19"/>
    <mergeCell ref="A14:B16"/>
    <mergeCell ref="C14:G14"/>
    <mergeCell ref="C15:G15"/>
    <mergeCell ref="C16:G16"/>
    <mergeCell ref="A6:B6"/>
    <mergeCell ref="C6:G6"/>
    <mergeCell ref="A7:B8"/>
    <mergeCell ref="C7:G7"/>
    <mergeCell ref="C8:G8"/>
    <mergeCell ref="A9:B9"/>
    <mergeCell ref="C9:G9"/>
    <mergeCell ref="A10:B12"/>
    <mergeCell ref="C10:G10"/>
    <mergeCell ref="C11:G11"/>
    <mergeCell ref="C12:G12"/>
    <mergeCell ref="A13:B13"/>
    <mergeCell ref="A5:E5"/>
    <mergeCell ref="A1:G1"/>
    <mergeCell ref="A2:D3"/>
    <mergeCell ref="E2:G2"/>
    <mergeCell ref="E3:G3"/>
    <mergeCell ref="A4:E4"/>
  </mergeCells>
  <hyperlinks>
    <hyperlink ref="A38" r:id="rId1"/>
  </hyperlinks>
  <pageMargins left="0.62013888888888891" right="0.3" top="0.5" bottom="0.45" header="0.51180555555555551" footer="0.51180555555555551"/>
  <pageSetup paperSize="9" scale="88" firstPageNumber="0" orientation="portrait" r:id="rId2"/>
  <headerFooter alignWithMargins="0"/>
  <ignoredErrors>
    <ignoredError sqref="F5" numberStoredAsText="1"/>
  </ignoredErrors>
  <drawing r:id="rId3"/>
  <legacyDrawing r:id="rId4"/>
  <oleObjects>
    <mc:AlternateContent xmlns:mc="http://schemas.openxmlformats.org/markup-compatibility/2006">
      <mc:Choice Requires="x14">
        <oleObject progId="Microsoft Word-Dokument" shapeId="9217" r:id="rId5">
          <objectPr defaultSize="0" autoPict="0" r:id="rId6">
            <anchor moveWithCells="1" sizeWithCells="1">
              <from>
                <xdr:col>4</xdr:col>
                <xdr:colOff>209550</xdr:colOff>
                <xdr:row>0</xdr:row>
                <xdr:rowOff>85725</xdr:rowOff>
              </from>
              <to>
                <xdr:col>6</xdr:col>
                <xdr:colOff>885825</xdr:colOff>
                <xdr:row>0</xdr:row>
                <xdr:rowOff>457200</xdr:rowOff>
              </to>
            </anchor>
          </objectPr>
        </oleObject>
      </mc:Choice>
      <mc:Fallback>
        <oleObject progId="Microsoft Word-Dokument" shapeId="9217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8" tint="-0.249977111117893"/>
    <pageSetUpPr fitToPage="1"/>
  </sheetPr>
  <dimension ref="B1:M36"/>
  <sheetViews>
    <sheetView zoomScaleNormal="100" zoomScaleSheetLayoutView="130" workbookViewId="0">
      <selection activeCell="D7" sqref="D7:F7"/>
    </sheetView>
  </sheetViews>
  <sheetFormatPr baseColWidth="10" defaultRowHeight="12.75"/>
  <cols>
    <col min="1" max="1" width="4.5" style="1" customWidth="1"/>
    <col min="2" max="14" width="8.25" style="1" customWidth="1"/>
    <col min="15" max="17" width="7" style="1" customWidth="1"/>
    <col min="18" max="16384" width="11" style="1"/>
  </cols>
  <sheetData>
    <row r="1" spans="2:12">
      <c r="B1" s="48"/>
    </row>
    <row r="3" spans="2:12" ht="14.25">
      <c r="B3" s="56"/>
      <c r="C3" s="24"/>
      <c r="D3" s="24"/>
      <c r="E3" s="24"/>
      <c r="F3" s="24"/>
      <c r="G3" s="24"/>
      <c r="H3" s="24"/>
    </row>
    <row r="6" spans="2:12" ht="15.75">
      <c r="B6" s="9" t="s">
        <v>0</v>
      </c>
      <c r="C6" s="12"/>
      <c r="D6" s="12"/>
      <c r="E6" s="12"/>
      <c r="F6" s="12"/>
      <c r="G6" s="12"/>
      <c r="H6" s="12"/>
      <c r="I6" s="12"/>
      <c r="J6" s="12"/>
    </row>
    <row r="7" spans="2:12" ht="15.75">
      <c r="B7" s="12" t="s">
        <v>1</v>
      </c>
      <c r="C7" s="12"/>
      <c r="D7" s="413" t="s">
        <v>230</v>
      </c>
      <c r="E7" s="413"/>
      <c r="F7" s="413"/>
      <c r="G7" s="12" t="s">
        <v>4</v>
      </c>
      <c r="H7" s="12"/>
      <c r="I7" s="413"/>
      <c r="J7" s="413"/>
      <c r="K7" s="413"/>
      <c r="L7" s="267"/>
    </row>
    <row r="8" spans="2:12" ht="15.75">
      <c r="B8" s="12" t="s">
        <v>2</v>
      </c>
      <c r="C8" s="12"/>
      <c r="D8" s="413"/>
      <c r="E8" s="413"/>
      <c r="F8" s="413"/>
      <c r="G8" s="12" t="s">
        <v>5</v>
      </c>
      <c r="H8" s="12"/>
      <c r="I8" s="413"/>
      <c r="J8" s="413"/>
      <c r="K8" s="413"/>
      <c r="L8" s="267"/>
    </row>
    <row r="9" spans="2:12" ht="15.75">
      <c r="B9" s="12" t="s">
        <v>3</v>
      </c>
      <c r="C9" s="12"/>
      <c r="D9" s="413"/>
      <c r="E9" s="413"/>
      <c r="F9" s="413"/>
      <c r="G9" s="12" t="s">
        <v>6</v>
      </c>
      <c r="H9" s="12"/>
      <c r="I9" s="413"/>
      <c r="J9" s="413"/>
      <c r="K9" s="413"/>
      <c r="L9" s="267"/>
    </row>
    <row r="10" spans="2:12" ht="15.75">
      <c r="B10" s="12" t="s">
        <v>9</v>
      </c>
      <c r="C10" s="12"/>
      <c r="D10" s="413"/>
      <c r="E10" s="413"/>
      <c r="F10" s="413"/>
      <c r="G10" s="12" t="s">
        <v>7</v>
      </c>
      <c r="H10" s="12"/>
      <c r="I10" s="413"/>
      <c r="J10" s="413"/>
      <c r="K10" s="413"/>
      <c r="L10" s="267"/>
    </row>
    <row r="11" spans="2:12" ht="15.75">
      <c r="B11" s="12" t="s">
        <v>10</v>
      </c>
      <c r="C11" s="12"/>
      <c r="D11" s="413"/>
      <c r="E11" s="413"/>
      <c r="F11" s="413"/>
      <c r="G11" s="12" t="s">
        <v>144</v>
      </c>
      <c r="H11" s="12"/>
      <c r="I11" s="413"/>
      <c r="J11" s="413"/>
      <c r="K11" s="413"/>
      <c r="L11" s="413"/>
    </row>
    <row r="12" spans="2:12" ht="15.75">
      <c r="F12" s="12"/>
      <c r="G12" s="12" t="s">
        <v>152</v>
      </c>
      <c r="H12" s="12"/>
      <c r="I12" s="413"/>
      <c r="J12" s="413"/>
      <c r="K12" s="413"/>
      <c r="L12" s="413"/>
    </row>
    <row r="13" spans="2:12" ht="15.75" customHeight="1">
      <c r="B13" s="412" t="s">
        <v>157</v>
      </c>
      <c r="C13" s="412"/>
      <c r="D13" s="412"/>
      <c r="F13" s="12"/>
      <c r="H13" s="68"/>
      <c r="I13" s="68"/>
    </row>
    <row r="14" spans="2:12" ht="15.75">
      <c r="B14" s="412"/>
      <c r="C14" s="412"/>
      <c r="D14" s="412"/>
      <c r="E14" s="106" t="s">
        <v>158</v>
      </c>
      <c r="F14" s="51"/>
      <c r="G14" s="68"/>
      <c r="H14" s="68"/>
      <c r="I14" s="68"/>
    </row>
    <row r="17" spans="2:13" ht="15.75">
      <c r="B17" s="39" t="s">
        <v>139</v>
      </c>
      <c r="C17" s="40"/>
      <c r="D17" s="40"/>
      <c r="E17" s="41"/>
      <c r="F17" s="41"/>
      <c r="G17" s="42"/>
      <c r="H17" s="42"/>
      <c r="I17" s="13"/>
      <c r="J17" s="13"/>
      <c r="K17" s="13"/>
      <c r="L17" s="13"/>
      <c r="M17" s="13"/>
    </row>
    <row r="18" spans="2:13" ht="14.25">
      <c r="B18" s="402" t="s">
        <v>2</v>
      </c>
      <c r="C18" s="404"/>
      <c r="D18" s="402" t="s">
        <v>3</v>
      </c>
      <c r="E18" s="402"/>
      <c r="F18" s="262" t="s">
        <v>150</v>
      </c>
      <c r="G18" s="410" t="s">
        <v>138</v>
      </c>
      <c r="H18" s="411"/>
      <c r="I18" s="262" t="s">
        <v>5</v>
      </c>
      <c r="J18" s="402" t="s">
        <v>13</v>
      </c>
      <c r="K18" s="402"/>
      <c r="L18" s="263" t="s">
        <v>137</v>
      </c>
      <c r="M18" s="265"/>
    </row>
    <row r="19" spans="2:13">
      <c r="B19" s="406"/>
      <c r="C19" s="406"/>
      <c r="D19" s="406"/>
      <c r="E19" s="406"/>
      <c r="F19" s="260"/>
      <c r="G19" s="406"/>
      <c r="H19" s="406"/>
      <c r="I19" s="261"/>
      <c r="J19" s="406"/>
      <c r="K19" s="406"/>
      <c r="L19" s="414"/>
      <c r="M19" s="415"/>
    </row>
    <row r="20" spans="2:13" ht="15.75">
      <c r="B20" s="12"/>
      <c r="C20" s="23"/>
      <c r="D20" s="23"/>
      <c r="E20" s="23"/>
      <c r="F20" s="49"/>
      <c r="G20" s="23"/>
      <c r="H20" s="23"/>
      <c r="I20" s="23"/>
      <c r="J20" s="23"/>
      <c r="K20" s="23"/>
      <c r="L20" s="50"/>
      <c r="M20" s="50"/>
    </row>
    <row r="21" spans="2:13" ht="15.75">
      <c r="B21" s="53" t="s">
        <v>151</v>
      </c>
      <c r="C21" s="44"/>
      <c r="D21" s="45"/>
      <c r="E21" s="45"/>
      <c r="F21" s="46"/>
      <c r="G21" s="409"/>
      <c r="H21" s="409"/>
      <c r="I21" s="23"/>
      <c r="J21" s="23"/>
      <c r="K21" s="45"/>
      <c r="L21" s="45"/>
      <c r="M21" s="12"/>
    </row>
    <row r="22" spans="2:13" ht="15.75">
      <c r="B22" s="402" t="s">
        <v>2</v>
      </c>
      <c r="C22" s="404"/>
      <c r="D22" s="402" t="s">
        <v>3</v>
      </c>
      <c r="E22" s="402"/>
      <c r="F22" s="262"/>
      <c r="G22" s="410" t="s">
        <v>138</v>
      </c>
      <c r="H22" s="411"/>
      <c r="I22" s="262" t="s">
        <v>5</v>
      </c>
      <c r="J22" s="402" t="s">
        <v>6</v>
      </c>
      <c r="K22" s="402"/>
      <c r="L22" s="12"/>
      <c r="M22" s="12"/>
    </row>
    <row r="23" spans="2:13" ht="15.75">
      <c r="B23" s="406"/>
      <c r="C23" s="406"/>
      <c r="D23" s="406"/>
      <c r="E23" s="406"/>
      <c r="F23" s="260"/>
      <c r="G23" s="406"/>
      <c r="H23" s="406"/>
      <c r="I23" s="261"/>
      <c r="J23" s="406"/>
      <c r="K23" s="406"/>
      <c r="L23" s="12"/>
      <c r="M23" s="12"/>
    </row>
    <row r="24" spans="2:13" ht="15.7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3" ht="15.75">
      <c r="B25" s="54" t="s">
        <v>166</v>
      </c>
      <c r="C25" s="55"/>
      <c r="D25" s="12"/>
      <c r="E25" s="12"/>
      <c r="F25" s="12"/>
      <c r="G25" s="12"/>
      <c r="H25" s="12"/>
      <c r="I25" s="9" t="s">
        <v>224</v>
      </c>
      <c r="J25" s="12"/>
      <c r="K25" s="12"/>
      <c r="L25" s="12"/>
      <c r="M25" s="12"/>
    </row>
    <row r="26" spans="2:13" ht="15.75">
      <c r="B26" s="402" t="s">
        <v>167</v>
      </c>
      <c r="C26" s="404"/>
      <c r="D26" s="402" t="s">
        <v>168</v>
      </c>
      <c r="E26" s="402"/>
      <c r="F26" s="402" t="s">
        <v>169</v>
      </c>
      <c r="G26" s="402" t="s">
        <v>169</v>
      </c>
      <c r="H26" s="12"/>
      <c r="I26" s="266" t="s">
        <v>191</v>
      </c>
      <c r="J26" s="266" t="s">
        <v>192</v>
      </c>
      <c r="K26" s="266" t="s">
        <v>193</v>
      </c>
      <c r="M26" s="12"/>
    </row>
    <row r="27" spans="2:13" ht="15">
      <c r="B27" s="405"/>
      <c r="C27" s="406"/>
      <c r="D27" s="405"/>
      <c r="E27" s="406"/>
      <c r="F27" s="407" t="str">
        <f>IF(OR(B27="",D27=""),"--",IFERROR((D27-B27+1),"--"))</f>
        <v>--</v>
      </c>
      <c r="G27" s="408"/>
      <c r="H27"/>
      <c r="I27" s="161" t="str">
        <f>IFERROR(IF(IFERROR(MATCH($D$10&amp;$J23,Tabelle2[Codierung],0),0)&gt;0,VLOOKUP(J23,Tabelle1[[Ort]:[RK KLV C üD]],2,),VLOOKUP(J23,Tabelle1[[Ort]:[RK KLV C üD]],5)),"")</f>
        <v/>
      </c>
      <c r="J27" s="161" t="str">
        <f>IFERROR(IF(IFERROR(MATCH($D$10&amp;$J23,Tabelle2[Codierung],0),0)&gt;0,VLOOKUP(J23,Tabelle1[[Ort]:[RK KLV C üD]],3,),VLOOKUP(J23,Tabelle1[[Ort]:[RK KLV C üD]],6)),"")</f>
        <v/>
      </c>
      <c r="K27" s="161" t="str">
        <f>IFERROR(IF(IFERROR(MATCH($D$10&amp;$J23,Tabelle2[Codierung],0),0)&gt;0,VLOOKUP(J23,Tabelle1[[Ort]:[RK KLV C üD]],4,),VLOOKUP(J23,Tabelle1[[Ort]:[RK KLV C üD]],7)),"")</f>
        <v/>
      </c>
      <c r="M27"/>
    </row>
    <row r="29" spans="2:13" ht="72.75" customHeight="1">
      <c r="B29" s="403" t="s">
        <v>170</v>
      </c>
      <c r="C29" s="403"/>
      <c r="D29" s="403"/>
      <c r="E29" s="403"/>
      <c r="F29" s="403"/>
      <c r="G29" s="403"/>
      <c r="H29" s="403"/>
      <c r="I29" s="403"/>
      <c r="J29" s="403"/>
      <c r="K29" s="403"/>
      <c r="L29" s="403"/>
      <c r="M29" s="403"/>
    </row>
    <row r="32" spans="2:13" ht="20.25">
      <c r="B32" s="74" t="s">
        <v>179</v>
      </c>
    </row>
    <row r="33" spans="2:9" ht="20.25">
      <c r="B33" s="74"/>
    </row>
    <row r="34" spans="2:9" ht="20.25">
      <c r="B34" s="74"/>
    </row>
    <row r="35" spans="2:9" ht="20.25">
      <c r="B35" s="77"/>
    </row>
    <row r="36" spans="2:9" ht="20.25">
      <c r="B36" s="122"/>
      <c r="C36" s="125"/>
      <c r="D36" s="125"/>
      <c r="E36" s="125"/>
      <c r="F36" s="125"/>
      <c r="G36" s="125"/>
      <c r="H36" s="125"/>
      <c r="I36" s="125"/>
    </row>
  </sheetData>
  <sheetProtection password="D46B" sheet="1" objects="1" scenarios="1"/>
  <protectedRanges>
    <protectedRange sqref="B19:B21 B23 D19:J21 K21:L21 K19:M20 D23:K23" name="Bereich1"/>
  </protectedRanges>
  <mergeCells count="37">
    <mergeCell ref="L19:M19"/>
    <mergeCell ref="I12:L12"/>
    <mergeCell ref="J18:K18"/>
    <mergeCell ref="J19:K19"/>
    <mergeCell ref="D10:F10"/>
    <mergeCell ref="D11:F11"/>
    <mergeCell ref="I10:K10"/>
    <mergeCell ref="I11:L11"/>
    <mergeCell ref="D7:F7"/>
    <mergeCell ref="D8:F8"/>
    <mergeCell ref="D9:F9"/>
    <mergeCell ref="I7:K7"/>
    <mergeCell ref="I8:K8"/>
    <mergeCell ref="I9:K9"/>
    <mergeCell ref="G21:H21"/>
    <mergeCell ref="B22:C22"/>
    <mergeCell ref="D22:E22"/>
    <mergeCell ref="G22:H22"/>
    <mergeCell ref="B13:D14"/>
    <mergeCell ref="B18:C18"/>
    <mergeCell ref="D18:E18"/>
    <mergeCell ref="G18:H18"/>
    <mergeCell ref="B19:C19"/>
    <mergeCell ref="D19:E19"/>
    <mergeCell ref="G19:H19"/>
    <mergeCell ref="J22:K22"/>
    <mergeCell ref="B29:M29"/>
    <mergeCell ref="B26:C26"/>
    <mergeCell ref="D26:E26"/>
    <mergeCell ref="B27:C27"/>
    <mergeCell ref="D27:E27"/>
    <mergeCell ref="F26:G26"/>
    <mergeCell ref="F27:G27"/>
    <mergeCell ref="B23:C23"/>
    <mergeCell ref="D23:E23"/>
    <mergeCell ref="G23:H23"/>
    <mergeCell ref="J23:K23"/>
  </mergeCells>
  <pageMargins left="1.1811023622047245" right="0.78740157480314965" top="0.78740157480314965" bottom="0.78740157480314965" header="0.51181102362204722" footer="0.51181102362204722"/>
  <pageSetup paperSize="9" scale="75" orientation="portrait" r:id="rId1"/>
  <headerFooter scaleWithDoc="0">
    <oddHeader>&amp;L&amp;"-,Fett"&amp;12Meldung über Pflegeversorgung
ausserhalb des zivilrechtlichen Wohnsitzes&amp;R&amp;G</oddHeader>
    <oddFooter>&amp;L&amp;8&amp;F&amp;R&amp;8&amp;P /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theme="8" tint="0.39997558519241921"/>
    <pageSetUpPr fitToPage="1"/>
  </sheetPr>
  <dimension ref="A1:AC62"/>
  <sheetViews>
    <sheetView zoomScaleNormal="100" zoomScaleSheetLayoutView="100" zoomScalePageLayoutView="55" workbookViewId="0">
      <selection activeCell="L14" sqref="L14"/>
    </sheetView>
  </sheetViews>
  <sheetFormatPr baseColWidth="10" defaultRowHeight="12.75"/>
  <cols>
    <col min="1" max="1" width="5" style="1" customWidth="1"/>
    <col min="2" max="2" width="15.5" style="1" customWidth="1"/>
    <col min="3" max="3" width="20.5" style="1" customWidth="1"/>
    <col min="4" max="4" width="14.875" style="1" customWidth="1"/>
    <col min="5" max="5" width="11.5" style="1" customWidth="1"/>
    <col min="6" max="6" width="16.125" style="1" customWidth="1"/>
    <col min="7" max="7" width="5.375" style="1" customWidth="1"/>
    <col min="8" max="8" width="16.625" style="1" customWidth="1"/>
    <col min="9" max="9" width="17.125" style="1" customWidth="1"/>
    <col min="10" max="10" width="6.125" style="1" customWidth="1"/>
    <col min="11" max="14" width="6" style="1" customWidth="1"/>
    <col min="15" max="15" width="7" style="1" customWidth="1"/>
    <col min="16" max="18" width="7.125" style="1" customWidth="1"/>
    <col min="19" max="20" width="9.125" style="1" customWidth="1"/>
    <col min="21" max="21" width="8.875" style="1" customWidth="1"/>
    <col min="22" max="22" width="9.125" style="1" customWidth="1"/>
    <col min="23" max="23" width="9.125" style="1" hidden="1" customWidth="1"/>
    <col min="24" max="24" width="7.375" style="1" customWidth="1"/>
    <col min="25" max="16384" width="11" style="1"/>
  </cols>
  <sheetData>
    <row r="1" spans="1:29" ht="42" customHeight="1">
      <c r="A1" s="419" t="s">
        <v>355</v>
      </c>
      <c r="B1" s="419"/>
      <c r="C1" s="419"/>
      <c r="D1" s="419"/>
      <c r="E1" s="419"/>
      <c r="F1" s="419"/>
      <c r="G1" s="419"/>
      <c r="H1" s="419"/>
      <c r="I1" s="195">
        <f>Wohnsitz!H3</f>
        <v>2022</v>
      </c>
      <c r="K1" s="9" t="s">
        <v>142</v>
      </c>
    </row>
    <row r="2" spans="1:29" ht="20.25" customHeight="1">
      <c r="K2" s="12" t="s">
        <v>191</v>
      </c>
      <c r="M2" s="12" t="s">
        <v>141</v>
      </c>
      <c r="Z2" s="1" t="s">
        <v>129</v>
      </c>
      <c r="AA2" s="1">
        <v>13.98</v>
      </c>
      <c r="AB2" s="1">
        <v>12.42</v>
      </c>
      <c r="AC2" s="1">
        <v>11.52</v>
      </c>
    </row>
    <row r="3" spans="1:29" ht="21" thickBot="1">
      <c r="A3" s="10" t="s">
        <v>0</v>
      </c>
      <c r="C3" s="11"/>
      <c r="D3" s="11"/>
      <c r="E3" s="11"/>
      <c r="K3" s="12" t="s">
        <v>192</v>
      </c>
      <c r="M3" s="12" t="s">
        <v>143</v>
      </c>
      <c r="Z3" s="1" t="s">
        <v>130</v>
      </c>
      <c r="AA3" s="7">
        <f>AA2/60*5</f>
        <v>1.165</v>
      </c>
      <c r="AB3" s="7">
        <f>AB2/60*5</f>
        <v>1.0349999999999999</v>
      </c>
      <c r="AC3" s="7">
        <f>AC2/60*5</f>
        <v>0.96</v>
      </c>
    </row>
    <row r="4" spans="1:29" ht="16.5" thickBot="1">
      <c r="A4" s="12" t="s">
        <v>1</v>
      </c>
      <c r="C4" s="354" t="s">
        <v>309</v>
      </c>
      <c r="D4" s="354"/>
      <c r="E4" s="12" t="s">
        <v>4</v>
      </c>
      <c r="F4" s="354" t="s">
        <v>274</v>
      </c>
      <c r="G4" s="354"/>
      <c r="H4" s="354"/>
      <c r="I4" s="12"/>
      <c r="J4" s="12"/>
      <c r="K4" s="12" t="s">
        <v>193</v>
      </c>
      <c r="M4" s="12" t="s">
        <v>136</v>
      </c>
      <c r="S4" s="420" t="s">
        <v>133</v>
      </c>
      <c r="T4" s="421"/>
      <c r="U4" s="422"/>
    </row>
    <row r="5" spans="1:29" ht="16.5" thickBot="1">
      <c r="A5" s="12" t="s">
        <v>2</v>
      </c>
      <c r="C5" s="354" t="s">
        <v>349</v>
      </c>
      <c r="D5" s="354"/>
      <c r="E5" s="12" t="s">
        <v>5</v>
      </c>
      <c r="F5" s="354" t="s">
        <v>275</v>
      </c>
      <c r="G5" s="354"/>
      <c r="H5" s="354"/>
      <c r="I5" s="12"/>
      <c r="J5" s="12"/>
      <c r="K5" s="13" t="s">
        <v>145</v>
      </c>
      <c r="M5" s="13" t="s">
        <v>146</v>
      </c>
      <c r="S5" s="17" t="s">
        <v>147</v>
      </c>
      <c r="T5" s="19" t="s">
        <v>148</v>
      </c>
      <c r="U5" s="18" t="s">
        <v>149</v>
      </c>
    </row>
    <row r="6" spans="1:29" ht="16.5" thickBot="1">
      <c r="A6" s="12" t="s">
        <v>3</v>
      </c>
      <c r="C6" s="354" t="s">
        <v>350</v>
      </c>
      <c r="D6" s="354"/>
      <c r="E6" s="12" t="s">
        <v>6</v>
      </c>
      <c r="F6" s="354" t="s">
        <v>109</v>
      </c>
      <c r="G6" s="354"/>
      <c r="H6" s="354"/>
      <c r="I6" s="12"/>
      <c r="J6" s="12"/>
      <c r="K6" s="13" t="s">
        <v>261</v>
      </c>
      <c r="M6" s="13" t="s">
        <v>262</v>
      </c>
      <c r="S6" s="20">
        <v>79.8</v>
      </c>
      <c r="T6" s="21">
        <v>65.400000000000006</v>
      </c>
      <c r="U6" s="22">
        <v>54.6</v>
      </c>
    </row>
    <row r="7" spans="1:29" ht="16.5" thickBot="1">
      <c r="A7" s="12" t="s">
        <v>9</v>
      </c>
      <c r="C7" s="354" t="s">
        <v>314</v>
      </c>
      <c r="D7" s="354"/>
      <c r="E7" s="12" t="s">
        <v>7</v>
      </c>
      <c r="F7" s="354" t="s">
        <v>276</v>
      </c>
      <c r="G7" s="354"/>
      <c r="H7" s="354"/>
      <c r="I7" s="12"/>
      <c r="J7" s="12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9" ht="15.75" customHeight="1" thickBot="1">
      <c r="A8" s="12" t="s">
        <v>10</v>
      </c>
      <c r="C8" s="354" t="s">
        <v>348</v>
      </c>
      <c r="D8" s="354"/>
      <c r="E8" s="12" t="s">
        <v>144</v>
      </c>
      <c r="F8" s="355" t="s">
        <v>277</v>
      </c>
      <c r="G8" s="354"/>
      <c r="H8" s="354"/>
      <c r="P8" s="416" t="s">
        <v>132</v>
      </c>
      <c r="Q8" s="417"/>
      <c r="R8" s="417"/>
      <c r="S8" s="417"/>
      <c r="T8" s="417"/>
      <c r="U8" s="417"/>
      <c r="V8" s="417"/>
      <c r="W8" s="417"/>
      <c r="X8" s="418"/>
    </row>
    <row r="9" spans="1:29" ht="15" customHeight="1">
      <c r="E9" s="12" t="s">
        <v>8</v>
      </c>
      <c r="F9" s="354" t="s">
        <v>278</v>
      </c>
      <c r="G9" s="354"/>
      <c r="H9" s="354"/>
      <c r="L9" s="326" t="s">
        <v>351</v>
      </c>
      <c r="M9" s="327"/>
      <c r="N9" s="327"/>
      <c r="O9" s="328"/>
      <c r="P9" s="338" t="s">
        <v>352</v>
      </c>
      <c r="Q9" s="339"/>
      <c r="R9" s="340"/>
      <c r="S9" s="423" t="s">
        <v>204</v>
      </c>
      <c r="T9" s="424"/>
      <c r="U9" s="424"/>
      <c r="V9" s="185"/>
      <c r="W9" s="61"/>
      <c r="X9" s="149"/>
    </row>
    <row r="10" spans="1:29" ht="33" customHeight="1">
      <c r="A10" s="356" t="s">
        <v>345</v>
      </c>
      <c r="B10" s="357"/>
      <c r="C10" s="293" t="s">
        <v>347</v>
      </c>
      <c r="E10" s="12"/>
      <c r="F10" s="291"/>
      <c r="G10" s="291"/>
      <c r="H10" s="291"/>
      <c r="L10" s="329"/>
      <c r="M10" s="330"/>
      <c r="N10" s="330"/>
      <c r="O10" s="331"/>
      <c r="P10" s="341"/>
      <c r="Q10" s="342"/>
      <c r="R10" s="343"/>
      <c r="S10" s="425"/>
      <c r="T10" s="426"/>
      <c r="U10" s="426"/>
      <c r="V10" s="295"/>
      <c r="W10" s="59"/>
      <c r="X10" s="296"/>
    </row>
    <row r="11" spans="1:29" ht="32.25" customHeight="1" thickBot="1">
      <c r="A11" s="353" t="s">
        <v>344</v>
      </c>
      <c r="B11" s="353"/>
      <c r="C11" s="293" t="s">
        <v>346</v>
      </c>
      <c r="L11" s="332"/>
      <c r="M11" s="333"/>
      <c r="N11" s="333"/>
      <c r="O11" s="334"/>
      <c r="P11" s="344"/>
      <c r="Q11" s="345"/>
      <c r="R11" s="346"/>
      <c r="S11" s="427"/>
      <c r="T11" s="428"/>
      <c r="U11" s="428"/>
      <c r="V11" s="186">
        <f>SUM(tbl_Ferienaufenthalt_SO[Total])</f>
        <v>72.3767</v>
      </c>
      <c r="W11" s="59"/>
      <c r="X11" s="298">
        <f>SUM(tbl_Ferienaufenthalt_SO[Patienten Beteiligung])</f>
        <v>12</v>
      </c>
    </row>
    <row r="12" spans="1:29" ht="97.5" customHeight="1" thickBot="1">
      <c r="A12" s="146" t="s">
        <v>175</v>
      </c>
      <c r="B12" s="141" t="s">
        <v>12</v>
      </c>
      <c r="C12" s="142" t="s">
        <v>2</v>
      </c>
      <c r="D12" s="142" t="s">
        <v>3</v>
      </c>
      <c r="E12" s="142" t="s">
        <v>14</v>
      </c>
      <c r="F12" s="142" t="s">
        <v>4</v>
      </c>
      <c r="G12" s="142" t="s">
        <v>5</v>
      </c>
      <c r="H12" s="143" t="s">
        <v>13</v>
      </c>
      <c r="I12" s="144" t="s">
        <v>171</v>
      </c>
      <c r="J12" s="184" t="s">
        <v>260</v>
      </c>
      <c r="K12" s="145" t="s">
        <v>187</v>
      </c>
      <c r="L12" s="128" t="s">
        <v>191</v>
      </c>
      <c r="M12" s="129" t="s">
        <v>192</v>
      </c>
      <c r="N12" s="130" t="s">
        <v>193</v>
      </c>
      <c r="O12" s="126" t="s">
        <v>186</v>
      </c>
      <c r="P12" s="135" t="s">
        <v>197</v>
      </c>
      <c r="Q12" s="136" t="s">
        <v>198</v>
      </c>
      <c r="R12" s="137" t="s">
        <v>199</v>
      </c>
      <c r="S12" s="131" t="s">
        <v>200</v>
      </c>
      <c r="T12" s="132" t="s">
        <v>201</v>
      </c>
      <c r="U12" s="133" t="s">
        <v>202</v>
      </c>
      <c r="V12" s="127" t="s">
        <v>11</v>
      </c>
      <c r="W12" s="60" t="s">
        <v>173</v>
      </c>
      <c r="X12" s="170" t="s">
        <v>190</v>
      </c>
    </row>
    <row r="13" spans="1:29">
      <c r="A13" s="15">
        <v>1</v>
      </c>
      <c r="B13" s="163"/>
      <c r="C13" s="163"/>
      <c r="D13" s="164"/>
      <c r="E13" s="165"/>
      <c r="F13" s="164"/>
      <c r="G13" s="156"/>
      <c r="H13" s="163" t="s">
        <v>24</v>
      </c>
      <c r="I13" s="156" t="s">
        <v>114</v>
      </c>
      <c r="J13" s="163"/>
      <c r="K13" s="159">
        <v>1</v>
      </c>
      <c r="L13" s="159">
        <v>60</v>
      </c>
      <c r="M13" s="159"/>
      <c r="N13" s="159"/>
      <c r="O13" s="62">
        <f>SUM(L13:N13)</f>
        <v>60</v>
      </c>
      <c r="P13" s="63">
        <f>IFERROR(IF(IFERROR(MATCH($C$7&amp;$I13,Tabelle2[Codierung],0),0)&gt;0,VLOOKUP(I13,Tabelle1[[Ort]:[RK KLV C üD]],2,),VLOOKUP(I13,Tabelle1[[Ort]:[RK KLV C üD]],5)),"")</f>
        <v>39.35</v>
      </c>
      <c r="Q13" s="63">
        <f>IFERROR(IF(IFERROR(MATCH($C$7&amp;$I13,Tabelle2[Codierung],0),0)&gt;0,VLOOKUP(I13,Tabelle1[[Ort]:[RK KLV C üD]],3,),VLOOKUP(I13,Tabelle1[[Ort]:[RK KLV C üD]],6)),"")</f>
        <v>35.01</v>
      </c>
      <c r="R13" s="63">
        <f>IFERROR(IF(IFERROR(MATCH($C$7&amp;$I13,Tabelle2[Codierung],0),0)&gt;0,VLOOKUP(I13,Tabelle1[[Ort]:[RK KLV C üD]],4,),VLOOKUP(I13,Tabelle1[[Ort]:[RK KLV C üD]],7)),"")</f>
        <v>36.04</v>
      </c>
      <c r="S13" s="64">
        <f>IFERROR(tbl_Ferienaufenthalt_SO[[#This Row],[KLV A]]*tbl_Ferienaufenthalt_SO[[#This Row],[KLV A Ansatz]]/60,"")</f>
        <v>39.35</v>
      </c>
      <c r="T13" s="65">
        <f>IFERROR(tbl_Ferienaufenthalt_SO[[#This Row],[KLV B]]*tbl_Ferienaufenthalt_SO[[#This Row],[KLV B Ansatz]]/60,"")</f>
        <v>0</v>
      </c>
      <c r="U13" s="65">
        <f>IFERROR(tbl_Ferienaufenthalt_SO[[#This Row],[KLV C]]*tbl_Ferienaufenthalt_SO[[#This Row],[KLV C Ansatz]]/60,"")</f>
        <v>0</v>
      </c>
      <c r="V13" s="65">
        <f>IFERROR(SUM(S13:U13),"")</f>
        <v>39.35</v>
      </c>
      <c r="W13" s="70">
        <f>COUNTIF($H$13:$H13,H13)</f>
        <v>1</v>
      </c>
      <c r="X13" s="155">
        <v>2</v>
      </c>
    </row>
    <row r="14" spans="1:29">
      <c r="A14" s="16">
        <v>2</v>
      </c>
      <c r="B14" s="156"/>
      <c r="C14" s="156"/>
      <c r="D14" s="157"/>
      <c r="E14" s="158"/>
      <c r="F14" s="157"/>
      <c r="G14" s="156"/>
      <c r="H14" s="156" t="s">
        <v>98</v>
      </c>
      <c r="I14" s="156" t="s">
        <v>49</v>
      </c>
      <c r="J14" s="156"/>
      <c r="K14" s="156">
        <v>1</v>
      </c>
      <c r="L14" s="156">
        <v>10</v>
      </c>
      <c r="M14" s="156">
        <v>20</v>
      </c>
      <c r="N14" s="156"/>
      <c r="O14" s="14">
        <f t="shared" ref="O14:O62" si="0">SUM(L14:N14)</f>
        <v>30</v>
      </c>
      <c r="P14" s="66">
        <f>IFERROR(IF(IFERROR(MATCH($C$7&amp;$I14,Tabelle2[Codierung],0),0)&gt;0,VLOOKUP(I14,Tabelle1[[Ort]:[RK KLV C üD]],2,),VLOOKUP(I14,Tabelle1[[Ort]:[RK KLV C üD]],5)),"")</f>
        <v>25.559100000000001</v>
      </c>
      <c r="Q14" s="66">
        <f>IFERROR(IF(IFERROR(MATCH($C$7&amp;$I14,Tabelle2[Codierung],0),0)&gt;0,VLOOKUP(I14,Tabelle1[[Ort]:[RK KLV C üD]],3,),VLOOKUP(I14,Tabelle1[[Ort]:[RK KLV C üD]],6)),"")</f>
        <v>22.736700000000003</v>
      </c>
      <c r="R14" s="66">
        <f>IFERROR(IF(IFERROR(MATCH($C$7&amp;$I14,Tabelle2[Codierung],0),0)&gt;0,VLOOKUP(I14,Tabelle1[[Ort]:[RK KLV C üD]],4,),VLOOKUP(I14,Tabelle1[[Ort]:[RK KLV C üD]],7)),"")</f>
        <v>23.404499999999999</v>
      </c>
      <c r="S14" s="67">
        <f>IFERROR(tbl_Ferienaufenthalt_SO[[#This Row],[KLV A]]*tbl_Ferienaufenthalt_SO[[#This Row],[KLV A Ansatz]]/60,"")</f>
        <v>4.2598500000000001</v>
      </c>
      <c r="T14" s="67">
        <f>IFERROR(tbl_Ferienaufenthalt_SO[[#This Row],[KLV B]]*tbl_Ferienaufenthalt_SO[[#This Row],[KLV B Ansatz]]/60,"")</f>
        <v>7.5789000000000009</v>
      </c>
      <c r="U14" s="67">
        <f>IFERROR(tbl_Ferienaufenthalt_SO[[#This Row],[KLV C]]*tbl_Ferienaufenthalt_SO[[#This Row],[KLV C Ansatz]]/60,"")</f>
        <v>0</v>
      </c>
      <c r="V14" s="67">
        <f t="shared" ref="V14:V20" si="1">IFERROR(SUM(S14:U14),"")</f>
        <v>11.838750000000001</v>
      </c>
      <c r="W14" s="70">
        <f>COUNTIF($H$13:$H14,H14)</f>
        <v>1</v>
      </c>
      <c r="X14" s="156">
        <v>4</v>
      </c>
    </row>
    <row r="15" spans="1:29">
      <c r="A15" s="16">
        <v>3</v>
      </c>
      <c r="B15" s="156"/>
      <c r="C15" s="156"/>
      <c r="D15" s="157"/>
      <c r="E15" s="158"/>
      <c r="F15" s="157"/>
      <c r="G15" s="156"/>
      <c r="H15" s="156" t="s">
        <v>24</v>
      </c>
      <c r="I15" s="156" t="s">
        <v>24</v>
      </c>
      <c r="J15" s="156"/>
      <c r="K15" s="156">
        <v>1</v>
      </c>
      <c r="L15" s="156">
        <v>10</v>
      </c>
      <c r="M15" s="156">
        <v>20</v>
      </c>
      <c r="N15" s="156">
        <v>30</v>
      </c>
      <c r="O15" s="14">
        <f t="shared" si="0"/>
        <v>60</v>
      </c>
      <c r="P15" s="66">
        <f>IFERROR(IF(IFERROR(MATCH($C$7&amp;$I15,Tabelle2[Codierung],0),0)&gt;0,VLOOKUP(I15,Tabelle1[[Ort]:[RK KLV C üD]],2,),VLOOKUP(I15,Tabelle1[[Ort]:[RK KLV C üD]],5)),"")</f>
        <v>23.001300000000001</v>
      </c>
      <c r="Q15" s="66">
        <f>IFERROR(IF(IFERROR(MATCH($C$7&amp;$I15,Tabelle2[Codierung],0),0)&gt;0,VLOOKUP(I15,Tabelle1[[Ort]:[RK KLV C üD]],3,),VLOOKUP(I15,Tabelle1[[Ort]:[RK KLV C üD]],6)),"")</f>
        <v>20.462399999999999</v>
      </c>
      <c r="R15" s="66">
        <f>IFERROR(IF(IFERROR(MATCH($C$7&amp;$I15,Tabelle2[Codierung],0),0)&gt;0,VLOOKUP(I15,Tabelle1[[Ort]:[RK KLV C üD]],4,),VLOOKUP(I15,Tabelle1[[Ort]:[RK KLV C üD]],7)),"")</f>
        <v>21.0672</v>
      </c>
      <c r="S15" s="67">
        <f>IFERROR(tbl_Ferienaufenthalt_SO[[#This Row],[KLV A]]*tbl_Ferienaufenthalt_SO[[#This Row],[KLV A Ansatz]]/60,"")</f>
        <v>3.8335500000000002</v>
      </c>
      <c r="T15" s="67">
        <f>IFERROR(tbl_Ferienaufenthalt_SO[[#This Row],[KLV B]]*tbl_Ferienaufenthalt_SO[[#This Row],[KLV B Ansatz]]/60,"")</f>
        <v>6.8208000000000002</v>
      </c>
      <c r="U15" s="67">
        <f>IFERROR(tbl_Ferienaufenthalt_SO[[#This Row],[KLV C]]*tbl_Ferienaufenthalt_SO[[#This Row],[KLV C Ansatz]]/60,"")</f>
        <v>10.5336</v>
      </c>
      <c r="V15" s="67">
        <f t="shared" si="1"/>
        <v>21.187950000000001</v>
      </c>
      <c r="W15" s="70">
        <f>COUNTIF($H$13:$H15,H15)</f>
        <v>2</v>
      </c>
      <c r="X15" s="156">
        <v>6</v>
      </c>
    </row>
    <row r="16" spans="1:29">
      <c r="A16" s="16">
        <v>4</v>
      </c>
      <c r="B16" s="156"/>
      <c r="C16" s="156"/>
      <c r="D16" s="157"/>
      <c r="E16" s="158"/>
      <c r="F16" s="157"/>
      <c r="G16" s="156"/>
      <c r="H16" s="156"/>
      <c r="I16" s="156"/>
      <c r="J16" s="156"/>
      <c r="K16" s="156"/>
      <c r="L16" s="156"/>
      <c r="M16" s="156"/>
      <c r="N16" s="156"/>
      <c r="O16" s="14">
        <f t="shared" si="0"/>
        <v>0</v>
      </c>
      <c r="P16" s="66" t="str">
        <f>IFERROR(IF(IFERROR(MATCH($C$7&amp;$I16,Tabelle2[Codierung],0),0)&gt;0,VLOOKUP(I16,Tabelle1[[Ort]:[RK KLV C üD]],2,),VLOOKUP(I16,Tabelle1[[Ort]:[RK KLV C üD]],5)),"")</f>
        <v/>
      </c>
      <c r="Q16" s="66" t="str">
        <f>IFERROR(IF(IFERROR(MATCH($C$7&amp;$I16,Tabelle2[Codierung],0),0)&gt;0,VLOOKUP(I16,Tabelle1[[Ort]:[RK KLV C üD]],3,),VLOOKUP(I16,Tabelle1[[Ort]:[RK KLV C üD]],6)),"")</f>
        <v/>
      </c>
      <c r="R16" s="66" t="str">
        <f>IFERROR(IF(IFERROR(MATCH($C$7&amp;$I16,Tabelle2[Codierung],0),0)&gt;0,VLOOKUP(I16,Tabelle1[[Ort]:[RK KLV C üD]],4,),VLOOKUP(I16,Tabelle1[[Ort]:[RK KLV C üD]],7)),"")</f>
        <v/>
      </c>
      <c r="S16" s="67" t="str">
        <f>IFERROR(tbl_Ferienaufenthalt_SO[[#This Row],[KLV A]]*tbl_Ferienaufenthalt_SO[[#This Row],[KLV A Ansatz]]/60,"")</f>
        <v/>
      </c>
      <c r="T16" s="67" t="str">
        <f>IFERROR(tbl_Ferienaufenthalt_SO[[#This Row],[KLV B]]*tbl_Ferienaufenthalt_SO[[#This Row],[KLV B Ansatz]]/60,"")</f>
        <v/>
      </c>
      <c r="U16" s="67" t="str">
        <f>IFERROR(tbl_Ferienaufenthalt_SO[[#This Row],[KLV C]]*tbl_Ferienaufenthalt_SO[[#This Row],[KLV C Ansatz]]/60,"")</f>
        <v/>
      </c>
      <c r="V16" s="67">
        <f t="shared" si="1"/>
        <v>0</v>
      </c>
      <c r="W16" s="70">
        <f>COUNTIF($H$13:$H16,H16)</f>
        <v>0</v>
      </c>
      <c r="X16" s="156"/>
    </row>
    <row r="17" spans="1:24">
      <c r="A17" s="16">
        <v>5</v>
      </c>
      <c r="B17" s="156"/>
      <c r="C17" s="156"/>
      <c r="D17" s="157"/>
      <c r="E17" s="158"/>
      <c r="F17" s="157"/>
      <c r="G17" s="156"/>
      <c r="H17" s="156"/>
      <c r="I17" s="156"/>
      <c r="J17" s="156"/>
      <c r="K17" s="156"/>
      <c r="L17" s="156"/>
      <c r="M17" s="156"/>
      <c r="N17" s="156"/>
      <c r="O17" s="14">
        <f t="shared" si="0"/>
        <v>0</v>
      </c>
      <c r="P17" s="66" t="str">
        <f>IFERROR(IF(IFERROR(MATCH($C$7&amp;$I17,Tabelle2[Codierung],0),0)&gt;0,VLOOKUP(I17,Tabelle1[[Ort]:[RK KLV C üD]],2,),VLOOKUP(I17,Tabelle1[[Ort]:[RK KLV C üD]],5)),"")</f>
        <v/>
      </c>
      <c r="Q17" s="66" t="str">
        <f>IFERROR(IF(IFERROR(MATCH($C$7&amp;$I17,Tabelle2[Codierung],0),0)&gt;0,VLOOKUP(I17,Tabelle1[[Ort]:[RK KLV C üD]],3,),VLOOKUP(I17,Tabelle1[[Ort]:[RK KLV C üD]],6)),"")</f>
        <v/>
      </c>
      <c r="R17" s="66" t="str">
        <f>IFERROR(IF(IFERROR(MATCH($C$7&amp;$I17,Tabelle2[Codierung],0),0)&gt;0,VLOOKUP(I17,Tabelle1[[Ort]:[RK KLV C üD]],4,),VLOOKUP(I17,Tabelle1[[Ort]:[RK KLV C üD]],7)),"")</f>
        <v/>
      </c>
      <c r="S17" s="67" t="str">
        <f>IFERROR(tbl_Ferienaufenthalt_SO[[#This Row],[KLV A]]*tbl_Ferienaufenthalt_SO[[#This Row],[KLV A Ansatz]]/60,"")</f>
        <v/>
      </c>
      <c r="T17" s="67" t="str">
        <f>IFERROR(tbl_Ferienaufenthalt_SO[[#This Row],[KLV B]]*tbl_Ferienaufenthalt_SO[[#This Row],[KLV B Ansatz]]/60,"")</f>
        <v/>
      </c>
      <c r="U17" s="67" t="str">
        <f>IFERROR(tbl_Ferienaufenthalt_SO[[#This Row],[KLV C]]*tbl_Ferienaufenthalt_SO[[#This Row],[KLV C Ansatz]]/60,"")</f>
        <v/>
      </c>
      <c r="V17" s="67">
        <f t="shared" si="1"/>
        <v>0</v>
      </c>
      <c r="W17" s="70">
        <f>COUNTIF($H$13:$H17,H17)</f>
        <v>0</v>
      </c>
      <c r="X17" s="156"/>
    </row>
    <row r="18" spans="1:24">
      <c r="A18" s="16">
        <v>6</v>
      </c>
      <c r="B18" s="156"/>
      <c r="C18" s="156"/>
      <c r="D18" s="157"/>
      <c r="E18" s="158"/>
      <c r="F18" s="157"/>
      <c r="G18" s="156"/>
      <c r="H18" s="156"/>
      <c r="I18" s="156"/>
      <c r="J18" s="156"/>
      <c r="K18" s="156"/>
      <c r="L18" s="156"/>
      <c r="M18" s="156"/>
      <c r="N18" s="156"/>
      <c r="O18" s="14">
        <f t="shared" si="0"/>
        <v>0</v>
      </c>
      <c r="P18" s="66" t="str">
        <f>IFERROR(IF(IFERROR(MATCH($C$7&amp;$I18,Tabelle2[Codierung],0),0)&gt;0,VLOOKUP(I18,Tabelle1[[Ort]:[RK KLV C üD]],2,),VLOOKUP(I18,Tabelle1[[Ort]:[RK KLV C üD]],5)),"")</f>
        <v/>
      </c>
      <c r="Q18" s="66" t="str">
        <f>IFERROR(IF(IFERROR(MATCH($C$7&amp;$I18,Tabelle2[Codierung],0),0)&gt;0,VLOOKUP(I18,Tabelle1[[Ort]:[RK KLV C üD]],3,),VLOOKUP(I18,Tabelle1[[Ort]:[RK KLV C üD]],6)),"")</f>
        <v/>
      </c>
      <c r="R18" s="66" t="str">
        <f>IFERROR(IF(IFERROR(MATCH($C$7&amp;$I18,Tabelle2[Codierung],0),0)&gt;0,VLOOKUP(I18,Tabelle1[[Ort]:[RK KLV C üD]],4,),VLOOKUP(I18,Tabelle1[[Ort]:[RK KLV C üD]],7)),"")</f>
        <v/>
      </c>
      <c r="S18" s="67" t="str">
        <f>IFERROR(tbl_Ferienaufenthalt_SO[[#This Row],[KLV A]]*tbl_Ferienaufenthalt_SO[[#This Row],[KLV A Ansatz]]/60,"")</f>
        <v/>
      </c>
      <c r="T18" s="67" t="str">
        <f>IFERROR(tbl_Ferienaufenthalt_SO[[#This Row],[KLV B]]*tbl_Ferienaufenthalt_SO[[#This Row],[KLV B Ansatz]]/60,"")</f>
        <v/>
      </c>
      <c r="U18" s="67" t="str">
        <f>IFERROR(tbl_Ferienaufenthalt_SO[[#This Row],[KLV C]]*tbl_Ferienaufenthalt_SO[[#This Row],[KLV C Ansatz]]/60,"")</f>
        <v/>
      </c>
      <c r="V18" s="67">
        <f t="shared" si="1"/>
        <v>0</v>
      </c>
      <c r="W18" s="70">
        <f>COUNTIF($H$13:$H18,H18)</f>
        <v>0</v>
      </c>
      <c r="X18" s="156"/>
    </row>
    <row r="19" spans="1:24">
      <c r="A19" s="16">
        <v>7</v>
      </c>
      <c r="B19" s="156"/>
      <c r="C19" s="156"/>
      <c r="D19" s="157"/>
      <c r="E19" s="158"/>
      <c r="F19" s="157"/>
      <c r="G19" s="156"/>
      <c r="H19" s="156"/>
      <c r="I19" s="156"/>
      <c r="J19" s="156"/>
      <c r="K19" s="156"/>
      <c r="L19" s="156"/>
      <c r="M19" s="156"/>
      <c r="N19" s="156"/>
      <c r="O19" s="14">
        <f t="shared" si="0"/>
        <v>0</v>
      </c>
      <c r="P19" s="66" t="str">
        <f>IFERROR(IF(IFERROR(MATCH($C$7&amp;$I19,Tabelle2[Codierung],0),0)&gt;0,VLOOKUP(I19,Tabelle1[[Ort]:[RK KLV C üD]],2,),VLOOKUP(I19,Tabelle1[[Ort]:[RK KLV C üD]],5)),"")</f>
        <v/>
      </c>
      <c r="Q19" s="66" t="str">
        <f>IFERROR(IF(IFERROR(MATCH($C$7&amp;$I19,Tabelle2[Codierung],0),0)&gt;0,VLOOKUP(I19,Tabelle1[[Ort]:[RK KLV C üD]],3,),VLOOKUP(I19,Tabelle1[[Ort]:[RK KLV C üD]],6)),"")</f>
        <v/>
      </c>
      <c r="R19" s="66" t="str">
        <f>IFERROR(IF(IFERROR(MATCH($C$7&amp;$I19,Tabelle2[Codierung],0),0)&gt;0,VLOOKUP(I19,Tabelle1[[Ort]:[RK KLV C üD]],4,),VLOOKUP(I19,Tabelle1[[Ort]:[RK KLV C üD]],7)),"")</f>
        <v/>
      </c>
      <c r="S19" s="67" t="str">
        <f>IFERROR(tbl_Ferienaufenthalt_SO[[#This Row],[KLV A]]*tbl_Ferienaufenthalt_SO[[#This Row],[KLV A Ansatz]]/60,"")</f>
        <v/>
      </c>
      <c r="T19" s="67" t="str">
        <f>IFERROR(tbl_Ferienaufenthalt_SO[[#This Row],[KLV B]]*tbl_Ferienaufenthalt_SO[[#This Row],[KLV B Ansatz]]/60,"")</f>
        <v/>
      </c>
      <c r="U19" s="67" t="str">
        <f>IFERROR(tbl_Ferienaufenthalt_SO[[#This Row],[KLV C]]*tbl_Ferienaufenthalt_SO[[#This Row],[KLV C Ansatz]]/60,"")</f>
        <v/>
      </c>
      <c r="V19" s="67">
        <f t="shared" si="1"/>
        <v>0</v>
      </c>
      <c r="W19" s="70">
        <f>COUNTIF($H$13:$H19,H19)</f>
        <v>0</v>
      </c>
      <c r="X19" s="156"/>
    </row>
    <row r="20" spans="1:24">
      <c r="A20" s="16">
        <v>8</v>
      </c>
      <c r="B20" s="156"/>
      <c r="C20" s="156"/>
      <c r="D20" s="157"/>
      <c r="E20" s="158"/>
      <c r="F20" s="157"/>
      <c r="G20" s="156"/>
      <c r="H20" s="156"/>
      <c r="I20" s="156"/>
      <c r="J20" s="156"/>
      <c r="K20" s="156"/>
      <c r="L20" s="156"/>
      <c r="M20" s="156"/>
      <c r="N20" s="156"/>
      <c r="O20" s="14">
        <f t="shared" si="0"/>
        <v>0</v>
      </c>
      <c r="P20" s="66" t="str">
        <f>IFERROR(IF(IFERROR(MATCH($C$7&amp;$I20,Tabelle2[Codierung],0),0)&gt;0,VLOOKUP(I20,Tabelle1[[Ort]:[RK KLV C üD]],2,),VLOOKUP(I20,Tabelle1[[Ort]:[RK KLV C üD]],5)),"")</f>
        <v/>
      </c>
      <c r="Q20" s="66" t="str">
        <f>IFERROR(IF(IFERROR(MATCH($C$7&amp;$I20,Tabelle2[Codierung],0),0)&gt;0,VLOOKUP(I20,Tabelle1[[Ort]:[RK KLV C üD]],3,),VLOOKUP(I20,Tabelle1[[Ort]:[RK KLV C üD]],6)),"")</f>
        <v/>
      </c>
      <c r="R20" s="66" t="str">
        <f>IFERROR(IF(IFERROR(MATCH($C$7&amp;$I20,Tabelle2[Codierung],0),0)&gt;0,VLOOKUP(I20,Tabelle1[[Ort]:[RK KLV C üD]],4,),VLOOKUP(I20,Tabelle1[[Ort]:[RK KLV C üD]],7)),"")</f>
        <v/>
      </c>
      <c r="S20" s="67" t="str">
        <f>IFERROR(tbl_Ferienaufenthalt_SO[[#This Row],[KLV A]]*tbl_Ferienaufenthalt_SO[[#This Row],[KLV A Ansatz]]/60,"")</f>
        <v/>
      </c>
      <c r="T20" s="67" t="str">
        <f>IFERROR(tbl_Ferienaufenthalt_SO[[#This Row],[KLV B]]*tbl_Ferienaufenthalt_SO[[#This Row],[KLV B Ansatz]]/60,"")</f>
        <v/>
      </c>
      <c r="U20" s="67" t="str">
        <f>IFERROR(tbl_Ferienaufenthalt_SO[[#This Row],[KLV C]]*tbl_Ferienaufenthalt_SO[[#This Row],[KLV C Ansatz]]/60,"")</f>
        <v/>
      </c>
      <c r="V20" s="67">
        <f t="shared" si="1"/>
        <v>0</v>
      </c>
      <c r="W20" s="70">
        <f>COUNTIF($H$13:$H20,H20)</f>
        <v>0</v>
      </c>
      <c r="X20" s="156"/>
    </row>
    <row r="21" spans="1:24">
      <c r="A21" s="16">
        <v>9</v>
      </c>
      <c r="B21" s="156"/>
      <c r="C21" s="156"/>
      <c r="D21" s="157"/>
      <c r="E21" s="158"/>
      <c r="F21" s="157"/>
      <c r="G21" s="156"/>
      <c r="H21" s="156"/>
      <c r="I21" s="156"/>
      <c r="J21" s="156"/>
      <c r="K21" s="156"/>
      <c r="L21" s="156"/>
      <c r="M21" s="156"/>
      <c r="N21" s="156"/>
      <c r="O21" s="14">
        <f t="shared" si="0"/>
        <v>0</v>
      </c>
      <c r="P21" s="66" t="str">
        <f>IFERROR(IF(IFERROR(MATCH($C$7&amp;$I21,Tabelle2[Codierung],0),0)&gt;0,VLOOKUP(I21,Tabelle1[[Ort]:[RK KLV C üD]],2,),VLOOKUP(I21,Tabelle1[[Ort]:[RK KLV C üD]],5)),"")</f>
        <v/>
      </c>
      <c r="Q21" s="66" t="str">
        <f>IFERROR(IF(IFERROR(MATCH($C$7&amp;$I21,Tabelle2[Codierung],0),0)&gt;0,VLOOKUP(I21,Tabelle1[[Ort]:[RK KLV C üD]],3,),VLOOKUP(I21,Tabelle1[[Ort]:[RK KLV C üD]],6)),"")</f>
        <v/>
      </c>
      <c r="R21" s="66" t="str">
        <f>IFERROR(IF(IFERROR(MATCH($C$7&amp;$I21,Tabelle2[Codierung],0),0)&gt;0,VLOOKUP(I21,Tabelle1[[Ort]:[RK KLV C üD]],4,),VLOOKUP(I21,Tabelle1[[Ort]:[RK KLV C üD]],7)),"")</f>
        <v/>
      </c>
      <c r="S21" s="67" t="str">
        <f>IFERROR(tbl_Ferienaufenthalt_SO[[#This Row],[KLV A]]*tbl_Ferienaufenthalt_SO[[#This Row],[KLV A Ansatz]]/60,"")</f>
        <v/>
      </c>
      <c r="T21" s="67" t="str">
        <f>IFERROR(tbl_Ferienaufenthalt_SO[[#This Row],[KLV B]]*tbl_Ferienaufenthalt_SO[[#This Row],[KLV B Ansatz]]/60,"")</f>
        <v/>
      </c>
      <c r="U21" s="67" t="str">
        <f>IFERROR(tbl_Ferienaufenthalt_SO[[#This Row],[KLV C]]*tbl_Ferienaufenthalt_SO[[#This Row],[KLV C Ansatz]]/60,"")</f>
        <v/>
      </c>
      <c r="V21" s="67">
        <f t="shared" ref="V21:V62" si="2">IFERROR(SUM(S21:U21),"")</f>
        <v>0</v>
      </c>
      <c r="W21" s="70">
        <f>COUNTIF($H$13:$H21,H21)</f>
        <v>0</v>
      </c>
      <c r="X21" s="156"/>
    </row>
    <row r="22" spans="1:24">
      <c r="A22" s="16">
        <v>10</v>
      </c>
      <c r="B22" s="156"/>
      <c r="C22" s="156"/>
      <c r="D22" s="157"/>
      <c r="E22" s="158"/>
      <c r="F22" s="157"/>
      <c r="G22" s="156"/>
      <c r="H22" s="156"/>
      <c r="I22" s="156"/>
      <c r="J22" s="156"/>
      <c r="K22" s="156"/>
      <c r="L22" s="156"/>
      <c r="M22" s="156"/>
      <c r="N22" s="156"/>
      <c r="O22" s="14">
        <f t="shared" si="0"/>
        <v>0</v>
      </c>
      <c r="P22" s="66" t="str">
        <f>IFERROR(IF(IFERROR(MATCH($C$7&amp;$I22,Tabelle2[Codierung],0),0)&gt;0,VLOOKUP(I22,Tabelle1[[Ort]:[RK KLV C üD]],2,),VLOOKUP(I22,Tabelle1[[Ort]:[RK KLV C üD]],5)),"")</f>
        <v/>
      </c>
      <c r="Q22" s="66" t="str">
        <f>IFERROR(IF(IFERROR(MATCH($C$7&amp;$I22,Tabelle2[Codierung],0),0)&gt;0,VLOOKUP(I22,Tabelle1[[Ort]:[RK KLV C üD]],3,),VLOOKUP(I22,Tabelle1[[Ort]:[RK KLV C üD]],6)),"")</f>
        <v/>
      </c>
      <c r="R22" s="66" t="str">
        <f>IFERROR(IF(IFERROR(MATCH($C$7&amp;$I22,Tabelle2[Codierung],0),0)&gt;0,VLOOKUP(I22,Tabelle1[[Ort]:[RK KLV C üD]],4,),VLOOKUP(I22,Tabelle1[[Ort]:[RK KLV C üD]],7)),"")</f>
        <v/>
      </c>
      <c r="S22" s="67" t="str">
        <f>IFERROR(tbl_Ferienaufenthalt_SO[[#This Row],[KLV A]]*tbl_Ferienaufenthalt_SO[[#This Row],[KLV A Ansatz]]/60,"")</f>
        <v/>
      </c>
      <c r="T22" s="67" t="str">
        <f>IFERROR(tbl_Ferienaufenthalt_SO[[#This Row],[KLV B]]*tbl_Ferienaufenthalt_SO[[#This Row],[KLV B Ansatz]]/60,"")</f>
        <v/>
      </c>
      <c r="U22" s="67" t="str">
        <f>IFERROR(tbl_Ferienaufenthalt_SO[[#This Row],[KLV C]]*tbl_Ferienaufenthalt_SO[[#This Row],[KLV C Ansatz]]/60,"")</f>
        <v/>
      </c>
      <c r="V22" s="67">
        <f t="shared" si="2"/>
        <v>0</v>
      </c>
      <c r="W22" s="70">
        <f>COUNTIF($H$13:$H22,H22)</f>
        <v>0</v>
      </c>
      <c r="X22" s="156"/>
    </row>
    <row r="23" spans="1:24">
      <c r="A23" s="16">
        <v>11</v>
      </c>
      <c r="B23" s="156"/>
      <c r="C23" s="156"/>
      <c r="D23" s="157"/>
      <c r="E23" s="158"/>
      <c r="F23" s="157"/>
      <c r="G23" s="156"/>
      <c r="H23" s="156"/>
      <c r="I23" s="156"/>
      <c r="J23" s="156"/>
      <c r="K23" s="156"/>
      <c r="L23" s="156"/>
      <c r="M23" s="156"/>
      <c r="N23" s="156"/>
      <c r="O23" s="14">
        <f t="shared" si="0"/>
        <v>0</v>
      </c>
      <c r="P23" s="66" t="str">
        <f>IFERROR(IF(IFERROR(MATCH($C$7&amp;$I23,Tabelle2[Codierung],0),0)&gt;0,VLOOKUP(I23,Tabelle1[[Ort]:[RK KLV C üD]],2,),VLOOKUP(I23,Tabelle1[[Ort]:[RK KLV C üD]],5)),"")</f>
        <v/>
      </c>
      <c r="Q23" s="66" t="str">
        <f>IFERROR(IF(IFERROR(MATCH($C$7&amp;$I23,Tabelle2[Codierung],0),0)&gt;0,VLOOKUP(I23,Tabelle1[[Ort]:[RK KLV C üD]],3,),VLOOKUP(I23,Tabelle1[[Ort]:[RK KLV C üD]],6)),"")</f>
        <v/>
      </c>
      <c r="R23" s="66" t="str">
        <f>IFERROR(IF(IFERROR(MATCH($C$7&amp;$I23,Tabelle2[Codierung],0),0)&gt;0,VLOOKUP(I23,Tabelle1[[Ort]:[RK KLV C üD]],4,),VLOOKUP(I23,Tabelle1[[Ort]:[RK KLV C üD]],7)),"")</f>
        <v/>
      </c>
      <c r="S23" s="67" t="str">
        <f>IFERROR(tbl_Ferienaufenthalt_SO[[#This Row],[KLV A]]*tbl_Ferienaufenthalt_SO[[#This Row],[KLV A Ansatz]]/60,"")</f>
        <v/>
      </c>
      <c r="T23" s="67" t="str">
        <f>IFERROR(tbl_Ferienaufenthalt_SO[[#This Row],[KLV B]]*tbl_Ferienaufenthalt_SO[[#This Row],[KLV B Ansatz]]/60,"")</f>
        <v/>
      </c>
      <c r="U23" s="67" t="str">
        <f>IFERROR(tbl_Ferienaufenthalt_SO[[#This Row],[KLV C]]*tbl_Ferienaufenthalt_SO[[#This Row],[KLV C Ansatz]]/60,"")</f>
        <v/>
      </c>
      <c r="V23" s="67">
        <f t="shared" si="2"/>
        <v>0</v>
      </c>
      <c r="W23" s="70">
        <f>COUNTIF($H$13:$H23,H23)</f>
        <v>0</v>
      </c>
      <c r="X23" s="156"/>
    </row>
    <row r="24" spans="1:24">
      <c r="A24" s="16">
        <v>12</v>
      </c>
      <c r="B24" s="156"/>
      <c r="C24" s="156"/>
      <c r="D24" s="157"/>
      <c r="E24" s="158"/>
      <c r="F24" s="157"/>
      <c r="G24" s="156"/>
      <c r="H24" s="156"/>
      <c r="I24" s="156"/>
      <c r="J24" s="156"/>
      <c r="K24" s="156"/>
      <c r="L24" s="156"/>
      <c r="M24" s="156"/>
      <c r="N24" s="156"/>
      <c r="O24" s="14">
        <f t="shared" si="0"/>
        <v>0</v>
      </c>
      <c r="P24" s="66" t="str">
        <f>IFERROR(IF(IFERROR(MATCH($C$7&amp;$I24,Tabelle2[Codierung],0),0)&gt;0,VLOOKUP(I24,Tabelle1[[Ort]:[RK KLV C üD]],2,),VLOOKUP(I24,Tabelle1[[Ort]:[RK KLV C üD]],5)),"")</f>
        <v/>
      </c>
      <c r="Q24" s="66" t="str">
        <f>IFERROR(IF(IFERROR(MATCH($C$7&amp;$I24,Tabelle2[Codierung],0),0)&gt;0,VLOOKUP(I24,Tabelle1[[Ort]:[RK KLV C üD]],3,),VLOOKUP(I24,Tabelle1[[Ort]:[RK KLV C üD]],6)),"")</f>
        <v/>
      </c>
      <c r="R24" s="66" t="str">
        <f>IFERROR(IF(IFERROR(MATCH($C$7&amp;$I24,Tabelle2[Codierung],0),0)&gt;0,VLOOKUP(I24,Tabelle1[[Ort]:[RK KLV C üD]],4,),VLOOKUP(I24,Tabelle1[[Ort]:[RK KLV C üD]],7)),"")</f>
        <v/>
      </c>
      <c r="S24" s="67" t="str">
        <f>IFERROR(tbl_Ferienaufenthalt_SO[[#This Row],[KLV A]]*tbl_Ferienaufenthalt_SO[[#This Row],[KLV A Ansatz]]/60,"")</f>
        <v/>
      </c>
      <c r="T24" s="67" t="str">
        <f>IFERROR(tbl_Ferienaufenthalt_SO[[#This Row],[KLV B]]*tbl_Ferienaufenthalt_SO[[#This Row],[KLV B Ansatz]]/60,"")</f>
        <v/>
      </c>
      <c r="U24" s="67" t="str">
        <f>IFERROR(tbl_Ferienaufenthalt_SO[[#This Row],[KLV C]]*tbl_Ferienaufenthalt_SO[[#This Row],[KLV C Ansatz]]/60,"")</f>
        <v/>
      </c>
      <c r="V24" s="67">
        <f t="shared" si="2"/>
        <v>0</v>
      </c>
      <c r="W24" s="70">
        <f>COUNTIF($H$13:$H24,H24)</f>
        <v>0</v>
      </c>
      <c r="X24" s="156"/>
    </row>
    <row r="25" spans="1:24">
      <c r="A25" s="16">
        <v>13</v>
      </c>
      <c r="B25" s="156"/>
      <c r="C25" s="156"/>
      <c r="D25" s="157"/>
      <c r="E25" s="158"/>
      <c r="F25" s="157"/>
      <c r="G25" s="156"/>
      <c r="H25" s="156"/>
      <c r="I25" s="156"/>
      <c r="J25" s="156"/>
      <c r="K25" s="156"/>
      <c r="L25" s="156"/>
      <c r="M25" s="156"/>
      <c r="N25" s="156"/>
      <c r="O25" s="14">
        <f t="shared" si="0"/>
        <v>0</v>
      </c>
      <c r="P25" s="66" t="str">
        <f>IFERROR(IF(IFERROR(MATCH($C$7&amp;$I25,Tabelle2[Codierung],0),0)&gt;0,VLOOKUP(I25,Tabelle1[[Ort]:[RK KLV C üD]],2,),VLOOKUP(I25,Tabelle1[[Ort]:[RK KLV C üD]],5)),"")</f>
        <v/>
      </c>
      <c r="Q25" s="66" t="str">
        <f>IFERROR(IF(IFERROR(MATCH($C$7&amp;$I25,Tabelle2[Codierung],0),0)&gt;0,VLOOKUP(I25,Tabelle1[[Ort]:[RK KLV C üD]],3,),VLOOKUP(I25,Tabelle1[[Ort]:[RK KLV C üD]],6)),"")</f>
        <v/>
      </c>
      <c r="R25" s="66" t="str">
        <f>IFERROR(IF(IFERROR(MATCH($C$7&amp;$I25,Tabelle2[Codierung],0),0)&gt;0,VLOOKUP(I25,Tabelle1[[Ort]:[RK KLV C üD]],4,),VLOOKUP(I25,Tabelle1[[Ort]:[RK KLV C üD]],7)),"")</f>
        <v/>
      </c>
      <c r="S25" s="67" t="str">
        <f>IFERROR(tbl_Ferienaufenthalt_SO[[#This Row],[KLV A]]*tbl_Ferienaufenthalt_SO[[#This Row],[KLV A Ansatz]]/60,"")</f>
        <v/>
      </c>
      <c r="T25" s="67" t="str">
        <f>IFERROR(tbl_Ferienaufenthalt_SO[[#This Row],[KLV B]]*tbl_Ferienaufenthalt_SO[[#This Row],[KLV B Ansatz]]/60,"")</f>
        <v/>
      </c>
      <c r="U25" s="67" t="str">
        <f>IFERROR(tbl_Ferienaufenthalt_SO[[#This Row],[KLV C]]*tbl_Ferienaufenthalt_SO[[#This Row],[KLV C Ansatz]]/60,"")</f>
        <v/>
      </c>
      <c r="V25" s="67">
        <f t="shared" si="2"/>
        <v>0</v>
      </c>
      <c r="W25" s="70">
        <f>COUNTIF($H$13:$H25,H25)</f>
        <v>0</v>
      </c>
      <c r="X25" s="156"/>
    </row>
    <row r="26" spans="1:24">
      <c r="A26" s="16">
        <v>14</v>
      </c>
      <c r="B26" s="156"/>
      <c r="C26" s="156"/>
      <c r="D26" s="157"/>
      <c r="E26" s="158"/>
      <c r="F26" s="157"/>
      <c r="G26" s="156"/>
      <c r="H26" s="156"/>
      <c r="I26" s="156"/>
      <c r="J26" s="156"/>
      <c r="K26" s="156"/>
      <c r="L26" s="156"/>
      <c r="M26" s="156"/>
      <c r="N26" s="156"/>
      <c r="O26" s="14">
        <f t="shared" si="0"/>
        <v>0</v>
      </c>
      <c r="P26" s="66" t="str">
        <f>IFERROR(IF(IFERROR(MATCH($C$7&amp;$I26,Tabelle2[Codierung],0),0)&gt;0,VLOOKUP(I26,Tabelle1[[Ort]:[RK KLV C üD]],2,),VLOOKUP(I26,Tabelle1[[Ort]:[RK KLV C üD]],5)),"")</f>
        <v/>
      </c>
      <c r="Q26" s="66" t="str">
        <f>IFERROR(IF(IFERROR(MATCH($C$7&amp;$I26,Tabelle2[Codierung],0),0)&gt;0,VLOOKUP(I26,Tabelle1[[Ort]:[RK KLV C üD]],3,),VLOOKUP(I26,Tabelle1[[Ort]:[RK KLV C üD]],6)),"")</f>
        <v/>
      </c>
      <c r="R26" s="66" t="str">
        <f>IFERROR(IF(IFERROR(MATCH($C$7&amp;$I26,Tabelle2[Codierung],0),0)&gt;0,VLOOKUP(I26,Tabelle1[[Ort]:[RK KLV C üD]],4,),VLOOKUP(I26,Tabelle1[[Ort]:[RK KLV C üD]],7)),"")</f>
        <v/>
      </c>
      <c r="S26" s="67" t="str">
        <f>IFERROR(tbl_Ferienaufenthalt_SO[[#This Row],[KLV A]]*tbl_Ferienaufenthalt_SO[[#This Row],[KLV A Ansatz]]/60,"")</f>
        <v/>
      </c>
      <c r="T26" s="67" t="str">
        <f>IFERROR(tbl_Ferienaufenthalt_SO[[#This Row],[KLV B]]*tbl_Ferienaufenthalt_SO[[#This Row],[KLV B Ansatz]]/60,"")</f>
        <v/>
      </c>
      <c r="U26" s="67" t="str">
        <f>IFERROR(tbl_Ferienaufenthalt_SO[[#This Row],[KLV C]]*tbl_Ferienaufenthalt_SO[[#This Row],[KLV C Ansatz]]/60,"")</f>
        <v/>
      </c>
      <c r="V26" s="67">
        <f t="shared" si="2"/>
        <v>0</v>
      </c>
      <c r="W26" s="70">
        <f>COUNTIF($H$13:$H26,H26)</f>
        <v>0</v>
      </c>
      <c r="X26" s="156"/>
    </row>
    <row r="27" spans="1:24">
      <c r="A27" s="16">
        <v>15</v>
      </c>
      <c r="B27" s="156"/>
      <c r="C27" s="156"/>
      <c r="D27" s="157"/>
      <c r="E27" s="158"/>
      <c r="F27" s="157"/>
      <c r="G27" s="156"/>
      <c r="H27" s="156"/>
      <c r="I27" s="156"/>
      <c r="J27" s="156"/>
      <c r="K27" s="156"/>
      <c r="L27" s="156"/>
      <c r="M27" s="156"/>
      <c r="N27" s="156"/>
      <c r="O27" s="14">
        <f t="shared" si="0"/>
        <v>0</v>
      </c>
      <c r="P27" s="66" t="str">
        <f>IFERROR(IF(IFERROR(MATCH($C$7&amp;$I27,Tabelle2[Codierung],0),0)&gt;0,VLOOKUP(I27,Tabelle1[[Ort]:[RK KLV C üD]],2,),VLOOKUP(I27,Tabelle1[[Ort]:[RK KLV C üD]],5)),"")</f>
        <v/>
      </c>
      <c r="Q27" s="66" t="str">
        <f>IFERROR(IF(IFERROR(MATCH($C$7&amp;$I27,Tabelle2[Codierung],0),0)&gt;0,VLOOKUP(I27,Tabelle1[[Ort]:[RK KLV C üD]],3,),VLOOKUP(I27,Tabelle1[[Ort]:[RK KLV C üD]],6)),"")</f>
        <v/>
      </c>
      <c r="R27" s="66" t="str">
        <f>IFERROR(IF(IFERROR(MATCH($C$7&amp;$I27,Tabelle2[Codierung],0),0)&gt;0,VLOOKUP(I27,Tabelle1[[Ort]:[RK KLV C üD]],4,),VLOOKUP(I27,Tabelle1[[Ort]:[RK KLV C üD]],7)),"")</f>
        <v/>
      </c>
      <c r="S27" s="67" t="str">
        <f>IFERROR(tbl_Ferienaufenthalt_SO[[#This Row],[KLV A]]*tbl_Ferienaufenthalt_SO[[#This Row],[KLV A Ansatz]]/60,"")</f>
        <v/>
      </c>
      <c r="T27" s="67" t="str">
        <f>IFERROR(tbl_Ferienaufenthalt_SO[[#This Row],[KLV B]]*tbl_Ferienaufenthalt_SO[[#This Row],[KLV B Ansatz]]/60,"")</f>
        <v/>
      </c>
      <c r="U27" s="67" t="str">
        <f>IFERROR(tbl_Ferienaufenthalt_SO[[#This Row],[KLV C]]*tbl_Ferienaufenthalt_SO[[#This Row],[KLV C Ansatz]]/60,"")</f>
        <v/>
      </c>
      <c r="V27" s="67">
        <f t="shared" si="2"/>
        <v>0</v>
      </c>
      <c r="W27" s="70">
        <f>COUNTIF($H$13:$H27,H27)</f>
        <v>0</v>
      </c>
      <c r="X27" s="156"/>
    </row>
    <row r="28" spans="1:24">
      <c r="A28" s="16">
        <v>16</v>
      </c>
      <c r="B28" s="156"/>
      <c r="C28" s="156"/>
      <c r="D28" s="157"/>
      <c r="E28" s="158"/>
      <c r="F28" s="157"/>
      <c r="G28" s="156"/>
      <c r="H28" s="156"/>
      <c r="I28" s="156"/>
      <c r="J28" s="156"/>
      <c r="K28" s="156"/>
      <c r="L28" s="156"/>
      <c r="M28" s="156"/>
      <c r="N28" s="156"/>
      <c r="O28" s="14">
        <f t="shared" si="0"/>
        <v>0</v>
      </c>
      <c r="P28" s="66" t="str">
        <f>IFERROR(IF(IFERROR(MATCH($C$7&amp;$I28,Tabelle2[Codierung],0),0)&gt;0,VLOOKUP(I28,Tabelle1[[Ort]:[RK KLV C üD]],2,),VLOOKUP(I28,Tabelle1[[Ort]:[RK KLV C üD]],5)),"")</f>
        <v/>
      </c>
      <c r="Q28" s="66" t="str">
        <f>IFERROR(IF(IFERROR(MATCH($C$7&amp;$I28,Tabelle2[Codierung],0),0)&gt;0,VLOOKUP(I28,Tabelle1[[Ort]:[RK KLV C üD]],3,),VLOOKUP(I28,Tabelle1[[Ort]:[RK KLV C üD]],6)),"")</f>
        <v/>
      </c>
      <c r="R28" s="66" t="str">
        <f>IFERROR(IF(IFERROR(MATCH($C$7&amp;$I28,Tabelle2[Codierung],0),0)&gt;0,VLOOKUP(I28,Tabelle1[[Ort]:[RK KLV C üD]],4,),VLOOKUP(I28,Tabelle1[[Ort]:[RK KLV C üD]],7)),"")</f>
        <v/>
      </c>
      <c r="S28" s="67" t="str">
        <f>IFERROR(tbl_Ferienaufenthalt_SO[[#This Row],[KLV A]]*tbl_Ferienaufenthalt_SO[[#This Row],[KLV A Ansatz]]/60,"")</f>
        <v/>
      </c>
      <c r="T28" s="67" t="str">
        <f>IFERROR(tbl_Ferienaufenthalt_SO[[#This Row],[KLV B]]*tbl_Ferienaufenthalt_SO[[#This Row],[KLV B Ansatz]]/60,"")</f>
        <v/>
      </c>
      <c r="U28" s="67" t="str">
        <f>IFERROR(tbl_Ferienaufenthalt_SO[[#This Row],[KLV C]]*tbl_Ferienaufenthalt_SO[[#This Row],[KLV C Ansatz]]/60,"")</f>
        <v/>
      </c>
      <c r="V28" s="67">
        <f t="shared" si="2"/>
        <v>0</v>
      </c>
      <c r="W28" s="70">
        <f>COUNTIF($H$13:$H28,H28)</f>
        <v>0</v>
      </c>
      <c r="X28" s="156"/>
    </row>
    <row r="29" spans="1:24">
      <c r="A29" s="16">
        <v>17</v>
      </c>
      <c r="B29" s="156"/>
      <c r="C29" s="156"/>
      <c r="D29" s="157"/>
      <c r="E29" s="158"/>
      <c r="F29" s="157"/>
      <c r="G29" s="156"/>
      <c r="H29" s="156"/>
      <c r="I29" s="156"/>
      <c r="J29" s="156"/>
      <c r="K29" s="156"/>
      <c r="L29" s="156"/>
      <c r="M29" s="156"/>
      <c r="N29" s="156"/>
      <c r="O29" s="14">
        <f t="shared" si="0"/>
        <v>0</v>
      </c>
      <c r="P29" s="66" t="str">
        <f>IFERROR(IF(IFERROR(MATCH($C$7&amp;$I29,Tabelle2[Codierung],0),0)&gt;0,VLOOKUP(I29,Tabelle1[[Ort]:[RK KLV C üD]],2,),VLOOKUP(I29,Tabelle1[[Ort]:[RK KLV C üD]],5)),"")</f>
        <v/>
      </c>
      <c r="Q29" s="66" t="str">
        <f>IFERROR(IF(IFERROR(MATCH($C$7&amp;$I29,Tabelle2[Codierung],0),0)&gt;0,VLOOKUP(I29,Tabelle1[[Ort]:[RK KLV C üD]],3,),VLOOKUP(I29,Tabelle1[[Ort]:[RK KLV C üD]],6)),"")</f>
        <v/>
      </c>
      <c r="R29" s="66" t="str">
        <f>IFERROR(IF(IFERROR(MATCH($C$7&amp;$I29,Tabelle2[Codierung],0),0)&gt;0,VLOOKUP(I29,Tabelle1[[Ort]:[RK KLV C üD]],4,),VLOOKUP(I29,Tabelle1[[Ort]:[RK KLV C üD]],7)),"")</f>
        <v/>
      </c>
      <c r="S29" s="67" t="str">
        <f>IFERROR(tbl_Ferienaufenthalt_SO[[#This Row],[KLV A]]*tbl_Ferienaufenthalt_SO[[#This Row],[KLV A Ansatz]]/60,"")</f>
        <v/>
      </c>
      <c r="T29" s="67" t="str">
        <f>IFERROR(tbl_Ferienaufenthalt_SO[[#This Row],[KLV B]]*tbl_Ferienaufenthalt_SO[[#This Row],[KLV B Ansatz]]/60,"")</f>
        <v/>
      </c>
      <c r="U29" s="67" t="str">
        <f>IFERROR(tbl_Ferienaufenthalt_SO[[#This Row],[KLV C]]*tbl_Ferienaufenthalt_SO[[#This Row],[KLV C Ansatz]]/60,"")</f>
        <v/>
      </c>
      <c r="V29" s="67">
        <f t="shared" si="2"/>
        <v>0</v>
      </c>
      <c r="W29" s="70">
        <f>COUNTIF($H$13:$H29,H29)</f>
        <v>0</v>
      </c>
      <c r="X29" s="156"/>
    </row>
    <row r="30" spans="1:24">
      <c r="A30" s="16">
        <v>18</v>
      </c>
      <c r="B30" s="156"/>
      <c r="C30" s="156"/>
      <c r="D30" s="157"/>
      <c r="E30" s="158"/>
      <c r="F30" s="157"/>
      <c r="G30" s="156"/>
      <c r="H30" s="156"/>
      <c r="I30" s="156"/>
      <c r="J30" s="156"/>
      <c r="K30" s="156"/>
      <c r="L30" s="156"/>
      <c r="M30" s="156"/>
      <c r="N30" s="156"/>
      <c r="O30" s="14">
        <f t="shared" si="0"/>
        <v>0</v>
      </c>
      <c r="P30" s="66" t="str">
        <f>IFERROR(IF(IFERROR(MATCH($C$7&amp;$I30,Tabelle2[Codierung],0),0)&gt;0,VLOOKUP(I30,Tabelle1[[Ort]:[RK KLV C üD]],2,),VLOOKUP(I30,Tabelle1[[Ort]:[RK KLV C üD]],5)),"")</f>
        <v/>
      </c>
      <c r="Q30" s="66" t="str">
        <f>IFERROR(IF(IFERROR(MATCH($C$7&amp;$I30,Tabelle2[Codierung],0),0)&gt;0,VLOOKUP(I30,Tabelle1[[Ort]:[RK KLV C üD]],3,),VLOOKUP(I30,Tabelle1[[Ort]:[RK KLV C üD]],6)),"")</f>
        <v/>
      </c>
      <c r="R30" s="66" t="str">
        <f>IFERROR(IF(IFERROR(MATCH($C$7&amp;$I30,Tabelle2[Codierung],0),0)&gt;0,VLOOKUP(I30,Tabelle1[[Ort]:[RK KLV C üD]],4,),VLOOKUP(I30,Tabelle1[[Ort]:[RK KLV C üD]],7)),"")</f>
        <v/>
      </c>
      <c r="S30" s="67" t="str">
        <f>IFERROR(tbl_Ferienaufenthalt_SO[[#This Row],[KLV A]]*tbl_Ferienaufenthalt_SO[[#This Row],[KLV A Ansatz]]/60,"")</f>
        <v/>
      </c>
      <c r="T30" s="67" t="str">
        <f>IFERROR(tbl_Ferienaufenthalt_SO[[#This Row],[KLV B]]*tbl_Ferienaufenthalt_SO[[#This Row],[KLV B Ansatz]]/60,"")</f>
        <v/>
      </c>
      <c r="U30" s="67" t="str">
        <f>IFERROR(tbl_Ferienaufenthalt_SO[[#This Row],[KLV C]]*tbl_Ferienaufenthalt_SO[[#This Row],[KLV C Ansatz]]/60,"")</f>
        <v/>
      </c>
      <c r="V30" s="67">
        <f t="shared" si="2"/>
        <v>0</v>
      </c>
      <c r="W30" s="70">
        <f>COUNTIF($H$13:$H30,H30)</f>
        <v>0</v>
      </c>
      <c r="X30" s="156"/>
    </row>
    <row r="31" spans="1:24">
      <c r="A31" s="16">
        <v>19</v>
      </c>
      <c r="B31" s="156"/>
      <c r="C31" s="156"/>
      <c r="D31" s="157"/>
      <c r="E31" s="158"/>
      <c r="F31" s="157"/>
      <c r="G31" s="156"/>
      <c r="H31" s="156"/>
      <c r="I31" s="156"/>
      <c r="J31" s="156"/>
      <c r="K31" s="156"/>
      <c r="L31" s="156"/>
      <c r="M31" s="156"/>
      <c r="N31" s="156"/>
      <c r="O31" s="14">
        <f t="shared" si="0"/>
        <v>0</v>
      </c>
      <c r="P31" s="66" t="str">
        <f>IFERROR(IF(IFERROR(MATCH($C$7&amp;$I31,Tabelle2[Codierung],0),0)&gt;0,VLOOKUP(I31,Tabelle1[[Ort]:[RK KLV C üD]],2,),VLOOKUP(I31,Tabelle1[[Ort]:[RK KLV C üD]],5)),"")</f>
        <v/>
      </c>
      <c r="Q31" s="66" t="str">
        <f>IFERROR(IF(IFERROR(MATCH($C$7&amp;$I31,Tabelle2[Codierung],0),0)&gt;0,VLOOKUP(I31,Tabelle1[[Ort]:[RK KLV C üD]],3,),VLOOKUP(I31,Tabelle1[[Ort]:[RK KLV C üD]],6)),"")</f>
        <v/>
      </c>
      <c r="R31" s="66" t="str">
        <f>IFERROR(IF(IFERROR(MATCH($C$7&amp;$I31,Tabelle2[Codierung],0),0)&gt;0,VLOOKUP(I31,Tabelle1[[Ort]:[RK KLV C üD]],4,),VLOOKUP(I31,Tabelle1[[Ort]:[RK KLV C üD]],7)),"")</f>
        <v/>
      </c>
      <c r="S31" s="67" t="str">
        <f>IFERROR(tbl_Ferienaufenthalt_SO[[#This Row],[KLV A]]*tbl_Ferienaufenthalt_SO[[#This Row],[KLV A Ansatz]]/60,"")</f>
        <v/>
      </c>
      <c r="T31" s="67" t="str">
        <f>IFERROR(tbl_Ferienaufenthalt_SO[[#This Row],[KLV B]]*tbl_Ferienaufenthalt_SO[[#This Row],[KLV B Ansatz]]/60,"")</f>
        <v/>
      </c>
      <c r="U31" s="67" t="str">
        <f>IFERROR(tbl_Ferienaufenthalt_SO[[#This Row],[KLV C]]*tbl_Ferienaufenthalt_SO[[#This Row],[KLV C Ansatz]]/60,"")</f>
        <v/>
      </c>
      <c r="V31" s="67">
        <f t="shared" si="2"/>
        <v>0</v>
      </c>
      <c r="W31" s="70">
        <f>COUNTIF($H$13:$H31,H31)</f>
        <v>0</v>
      </c>
      <c r="X31" s="156"/>
    </row>
    <row r="32" spans="1:24">
      <c r="A32" s="16">
        <v>20</v>
      </c>
      <c r="B32" s="156"/>
      <c r="C32" s="156"/>
      <c r="D32" s="157"/>
      <c r="E32" s="158"/>
      <c r="F32" s="157"/>
      <c r="G32" s="156"/>
      <c r="H32" s="156"/>
      <c r="I32" s="156"/>
      <c r="J32" s="156"/>
      <c r="K32" s="156"/>
      <c r="L32" s="156"/>
      <c r="M32" s="156"/>
      <c r="N32" s="156"/>
      <c r="O32" s="14">
        <f t="shared" si="0"/>
        <v>0</v>
      </c>
      <c r="P32" s="66" t="str">
        <f>IFERROR(IF(IFERROR(MATCH($C$7&amp;$I32,Tabelle2[Codierung],0),0)&gt;0,VLOOKUP(I32,Tabelle1[[Ort]:[RK KLV C üD]],2,),VLOOKUP(I32,Tabelle1[[Ort]:[RK KLV C üD]],5)),"")</f>
        <v/>
      </c>
      <c r="Q32" s="66" t="str">
        <f>IFERROR(IF(IFERROR(MATCH($C$7&amp;$I32,Tabelle2[Codierung],0),0)&gt;0,VLOOKUP(I32,Tabelle1[[Ort]:[RK KLV C üD]],3,),VLOOKUP(I32,Tabelle1[[Ort]:[RK KLV C üD]],6)),"")</f>
        <v/>
      </c>
      <c r="R32" s="66" t="str">
        <f>IFERROR(IF(IFERROR(MATCH($C$7&amp;$I32,Tabelle2[Codierung],0),0)&gt;0,VLOOKUP(I32,Tabelle1[[Ort]:[RK KLV C üD]],4,),VLOOKUP(I32,Tabelle1[[Ort]:[RK KLV C üD]],7)),"")</f>
        <v/>
      </c>
      <c r="S32" s="67" t="str">
        <f>IFERROR(tbl_Ferienaufenthalt_SO[[#This Row],[KLV A]]*tbl_Ferienaufenthalt_SO[[#This Row],[KLV A Ansatz]]/60,"")</f>
        <v/>
      </c>
      <c r="T32" s="67" t="str">
        <f>IFERROR(tbl_Ferienaufenthalt_SO[[#This Row],[KLV B]]*tbl_Ferienaufenthalt_SO[[#This Row],[KLV B Ansatz]]/60,"")</f>
        <v/>
      </c>
      <c r="U32" s="67" t="str">
        <f>IFERROR(tbl_Ferienaufenthalt_SO[[#This Row],[KLV C]]*tbl_Ferienaufenthalt_SO[[#This Row],[KLV C Ansatz]]/60,"")</f>
        <v/>
      </c>
      <c r="V32" s="67">
        <f t="shared" si="2"/>
        <v>0</v>
      </c>
      <c r="W32" s="70">
        <f>COUNTIF($H$13:$H32,H32)</f>
        <v>0</v>
      </c>
      <c r="X32" s="156"/>
    </row>
    <row r="33" spans="1:24">
      <c r="A33" s="16">
        <v>21</v>
      </c>
      <c r="B33" s="156"/>
      <c r="C33" s="156"/>
      <c r="D33" s="157"/>
      <c r="E33" s="158"/>
      <c r="F33" s="157"/>
      <c r="G33" s="156"/>
      <c r="H33" s="156"/>
      <c r="I33" s="156"/>
      <c r="J33" s="156"/>
      <c r="K33" s="156"/>
      <c r="L33" s="156"/>
      <c r="M33" s="156"/>
      <c r="N33" s="156"/>
      <c r="O33" s="14">
        <f t="shared" si="0"/>
        <v>0</v>
      </c>
      <c r="P33" s="66" t="str">
        <f>IFERROR(IF(IFERROR(MATCH($C$7&amp;$I33,Tabelle2[Codierung],0),0)&gt;0,VLOOKUP(I33,Tabelle1[[Ort]:[RK KLV C üD]],2,),VLOOKUP(I33,Tabelle1[[Ort]:[RK KLV C üD]],5)),"")</f>
        <v/>
      </c>
      <c r="Q33" s="66" t="str">
        <f>IFERROR(IF(IFERROR(MATCH($C$7&amp;$I33,Tabelle2[Codierung],0),0)&gt;0,VLOOKUP(I33,Tabelle1[[Ort]:[RK KLV C üD]],3,),VLOOKUP(I33,Tabelle1[[Ort]:[RK KLV C üD]],6)),"")</f>
        <v/>
      </c>
      <c r="R33" s="66" t="str">
        <f>IFERROR(IF(IFERROR(MATCH($C$7&amp;$I33,Tabelle2[Codierung],0),0)&gt;0,VLOOKUP(I33,Tabelle1[[Ort]:[RK KLV C üD]],4,),VLOOKUP(I33,Tabelle1[[Ort]:[RK KLV C üD]],7)),"")</f>
        <v/>
      </c>
      <c r="S33" s="67" t="str">
        <f>IFERROR(tbl_Ferienaufenthalt_SO[[#This Row],[KLV A]]*tbl_Ferienaufenthalt_SO[[#This Row],[KLV A Ansatz]]/60,"")</f>
        <v/>
      </c>
      <c r="T33" s="67" t="str">
        <f>IFERROR(tbl_Ferienaufenthalt_SO[[#This Row],[KLV B]]*tbl_Ferienaufenthalt_SO[[#This Row],[KLV B Ansatz]]/60,"")</f>
        <v/>
      </c>
      <c r="U33" s="67" t="str">
        <f>IFERROR(tbl_Ferienaufenthalt_SO[[#This Row],[KLV C]]*tbl_Ferienaufenthalt_SO[[#This Row],[KLV C Ansatz]]/60,"")</f>
        <v/>
      </c>
      <c r="V33" s="67">
        <f t="shared" si="2"/>
        <v>0</v>
      </c>
      <c r="W33" s="70">
        <f>COUNTIF($H$13:$H33,H33)</f>
        <v>0</v>
      </c>
      <c r="X33" s="156"/>
    </row>
    <row r="34" spans="1:24">
      <c r="A34" s="16">
        <v>22</v>
      </c>
      <c r="B34" s="156"/>
      <c r="C34" s="156"/>
      <c r="D34" s="157"/>
      <c r="E34" s="158"/>
      <c r="F34" s="157"/>
      <c r="G34" s="156"/>
      <c r="H34" s="156"/>
      <c r="I34" s="156"/>
      <c r="J34" s="156"/>
      <c r="K34" s="156"/>
      <c r="L34" s="156"/>
      <c r="M34" s="156"/>
      <c r="N34" s="156"/>
      <c r="O34" s="14">
        <f t="shared" si="0"/>
        <v>0</v>
      </c>
      <c r="P34" s="66" t="str">
        <f>IFERROR(IF(IFERROR(MATCH($C$7&amp;$I34,Tabelle2[Codierung],0),0)&gt;0,VLOOKUP(I34,Tabelle1[[Ort]:[RK KLV C üD]],2,),VLOOKUP(I34,Tabelle1[[Ort]:[RK KLV C üD]],5)),"")</f>
        <v/>
      </c>
      <c r="Q34" s="66" t="str">
        <f>IFERROR(IF(IFERROR(MATCH($C$7&amp;$I34,Tabelle2[Codierung],0),0)&gt;0,VLOOKUP(I34,Tabelle1[[Ort]:[RK KLV C üD]],3,),VLOOKUP(I34,Tabelle1[[Ort]:[RK KLV C üD]],6)),"")</f>
        <v/>
      </c>
      <c r="R34" s="66" t="str">
        <f>IFERROR(IF(IFERROR(MATCH($C$7&amp;$I34,Tabelle2[Codierung],0),0)&gt;0,VLOOKUP(I34,Tabelle1[[Ort]:[RK KLV C üD]],4,),VLOOKUP(I34,Tabelle1[[Ort]:[RK KLV C üD]],7)),"")</f>
        <v/>
      </c>
      <c r="S34" s="67" t="str">
        <f>IFERROR(tbl_Ferienaufenthalt_SO[[#This Row],[KLV A]]*tbl_Ferienaufenthalt_SO[[#This Row],[KLV A Ansatz]]/60,"")</f>
        <v/>
      </c>
      <c r="T34" s="67" t="str">
        <f>IFERROR(tbl_Ferienaufenthalt_SO[[#This Row],[KLV B]]*tbl_Ferienaufenthalt_SO[[#This Row],[KLV B Ansatz]]/60,"")</f>
        <v/>
      </c>
      <c r="U34" s="67" t="str">
        <f>IFERROR(tbl_Ferienaufenthalt_SO[[#This Row],[KLV C]]*tbl_Ferienaufenthalt_SO[[#This Row],[KLV C Ansatz]]/60,"")</f>
        <v/>
      </c>
      <c r="V34" s="67">
        <f t="shared" si="2"/>
        <v>0</v>
      </c>
      <c r="W34" s="70">
        <f>COUNTIF($H$13:$H34,H34)</f>
        <v>0</v>
      </c>
      <c r="X34" s="156"/>
    </row>
    <row r="35" spans="1:24">
      <c r="A35" s="16">
        <v>23</v>
      </c>
      <c r="B35" s="156"/>
      <c r="C35" s="156"/>
      <c r="D35" s="157"/>
      <c r="E35" s="158"/>
      <c r="F35" s="157"/>
      <c r="G35" s="156"/>
      <c r="H35" s="156"/>
      <c r="I35" s="156"/>
      <c r="J35" s="156"/>
      <c r="K35" s="156"/>
      <c r="L35" s="156"/>
      <c r="M35" s="156"/>
      <c r="N35" s="156"/>
      <c r="O35" s="14">
        <f t="shared" si="0"/>
        <v>0</v>
      </c>
      <c r="P35" s="66" t="str">
        <f>IFERROR(IF(IFERROR(MATCH($C$7&amp;$I35,Tabelle2[Codierung],0),0)&gt;0,VLOOKUP(I35,Tabelle1[[Ort]:[RK KLV C üD]],2,),VLOOKUP(I35,Tabelle1[[Ort]:[RK KLV C üD]],5)),"")</f>
        <v/>
      </c>
      <c r="Q35" s="66" t="str">
        <f>IFERROR(IF(IFERROR(MATCH($C$7&amp;$I35,Tabelle2[Codierung],0),0)&gt;0,VLOOKUP(I35,Tabelle1[[Ort]:[RK KLV C üD]],3,),VLOOKUP(I35,Tabelle1[[Ort]:[RK KLV C üD]],6)),"")</f>
        <v/>
      </c>
      <c r="R35" s="66" t="str">
        <f>IFERROR(IF(IFERROR(MATCH($C$7&amp;$I35,Tabelle2[Codierung],0),0)&gt;0,VLOOKUP(I35,Tabelle1[[Ort]:[RK KLV C üD]],4,),VLOOKUP(I35,Tabelle1[[Ort]:[RK KLV C üD]],7)),"")</f>
        <v/>
      </c>
      <c r="S35" s="67" t="str">
        <f>IFERROR(tbl_Ferienaufenthalt_SO[[#This Row],[KLV A]]*tbl_Ferienaufenthalt_SO[[#This Row],[KLV A Ansatz]]/60,"")</f>
        <v/>
      </c>
      <c r="T35" s="67" t="str">
        <f>IFERROR(tbl_Ferienaufenthalt_SO[[#This Row],[KLV B]]*tbl_Ferienaufenthalt_SO[[#This Row],[KLV B Ansatz]]/60,"")</f>
        <v/>
      </c>
      <c r="U35" s="67" t="str">
        <f>IFERROR(tbl_Ferienaufenthalt_SO[[#This Row],[KLV C]]*tbl_Ferienaufenthalt_SO[[#This Row],[KLV C Ansatz]]/60,"")</f>
        <v/>
      </c>
      <c r="V35" s="67">
        <f t="shared" si="2"/>
        <v>0</v>
      </c>
      <c r="W35" s="70">
        <f>COUNTIF($H$13:$H35,H35)</f>
        <v>0</v>
      </c>
      <c r="X35" s="156"/>
    </row>
    <row r="36" spans="1:24">
      <c r="A36" s="16">
        <v>24</v>
      </c>
      <c r="B36" s="156"/>
      <c r="C36" s="156"/>
      <c r="D36" s="157"/>
      <c r="E36" s="158"/>
      <c r="F36" s="157"/>
      <c r="G36" s="156"/>
      <c r="H36" s="156"/>
      <c r="I36" s="156"/>
      <c r="J36" s="156"/>
      <c r="K36" s="156"/>
      <c r="L36" s="156"/>
      <c r="M36" s="156"/>
      <c r="N36" s="156"/>
      <c r="O36" s="14">
        <f t="shared" si="0"/>
        <v>0</v>
      </c>
      <c r="P36" s="66" t="str">
        <f>IFERROR(IF(IFERROR(MATCH($C$7&amp;$I36,Tabelle2[Codierung],0),0)&gt;0,VLOOKUP(I36,Tabelle1[[Ort]:[RK KLV C üD]],2,),VLOOKUP(I36,Tabelle1[[Ort]:[RK KLV C üD]],5)),"")</f>
        <v/>
      </c>
      <c r="Q36" s="66" t="str">
        <f>IFERROR(IF(IFERROR(MATCH($C$7&amp;$I36,Tabelle2[Codierung],0),0)&gt;0,VLOOKUP(I36,Tabelle1[[Ort]:[RK KLV C üD]],3,),VLOOKUP(I36,Tabelle1[[Ort]:[RK KLV C üD]],6)),"")</f>
        <v/>
      </c>
      <c r="R36" s="66" t="str">
        <f>IFERROR(IF(IFERROR(MATCH($C$7&amp;$I36,Tabelle2[Codierung],0),0)&gt;0,VLOOKUP(I36,Tabelle1[[Ort]:[RK KLV C üD]],4,),VLOOKUP(I36,Tabelle1[[Ort]:[RK KLV C üD]],7)),"")</f>
        <v/>
      </c>
      <c r="S36" s="67" t="str">
        <f>IFERROR(tbl_Ferienaufenthalt_SO[[#This Row],[KLV A]]*tbl_Ferienaufenthalt_SO[[#This Row],[KLV A Ansatz]]/60,"")</f>
        <v/>
      </c>
      <c r="T36" s="67" t="str">
        <f>IFERROR(tbl_Ferienaufenthalt_SO[[#This Row],[KLV B]]*tbl_Ferienaufenthalt_SO[[#This Row],[KLV B Ansatz]]/60,"")</f>
        <v/>
      </c>
      <c r="U36" s="67" t="str">
        <f>IFERROR(tbl_Ferienaufenthalt_SO[[#This Row],[KLV C]]*tbl_Ferienaufenthalt_SO[[#This Row],[KLV C Ansatz]]/60,"")</f>
        <v/>
      </c>
      <c r="V36" s="67">
        <f t="shared" si="2"/>
        <v>0</v>
      </c>
      <c r="W36" s="70">
        <f>COUNTIF($H$13:$H36,H36)</f>
        <v>0</v>
      </c>
      <c r="X36" s="156"/>
    </row>
    <row r="37" spans="1:24">
      <c r="A37" s="16">
        <v>25</v>
      </c>
      <c r="B37" s="156"/>
      <c r="C37" s="156"/>
      <c r="D37" s="157"/>
      <c r="E37" s="158"/>
      <c r="F37" s="157"/>
      <c r="G37" s="156"/>
      <c r="H37" s="156"/>
      <c r="I37" s="156"/>
      <c r="J37" s="156"/>
      <c r="K37" s="156"/>
      <c r="L37" s="156"/>
      <c r="M37" s="156"/>
      <c r="N37" s="156"/>
      <c r="O37" s="14">
        <f t="shared" si="0"/>
        <v>0</v>
      </c>
      <c r="P37" s="66" t="str">
        <f>IFERROR(IF(IFERROR(MATCH($C$7&amp;$I37,Tabelle2[Codierung],0),0)&gt;0,VLOOKUP(I37,Tabelle1[[Ort]:[RK KLV C üD]],2,),VLOOKUP(I37,Tabelle1[[Ort]:[RK KLV C üD]],5)),"")</f>
        <v/>
      </c>
      <c r="Q37" s="66" t="str">
        <f>IFERROR(IF(IFERROR(MATCH($C$7&amp;$I37,Tabelle2[Codierung],0),0)&gt;0,VLOOKUP(I37,Tabelle1[[Ort]:[RK KLV C üD]],3,),VLOOKUP(I37,Tabelle1[[Ort]:[RK KLV C üD]],6)),"")</f>
        <v/>
      </c>
      <c r="R37" s="66" t="str">
        <f>IFERROR(IF(IFERROR(MATCH($C$7&amp;$I37,Tabelle2[Codierung],0),0)&gt;0,VLOOKUP(I37,Tabelle1[[Ort]:[RK KLV C üD]],4,),VLOOKUP(I37,Tabelle1[[Ort]:[RK KLV C üD]],7)),"")</f>
        <v/>
      </c>
      <c r="S37" s="67" t="str">
        <f>IFERROR(tbl_Ferienaufenthalt_SO[[#This Row],[KLV A]]*tbl_Ferienaufenthalt_SO[[#This Row],[KLV A Ansatz]]/60,"")</f>
        <v/>
      </c>
      <c r="T37" s="67" t="str">
        <f>IFERROR(tbl_Ferienaufenthalt_SO[[#This Row],[KLV B]]*tbl_Ferienaufenthalt_SO[[#This Row],[KLV B Ansatz]]/60,"")</f>
        <v/>
      </c>
      <c r="U37" s="67" t="str">
        <f>IFERROR(tbl_Ferienaufenthalt_SO[[#This Row],[KLV C]]*tbl_Ferienaufenthalt_SO[[#This Row],[KLV C Ansatz]]/60,"")</f>
        <v/>
      </c>
      <c r="V37" s="67">
        <f t="shared" si="2"/>
        <v>0</v>
      </c>
      <c r="W37" s="70">
        <f>COUNTIF($H$13:$H37,H37)</f>
        <v>0</v>
      </c>
      <c r="X37" s="156"/>
    </row>
    <row r="38" spans="1:24">
      <c r="A38" s="16">
        <v>26</v>
      </c>
      <c r="B38" s="156"/>
      <c r="C38" s="156"/>
      <c r="D38" s="157"/>
      <c r="E38" s="158"/>
      <c r="F38" s="157"/>
      <c r="G38" s="156"/>
      <c r="H38" s="156"/>
      <c r="I38" s="156"/>
      <c r="J38" s="156"/>
      <c r="K38" s="156"/>
      <c r="L38" s="156"/>
      <c r="M38" s="156"/>
      <c r="N38" s="156"/>
      <c r="O38" s="14">
        <f t="shared" si="0"/>
        <v>0</v>
      </c>
      <c r="P38" s="66" t="str">
        <f>IFERROR(IF(IFERROR(MATCH($C$7&amp;$I38,Tabelle2[Codierung],0),0)&gt;0,VLOOKUP(I38,Tabelle1[[Ort]:[RK KLV C üD]],2,),VLOOKUP(I38,Tabelle1[[Ort]:[RK KLV C üD]],5)),"")</f>
        <v/>
      </c>
      <c r="Q38" s="66" t="str">
        <f>IFERROR(IF(IFERROR(MATCH($C$7&amp;$I38,Tabelle2[Codierung],0),0)&gt;0,VLOOKUP(I38,Tabelle1[[Ort]:[RK KLV C üD]],3,),VLOOKUP(I38,Tabelle1[[Ort]:[RK KLV C üD]],6)),"")</f>
        <v/>
      </c>
      <c r="R38" s="66" t="str">
        <f>IFERROR(IF(IFERROR(MATCH($C$7&amp;$I38,Tabelle2[Codierung],0),0)&gt;0,VLOOKUP(I38,Tabelle1[[Ort]:[RK KLV C üD]],4,),VLOOKUP(I38,Tabelle1[[Ort]:[RK KLV C üD]],7)),"")</f>
        <v/>
      </c>
      <c r="S38" s="67" t="str">
        <f>IFERROR(tbl_Ferienaufenthalt_SO[[#This Row],[KLV A]]*tbl_Ferienaufenthalt_SO[[#This Row],[KLV A Ansatz]]/60,"")</f>
        <v/>
      </c>
      <c r="T38" s="67" t="str">
        <f>IFERROR(tbl_Ferienaufenthalt_SO[[#This Row],[KLV B]]*tbl_Ferienaufenthalt_SO[[#This Row],[KLV B Ansatz]]/60,"")</f>
        <v/>
      </c>
      <c r="U38" s="67" t="str">
        <f>IFERROR(tbl_Ferienaufenthalt_SO[[#This Row],[KLV C]]*tbl_Ferienaufenthalt_SO[[#This Row],[KLV C Ansatz]]/60,"")</f>
        <v/>
      </c>
      <c r="V38" s="67">
        <f t="shared" si="2"/>
        <v>0</v>
      </c>
      <c r="W38" s="70">
        <f>COUNTIF($H$13:$H38,H38)</f>
        <v>0</v>
      </c>
      <c r="X38" s="156"/>
    </row>
    <row r="39" spans="1:24">
      <c r="A39" s="16">
        <v>27</v>
      </c>
      <c r="B39" s="156"/>
      <c r="C39" s="156"/>
      <c r="D39" s="157"/>
      <c r="E39" s="158"/>
      <c r="F39" s="157"/>
      <c r="G39" s="156"/>
      <c r="H39" s="156"/>
      <c r="I39" s="156"/>
      <c r="J39" s="156"/>
      <c r="K39" s="156"/>
      <c r="L39" s="156"/>
      <c r="M39" s="156"/>
      <c r="N39" s="156"/>
      <c r="O39" s="14">
        <f t="shared" si="0"/>
        <v>0</v>
      </c>
      <c r="P39" s="66" t="str">
        <f>IFERROR(IF(IFERROR(MATCH($C$7&amp;$I39,Tabelle2[Codierung],0),0)&gt;0,VLOOKUP(I39,Tabelle1[[Ort]:[RK KLV C üD]],2,),VLOOKUP(I39,Tabelle1[[Ort]:[RK KLV C üD]],5)),"")</f>
        <v/>
      </c>
      <c r="Q39" s="66" t="str">
        <f>IFERROR(IF(IFERROR(MATCH($C$7&amp;$I39,Tabelle2[Codierung],0),0)&gt;0,VLOOKUP(I39,Tabelle1[[Ort]:[RK KLV C üD]],3,),VLOOKUP(I39,Tabelle1[[Ort]:[RK KLV C üD]],6)),"")</f>
        <v/>
      </c>
      <c r="R39" s="66" t="str">
        <f>IFERROR(IF(IFERROR(MATCH($C$7&amp;$I39,Tabelle2[Codierung],0),0)&gt;0,VLOOKUP(I39,Tabelle1[[Ort]:[RK KLV C üD]],4,),VLOOKUP(I39,Tabelle1[[Ort]:[RK KLV C üD]],7)),"")</f>
        <v/>
      </c>
      <c r="S39" s="67" t="str">
        <f>IFERROR(tbl_Ferienaufenthalt_SO[[#This Row],[KLV A]]*tbl_Ferienaufenthalt_SO[[#This Row],[KLV A Ansatz]]/60,"")</f>
        <v/>
      </c>
      <c r="T39" s="67" t="str">
        <f>IFERROR(tbl_Ferienaufenthalt_SO[[#This Row],[KLV B]]*tbl_Ferienaufenthalt_SO[[#This Row],[KLV B Ansatz]]/60,"")</f>
        <v/>
      </c>
      <c r="U39" s="67" t="str">
        <f>IFERROR(tbl_Ferienaufenthalt_SO[[#This Row],[KLV C]]*tbl_Ferienaufenthalt_SO[[#This Row],[KLV C Ansatz]]/60,"")</f>
        <v/>
      </c>
      <c r="V39" s="67">
        <f t="shared" si="2"/>
        <v>0</v>
      </c>
      <c r="W39" s="70">
        <f>COUNTIF($H$13:$H39,H39)</f>
        <v>0</v>
      </c>
      <c r="X39" s="156"/>
    </row>
    <row r="40" spans="1:24">
      <c r="A40" s="16">
        <v>28</v>
      </c>
      <c r="B40" s="156"/>
      <c r="C40" s="156"/>
      <c r="D40" s="157"/>
      <c r="E40" s="158"/>
      <c r="F40" s="157"/>
      <c r="G40" s="156"/>
      <c r="H40" s="156"/>
      <c r="I40" s="156"/>
      <c r="J40" s="156"/>
      <c r="K40" s="156"/>
      <c r="L40" s="156"/>
      <c r="M40" s="156"/>
      <c r="N40" s="156"/>
      <c r="O40" s="14">
        <f t="shared" si="0"/>
        <v>0</v>
      </c>
      <c r="P40" s="66" t="str">
        <f>IFERROR(IF(IFERROR(MATCH($C$7&amp;$I40,Tabelle2[Codierung],0),0)&gt;0,VLOOKUP(I40,Tabelle1[[Ort]:[RK KLV C üD]],2,),VLOOKUP(I40,Tabelle1[[Ort]:[RK KLV C üD]],5)),"")</f>
        <v/>
      </c>
      <c r="Q40" s="66" t="str">
        <f>IFERROR(IF(IFERROR(MATCH($C$7&amp;$I40,Tabelle2[Codierung],0),0)&gt;0,VLOOKUP(I40,Tabelle1[[Ort]:[RK KLV C üD]],3,),VLOOKUP(I40,Tabelle1[[Ort]:[RK KLV C üD]],6)),"")</f>
        <v/>
      </c>
      <c r="R40" s="66" t="str">
        <f>IFERROR(IF(IFERROR(MATCH($C$7&amp;$I40,Tabelle2[Codierung],0),0)&gt;0,VLOOKUP(I40,Tabelle1[[Ort]:[RK KLV C üD]],4,),VLOOKUP(I40,Tabelle1[[Ort]:[RK KLV C üD]],7)),"")</f>
        <v/>
      </c>
      <c r="S40" s="67" t="str">
        <f>IFERROR(tbl_Ferienaufenthalt_SO[[#This Row],[KLV A]]*tbl_Ferienaufenthalt_SO[[#This Row],[KLV A Ansatz]]/60,"")</f>
        <v/>
      </c>
      <c r="T40" s="67" t="str">
        <f>IFERROR(tbl_Ferienaufenthalt_SO[[#This Row],[KLV B]]*tbl_Ferienaufenthalt_SO[[#This Row],[KLV B Ansatz]]/60,"")</f>
        <v/>
      </c>
      <c r="U40" s="67" t="str">
        <f>IFERROR(tbl_Ferienaufenthalt_SO[[#This Row],[KLV C]]*tbl_Ferienaufenthalt_SO[[#This Row],[KLV C Ansatz]]/60,"")</f>
        <v/>
      </c>
      <c r="V40" s="67">
        <f t="shared" si="2"/>
        <v>0</v>
      </c>
      <c r="W40" s="70">
        <f>COUNTIF($H$13:$H40,H40)</f>
        <v>0</v>
      </c>
      <c r="X40" s="156"/>
    </row>
    <row r="41" spans="1:24">
      <c r="A41" s="16">
        <v>29</v>
      </c>
      <c r="B41" s="156"/>
      <c r="C41" s="156"/>
      <c r="D41" s="157"/>
      <c r="E41" s="158"/>
      <c r="F41" s="157"/>
      <c r="G41" s="156"/>
      <c r="H41" s="156"/>
      <c r="I41" s="156"/>
      <c r="J41" s="156"/>
      <c r="K41" s="156"/>
      <c r="L41" s="156"/>
      <c r="M41" s="156"/>
      <c r="N41" s="156"/>
      <c r="O41" s="14">
        <f t="shared" si="0"/>
        <v>0</v>
      </c>
      <c r="P41" s="66" t="str">
        <f>IFERROR(IF(IFERROR(MATCH($C$7&amp;$I41,Tabelle2[Codierung],0),0)&gt;0,VLOOKUP(I41,Tabelle1[[Ort]:[RK KLV C üD]],2,),VLOOKUP(I41,Tabelle1[[Ort]:[RK KLV C üD]],5)),"")</f>
        <v/>
      </c>
      <c r="Q41" s="66" t="str">
        <f>IFERROR(IF(IFERROR(MATCH($C$7&amp;$I41,Tabelle2[Codierung],0),0)&gt;0,VLOOKUP(I41,Tabelle1[[Ort]:[RK KLV C üD]],3,),VLOOKUP(I41,Tabelle1[[Ort]:[RK KLV C üD]],6)),"")</f>
        <v/>
      </c>
      <c r="R41" s="66" t="str">
        <f>IFERROR(IF(IFERROR(MATCH($C$7&amp;$I41,Tabelle2[Codierung],0),0)&gt;0,VLOOKUP(I41,Tabelle1[[Ort]:[RK KLV C üD]],4,),VLOOKUP(I41,Tabelle1[[Ort]:[RK KLV C üD]],7)),"")</f>
        <v/>
      </c>
      <c r="S41" s="67" t="str">
        <f>IFERROR(tbl_Ferienaufenthalt_SO[[#This Row],[KLV A]]*tbl_Ferienaufenthalt_SO[[#This Row],[KLV A Ansatz]]/60,"")</f>
        <v/>
      </c>
      <c r="T41" s="67" t="str">
        <f>IFERROR(tbl_Ferienaufenthalt_SO[[#This Row],[KLV B]]*tbl_Ferienaufenthalt_SO[[#This Row],[KLV B Ansatz]]/60,"")</f>
        <v/>
      </c>
      <c r="U41" s="67" t="str">
        <f>IFERROR(tbl_Ferienaufenthalt_SO[[#This Row],[KLV C]]*tbl_Ferienaufenthalt_SO[[#This Row],[KLV C Ansatz]]/60,"")</f>
        <v/>
      </c>
      <c r="V41" s="67">
        <f t="shared" si="2"/>
        <v>0</v>
      </c>
      <c r="W41" s="70">
        <f>COUNTIF($H$13:$H41,H41)</f>
        <v>0</v>
      </c>
      <c r="X41" s="156"/>
    </row>
    <row r="42" spans="1:24">
      <c r="A42" s="16">
        <v>30</v>
      </c>
      <c r="B42" s="156"/>
      <c r="C42" s="156"/>
      <c r="D42" s="157"/>
      <c r="E42" s="158"/>
      <c r="F42" s="157"/>
      <c r="G42" s="156"/>
      <c r="H42" s="156"/>
      <c r="I42" s="156"/>
      <c r="J42" s="156"/>
      <c r="K42" s="156"/>
      <c r="L42" s="156"/>
      <c r="M42" s="156"/>
      <c r="N42" s="156"/>
      <c r="O42" s="14">
        <f t="shared" si="0"/>
        <v>0</v>
      </c>
      <c r="P42" s="66" t="str">
        <f>IFERROR(IF(IFERROR(MATCH($C$7&amp;$I42,Tabelle2[Codierung],0),0)&gt;0,VLOOKUP(I42,Tabelle1[[Ort]:[RK KLV C üD]],2,),VLOOKUP(I42,Tabelle1[[Ort]:[RK KLV C üD]],5)),"")</f>
        <v/>
      </c>
      <c r="Q42" s="66" t="str">
        <f>IFERROR(IF(IFERROR(MATCH($C$7&amp;$I42,Tabelle2[Codierung],0),0)&gt;0,VLOOKUP(I42,Tabelle1[[Ort]:[RK KLV C üD]],3,),VLOOKUP(I42,Tabelle1[[Ort]:[RK KLV C üD]],6)),"")</f>
        <v/>
      </c>
      <c r="R42" s="66" t="str">
        <f>IFERROR(IF(IFERROR(MATCH($C$7&amp;$I42,Tabelle2[Codierung],0),0)&gt;0,VLOOKUP(I42,Tabelle1[[Ort]:[RK KLV C üD]],4,),VLOOKUP(I42,Tabelle1[[Ort]:[RK KLV C üD]],7)),"")</f>
        <v/>
      </c>
      <c r="S42" s="67" t="str">
        <f>IFERROR(tbl_Ferienaufenthalt_SO[[#This Row],[KLV A]]*tbl_Ferienaufenthalt_SO[[#This Row],[KLV A Ansatz]]/60,"")</f>
        <v/>
      </c>
      <c r="T42" s="67" t="str">
        <f>IFERROR(tbl_Ferienaufenthalt_SO[[#This Row],[KLV B]]*tbl_Ferienaufenthalt_SO[[#This Row],[KLV B Ansatz]]/60,"")</f>
        <v/>
      </c>
      <c r="U42" s="67" t="str">
        <f>IFERROR(tbl_Ferienaufenthalt_SO[[#This Row],[KLV C]]*tbl_Ferienaufenthalt_SO[[#This Row],[KLV C Ansatz]]/60,"")</f>
        <v/>
      </c>
      <c r="V42" s="67">
        <f t="shared" si="2"/>
        <v>0</v>
      </c>
      <c r="W42" s="70">
        <f>COUNTIF($H$13:$H42,H42)</f>
        <v>0</v>
      </c>
      <c r="X42" s="156"/>
    </row>
    <row r="43" spans="1:24">
      <c r="A43" s="16">
        <v>31</v>
      </c>
      <c r="B43" s="156"/>
      <c r="C43" s="156"/>
      <c r="D43" s="157"/>
      <c r="E43" s="158"/>
      <c r="F43" s="157"/>
      <c r="G43" s="156"/>
      <c r="H43" s="156"/>
      <c r="I43" s="156"/>
      <c r="J43" s="156"/>
      <c r="K43" s="156"/>
      <c r="L43" s="156"/>
      <c r="M43" s="156"/>
      <c r="N43" s="156"/>
      <c r="O43" s="14">
        <f t="shared" si="0"/>
        <v>0</v>
      </c>
      <c r="P43" s="66" t="str">
        <f>IFERROR(IF(IFERROR(MATCH($C$7&amp;$I43,Tabelle2[Codierung],0),0)&gt;0,VLOOKUP(I43,Tabelle1[[Ort]:[RK KLV C üD]],2,),VLOOKUP(I43,Tabelle1[[Ort]:[RK KLV C üD]],5)),"")</f>
        <v/>
      </c>
      <c r="Q43" s="66" t="str">
        <f>IFERROR(IF(IFERROR(MATCH($C$7&amp;$I43,Tabelle2[Codierung],0),0)&gt;0,VLOOKUP(I43,Tabelle1[[Ort]:[RK KLV C üD]],3,),VLOOKUP(I43,Tabelle1[[Ort]:[RK KLV C üD]],6)),"")</f>
        <v/>
      </c>
      <c r="R43" s="66" t="str">
        <f>IFERROR(IF(IFERROR(MATCH($C$7&amp;$I43,Tabelle2[Codierung],0),0)&gt;0,VLOOKUP(I43,Tabelle1[[Ort]:[RK KLV C üD]],4,),VLOOKUP(I43,Tabelle1[[Ort]:[RK KLV C üD]],7)),"")</f>
        <v/>
      </c>
      <c r="S43" s="67" t="str">
        <f>IFERROR(tbl_Ferienaufenthalt_SO[[#This Row],[KLV A]]*tbl_Ferienaufenthalt_SO[[#This Row],[KLV A Ansatz]]/60,"")</f>
        <v/>
      </c>
      <c r="T43" s="67" t="str">
        <f>IFERROR(tbl_Ferienaufenthalt_SO[[#This Row],[KLV B]]*tbl_Ferienaufenthalt_SO[[#This Row],[KLV B Ansatz]]/60,"")</f>
        <v/>
      </c>
      <c r="U43" s="67" t="str">
        <f>IFERROR(tbl_Ferienaufenthalt_SO[[#This Row],[KLV C]]*tbl_Ferienaufenthalt_SO[[#This Row],[KLV C Ansatz]]/60,"")</f>
        <v/>
      </c>
      <c r="V43" s="67">
        <f t="shared" si="2"/>
        <v>0</v>
      </c>
      <c r="W43" s="70">
        <f>COUNTIF($H$13:$H43,H43)</f>
        <v>0</v>
      </c>
      <c r="X43" s="156"/>
    </row>
    <row r="44" spans="1:24">
      <c r="A44" s="16">
        <v>32</v>
      </c>
      <c r="B44" s="156"/>
      <c r="C44" s="156"/>
      <c r="D44" s="157"/>
      <c r="E44" s="158"/>
      <c r="F44" s="157"/>
      <c r="G44" s="156"/>
      <c r="H44" s="156"/>
      <c r="I44" s="156"/>
      <c r="J44" s="156"/>
      <c r="K44" s="156"/>
      <c r="L44" s="156"/>
      <c r="M44" s="156"/>
      <c r="N44" s="156"/>
      <c r="O44" s="14">
        <f t="shared" si="0"/>
        <v>0</v>
      </c>
      <c r="P44" s="66" t="str">
        <f>IFERROR(IF(IFERROR(MATCH($C$7&amp;$I44,Tabelle2[Codierung],0),0)&gt;0,VLOOKUP(I44,Tabelle1[[Ort]:[RK KLV C üD]],2,),VLOOKUP(I44,Tabelle1[[Ort]:[RK KLV C üD]],5)),"")</f>
        <v/>
      </c>
      <c r="Q44" s="66" t="str">
        <f>IFERROR(IF(IFERROR(MATCH($C$7&amp;$I44,Tabelle2[Codierung],0),0)&gt;0,VLOOKUP(I44,Tabelle1[[Ort]:[RK KLV C üD]],3,),VLOOKUP(I44,Tabelle1[[Ort]:[RK KLV C üD]],6)),"")</f>
        <v/>
      </c>
      <c r="R44" s="66" t="str">
        <f>IFERROR(IF(IFERROR(MATCH($C$7&amp;$I44,Tabelle2[Codierung],0),0)&gt;0,VLOOKUP(I44,Tabelle1[[Ort]:[RK KLV C üD]],4,),VLOOKUP(I44,Tabelle1[[Ort]:[RK KLV C üD]],7)),"")</f>
        <v/>
      </c>
      <c r="S44" s="67" t="str">
        <f>IFERROR(tbl_Ferienaufenthalt_SO[[#This Row],[KLV A]]*tbl_Ferienaufenthalt_SO[[#This Row],[KLV A Ansatz]]/60,"")</f>
        <v/>
      </c>
      <c r="T44" s="67" t="str">
        <f>IFERROR(tbl_Ferienaufenthalt_SO[[#This Row],[KLV B]]*tbl_Ferienaufenthalt_SO[[#This Row],[KLV B Ansatz]]/60,"")</f>
        <v/>
      </c>
      <c r="U44" s="67" t="str">
        <f>IFERROR(tbl_Ferienaufenthalt_SO[[#This Row],[KLV C]]*tbl_Ferienaufenthalt_SO[[#This Row],[KLV C Ansatz]]/60,"")</f>
        <v/>
      </c>
      <c r="V44" s="67">
        <f t="shared" si="2"/>
        <v>0</v>
      </c>
      <c r="W44" s="70">
        <f>COUNTIF($H$13:$H44,H44)</f>
        <v>0</v>
      </c>
      <c r="X44" s="156"/>
    </row>
    <row r="45" spans="1:24">
      <c r="A45" s="16">
        <v>33</v>
      </c>
      <c r="B45" s="156"/>
      <c r="C45" s="156"/>
      <c r="D45" s="157"/>
      <c r="E45" s="158"/>
      <c r="F45" s="157"/>
      <c r="G45" s="156"/>
      <c r="H45" s="156"/>
      <c r="I45" s="156"/>
      <c r="J45" s="156"/>
      <c r="K45" s="156"/>
      <c r="L45" s="156"/>
      <c r="M45" s="156"/>
      <c r="N45" s="156"/>
      <c r="O45" s="14">
        <f t="shared" si="0"/>
        <v>0</v>
      </c>
      <c r="P45" s="66" t="str">
        <f>IFERROR(IF(IFERROR(MATCH($C$7&amp;$I45,Tabelle2[Codierung],0),0)&gt;0,VLOOKUP(I45,Tabelle1[[Ort]:[RK KLV C üD]],2,),VLOOKUP(I45,Tabelle1[[Ort]:[RK KLV C üD]],5)),"")</f>
        <v/>
      </c>
      <c r="Q45" s="66" t="str">
        <f>IFERROR(IF(IFERROR(MATCH($C$7&amp;$I45,Tabelle2[Codierung],0),0)&gt;0,VLOOKUP(I45,Tabelle1[[Ort]:[RK KLV C üD]],3,),VLOOKUP(I45,Tabelle1[[Ort]:[RK KLV C üD]],6)),"")</f>
        <v/>
      </c>
      <c r="R45" s="66" t="str">
        <f>IFERROR(IF(IFERROR(MATCH($C$7&amp;$I45,Tabelle2[Codierung],0),0)&gt;0,VLOOKUP(I45,Tabelle1[[Ort]:[RK KLV C üD]],4,),VLOOKUP(I45,Tabelle1[[Ort]:[RK KLV C üD]],7)),"")</f>
        <v/>
      </c>
      <c r="S45" s="67" t="str">
        <f>IFERROR(tbl_Ferienaufenthalt_SO[[#This Row],[KLV A]]*tbl_Ferienaufenthalt_SO[[#This Row],[KLV A Ansatz]]/60,"")</f>
        <v/>
      </c>
      <c r="T45" s="67" t="str">
        <f>IFERROR(tbl_Ferienaufenthalt_SO[[#This Row],[KLV B]]*tbl_Ferienaufenthalt_SO[[#This Row],[KLV B Ansatz]]/60,"")</f>
        <v/>
      </c>
      <c r="U45" s="67" t="str">
        <f>IFERROR(tbl_Ferienaufenthalt_SO[[#This Row],[KLV C]]*tbl_Ferienaufenthalt_SO[[#This Row],[KLV C Ansatz]]/60,"")</f>
        <v/>
      </c>
      <c r="V45" s="67">
        <f t="shared" si="2"/>
        <v>0</v>
      </c>
      <c r="W45" s="70">
        <f>COUNTIF($H$13:$H45,H45)</f>
        <v>0</v>
      </c>
      <c r="X45" s="156"/>
    </row>
    <row r="46" spans="1:24">
      <c r="A46" s="16">
        <v>34</v>
      </c>
      <c r="B46" s="156"/>
      <c r="C46" s="156"/>
      <c r="D46" s="157"/>
      <c r="E46" s="158"/>
      <c r="F46" s="157"/>
      <c r="G46" s="156"/>
      <c r="H46" s="156"/>
      <c r="I46" s="156"/>
      <c r="J46" s="156"/>
      <c r="K46" s="156"/>
      <c r="L46" s="156"/>
      <c r="M46" s="156"/>
      <c r="N46" s="156"/>
      <c r="O46" s="14">
        <f t="shared" si="0"/>
        <v>0</v>
      </c>
      <c r="P46" s="66" t="str">
        <f>IFERROR(IF(IFERROR(MATCH($C$7&amp;$I46,Tabelle2[Codierung],0),0)&gt;0,VLOOKUP(I46,Tabelle1[[Ort]:[RK KLV C üD]],2,),VLOOKUP(I46,Tabelle1[[Ort]:[RK KLV C üD]],5)),"")</f>
        <v/>
      </c>
      <c r="Q46" s="66" t="str">
        <f>IFERROR(IF(IFERROR(MATCH($C$7&amp;$I46,Tabelle2[Codierung],0),0)&gt;0,VLOOKUP(I46,Tabelle1[[Ort]:[RK KLV C üD]],3,),VLOOKUP(I46,Tabelle1[[Ort]:[RK KLV C üD]],6)),"")</f>
        <v/>
      </c>
      <c r="R46" s="66" t="str">
        <f>IFERROR(IF(IFERROR(MATCH($C$7&amp;$I46,Tabelle2[Codierung],0),0)&gt;0,VLOOKUP(I46,Tabelle1[[Ort]:[RK KLV C üD]],4,),VLOOKUP(I46,Tabelle1[[Ort]:[RK KLV C üD]],7)),"")</f>
        <v/>
      </c>
      <c r="S46" s="67" t="str">
        <f>IFERROR(tbl_Ferienaufenthalt_SO[[#This Row],[KLV A]]*tbl_Ferienaufenthalt_SO[[#This Row],[KLV A Ansatz]]/60,"")</f>
        <v/>
      </c>
      <c r="T46" s="67" t="str">
        <f>IFERROR(tbl_Ferienaufenthalt_SO[[#This Row],[KLV B]]*tbl_Ferienaufenthalt_SO[[#This Row],[KLV B Ansatz]]/60,"")</f>
        <v/>
      </c>
      <c r="U46" s="67" t="str">
        <f>IFERROR(tbl_Ferienaufenthalt_SO[[#This Row],[KLV C]]*tbl_Ferienaufenthalt_SO[[#This Row],[KLV C Ansatz]]/60,"")</f>
        <v/>
      </c>
      <c r="V46" s="67">
        <f t="shared" si="2"/>
        <v>0</v>
      </c>
      <c r="W46" s="70">
        <f>COUNTIF($H$13:$H46,H46)</f>
        <v>0</v>
      </c>
      <c r="X46" s="156"/>
    </row>
    <row r="47" spans="1:24">
      <c r="A47" s="16">
        <v>35</v>
      </c>
      <c r="B47" s="156"/>
      <c r="C47" s="156"/>
      <c r="D47" s="157"/>
      <c r="E47" s="158"/>
      <c r="F47" s="157"/>
      <c r="G47" s="156"/>
      <c r="H47" s="156"/>
      <c r="I47" s="156"/>
      <c r="J47" s="156"/>
      <c r="K47" s="156"/>
      <c r="L47" s="156"/>
      <c r="M47" s="156"/>
      <c r="N47" s="156"/>
      <c r="O47" s="14">
        <f t="shared" si="0"/>
        <v>0</v>
      </c>
      <c r="P47" s="66" t="str">
        <f>IFERROR(IF(IFERROR(MATCH($C$7&amp;$I47,Tabelle2[Codierung],0),0)&gt;0,VLOOKUP(I47,Tabelle1[[Ort]:[RK KLV C üD]],2,),VLOOKUP(I47,Tabelle1[[Ort]:[RK KLV C üD]],5)),"")</f>
        <v/>
      </c>
      <c r="Q47" s="66" t="str">
        <f>IFERROR(IF(IFERROR(MATCH($C$7&amp;$I47,Tabelle2[Codierung],0),0)&gt;0,VLOOKUP(I47,Tabelle1[[Ort]:[RK KLV C üD]],3,),VLOOKUP(I47,Tabelle1[[Ort]:[RK KLV C üD]],6)),"")</f>
        <v/>
      </c>
      <c r="R47" s="66" t="str">
        <f>IFERROR(IF(IFERROR(MATCH($C$7&amp;$I47,Tabelle2[Codierung],0),0)&gt;0,VLOOKUP(I47,Tabelle1[[Ort]:[RK KLV C üD]],4,),VLOOKUP(I47,Tabelle1[[Ort]:[RK KLV C üD]],7)),"")</f>
        <v/>
      </c>
      <c r="S47" s="67" t="str">
        <f>IFERROR(tbl_Ferienaufenthalt_SO[[#This Row],[KLV A]]*tbl_Ferienaufenthalt_SO[[#This Row],[KLV A Ansatz]]/60,"")</f>
        <v/>
      </c>
      <c r="T47" s="67" t="str">
        <f>IFERROR(tbl_Ferienaufenthalt_SO[[#This Row],[KLV B]]*tbl_Ferienaufenthalt_SO[[#This Row],[KLV B Ansatz]]/60,"")</f>
        <v/>
      </c>
      <c r="U47" s="67" t="str">
        <f>IFERROR(tbl_Ferienaufenthalt_SO[[#This Row],[KLV C]]*tbl_Ferienaufenthalt_SO[[#This Row],[KLV C Ansatz]]/60,"")</f>
        <v/>
      </c>
      <c r="V47" s="67">
        <f t="shared" si="2"/>
        <v>0</v>
      </c>
      <c r="W47" s="70">
        <f>COUNTIF($H$13:$H47,H47)</f>
        <v>0</v>
      </c>
      <c r="X47" s="156"/>
    </row>
    <row r="48" spans="1:24">
      <c r="A48" s="16">
        <v>36</v>
      </c>
      <c r="B48" s="156"/>
      <c r="C48" s="156"/>
      <c r="D48" s="157"/>
      <c r="E48" s="158"/>
      <c r="F48" s="157"/>
      <c r="G48" s="156"/>
      <c r="H48" s="156"/>
      <c r="I48" s="156"/>
      <c r="J48" s="156"/>
      <c r="K48" s="156"/>
      <c r="L48" s="156"/>
      <c r="M48" s="156"/>
      <c r="N48" s="156"/>
      <c r="O48" s="14">
        <f t="shared" si="0"/>
        <v>0</v>
      </c>
      <c r="P48" s="66" t="str">
        <f>IFERROR(IF(IFERROR(MATCH($C$7&amp;$I48,Tabelle2[Codierung],0),0)&gt;0,VLOOKUP(I48,Tabelle1[[Ort]:[RK KLV C üD]],2,),VLOOKUP(I48,Tabelle1[[Ort]:[RK KLV C üD]],5)),"")</f>
        <v/>
      </c>
      <c r="Q48" s="66" t="str">
        <f>IFERROR(IF(IFERROR(MATCH($C$7&amp;$I48,Tabelle2[Codierung],0),0)&gt;0,VLOOKUP(I48,Tabelle1[[Ort]:[RK KLV C üD]],3,),VLOOKUP(I48,Tabelle1[[Ort]:[RK KLV C üD]],6)),"")</f>
        <v/>
      </c>
      <c r="R48" s="66" t="str">
        <f>IFERROR(IF(IFERROR(MATCH($C$7&amp;$I48,Tabelle2[Codierung],0),0)&gt;0,VLOOKUP(I48,Tabelle1[[Ort]:[RK KLV C üD]],4,),VLOOKUP(I48,Tabelle1[[Ort]:[RK KLV C üD]],7)),"")</f>
        <v/>
      </c>
      <c r="S48" s="67" t="str">
        <f>IFERROR(tbl_Ferienaufenthalt_SO[[#This Row],[KLV A]]*tbl_Ferienaufenthalt_SO[[#This Row],[KLV A Ansatz]]/60,"")</f>
        <v/>
      </c>
      <c r="T48" s="67" t="str">
        <f>IFERROR(tbl_Ferienaufenthalt_SO[[#This Row],[KLV B]]*tbl_Ferienaufenthalt_SO[[#This Row],[KLV B Ansatz]]/60,"")</f>
        <v/>
      </c>
      <c r="U48" s="67" t="str">
        <f>IFERROR(tbl_Ferienaufenthalt_SO[[#This Row],[KLV C]]*tbl_Ferienaufenthalt_SO[[#This Row],[KLV C Ansatz]]/60,"")</f>
        <v/>
      </c>
      <c r="V48" s="67">
        <f t="shared" si="2"/>
        <v>0</v>
      </c>
      <c r="W48" s="70">
        <f>COUNTIF($H$13:$H48,H48)</f>
        <v>0</v>
      </c>
      <c r="X48" s="156"/>
    </row>
    <row r="49" spans="1:24">
      <c r="A49" s="16">
        <v>37</v>
      </c>
      <c r="B49" s="156"/>
      <c r="C49" s="156"/>
      <c r="D49" s="157"/>
      <c r="E49" s="158"/>
      <c r="F49" s="157"/>
      <c r="G49" s="156"/>
      <c r="H49" s="156"/>
      <c r="I49" s="156"/>
      <c r="J49" s="156"/>
      <c r="K49" s="156"/>
      <c r="L49" s="156"/>
      <c r="M49" s="156"/>
      <c r="N49" s="156"/>
      <c r="O49" s="14">
        <f t="shared" si="0"/>
        <v>0</v>
      </c>
      <c r="P49" s="66" t="str">
        <f>IFERROR(IF(IFERROR(MATCH($C$7&amp;$I49,Tabelle2[Codierung],0),0)&gt;0,VLOOKUP(I49,Tabelle1[[Ort]:[RK KLV C üD]],2,),VLOOKUP(I49,Tabelle1[[Ort]:[RK KLV C üD]],5)),"")</f>
        <v/>
      </c>
      <c r="Q49" s="66" t="str">
        <f>IFERROR(IF(IFERROR(MATCH($C$7&amp;$I49,Tabelle2[Codierung],0),0)&gt;0,VLOOKUP(I49,Tabelle1[[Ort]:[RK KLV C üD]],3,),VLOOKUP(I49,Tabelle1[[Ort]:[RK KLV C üD]],6)),"")</f>
        <v/>
      </c>
      <c r="R49" s="66" t="str">
        <f>IFERROR(IF(IFERROR(MATCH($C$7&amp;$I49,Tabelle2[Codierung],0),0)&gt;0,VLOOKUP(I49,Tabelle1[[Ort]:[RK KLV C üD]],4,),VLOOKUP(I49,Tabelle1[[Ort]:[RK KLV C üD]],7)),"")</f>
        <v/>
      </c>
      <c r="S49" s="67" t="str">
        <f>IFERROR(tbl_Ferienaufenthalt_SO[[#This Row],[KLV A]]*tbl_Ferienaufenthalt_SO[[#This Row],[KLV A Ansatz]]/60,"")</f>
        <v/>
      </c>
      <c r="T49" s="67" t="str">
        <f>IFERROR(tbl_Ferienaufenthalt_SO[[#This Row],[KLV B]]*tbl_Ferienaufenthalt_SO[[#This Row],[KLV B Ansatz]]/60,"")</f>
        <v/>
      </c>
      <c r="U49" s="67" t="str">
        <f>IFERROR(tbl_Ferienaufenthalt_SO[[#This Row],[KLV C]]*tbl_Ferienaufenthalt_SO[[#This Row],[KLV C Ansatz]]/60,"")</f>
        <v/>
      </c>
      <c r="V49" s="67">
        <f t="shared" si="2"/>
        <v>0</v>
      </c>
      <c r="W49" s="70">
        <f>COUNTIF($H$13:$H49,H49)</f>
        <v>0</v>
      </c>
      <c r="X49" s="156"/>
    </row>
    <row r="50" spans="1:24">
      <c r="A50" s="16">
        <v>38</v>
      </c>
      <c r="B50" s="156"/>
      <c r="C50" s="156"/>
      <c r="D50" s="157"/>
      <c r="E50" s="158"/>
      <c r="F50" s="157"/>
      <c r="G50" s="156"/>
      <c r="H50" s="156"/>
      <c r="I50" s="156"/>
      <c r="J50" s="156"/>
      <c r="K50" s="156"/>
      <c r="L50" s="156"/>
      <c r="M50" s="156"/>
      <c r="N50" s="156"/>
      <c r="O50" s="14">
        <f t="shared" si="0"/>
        <v>0</v>
      </c>
      <c r="P50" s="66" t="str">
        <f>IFERROR(IF(IFERROR(MATCH($C$7&amp;$I50,Tabelle2[Codierung],0),0)&gt;0,VLOOKUP(I50,Tabelle1[[Ort]:[RK KLV C üD]],2,),VLOOKUP(I50,Tabelle1[[Ort]:[RK KLV C üD]],5)),"")</f>
        <v/>
      </c>
      <c r="Q50" s="66" t="str">
        <f>IFERROR(IF(IFERROR(MATCH($C$7&amp;$I50,Tabelle2[Codierung],0),0)&gt;0,VLOOKUP(I50,Tabelle1[[Ort]:[RK KLV C üD]],3,),VLOOKUP(I50,Tabelle1[[Ort]:[RK KLV C üD]],6)),"")</f>
        <v/>
      </c>
      <c r="R50" s="66" t="str">
        <f>IFERROR(IF(IFERROR(MATCH($C$7&amp;$I50,Tabelle2[Codierung],0),0)&gt;0,VLOOKUP(I50,Tabelle1[[Ort]:[RK KLV C üD]],4,),VLOOKUP(I50,Tabelle1[[Ort]:[RK KLV C üD]],7)),"")</f>
        <v/>
      </c>
      <c r="S50" s="67" t="str">
        <f>IFERROR(tbl_Ferienaufenthalt_SO[[#This Row],[KLV A]]*tbl_Ferienaufenthalt_SO[[#This Row],[KLV A Ansatz]]/60,"")</f>
        <v/>
      </c>
      <c r="T50" s="67" t="str">
        <f>IFERROR(tbl_Ferienaufenthalt_SO[[#This Row],[KLV B]]*tbl_Ferienaufenthalt_SO[[#This Row],[KLV B Ansatz]]/60,"")</f>
        <v/>
      </c>
      <c r="U50" s="67" t="str">
        <f>IFERROR(tbl_Ferienaufenthalt_SO[[#This Row],[KLV C]]*tbl_Ferienaufenthalt_SO[[#This Row],[KLV C Ansatz]]/60,"")</f>
        <v/>
      </c>
      <c r="V50" s="67">
        <f t="shared" si="2"/>
        <v>0</v>
      </c>
      <c r="W50" s="70">
        <f>COUNTIF($H$13:$H50,H50)</f>
        <v>0</v>
      </c>
      <c r="X50" s="156"/>
    </row>
    <row r="51" spans="1:24">
      <c r="A51" s="16">
        <v>39</v>
      </c>
      <c r="B51" s="156"/>
      <c r="C51" s="156"/>
      <c r="D51" s="157"/>
      <c r="E51" s="158"/>
      <c r="F51" s="157"/>
      <c r="G51" s="156"/>
      <c r="H51" s="156"/>
      <c r="I51" s="156"/>
      <c r="J51" s="156"/>
      <c r="K51" s="156"/>
      <c r="L51" s="156"/>
      <c r="M51" s="156"/>
      <c r="N51" s="156"/>
      <c r="O51" s="14">
        <f t="shared" si="0"/>
        <v>0</v>
      </c>
      <c r="P51" s="66" t="str">
        <f>IFERROR(IF(IFERROR(MATCH($C$7&amp;$I51,Tabelle2[Codierung],0),0)&gt;0,VLOOKUP(I51,Tabelle1[[Ort]:[RK KLV C üD]],2,),VLOOKUP(I51,Tabelle1[[Ort]:[RK KLV C üD]],5)),"")</f>
        <v/>
      </c>
      <c r="Q51" s="66" t="str">
        <f>IFERROR(IF(IFERROR(MATCH($C$7&amp;$I51,Tabelle2[Codierung],0),0)&gt;0,VLOOKUP(I51,Tabelle1[[Ort]:[RK KLV C üD]],3,),VLOOKUP(I51,Tabelle1[[Ort]:[RK KLV C üD]],6)),"")</f>
        <v/>
      </c>
      <c r="R51" s="66" t="str">
        <f>IFERROR(IF(IFERROR(MATCH($C$7&amp;$I51,Tabelle2[Codierung],0),0)&gt;0,VLOOKUP(I51,Tabelle1[[Ort]:[RK KLV C üD]],4,),VLOOKUP(I51,Tabelle1[[Ort]:[RK KLV C üD]],7)),"")</f>
        <v/>
      </c>
      <c r="S51" s="67" t="str">
        <f>IFERROR(tbl_Ferienaufenthalt_SO[[#This Row],[KLV A]]*tbl_Ferienaufenthalt_SO[[#This Row],[KLV A Ansatz]]/60,"")</f>
        <v/>
      </c>
      <c r="T51" s="67" t="str">
        <f>IFERROR(tbl_Ferienaufenthalt_SO[[#This Row],[KLV B]]*tbl_Ferienaufenthalt_SO[[#This Row],[KLV B Ansatz]]/60,"")</f>
        <v/>
      </c>
      <c r="U51" s="67" t="str">
        <f>IFERROR(tbl_Ferienaufenthalt_SO[[#This Row],[KLV C]]*tbl_Ferienaufenthalt_SO[[#This Row],[KLV C Ansatz]]/60,"")</f>
        <v/>
      </c>
      <c r="V51" s="67">
        <f t="shared" si="2"/>
        <v>0</v>
      </c>
      <c r="W51" s="70">
        <f>COUNTIF($H$13:$H51,H51)</f>
        <v>0</v>
      </c>
      <c r="X51" s="156"/>
    </row>
    <row r="52" spans="1:24">
      <c r="A52" s="16">
        <v>40</v>
      </c>
      <c r="B52" s="156"/>
      <c r="C52" s="156"/>
      <c r="D52" s="157"/>
      <c r="E52" s="158"/>
      <c r="F52" s="157"/>
      <c r="G52" s="156"/>
      <c r="H52" s="156"/>
      <c r="I52" s="156"/>
      <c r="J52" s="156"/>
      <c r="K52" s="156"/>
      <c r="L52" s="156"/>
      <c r="M52" s="156"/>
      <c r="N52" s="156"/>
      <c r="O52" s="14">
        <f t="shared" si="0"/>
        <v>0</v>
      </c>
      <c r="P52" s="66" t="str">
        <f>IFERROR(IF(IFERROR(MATCH($C$7&amp;$I52,Tabelle2[Codierung],0),0)&gt;0,VLOOKUP(I52,Tabelle1[[Ort]:[RK KLV C üD]],2,),VLOOKUP(I52,Tabelle1[[Ort]:[RK KLV C üD]],5)),"")</f>
        <v/>
      </c>
      <c r="Q52" s="66" t="str">
        <f>IFERROR(IF(IFERROR(MATCH($C$7&amp;$I52,Tabelle2[Codierung],0),0)&gt;0,VLOOKUP(I52,Tabelle1[[Ort]:[RK KLV C üD]],3,),VLOOKUP(I52,Tabelle1[[Ort]:[RK KLV C üD]],6)),"")</f>
        <v/>
      </c>
      <c r="R52" s="66" t="str">
        <f>IFERROR(IF(IFERROR(MATCH($C$7&amp;$I52,Tabelle2[Codierung],0),0)&gt;0,VLOOKUP(I52,Tabelle1[[Ort]:[RK KLV C üD]],4,),VLOOKUP(I52,Tabelle1[[Ort]:[RK KLV C üD]],7)),"")</f>
        <v/>
      </c>
      <c r="S52" s="67" t="str">
        <f>IFERROR(tbl_Ferienaufenthalt_SO[[#This Row],[KLV A]]*tbl_Ferienaufenthalt_SO[[#This Row],[KLV A Ansatz]]/60,"")</f>
        <v/>
      </c>
      <c r="T52" s="67" t="str">
        <f>IFERROR(tbl_Ferienaufenthalt_SO[[#This Row],[KLV B]]*tbl_Ferienaufenthalt_SO[[#This Row],[KLV B Ansatz]]/60,"")</f>
        <v/>
      </c>
      <c r="U52" s="67" t="str">
        <f>IFERROR(tbl_Ferienaufenthalt_SO[[#This Row],[KLV C]]*tbl_Ferienaufenthalt_SO[[#This Row],[KLV C Ansatz]]/60,"")</f>
        <v/>
      </c>
      <c r="V52" s="67">
        <f t="shared" si="2"/>
        <v>0</v>
      </c>
      <c r="W52" s="70">
        <f>COUNTIF($H$13:$H52,H52)</f>
        <v>0</v>
      </c>
      <c r="X52" s="156"/>
    </row>
    <row r="53" spans="1:24">
      <c r="A53" s="16">
        <v>41</v>
      </c>
      <c r="B53" s="156"/>
      <c r="C53" s="156"/>
      <c r="D53" s="157"/>
      <c r="E53" s="158"/>
      <c r="F53" s="157"/>
      <c r="G53" s="156"/>
      <c r="H53" s="156"/>
      <c r="I53" s="156"/>
      <c r="J53" s="156"/>
      <c r="K53" s="156"/>
      <c r="L53" s="156"/>
      <c r="M53" s="156"/>
      <c r="N53" s="156"/>
      <c r="O53" s="14">
        <f t="shared" si="0"/>
        <v>0</v>
      </c>
      <c r="P53" s="66" t="str">
        <f>IFERROR(IF(IFERROR(MATCH($C$7&amp;$I53,Tabelle2[Codierung],0),0)&gt;0,VLOOKUP(I53,Tabelle1[[Ort]:[RK KLV C üD]],2,),VLOOKUP(I53,Tabelle1[[Ort]:[RK KLV C üD]],5)),"")</f>
        <v/>
      </c>
      <c r="Q53" s="66" t="str">
        <f>IFERROR(IF(IFERROR(MATCH($C$7&amp;$I53,Tabelle2[Codierung],0),0)&gt;0,VLOOKUP(I53,Tabelle1[[Ort]:[RK KLV C üD]],3,),VLOOKUP(I53,Tabelle1[[Ort]:[RK KLV C üD]],6)),"")</f>
        <v/>
      </c>
      <c r="R53" s="66" t="str">
        <f>IFERROR(IF(IFERROR(MATCH($C$7&amp;$I53,Tabelle2[Codierung],0),0)&gt;0,VLOOKUP(I53,Tabelle1[[Ort]:[RK KLV C üD]],4,),VLOOKUP(I53,Tabelle1[[Ort]:[RK KLV C üD]],7)),"")</f>
        <v/>
      </c>
      <c r="S53" s="67" t="str">
        <f>IFERROR(tbl_Ferienaufenthalt_SO[[#This Row],[KLV A]]*tbl_Ferienaufenthalt_SO[[#This Row],[KLV A Ansatz]]/60,"")</f>
        <v/>
      </c>
      <c r="T53" s="67" t="str">
        <f>IFERROR(tbl_Ferienaufenthalt_SO[[#This Row],[KLV B]]*tbl_Ferienaufenthalt_SO[[#This Row],[KLV B Ansatz]]/60,"")</f>
        <v/>
      </c>
      <c r="U53" s="67" t="str">
        <f>IFERROR(tbl_Ferienaufenthalt_SO[[#This Row],[KLV C]]*tbl_Ferienaufenthalt_SO[[#This Row],[KLV C Ansatz]]/60,"")</f>
        <v/>
      </c>
      <c r="V53" s="67">
        <f t="shared" si="2"/>
        <v>0</v>
      </c>
      <c r="W53" s="70">
        <f>COUNTIF($H$13:$H53,H53)</f>
        <v>0</v>
      </c>
      <c r="X53" s="156"/>
    </row>
    <row r="54" spans="1:24">
      <c r="A54" s="16">
        <v>42</v>
      </c>
      <c r="B54" s="156"/>
      <c r="C54" s="156"/>
      <c r="D54" s="157"/>
      <c r="E54" s="158"/>
      <c r="F54" s="157"/>
      <c r="G54" s="156"/>
      <c r="H54" s="156"/>
      <c r="I54" s="156"/>
      <c r="J54" s="156"/>
      <c r="K54" s="156"/>
      <c r="L54" s="156"/>
      <c r="M54" s="156"/>
      <c r="N54" s="156"/>
      <c r="O54" s="14">
        <f t="shared" si="0"/>
        <v>0</v>
      </c>
      <c r="P54" s="66" t="str">
        <f>IFERROR(IF(IFERROR(MATCH($C$7&amp;$I54,Tabelle2[Codierung],0),0)&gt;0,VLOOKUP(I54,Tabelle1[[Ort]:[RK KLV C üD]],2,),VLOOKUP(I54,Tabelle1[[Ort]:[RK KLV C üD]],5)),"")</f>
        <v/>
      </c>
      <c r="Q54" s="66" t="str">
        <f>IFERROR(IF(IFERROR(MATCH($C$7&amp;$I54,Tabelle2[Codierung],0),0)&gt;0,VLOOKUP(I54,Tabelle1[[Ort]:[RK KLV C üD]],3,),VLOOKUP(I54,Tabelle1[[Ort]:[RK KLV C üD]],6)),"")</f>
        <v/>
      </c>
      <c r="R54" s="66" t="str">
        <f>IFERROR(IF(IFERROR(MATCH($C$7&amp;$I54,Tabelle2[Codierung],0),0)&gt;0,VLOOKUP(I54,Tabelle1[[Ort]:[RK KLV C üD]],4,),VLOOKUP(I54,Tabelle1[[Ort]:[RK KLV C üD]],7)),"")</f>
        <v/>
      </c>
      <c r="S54" s="67" t="str">
        <f>IFERROR(tbl_Ferienaufenthalt_SO[[#This Row],[KLV A]]*tbl_Ferienaufenthalt_SO[[#This Row],[KLV A Ansatz]]/60,"")</f>
        <v/>
      </c>
      <c r="T54" s="67" t="str">
        <f>IFERROR(tbl_Ferienaufenthalt_SO[[#This Row],[KLV B]]*tbl_Ferienaufenthalt_SO[[#This Row],[KLV B Ansatz]]/60,"")</f>
        <v/>
      </c>
      <c r="U54" s="67" t="str">
        <f>IFERROR(tbl_Ferienaufenthalt_SO[[#This Row],[KLV C]]*tbl_Ferienaufenthalt_SO[[#This Row],[KLV C Ansatz]]/60,"")</f>
        <v/>
      </c>
      <c r="V54" s="67">
        <f t="shared" si="2"/>
        <v>0</v>
      </c>
      <c r="W54" s="70">
        <f>COUNTIF($H$13:$H54,H54)</f>
        <v>0</v>
      </c>
      <c r="X54" s="156"/>
    </row>
    <row r="55" spans="1:24">
      <c r="A55" s="16">
        <v>43</v>
      </c>
      <c r="B55" s="156"/>
      <c r="C55" s="156"/>
      <c r="D55" s="157"/>
      <c r="E55" s="158"/>
      <c r="F55" s="157"/>
      <c r="G55" s="156"/>
      <c r="H55" s="156"/>
      <c r="I55" s="156"/>
      <c r="J55" s="156"/>
      <c r="K55" s="156"/>
      <c r="L55" s="156"/>
      <c r="M55" s="156"/>
      <c r="N55" s="156"/>
      <c r="O55" s="14">
        <f t="shared" si="0"/>
        <v>0</v>
      </c>
      <c r="P55" s="66" t="str">
        <f>IFERROR(IF(IFERROR(MATCH($C$7&amp;$I55,Tabelle2[Codierung],0),0)&gt;0,VLOOKUP(I55,Tabelle1[[Ort]:[RK KLV C üD]],2,),VLOOKUP(I55,Tabelle1[[Ort]:[RK KLV C üD]],5)),"")</f>
        <v/>
      </c>
      <c r="Q55" s="66" t="str">
        <f>IFERROR(IF(IFERROR(MATCH($C$7&amp;$I55,Tabelle2[Codierung],0),0)&gt;0,VLOOKUP(I55,Tabelle1[[Ort]:[RK KLV C üD]],3,),VLOOKUP(I55,Tabelle1[[Ort]:[RK KLV C üD]],6)),"")</f>
        <v/>
      </c>
      <c r="R55" s="66" t="str">
        <f>IFERROR(IF(IFERROR(MATCH($C$7&amp;$I55,Tabelle2[Codierung],0),0)&gt;0,VLOOKUP(I55,Tabelle1[[Ort]:[RK KLV C üD]],4,),VLOOKUP(I55,Tabelle1[[Ort]:[RK KLV C üD]],7)),"")</f>
        <v/>
      </c>
      <c r="S55" s="67" t="str">
        <f>IFERROR(tbl_Ferienaufenthalt_SO[[#This Row],[KLV A]]*tbl_Ferienaufenthalt_SO[[#This Row],[KLV A Ansatz]]/60,"")</f>
        <v/>
      </c>
      <c r="T55" s="67" t="str">
        <f>IFERROR(tbl_Ferienaufenthalt_SO[[#This Row],[KLV B]]*tbl_Ferienaufenthalt_SO[[#This Row],[KLV B Ansatz]]/60,"")</f>
        <v/>
      </c>
      <c r="U55" s="67" t="str">
        <f>IFERROR(tbl_Ferienaufenthalt_SO[[#This Row],[KLV C]]*tbl_Ferienaufenthalt_SO[[#This Row],[KLV C Ansatz]]/60,"")</f>
        <v/>
      </c>
      <c r="V55" s="67">
        <f t="shared" si="2"/>
        <v>0</v>
      </c>
      <c r="W55" s="70">
        <f>COUNTIF($H$13:$H55,H55)</f>
        <v>0</v>
      </c>
      <c r="X55" s="156"/>
    </row>
    <row r="56" spans="1:24">
      <c r="A56" s="16">
        <v>44</v>
      </c>
      <c r="B56" s="156"/>
      <c r="C56" s="156"/>
      <c r="D56" s="157"/>
      <c r="E56" s="158"/>
      <c r="F56" s="157"/>
      <c r="G56" s="156"/>
      <c r="H56" s="156"/>
      <c r="I56" s="156"/>
      <c r="J56" s="156"/>
      <c r="K56" s="156"/>
      <c r="L56" s="156"/>
      <c r="M56" s="156"/>
      <c r="N56" s="156"/>
      <c r="O56" s="14">
        <f t="shared" si="0"/>
        <v>0</v>
      </c>
      <c r="P56" s="66" t="str">
        <f>IFERROR(IF(IFERROR(MATCH($C$7&amp;$I56,Tabelle2[Codierung],0),0)&gt;0,VLOOKUP(I56,Tabelle1[[Ort]:[RK KLV C üD]],2,),VLOOKUP(I56,Tabelle1[[Ort]:[RK KLV C üD]],5)),"")</f>
        <v/>
      </c>
      <c r="Q56" s="66" t="str">
        <f>IFERROR(IF(IFERROR(MATCH($C$7&amp;$I56,Tabelle2[Codierung],0),0)&gt;0,VLOOKUP(I56,Tabelle1[[Ort]:[RK KLV C üD]],3,),VLOOKUP(I56,Tabelle1[[Ort]:[RK KLV C üD]],6)),"")</f>
        <v/>
      </c>
      <c r="R56" s="66" t="str">
        <f>IFERROR(IF(IFERROR(MATCH($C$7&amp;$I56,Tabelle2[Codierung],0),0)&gt;0,VLOOKUP(I56,Tabelle1[[Ort]:[RK KLV C üD]],4,),VLOOKUP(I56,Tabelle1[[Ort]:[RK KLV C üD]],7)),"")</f>
        <v/>
      </c>
      <c r="S56" s="67" t="str">
        <f>IFERROR(tbl_Ferienaufenthalt_SO[[#This Row],[KLV A]]*tbl_Ferienaufenthalt_SO[[#This Row],[KLV A Ansatz]]/60,"")</f>
        <v/>
      </c>
      <c r="T56" s="67" t="str">
        <f>IFERROR(tbl_Ferienaufenthalt_SO[[#This Row],[KLV B]]*tbl_Ferienaufenthalt_SO[[#This Row],[KLV B Ansatz]]/60,"")</f>
        <v/>
      </c>
      <c r="U56" s="67" t="str">
        <f>IFERROR(tbl_Ferienaufenthalt_SO[[#This Row],[KLV C]]*tbl_Ferienaufenthalt_SO[[#This Row],[KLV C Ansatz]]/60,"")</f>
        <v/>
      </c>
      <c r="V56" s="67">
        <f t="shared" si="2"/>
        <v>0</v>
      </c>
      <c r="W56" s="70">
        <f>COUNTIF($H$13:$H56,H56)</f>
        <v>0</v>
      </c>
      <c r="X56" s="156"/>
    </row>
    <row r="57" spans="1:24">
      <c r="A57" s="16">
        <v>45</v>
      </c>
      <c r="B57" s="156"/>
      <c r="C57" s="156"/>
      <c r="D57" s="157"/>
      <c r="E57" s="158"/>
      <c r="F57" s="157"/>
      <c r="G57" s="156"/>
      <c r="H57" s="156"/>
      <c r="I57" s="156"/>
      <c r="J57" s="156"/>
      <c r="K57" s="156"/>
      <c r="L57" s="156"/>
      <c r="M57" s="156"/>
      <c r="N57" s="156"/>
      <c r="O57" s="14">
        <f t="shared" si="0"/>
        <v>0</v>
      </c>
      <c r="P57" s="66" t="str">
        <f>IFERROR(IF(IFERROR(MATCH($C$7&amp;$I57,Tabelle2[Codierung],0),0)&gt;0,VLOOKUP(I57,Tabelle1[[Ort]:[RK KLV C üD]],2,),VLOOKUP(I57,Tabelle1[[Ort]:[RK KLV C üD]],5)),"")</f>
        <v/>
      </c>
      <c r="Q57" s="66" t="str">
        <f>IFERROR(IF(IFERROR(MATCH($C$7&amp;$I57,Tabelle2[Codierung],0),0)&gt;0,VLOOKUP(I57,Tabelle1[[Ort]:[RK KLV C üD]],3,),VLOOKUP(I57,Tabelle1[[Ort]:[RK KLV C üD]],6)),"")</f>
        <v/>
      </c>
      <c r="R57" s="66" t="str">
        <f>IFERROR(IF(IFERROR(MATCH($C$7&amp;$I57,Tabelle2[Codierung],0),0)&gt;0,VLOOKUP(I57,Tabelle1[[Ort]:[RK KLV C üD]],4,),VLOOKUP(I57,Tabelle1[[Ort]:[RK KLV C üD]],7)),"")</f>
        <v/>
      </c>
      <c r="S57" s="67" t="str">
        <f>IFERROR(tbl_Ferienaufenthalt_SO[[#This Row],[KLV A]]*tbl_Ferienaufenthalt_SO[[#This Row],[KLV A Ansatz]]/60,"")</f>
        <v/>
      </c>
      <c r="T57" s="67" t="str">
        <f>IFERROR(tbl_Ferienaufenthalt_SO[[#This Row],[KLV B]]*tbl_Ferienaufenthalt_SO[[#This Row],[KLV B Ansatz]]/60,"")</f>
        <v/>
      </c>
      <c r="U57" s="67" t="str">
        <f>IFERROR(tbl_Ferienaufenthalt_SO[[#This Row],[KLV C]]*tbl_Ferienaufenthalt_SO[[#This Row],[KLV C Ansatz]]/60,"")</f>
        <v/>
      </c>
      <c r="V57" s="67">
        <f t="shared" si="2"/>
        <v>0</v>
      </c>
      <c r="W57" s="70">
        <f>COUNTIF($H$13:$H57,H57)</f>
        <v>0</v>
      </c>
      <c r="X57" s="156"/>
    </row>
    <row r="58" spans="1:24">
      <c r="A58" s="16">
        <v>46</v>
      </c>
      <c r="B58" s="156"/>
      <c r="C58" s="156"/>
      <c r="D58" s="157"/>
      <c r="E58" s="158"/>
      <c r="F58" s="157"/>
      <c r="G58" s="156"/>
      <c r="H58" s="156"/>
      <c r="I58" s="156"/>
      <c r="J58" s="156"/>
      <c r="K58" s="156"/>
      <c r="L58" s="156"/>
      <c r="M58" s="156"/>
      <c r="N58" s="156"/>
      <c r="O58" s="14">
        <f t="shared" si="0"/>
        <v>0</v>
      </c>
      <c r="P58" s="66" t="str">
        <f>IFERROR(IF(IFERROR(MATCH($C$7&amp;$I58,Tabelle2[Codierung],0),0)&gt;0,VLOOKUP(I58,Tabelle1[[Ort]:[RK KLV C üD]],2,),VLOOKUP(I58,Tabelle1[[Ort]:[RK KLV C üD]],5)),"")</f>
        <v/>
      </c>
      <c r="Q58" s="66" t="str">
        <f>IFERROR(IF(IFERROR(MATCH($C$7&amp;$I58,Tabelle2[Codierung],0),0)&gt;0,VLOOKUP(I58,Tabelle1[[Ort]:[RK KLV C üD]],3,),VLOOKUP(I58,Tabelle1[[Ort]:[RK KLV C üD]],6)),"")</f>
        <v/>
      </c>
      <c r="R58" s="66" t="str">
        <f>IFERROR(IF(IFERROR(MATCH($C$7&amp;$I58,Tabelle2[Codierung],0),0)&gt;0,VLOOKUP(I58,Tabelle1[[Ort]:[RK KLV C üD]],4,),VLOOKUP(I58,Tabelle1[[Ort]:[RK KLV C üD]],7)),"")</f>
        <v/>
      </c>
      <c r="S58" s="67" t="str">
        <f>IFERROR(tbl_Ferienaufenthalt_SO[[#This Row],[KLV A]]*tbl_Ferienaufenthalt_SO[[#This Row],[KLV A Ansatz]]/60,"")</f>
        <v/>
      </c>
      <c r="T58" s="67" t="str">
        <f>IFERROR(tbl_Ferienaufenthalt_SO[[#This Row],[KLV B]]*tbl_Ferienaufenthalt_SO[[#This Row],[KLV B Ansatz]]/60,"")</f>
        <v/>
      </c>
      <c r="U58" s="67" t="str">
        <f>IFERROR(tbl_Ferienaufenthalt_SO[[#This Row],[KLV C]]*tbl_Ferienaufenthalt_SO[[#This Row],[KLV C Ansatz]]/60,"")</f>
        <v/>
      </c>
      <c r="V58" s="67">
        <f t="shared" si="2"/>
        <v>0</v>
      </c>
      <c r="W58" s="70">
        <f>COUNTIF($H$13:$H58,H58)</f>
        <v>0</v>
      </c>
      <c r="X58" s="156"/>
    </row>
    <row r="59" spans="1:24">
      <c r="A59" s="16">
        <v>47</v>
      </c>
      <c r="B59" s="156"/>
      <c r="C59" s="156"/>
      <c r="D59" s="157"/>
      <c r="E59" s="158"/>
      <c r="F59" s="157"/>
      <c r="G59" s="156"/>
      <c r="H59" s="156"/>
      <c r="I59" s="156"/>
      <c r="J59" s="156"/>
      <c r="K59" s="156"/>
      <c r="L59" s="156"/>
      <c r="M59" s="156"/>
      <c r="N59" s="156"/>
      <c r="O59" s="14">
        <f t="shared" si="0"/>
        <v>0</v>
      </c>
      <c r="P59" s="66" t="str">
        <f>IFERROR(IF(IFERROR(MATCH($C$7&amp;$I59,Tabelle2[Codierung],0),0)&gt;0,VLOOKUP(I59,Tabelle1[[Ort]:[RK KLV C üD]],2,),VLOOKUP(I59,Tabelle1[[Ort]:[RK KLV C üD]],5)),"")</f>
        <v/>
      </c>
      <c r="Q59" s="66" t="str">
        <f>IFERROR(IF(IFERROR(MATCH($C$7&amp;$I59,Tabelle2[Codierung],0),0)&gt;0,VLOOKUP(I59,Tabelle1[[Ort]:[RK KLV C üD]],3,),VLOOKUP(I59,Tabelle1[[Ort]:[RK KLV C üD]],6)),"")</f>
        <v/>
      </c>
      <c r="R59" s="66" t="str">
        <f>IFERROR(IF(IFERROR(MATCH($C$7&amp;$I59,Tabelle2[Codierung],0),0)&gt;0,VLOOKUP(I59,Tabelle1[[Ort]:[RK KLV C üD]],4,),VLOOKUP(I59,Tabelle1[[Ort]:[RK KLV C üD]],7)),"")</f>
        <v/>
      </c>
      <c r="S59" s="67" t="str">
        <f>IFERROR(tbl_Ferienaufenthalt_SO[[#This Row],[KLV A]]*tbl_Ferienaufenthalt_SO[[#This Row],[KLV A Ansatz]]/60,"")</f>
        <v/>
      </c>
      <c r="T59" s="67" t="str">
        <f>IFERROR(tbl_Ferienaufenthalt_SO[[#This Row],[KLV B]]*tbl_Ferienaufenthalt_SO[[#This Row],[KLV B Ansatz]]/60,"")</f>
        <v/>
      </c>
      <c r="U59" s="67" t="str">
        <f>IFERROR(tbl_Ferienaufenthalt_SO[[#This Row],[KLV C]]*tbl_Ferienaufenthalt_SO[[#This Row],[KLV C Ansatz]]/60,"")</f>
        <v/>
      </c>
      <c r="V59" s="67">
        <f t="shared" si="2"/>
        <v>0</v>
      </c>
      <c r="W59" s="70">
        <f>COUNTIF($H$13:$H59,H59)</f>
        <v>0</v>
      </c>
      <c r="X59" s="156"/>
    </row>
    <row r="60" spans="1:24">
      <c r="A60" s="16">
        <v>48</v>
      </c>
      <c r="B60" s="156"/>
      <c r="C60" s="156"/>
      <c r="D60" s="157"/>
      <c r="E60" s="158"/>
      <c r="F60" s="157"/>
      <c r="G60" s="156"/>
      <c r="H60" s="156"/>
      <c r="I60" s="156"/>
      <c r="J60" s="156"/>
      <c r="K60" s="156"/>
      <c r="L60" s="156"/>
      <c r="M60" s="156"/>
      <c r="N60" s="156"/>
      <c r="O60" s="14">
        <f t="shared" si="0"/>
        <v>0</v>
      </c>
      <c r="P60" s="66" t="str">
        <f>IFERROR(IF(IFERROR(MATCH($C$7&amp;$I60,Tabelle2[Codierung],0),0)&gt;0,VLOOKUP(I60,Tabelle1[[Ort]:[RK KLV C üD]],2,),VLOOKUP(I60,Tabelle1[[Ort]:[RK KLV C üD]],5)),"")</f>
        <v/>
      </c>
      <c r="Q60" s="66" t="str">
        <f>IFERROR(IF(IFERROR(MATCH($C$7&amp;$I60,Tabelle2[Codierung],0),0)&gt;0,VLOOKUP(I60,Tabelle1[[Ort]:[RK KLV C üD]],3,),VLOOKUP(I60,Tabelle1[[Ort]:[RK KLV C üD]],6)),"")</f>
        <v/>
      </c>
      <c r="R60" s="66" t="str">
        <f>IFERROR(IF(IFERROR(MATCH($C$7&amp;$I60,Tabelle2[Codierung],0),0)&gt;0,VLOOKUP(I60,Tabelle1[[Ort]:[RK KLV C üD]],4,),VLOOKUP(I60,Tabelle1[[Ort]:[RK KLV C üD]],7)),"")</f>
        <v/>
      </c>
      <c r="S60" s="67" t="str">
        <f>IFERROR(tbl_Ferienaufenthalt_SO[[#This Row],[KLV A]]*tbl_Ferienaufenthalt_SO[[#This Row],[KLV A Ansatz]]/60,"")</f>
        <v/>
      </c>
      <c r="T60" s="67" t="str">
        <f>IFERROR(tbl_Ferienaufenthalt_SO[[#This Row],[KLV B]]*tbl_Ferienaufenthalt_SO[[#This Row],[KLV B Ansatz]]/60,"")</f>
        <v/>
      </c>
      <c r="U60" s="67" t="str">
        <f>IFERROR(tbl_Ferienaufenthalt_SO[[#This Row],[KLV C]]*tbl_Ferienaufenthalt_SO[[#This Row],[KLV C Ansatz]]/60,"")</f>
        <v/>
      </c>
      <c r="V60" s="67">
        <f t="shared" si="2"/>
        <v>0</v>
      </c>
      <c r="W60" s="70">
        <f>COUNTIF($H$13:$H60,H60)</f>
        <v>0</v>
      </c>
      <c r="X60" s="156"/>
    </row>
    <row r="61" spans="1:24">
      <c r="A61" s="16">
        <v>49</v>
      </c>
      <c r="B61" s="156"/>
      <c r="C61" s="156"/>
      <c r="D61" s="157"/>
      <c r="E61" s="158"/>
      <c r="F61" s="157"/>
      <c r="G61" s="156"/>
      <c r="H61" s="156"/>
      <c r="I61" s="156"/>
      <c r="J61" s="156"/>
      <c r="K61" s="156"/>
      <c r="L61" s="156"/>
      <c r="M61" s="156"/>
      <c r="N61" s="156"/>
      <c r="O61" s="14">
        <f t="shared" si="0"/>
        <v>0</v>
      </c>
      <c r="P61" s="66" t="str">
        <f>IFERROR(IF(IFERROR(MATCH($C$7&amp;$I61,Tabelle2[Codierung],0),0)&gt;0,VLOOKUP(I61,Tabelle1[[Ort]:[RK KLV C üD]],2,),VLOOKUP(I61,Tabelle1[[Ort]:[RK KLV C üD]],5)),"")</f>
        <v/>
      </c>
      <c r="Q61" s="66" t="str">
        <f>IFERROR(IF(IFERROR(MATCH($C$7&amp;$I61,Tabelle2[Codierung],0),0)&gt;0,VLOOKUP(I61,Tabelle1[[Ort]:[RK KLV C üD]],3,),VLOOKUP(I61,Tabelle1[[Ort]:[RK KLV C üD]],6)),"")</f>
        <v/>
      </c>
      <c r="R61" s="66" t="str">
        <f>IFERROR(IF(IFERROR(MATCH($C$7&amp;$I61,Tabelle2[Codierung],0),0)&gt;0,VLOOKUP(I61,Tabelle1[[Ort]:[RK KLV C üD]],4,),VLOOKUP(I61,Tabelle1[[Ort]:[RK KLV C üD]],7)),"")</f>
        <v/>
      </c>
      <c r="S61" s="67" t="str">
        <f>IFERROR(tbl_Ferienaufenthalt_SO[[#This Row],[KLV A]]*tbl_Ferienaufenthalt_SO[[#This Row],[KLV A Ansatz]]/60,"")</f>
        <v/>
      </c>
      <c r="T61" s="67" t="str">
        <f>IFERROR(tbl_Ferienaufenthalt_SO[[#This Row],[KLV B]]*tbl_Ferienaufenthalt_SO[[#This Row],[KLV B Ansatz]]/60,"")</f>
        <v/>
      </c>
      <c r="U61" s="67" t="str">
        <f>IFERROR(tbl_Ferienaufenthalt_SO[[#This Row],[KLV C]]*tbl_Ferienaufenthalt_SO[[#This Row],[KLV C Ansatz]]/60,"")</f>
        <v/>
      </c>
      <c r="V61" s="67">
        <f t="shared" si="2"/>
        <v>0</v>
      </c>
      <c r="W61" s="70">
        <f>COUNTIF($H$13:$H61,H61)</f>
        <v>0</v>
      </c>
      <c r="X61" s="156"/>
    </row>
    <row r="62" spans="1:24">
      <c r="A62" s="69">
        <v>50</v>
      </c>
      <c r="B62" s="166"/>
      <c r="C62" s="166"/>
      <c r="D62" s="167"/>
      <c r="E62" s="168"/>
      <c r="F62" s="167"/>
      <c r="G62" s="166"/>
      <c r="H62" s="166"/>
      <c r="I62" s="166"/>
      <c r="J62" s="166"/>
      <c r="K62" s="156"/>
      <c r="L62" s="156"/>
      <c r="M62" s="156"/>
      <c r="N62" s="156"/>
      <c r="O62" s="14">
        <f t="shared" si="0"/>
        <v>0</v>
      </c>
      <c r="P62" s="66" t="str">
        <f>IFERROR(IF(IFERROR(MATCH($C$7&amp;$I62,Tabelle2[Codierung],0),0)&gt;0,VLOOKUP(I62,Tabelle1[[Ort]:[RK KLV C üD]],2,),VLOOKUP(I62,Tabelle1[[Ort]:[RK KLV C üD]],5)),"")</f>
        <v/>
      </c>
      <c r="Q62" s="66" t="str">
        <f>IFERROR(IF(IFERROR(MATCH($C$7&amp;$I62,Tabelle2[Codierung],0),0)&gt;0,VLOOKUP(I62,Tabelle1[[Ort]:[RK KLV C üD]],3,),VLOOKUP(I62,Tabelle1[[Ort]:[RK KLV C üD]],6)),"")</f>
        <v/>
      </c>
      <c r="R62" s="66" t="str">
        <f>IFERROR(IF(IFERROR(MATCH($C$7&amp;$I62,Tabelle2[Codierung],0),0)&gt;0,VLOOKUP(I62,Tabelle1[[Ort]:[RK KLV C üD]],4,),VLOOKUP(I62,Tabelle1[[Ort]:[RK KLV C üD]],7)),"")</f>
        <v/>
      </c>
      <c r="S62" s="67" t="str">
        <f>IFERROR(tbl_Ferienaufenthalt_SO[[#This Row],[KLV A]]*tbl_Ferienaufenthalt_SO[[#This Row],[KLV A Ansatz]]/60,"")</f>
        <v/>
      </c>
      <c r="T62" s="67" t="str">
        <f>IFERROR(tbl_Ferienaufenthalt_SO[[#This Row],[KLV B]]*tbl_Ferienaufenthalt_SO[[#This Row],[KLV B Ansatz]]/60,"")</f>
        <v/>
      </c>
      <c r="U62" s="67" t="str">
        <f>IFERROR(tbl_Ferienaufenthalt_SO[[#This Row],[KLV C]]*tbl_Ferienaufenthalt_SO[[#This Row],[KLV C Ansatz]]/60,"")</f>
        <v/>
      </c>
      <c r="V62" s="67">
        <f t="shared" si="2"/>
        <v>0</v>
      </c>
      <c r="W62" s="70">
        <f>COUNTIF($H$13:$H62,H62)</f>
        <v>0</v>
      </c>
      <c r="X62" s="166"/>
    </row>
  </sheetData>
  <sheetProtection password="D46B" sheet="1" objects="1" scenarios="1"/>
  <mergeCells count="19">
    <mergeCell ref="F7:H7"/>
    <mergeCell ref="F8:H8"/>
    <mergeCell ref="C4:D4"/>
    <mergeCell ref="P8:X8"/>
    <mergeCell ref="A1:H1"/>
    <mergeCell ref="A10:B10"/>
    <mergeCell ref="A11:B11"/>
    <mergeCell ref="S4:U4"/>
    <mergeCell ref="C5:D5"/>
    <mergeCell ref="C6:D6"/>
    <mergeCell ref="F9:H9"/>
    <mergeCell ref="L9:O11"/>
    <mergeCell ref="P9:R11"/>
    <mergeCell ref="S9:U11"/>
    <mergeCell ref="C7:D7"/>
    <mergeCell ref="C8:D8"/>
    <mergeCell ref="F4:H4"/>
    <mergeCell ref="F5:H5"/>
    <mergeCell ref="F6:H6"/>
  </mergeCells>
  <conditionalFormatting sqref="G14:G32">
    <cfRule type="expression" dxfId="54" priority="5">
      <formula>"zählenwenn(Parameter!$A$2:$A$110;'g12)&lt;1"</formula>
    </cfRule>
  </conditionalFormatting>
  <conditionalFormatting sqref="H13:H62">
    <cfRule type="expression" dxfId="53" priority="1">
      <formula>COUNTIF(Ort_KTSO,$H13)&lt;1</formula>
    </cfRule>
  </conditionalFormatting>
  <conditionalFormatting sqref="I13:I62">
    <cfRule type="expression" dxfId="52" priority="3">
      <formula>COUNTIF(Ort_KTSO,$I13)&lt;1</formula>
    </cfRule>
  </conditionalFormatting>
  <hyperlinks>
    <hyperlink ref="F8" r:id="rId1"/>
  </hyperlinks>
  <pageMargins left="1.1811023622047245" right="0.78740157480314965" top="0.78740157480314965" bottom="0.78740157480314965" header="0.51181102362204722" footer="0.51181102362204722"/>
  <pageSetup paperSize="9" scale="49" fitToHeight="0" orientation="landscape" r:id="rId2"/>
  <headerFooter scaleWithDoc="0">
    <oddHeader>&amp;L&amp;"-,Fett"&amp;12Abrechnung Restkosten für innerkantonale ambulante Pflegeleistungen nach KVG&amp;R&amp;G</oddHeader>
    <oddFooter>&amp;L&amp;8&amp;F&amp;R&amp;8&amp;P / &amp;N</oddFooter>
  </headerFooter>
  <ignoredErrors>
    <ignoredError sqref="O13:O62" formulaRange="1"/>
  </ignoredErrors>
  <legacyDrawing r:id="rId3"/>
  <legacyDrawingHF r:id="rId4"/>
  <tableParts count="1"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8" tint="0.59999389629810485"/>
    <pageSetUpPr fitToPage="1"/>
  </sheetPr>
  <dimension ref="A3:R51"/>
  <sheetViews>
    <sheetView view="pageBreakPreview" zoomScaleNormal="100" zoomScaleSheetLayoutView="100" workbookViewId="0">
      <selection activeCell="I48" sqref="I48"/>
    </sheetView>
  </sheetViews>
  <sheetFormatPr baseColWidth="10" defaultRowHeight="15"/>
  <cols>
    <col min="1" max="1" width="17.25" style="81" customWidth="1"/>
    <col min="2" max="2" width="11" style="81"/>
    <col min="3" max="3" width="11.25" style="81" bestFit="1" customWidth="1"/>
    <col min="4" max="11" width="11" style="81"/>
    <col min="12" max="12" width="11.375" style="81" customWidth="1"/>
    <col min="13" max="13" width="11" style="107"/>
    <col min="14" max="17" width="11" style="81"/>
    <col min="18" max="18" width="11" style="107"/>
    <col min="19" max="16384" width="11" style="81"/>
  </cols>
  <sheetData>
    <row r="3" spans="1:17" s="107" customFormat="1" ht="15.75">
      <c r="A3" s="123" t="str">
        <f>'Ferienaufenthalt SO'!A1</f>
        <v>Leistungserbringung nicht am Wohnsitz des Patienten, 
bei Ferienaufenthalt oder stationärem Heimaufenthalt, Leistungserbringung im Kanton Solothurn</v>
      </c>
      <c r="B3" s="123"/>
      <c r="C3" s="123"/>
      <c r="D3" s="123"/>
      <c r="E3" s="123"/>
      <c r="F3" s="123"/>
      <c r="G3" s="123"/>
      <c r="H3" s="123"/>
      <c r="I3" s="123"/>
      <c r="J3" s="123"/>
      <c r="K3" s="196">
        <f>Wohnsitz!H3</f>
        <v>2022</v>
      </c>
      <c r="L3" s="81"/>
      <c r="N3" s="81"/>
      <c r="O3" s="81"/>
      <c r="P3" s="81"/>
      <c r="Q3" s="81"/>
    </row>
    <row r="5" spans="1:17" s="107" customFormat="1" ht="20.25">
      <c r="A5" s="82" t="s">
        <v>0</v>
      </c>
      <c r="B5" s="81"/>
      <c r="C5" s="83"/>
      <c r="D5" s="83"/>
      <c r="E5" s="83"/>
      <c r="F5" s="81"/>
      <c r="G5" s="81"/>
      <c r="H5" s="81"/>
      <c r="I5" s="81"/>
      <c r="J5" s="81"/>
      <c r="K5" s="81"/>
      <c r="L5" s="81"/>
      <c r="N5" s="81"/>
      <c r="O5" s="81"/>
      <c r="P5" s="81"/>
      <c r="Q5" s="81"/>
    </row>
    <row r="6" spans="1:17" s="107" customFormat="1" ht="15.75">
      <c r="A6" s="86" t="s">
        <v>1</v>
      </c>
      <c r="B6" s="431" t="str">
        <f>'Ferienaufenthalt SO'!C4</f>
        <v>ORGANISATIONS NAME</v>
      </c>
      <c r="C6" s="431"/>
      <c r="D6" s="431"/>
      <c r="E6" s="86" t="s">
        <v>4</v>
      </c>
      <c r="F6" s="431" t="str">
        <f>'Ferienaufenthalt SO'!F4:G4</f>
        <v>Pflegestr. 1</v>
      </c>
      <c r="G6" s="431"/>
      <c r="H6" s="431"/>
      <c r="I6" s="81"/>
      <c r="J6" s="81"/>
      <c r="K6" s="81"/>
      <c r="L6" s="81"/>
      <c r="N6" s="81"/>
      <c r="O6" s="81"/>
      <c r="P6" s="81"/>
      <c r="Q6" s="81"/>
    </row>
    <row r="7" spans="1:17" s="107" customFormat="1" ht="15.75">
      <c r="A7" s="86" t="s">
        <v>2</v>
      </c>
      <c r="B7" s="431" t="str">
        <f>'Ferienaufenthalt SO'!C5</f>
        <v>NAME Pflegefachperson</v>
      </c>
      <c r="C7" s="431"/>
      <c r="D7" s="431"/>
      <c r="E7" s="86" t="s">
        <v>5</v>
      </c>
      <c r="F7" s="430" t="str">
        <f>'Ferienaufenthalt SO'!F5:G5</f>
        <v>4500</v>
      </c>
      <c r="G7" s="430"/>
      <c r="H7" s="430"/>
      <c r="I7" s="81"/>
      <c r="J7" s="81"/>
      <c r="K7" s="81"/>
      <c r="L7" s="81"/>
      <c r="N7" s="81"/>
      <c r="O7" s="81"/>
      <c r="P7" s="81"/>
      <c r="Q7" s="81"/>
    </row>
    <row r="8" spans="1:17" s="107" customFormat="1" ht="15.75">
      <c r="A8" s="86" t="s">
        <v>3</v>
      </c>
      <c r="B8" s="431" t="str">
        <f>'Ferienaufenthalt SO'!C6</f>
        <v>VORNAME Pflegefachperson</v>
      </c>
      <c r="C8" s="431"/>
      <c r="D8" s="431"/>
      <c r="E8" s="86" t="s">
        <v>6</v>
      </c>
      <c r="F8" s="431" t="str">
        <f>'Ferienaufenthalt SO'!F6:G6</f>
        <v>Solothurn</v>
      </c>
      <c r="G8" s="431"/>
      <c r="H8" s="431"/>
      <c r="I8" s="81"/>
      <c r="J8" s="81"/>
      <c r="K8" s="81"/>
      <c r="L8" s="81"/>
      <c r="N8" s="81"/>
      <c r="O8" s="81"/>
      <c r="P8" s="81"/>
      <c r="Q8" s="81"/>
    </row>
    <row r="9" spans="1:17" s="107" customFormat="1" ht="15.75">
      <c r="A9" s="86" t="s">
        <v>9</v>
      </c>
      <c r="B9" s="432" t="str">
        <f>'Ferienaufenthalt SO'!C7</f>
        <v>J750611</v>
      </c>
      <c r="C9" s="432"/>
      <c r="D9" s="432"/>
      <c r="E9" s="86" t="s">
        <v>7</v>
      </c>
      <c r="F9" s="430" t="str">
        <f>'Ferienaufenthalt SO'!F7:G7</f>
        <v>032 / xxx xx xx</v>
      </c>
      <c r="G9" s="430"/>
      <c r="H9" s="430"/>
      <c r="I9" s="81"/>
      <c r="J9" s="81"/>
      <c r="K9" s="81"/>
      <c r="L9" s="81"/>
      <c r="N9" s="81"/>
      <c r="O9" s="81"/>
      <c r="P9" s="81"/>
      <c r="Q9" s="81"/>
    </row>
    <row r="10" spans="1:17" s="107" customFormat="1" ht="15.75">
      <c r="A10" s="86" t="s">
        <v>10</v>
      </c>
      <c r="B10" s="431" t="str">
        <f>'Ferienaufenthalt SO'!C8</f>
        <v>222222</v>
      </c>
      <c r="C10" s="431"/>
      <c r="D10" s="431"/>
      <c r="E10" s="86" t="s">
        <v>144</v>
      </c>
      <c r="F10" s="431" t="str">
        <f>'Ferienaufenthalt SO'!F8:G8</f>
        <v>pflege@so.ch</v>
      </c>
      <c r="G10" s="431"/>
      <c r="H10" s="431"/>
      <c r="I10" s="81"/>
      <c r="J10" s="81"/>
      <c r="K10" s="81"/>
      <c r="L10" s="81"/>
      <c r="N10" s="81"/>
      <c r="O10" s="81"/>
      <c r="P10" s="81"/>
      <c r="Q10" s="81"/>
    </row>
    <row r="11" spans="1:17" s="107" customFormat="1" ht="15.75">
      <c r="A11" s="81"/>
      <c r="B11" s="81"/>
      <c r="C11" s="81"/>
      <c r="D11" s="81"/>
      <c r="E11" s="86" t="s">
        <v>8</v>
      </c>
      <c r="F11" s="430" t="str">
        <f>'Ferienaufenthalt SO'!F9:G9</f>
        <v>CH88000099999888888888</v>
      </c>
      <c r="G11" s="430"/>
      <c r="H11" s="430"/>
      <c r="I11" s="81"/>
      <c r="J11" s="81"/>
      <c r="K11" s="81"/>
      <c r="L11" s="81"/>
      <c r="N11" s="81"/>
      <c r="O11" s="81"/>
      <c r="P11" s="81"/>
      <c r="Q11" s="81"/>
    </row>
    <row r="12" spans="1:17" s="107" customFormat="1" ht="15.75">
      <c r="A12" s="429" t="s">
        <v>140</v>
      </c>
      <c r="B12" s="429"/>
      <c r="C12" s="433" t="str">
        <f>'Ferienaufenthalt SO'!C10&amp;" - "&amp;'Ferienaufenthalt SO'!C11</f>
        <v xml:space="preserve">
(Bsp. 01.01.2021) - 
(Bsp. 31.01.2021)</v>
      </c>
      <c r="D12" s="433"/>
      <c r="E12" s="81"/>
      <c r="F12" s="81"/>
      <c r="G12" s="81"/>
      <c r="H12" s="81"/>
      <c r="I12" s="81"/>
      <c r="J12" s="81"/>
      <c r="K12" s="81"/>
      <c r="L12" s="81"/>
      <c r="N12" s="81"/>
      <c r="O12" s="81"/>
      <c r="P12" s="81"/>
      <c r="Q12" s="81"/>
    </row>
    <row r="13" spans="1:17" s="107" customFormat="1" ht="16.5" thickBot="1">
      <c r="A13" s="108"/>
      <c r="B13" s="108"/>
      <c r="C13" s="109"/>
      <c r="D13" s="81"/>
      <c r="E13" s="81"/>
      <c r="F13" s="81"/>
      <c r="G13" s="81"/>
      <c r="H13" s="81"/>
      <c r="I13" s="81"/>
      <c r="J13" s="81"/>
      <c r="K13" s="81"/>
      <c r="L13" s="81"/>
      <c r="N13" s="81"/>
      <c r="O13" s="81"/>
      <c r="P13" s="81"/>
      <c r="Q13" s="81"/>
    </row>
    <row r="14" spans="1:17" s="107" customFormat="1" ht="15.75" thickBot="1">
      <c r="A14" s="81"/>
      <c r="B14" s="81"/>
      <c r="C14" s="81"/>
      <c r="D14" s="81"/>
      <c r="E14" s="438" t="s">
        <v>225</v>
      </c>
      <c r="F14" s="439"/>
      <c r="G14" s="439"/>
      <c r="H14" s="440"/>
      <c r="I14" s="441" t="s">
        <v>174</v>
      </c>
      <c r="J14" s="442"/>
      <c r="K14" s="442"/>
      <c r="L14" s="442"/>
      <c r="N14" s="81"/>
      <c r="O14" s="81"/>
      <c r="P14" s="81"/>
      <c r="Q14" s="81"/>
    </row>
    <row r="15" spans="1:17" s="107" customFormat="1" ht="141" thickBot="1">
      <c r="A15" s="140" t="s">
        <v>189</v>
      </c>
      <c r="B15" s="139" t="s">
        <v>184</v>
      </c>
      <c r="C15" s="139" t="s">
        <v>185</v>
      </c>
      <c r="D15" s="139"/>
      <c r="E15" s="97" t="s">
        <v>194</v>
      </c>
      <c r="F15" s="110" t="s">
        <v>195</v>
      </c>
      <c r="G15" s="111" t="s">
        <v>196</v>
      </c>
      <c r="H15" s="112" t="s">
        <v>131</v>
      </c>
      <c r="I15" s="181" t="s">
        <v>194</v>
      </c>
      <c r="J15" s="182" t="s">
        <v>203</v>
      </c>
      <c r="K15" s="183" t="s">
        <v>196</v>
      </c>
      <c r="L15" s="113" t="s">
        <v>11</v>
      </c>
      <c r="N15" s="81"/>
      <c r="O15" s="81"/>
      <c r="P15" s="81"/>
      <c r="Q15" s="81"/>
    </row>
    <row r="16" spans="1:17" s="107" customFormat="1">
      <c r="A16" s="189" t="str">
        <f>IFERROR(INDEX('Ferienaufenthalt SO'!$H:$H,_xlfn.AGGREGATE(15,6,ROW(tbl_Ferienaufenthalt_SO[Ort_Wohnsitz])/(tbl_Ferienaufenthalt_SO[Vorkommen]=1),ROW()-15)),"")</f>
        <v>Biberist</v>
      </c>
      <c r="B16" s="114">
        <f>IF(A16&lt;&gt;"",SUMIF(tbl_Ferienaufenthalt_SO[Ort_Wohnsitz],A16,tbl_Ferienaufenthalt_SO[Anzahl Pflegetage]),"")</f>
        <v>2</v>
      </c>
      <c r="C16" s="115">
        <f>IF(A16&lt;&gt;"",SUMIF(tbl_Ferienaufenthalt_SO[Ort_Wohnsitz],A16,tbl_Ferienaufenthalt_SO[Patienten Beteiligung]),"")</f>
        <v>8</v>
      </c>
      <c r="D16" s="115"/>
      <c r="E16" s="100">
        <f>IF(A16&lt;&gt;"",SUMIF(tbl_Ferienaufenthalt_SO[Ort_Wohnsitz],A16,tbl_Ferienaufenthalt_SO[KLV A])/60,"")</f>
        <v>1.1666666666666667</v>
      </c>
      <c r="F16" s="100">
        <f>IF(A16&lt;&gt;"",SUMIF(tbl_Ferienaufenthalt_SO[Ort_Wohnsitz],A16,tbl_Ferienaufenthalt_SO[KLV B])/60,"")</f>
        <v>0.33333333333333331</v>
      </c>
      <c r="G16" s="100">
        <f>IF(A16&lt;&gt;"",SUMIF(tbl_Ferienaufenthalt_SO[Ort_Wohnsitz],A16,tbl_Ferienaufenthalt_SO[KLV C])/60,"")</f>
        <v>0.5</v>
      </c>
      <c r="H16" s="115">
        <f>SUM(E16:G16)</f>
        <v>2</v>
      </c>
      <c r="I16" s="115">
        <f>IF(A16&lt;&gt;"",SUMIF(tbl_Ferienaufenthalt_SO[Ort_Wohnsitz],A16,tbl_Ferienaufenthalt_SO[KLV A Kosten]),"")</f>
        <v>43.183550000000004</v>
      </c>
      <c r="J16" s="115">
        <f>IF(A16&lt;&gt;"",SUMIF(tbl_Ferienaufenthalt_SO[Ort_Wohnsitz],A16,tbl_Ferienaufenthalt_SO[KLV B Kosten]),"")</f>
        <v>6.8208000000000002</v>
      </c>
      <c r="K16" s="115">
        <f>IF(A16&lt;&gt;"",SUMIF(tbl_Ferienaufenthalt_SO[Ort_Wohnsitz],A16,tbl_Ferienaufenthalt_SO[KLV C Kosten]),"")</f>
        <v>10.5336</v>
      </c>
      <c r="L16" s="178">
        <f>SUM(I16:K16)</f>
        <v>60.537950000000002</v>
      </c>
      <c r="N16" s="81"/>
      <c r="O16" s="81"/>
      <c r="P16" s="81"/>
      <c r="Q16" s="81"/>
    </row>
    <row r="17" spans="1:17" s="107" customFormat="1">
      <c r="A17" s="116" t="str">
        <f>IFERROR(INDEX('Ferienaufenthalt SO'!$H:$H,_xlfn.AGGREGATE(15,6,ROW(tbl_Ferienaufenthalt_SO[Ort_Wohnsitz])/(tbl_Ferienaufenthalt_SO[Vorkommen]=1),ROW()-15)),"")</f>
        <v>Olten</v>
      </c>
      <c r="B17" s="117">
        <f>IF(A17&lt;&gt;"",SUMIF(tbl_Ferienaufenthalt_SO[Ort_Wohnsitz],A17,tbl_Ferienaufenthalt_SO[Anzahl Pflegetage]),"")</f>
        <v>1</v>
      </c>
      <c r="C17" s="104">
        <f>IF(A17&lt;&gt;"",SUMIF(tbl_Ferienaufenthalt_SO[Ort_Wohnsitz],A17,tbl_Ferienaufenthalt_SO[Patienten Beteiligung]),"")</f>
        <v>4</v>
      </c>
      <c r="D17" s="104"/>
      <c r="E17" s="104">
        <f>IF(A17&lt;&gt;"",SUMIF(tbl_Ferienaufenthalt_SO[Ort_Wohnsitz],A17,tbl_Ferienaufenthalt_SO[KLV A])/60,"")</f>
        <v>0.16666666666666666</v>
      </c>
      <c r="F17" s="104">
        <f>IF(A17&lt;&gt;"",SUMIF(tbl_Ferienaufenthalt_SO[Ort_Wohnsitz],A17,tbl_Ferienaufenthalt_SO[KLV B])/60,"")</f>
        <v>0.33333333333333331</v>
      </c>
      <c r="G17" s="104">
        <f>IF(A17&lt;&gt;"",SUMIF(tbl_Ferienaufenthalt_SO[Ort_Wohnsitz],A17,tbl_Ferienaufenthalt_SO[KLV C])/60,"")</f>
        <v>0</v>
      </c>
      <c r="H17" s="104">
        <f t="shared" ref="H17:H30" si="0">SUM(E17:G17)</f>
        <v>0.5</v>
      </c>
      <c r="I17" s="104">
        <f>IF(A17&lt;&gt;"",SUMIF(tbl_Ferienaufenthalt_SO[Ort_Wohnsitz],A17,tbl_Ferienaufenthalt_SO[KLV A Kosten]),"")</f>
        <v>4.2598500000000001</v>
      </c>
      <c r="J17" s="104">
        <f>IF(A17&lt;&gt;"",SUMIF(tbl_Ferienaufenthalt_SO[Ort_Wohnsitz],A17,tbl_Ferienaufenthalt_SO[KLV B Kosten]),"")</f>
        <v>7.5789000000000009</v>
      </c>
      <c r="K17" s="104">
        <f>IF(A17&lt;&gt;"",SUMIF(tbl_Ferienaufenthalt_SO[Ort_Wohnsitz],A17,tbl_Ferienaufenthalt_SO[KLV C Kosten]),"")</f>
        <v>0</v>
      </c>
      <c r="L17" s="179">
        <f t="shared" ref="L17:L30" si="1">SUM(I17:K17)</f>
        <v>11.838750000000001</v>
      </c>
      <c r="N17" s="81"/>
      <c r="O17" s="81"/>
      <c r="P17" s="81"/>
      <c r="Q17" s="81"/>
    </row>
    <row r="18" spans="1:17" s="107" customFormat="1">
      <c r="A18" s="116" t="str">
        <f>IFERROR(INDEX('Ferienaufenthalt SO'!$H:$H,_xlfn.AGGREGATE(15,6,ROW(tbl_Ferienaufenthalt_SO[Ort_Wohnsitz])/(tbl_Ferienaufenthalt_SO[Vorkommen]=1),ROW()-15)),"")</f>
        <v/>
      </c>
      <c r="B18" s="117" t="str">
        <f>IF(A18&lt;&gt;"",SUMIF(tbl_Ferienaufenthalt_SO[Ort_Wohnsitz],A18,tbl_Ferienaufenthalt_SO[Anzahl Pflegetage]),"")</f>
        <v/>
      </c>
      <c r="C18" s="104" t="str">
        <f>IF(A18&lt;&gt;"",SUMIF(tbl_Ferienaufenthalt_SO[Ort_Wohnsitz],A18,tbl_Ferienaufenthalt_SO[Patienten Beteiligung]),"")</f>
        <v/>
      </c>
      <c r="D18" s="104"/>
      <c r="E18" s="104" t="str">
        <f>IF(A18&lt;&gt;"",SUMIF(tbl_Ferienaufenthalt_SO[Ort_Wohnsitz],A18,tbl_Ferienaufenthalt_SO[KLV A])/60,"")</f>
        <v/>
      </c>
      <c r="F18" s="104" t="str">
        <f>IF(A18&lt;&gt;"",SUMIF(tbl_Ferienaufenthalt_SO[Ort_Wohnsitz],A18,tbl_Ferienaufenthalt_SO[KLV B])/60,"")</f>
        <v/>
      </c>
      <c r="G18" s="104" t="str">
        <f>IF(A18&lt;&gt;"",SUMIF(tbl_Ferienaufenthalt_SO[Ort_Wohnsitz],A18,tbl_Ferienaufenthalt_SO[KLV C])/60,"")</f>
        <v/>
      </c>
      <c r="H18" s="104">
        <f t="shared" si="0"/>
        <v>0</v>
      </c>
      <c r="I18" s="104" t="str">
        <f>IF(A18&lt;&gt;"",SUMIF(tbl_Ferienaufenthalt_SO[Ort_Wohnsitz],A18,tbl_Ferienaufenthalt_SO[KLV A Kosten]),"")</f>
        <v/>
      </c>
      <c r="J18" s="104" t="str">
        <f>IF(A18&lt;&gt;"",SUMIF(tbl_Ferienaufenthalt_SO[Ort_Wohnsitz],A18,tbl_Ferienaufenthalt_SO[KLV B Kosten]),"")</f>
        <v/>
      </c>
      <c r="K18" s="104" t="str">
        <f>IF(A18&lt;&gt;"",SUMIF(tbl_Ferienaufenthalt_SO[Ort_Wohnsitz],A18,tbl_Ferienaufenthalt_SO[KLV C Kosten]),"")</f>
        <v/>
      </c>
      <c r="L18" s="179">
        <f t="shared" si="1"/>
        <v>0</v>
      </c>
      <c r="N18" s="81"/>
      <c r="O18" s="81"/>
      <c r="P18" s="81"/>
      <c r="Q18" s="81"/>
    </row>
    <row r="19" spans="1:17" s="107" customFormat="1">
      <c r="A19" s="116" t="str">
        <f>IFERROR(INDEX('Ferienaufenthalt SO'!$H:$H,_xlfn.AGGREGATE(15,6,ROW(tbl_Ferienaufenthalt_SO[Ort_Wohnsitz])/(tbl_Ferienaufenthalt_SO[Vorkommen]=1),ROW()-15)),"")</f>
        <v/>
      </c>
      <c r="B19" s="117" t="str">
        <f>IF(A19&lt;&gt;"",SUMIF(tbl_Ferienaufenthalt_SO[Ort_Wohnsitz],A19,tbl_Ferienaufenthalt_SO[Anzahl Pflegetage]),"")</f>
        <v/>
      </c>
      <c r="C19" s="104" t="str">
        <f>IF(A19&lt;&gt;"",SUMIF(tbl_Ferienaufenthalt_SO[Ort_Wohnsitz],A19,tbl_Ferienaufenthalt_SO[Patienten Beteiligung]),"")</f>
        <v/>
      </c>
      <c r="D19" s="104"/>
      <c r="E19" s="104" t="str">
        <f>IF(A19&lt;&gt;"",SUMIF(tbl_Ferienaufenthalt_SO[Ort_Wohnsitz],A19,tbl_Ferienaufenthalt_SO[KLV A])/60,"")</f>
        <v/>
      </c>
      <c r="F19" s="104" t="str">
        <f>IF(A19&lt;&gt;"",SUMIF(tbl_Ferienaufenthalt_SO[Ort_Wohnsitz],A19,tbl_Ferienaufenthalt_SO[KLV B])/60,"")</f>
        <v/>
      </c>
      <c r="G19" s="104" t="str">
        <f>IF(A19&lt;&gt;"",SUMIF(tbl_Ferienaufenthalt_SO[Ort_Wohnsitz],A19,tbl_Ferienaufenthalt_SO[KLV C])/60,"")</f>
        <v/>
      </c>
      <c r="H19" s="104">
        <f t="shared" si="0"/>
        <v>0</v>
      </c>
      <c r="I19" s="104" t="str">
        <f>IF(A19&lt;&gt;"",SUMIF(tbl_Ferienaufenthalt_SO[Ort_Wohnsitz],A19,tbl_Ferienaufenthalt_SO[KLV A Kosten]),"")</f>
        <v/>
      </c>
      <c r="J19" s="104" t="str">
        <f>IF(A19&lt;&gt;"",SUMIF(tbl_Ferienaufenthalt_SO[Ort_Wohnsitz],A19,tbl_Ferienaufenthalt_SO[KLV B Kosten]),"")</f>
        <v/>
      </c>
      <c r="K19" s="104" t="str">
        <f>IF(A19&lt;&gt;"",SUMIF(tbl_Ferienaufenthalt_SO[Ort_Wohnsitz],A19,tbl_Ferienaufenthalt_SO[KLV C Kosten]),"")</f>
        <v/>
      </c>
      <c r="L19" s="179">
        <f t="shared" si="1"/>
        <v>0</v>
      </c>
      <c r="N19" s="81"/>
      <c r="O19" s="81"/>
      <c r="P19" s="81"/>
      <c r="Q19" s="81"/>
    </row>
    <row r="20" spans="1:17" s="107" customFormat="1">
      <c r="A20" s="116" t="str">
        <f>IFERROR(INDEX('Ferienaufenthalt SO'!$H:$H,_xlfn.AGGREGATE(15,6,ROW(tbl_Ferienaufenthalt_SO[Ort_Wohnsitz])/(tbl_Ferienaufenthalt_SO[Vorkommen]=1),ROW()-15)),"")</f>
        <v/>
      </c>
      <c r="B20" s="117" t="str">
        <f>IF(A20&lt;&gt;"",SUMIF(tbl_Ferienaufenthalt_SO[Ort_Wohnsitz],A20,tbl_Ferienaufenthalt_SO[Anzahl Pflegetage]),"")</f>
        <v/>
      </c>
      <c r="C20" s="104" t="str">
        <f>IF(A20&lt;&gt;"",SUMIF(tbl_Ferienaufenthalt_SO[Ort_Wohnsitz],A20,tbl_Ferienaufenthalt_SO[Patienten Beteiligung]),"")</f>
        <v/>
      </c>
      <c r="D20" s="104"/>
      <c r="E20" s="104" t="str">
        <f>IF(A20&lt;&gt;"",SUMIF(tbl_Ferienaufenthalt_SO[Ort_Wohnsitz],A20,tbl_Ferienaufenthalt_SO[KLV A])/60,"")</f>
        <v/>
      </c>
      <c r="F20" s="104" t="str">
        <f>IF(A20&lt;&gt;"",SUMIF(tbl_Ferienaufenthalt_SO[Ort_Wohnsitz],A20,tbl_Ferienaufenthalt_SO[KLV B])/60,"")</f>
        <v/>
      </c>
      <c r="G20" s="104" t="str">
        <f>IF(A20&lt;&gt;"",SUMIF(tbl_Ferienaufenthalt_SO[Ort_Wohnsitz],A20,tbl_Ferienaufenthalt_SO[KLV C])/60,"")</f>
        <v/>
      </c>
      <c r="H20" s="104">
        <f t="shared" si="0"/>
        <v>0</v>
      </c>
      <c r="I20" s="104" t="str">
        <f>IF(A20&lt;&gt;"",SUMIF(tbl_Ferienaufenthalt_SO[Ort_Wohnsitz],A20,tbl_Ferienaufenthalt_SO[KLV A Kosten]),"")</f>
        <v/>
      </c>
      <c r="J20" s="104" t="str">
        <f>IF(A20&lt;&gt;"",SUMIF(tbl_Ferienaufenthalt_SO[Ort_Wohnsitz],A20,tbl_Ferienaufenthalt_SO[KLV B Kosten]),"")</f>
        <v/>
      </c>
      <c r="K20" s="104" t="str">
        <f>IF(A20&lt;&gt;"",SUMIF(tbl_Ferienaufenthalt_SO[Ort_Wohnsitz],A20,tbl_Ferienaufenthalt_SO[KLV C Kosten]),"")</f>
        <v/>
      </c>
      <c r="L20" s="179">
        <f t="shared" si="1"/>
        <v>0</v>
      </c>
      <c r="N20" s="81"/>
      <c r="O20" s="81"/>
      <c r="P20" s="81"/>
      <c r="Q20" s="81"/>
    </row>
    <row r="21" spans="1:17" s="107" customFormat="1">
      <c r="A21" s="116" t="str">
        <f>IFERROR(INDEX('Ferienaufenthalt SO'!$H:$H,_xlfn.AGGREGATE(15,6,ROW(tbl_Ferienaufenthalt_SO[Ort_Wohnsitz])/(tbl_Ferienaufenthalt_SO[Vorkommen]=1),ROW()-15)),"")</f>
        <v/>
      </c>
      <c r="B21" s="117" t="str">
        <f>IF(A21&lt;&gt;"",SUMIF(tbl_Ferienaufenthalt_SO[Ort_Wohnsitz],A21,tbl_Ferienaufenthalt_SO[Anzahl Pflegetage]),"")</f>
        <v/>
      </c>
      <c r="C21" s="104" t="str">
        <f>IF(A21&lt;&gt;"",SUMIF(tbl_Ferienaufenthalt_SO[Ort_Wohnsitz],A21,tbl_Ferienaufenthalt_SO[Patienten Beteiligung]),"")</f>
        <v/>
      </c>
      <c r="D21" s="104"/>
      <c r="E21" s="104" t="str">
        <f>IF(A21&lt;&gt;"",SUMIF(tbl_Ferienaufenthalt_SO[Ort_Wohnsitz],A21,tbl_Ferienaufenthalt_SO[KLV A])/60,"")</f>
        <v/>
      </c>
      <c r="F21" s="104" t="str">
        <f>IF(A21&lt;&gt;"",SUMIF(tbl_Ferienaufenthalt_SO[Ort_Wohnsitz],A21,tbl_Ferienaufenthalt_SO[KLV B])/60,"")</f>
        <v/>
      </c>
      <c r="G21" s="104" t="str">
        <f>IF(A21&lt;&gt;"",SUMIF(tbl_Ferienaufenthalt_SO[Ort_Wohnsitz],A21,tbl_Ferienaufenthalt_SO[KLV C])/60,"")</f>
        <v/>
      </c>
      <c r="H21" s="104">
        <f t="shared" ref="H21:H24" si="2">SUM(E21:G21)</f>
        <v>0</v>
      </c>
      <c r="I21" s="104" t="str">
        <f>IF(A21&lt;&gt;"",SUMIF(tbl_Ferienaufenthalt_SO[Ort_Wohnsitz],A21,tbl_Ferienaufenthalt_SO[KLV A Kosten]),"")</f>
        <v/>
      </c>
      <c r="J21" s="104" t="str">
        <f>IF(A21&lt;&gt;"",SUMIF(tbl_Ferienaufenthalt_SO[Ort_Wohnsitz],A21,tbl_Ferienaufenthalt_SO[KLV B Kosten]),"")</f>
        <v/>
      </c>
      <c r="K21" s="104" t="str">
        <f>IF(A21&lt;&gt;"",SUMIF(tbl_Ferienaufenthalt_SO[Ort_Wohnsitz],A21,tbl_Ferienaufenthalt_SO[KLV C Kosten]),"")</f>
        <v/>
      </c>
      <c r="L21" s="179">
        <f t="shared" ref="L21:L24" si="3">SUM(I21:K21)</f>
        <v>0</v>
      </c>
      <c r="N21" s="81"/>
      <c r="O21" s="81"/>
      <c r="P21" s="81"/>
      <c r="Q21" s="81"/>
    </row>
    <row r="22" spans="1:17" s="107" customFormat="1">
      <c r="A22" s="116" t="str">
        <f>IFERROR(INDEX('Ferienaufenthalt SO'!$H:$H,_xlfn.AGGREGATE(15,6,ROW(tbl_Ferienaufenthalt_SO[Ort_Wohnsitz])/(tbl_Ferienaufenthalt_SO[Vorkommen]=1),ROW()-15)),"")</f>
        <v/>
      </c>
      <c r="B22" s="117" t="str">
        <f>IF(A22&lt;&gt;"",SUMIF(tbl_Ferienaufenthalt_SO[Ort_Wohnsitz],A22,tbl_Ferienaufenthalt_SO[Anzahl Pflegetage]),"")</f>
        <v/>
      </c>
      <c r="C22" s="104" t="str">
        <f>IF(A22&lt;&gt;"",SUMIF(tbl_Ferienaufenthalt_SO[Ort_Wohnsitz],A22,tbl_Ferienaufenthalt_SO[Patienten Beteiligung]),"")</f>
        <v/>
      </c>
      <c r="D22" s="104"/>
      <c r="E22" s="104" t="str">
        <f>IF(A22&lt;&gt;"",SUMIF(tbl_Ferienaufenthalt_SO[Ort_Wohnsitz],A22,tbl_Ferienaufenthalt_SO[KLV A])/60,"")</f>
        <v/>
      </c>
      <c r="F22" s="104" t="str">
        <f>IF(A22&lt;&gt;"",SUMIF(tbl_Ferienaufenthalt_SO[Ort_Wohnsitz],A22,tbl_Ferienaufenthalt_SO[KLV B])/60,"")</f>
        <v/>
      </c>
      <c r="G22" s="104" t="str">
        <f>IF(A22&lt;&gt;"",SUMIF(tbl_Ferienaufenthalt_SO[Ort_Wohnsitz],A22,tbl_Ferienaufenthalt_SO[KLV C])/60,"")</f>
        <v/>
      </c>
      <c r="H22" s="104">
        <f t="shared" si="2"/>
        <v>0</v>
      </c>
      <c r="I22" s="104" t="str">
        <f>IF(A22&lt;&gt;"",SUMIF(tbl_Ferienaufenthalt_SO[Ort_Wohnsitz],A22,tbl_Ferienaufenthalt_SO[KLV A Kosten]),"")</f>
        <v/>
      </c>
      <c r="J22" s="104" t="str">
        <f>IF(A22&lt;&gt;"",SUMIF(tbl_Ferienaufenthalt_SO[Ort_Wohnsitz],A22,tbl_Ferienaufenthalt_SO[KLV B Kosten]),"")</f>
        <v/>
      </c>
      <c r="K22" s="104" t="str">
        <f>IF(A22&lt;&gt;"",SUMIF(tbl_Ferienaufenthalt_SO[Ort_Wohnsitz],A22,tbl_Ferienaufenthalt_SO[KLV C Kosten]),"")</f>
        <v/>
      </c>
      <c r="L22" s="179">
        <f t="shared" si="3"/>
        <v>0</v>
      </c>
      <c r="N22" s="81"/>
      <c r="O22" s="81"/>
      <c r="P22" s="81"/>
      <c r="Q22" s="81"/>
    </row>
    <row r="23" spans="1:17" s="107" customFormat="1">
      <c r="A23" s="116" t="str">
        <f>IFERROR(INDEX('Ferienaufenthalt SO'!$H:$H,_xlfn.AGGREGATE(15,6,ROW(tbl_Ferienaufenthalt_SO[Ort_Wohnsitz])/(tbl_Ferienaufenthalt_SO[Vorkommen]=1),ROW()-15)),"")</f>
        <v/>
      </c>
      <c r="B23" s="117" t="str">
        <f>IF(A23&lt;&gt;"",SUMIF(tbl_Ferienaufenthalt_SO[Ort_Wohnsitz],A23,tbl_Ferienaufenthalt_SO[Anzahl Pflegetage]),"")</f>
        <v/>
      </c>
      <c r="C23" s="104" t="str">
        <f>IF(A23&lt;&gt;"",SUMIF(tbl_Ferienaufenthalt_SO[Ort_Wohnsitz],A23,tbl_Ferienaufenthalt_SO[Patienten Beteiligung]),"")</f>
        <v/>
      </c>
      <c r="D23" s="104"/>
      <c r="E23" s="104" t="str">
        <f>IF(A23&lt;&gt;"",SUMIF(tbl_Ferienaufenthalt_SO[Ort_Wohnsitz],A23,tbl_Ferienaufenthalt_SO[KLV A])/60,"")</f>
        <v/>
      </c>
      <c r="F23" s="104" t="str">
        <f>IF(A23&lt;&gt;"",SUMIF(tbl_Ferienaufenthalt_SO[Ort_Wohnsitz],A23,tbl_Ferienaufenthalt_SO[KLV B])/60,"")</f>
        <v/>
      </c>
      <c r="G23" s="104" t="str">
        <f>IF(A23&lt;&gt;"",SUMIF(tbl_Ferienaufenthalt_SO[Ort_Wohnsitz],A23,tbl_Ferienaufenthalt_SO[KLV C])/60,"")</f>
        <v/>
      </c>
      <c r="H23" s="104">
        <f t="shared" si="2"/>
        <v>0</v>
      </c>
      <c r="I23" s="104" t="str">
        <f>IF(A23&lt;&gt;"",SUMIF(tbl_Ferienaufenthalt_SO[Ort_Wohnsitz],A23,tbl_Ferienaufenthalt_SO[KLV A Kosten]),"")</f>
        <v/>
      </c>
      <c r="J23" s="104" t="str">
        <f>IF(A23&lt;&gt;"",SUMIF(tbl_Ferienaufenthalt_SO[Ort_Wohnsitz],A23,tbl_Ferienaufenthalt_SO[KLV B Kosten]),"")</f>
        <v/>
      </c>
      <c r="K23" s="104" t="str">
        <f>IF(A23&lt;&gt;"",SUMIF(tbl_Ferienaufenthalt_SO[Ort_Wohnsitz],A23,tbl_Ferienaufenthalt_SO[KLV C Kosten]),"")</f>
        <v/>
      </c>
      <c r="L23" s="179">
        <f t="shared" si="3"/>
        <v>0</v>
      </c>
      <c r="N23" s="81"/>
      <c r="O23" s="81"/>
      <c r="P23" s="81"/>
      <c r="Q23" s="81"/>
    </row>
    <row r="24" spans="1:17" s="107" customFormat="1">
      <c r="A24" s="116" t="str">
        <f>IFERROR(INDEX('Ferienaufenthalt SO'!$H:$H,_xlfn.AGGREGATE(15,6,ROW(tbl_Ferienaufenthalt_SO[Ort_Wohnsitz])/(tbl_Ferienaufenthalt_SO[Vorkommen]=1),ROW()-15)),"")</f>
        <v/>
      </c>
      <c r="B24" s="117" t="str">
        <f>IF(A24&lt;&gt;"",SUMIF(tbl_Ferienaufenthalt_SO[Ort_Wohnsitz],A24,tbl_Ferienaufenthalt_SO[Anzahl Pflegetage]),"")</f>
        <v/>
      </c>
      <c r="C24" s="104" t="str">
        <f>IF(A24&lt;&gt;"",SUMIF(tbl_Ferienaufenthalt_SO[Ort_Wohnsitz],A24,tbl_Ferienaufenthalt_SO[Patienten Beteiligung]),"")</f>
        <v/>
      </c>
      <c r="D24" s="104"/>
      <c r="E24" s="104" t="str">
        <f>IF(A24&lt;&gt;"",SUMIF(tbl_Ferienaufenthalt_SO[Ort_Wohnsitz],A24,tbl_Ferienaufenthalt_SO[KLV A])/60,"")</f>
        <v/>
      </c>
      <c r="F24" s="104" t="str">
        <f>IF(A24&lt;&gt;"",SUMIF(tbl_Ferienaufenthalt_SO[Ort_Wohnsitz],A24,tbl_Ferienaufenthalt_SO[KLV B])/60,"")</f>
        <v/>
      </c>
      <c r="G24" s="104" t="str">
        <f>IF(A24&lt;&gt;"",SUMIF(tbl_Ferienaufenthalt_SO[Ort_Wohnsitz],A24,tbl_Ferienaufenthalt_SO[KLV C])/60,"")</f>
        <v/>
      </c>
      <c r="H24" s="104">
        <f t="shared" si="2"/>
        <v>0</v>
      </c>
      <c r="I24" s="104" t="str">
        <f>IF(A24&lt;&gt;"",SUMIF(tbl_Ferienaufenthalt_SO[Ort_Wohnsitz],A24,tbl_Ferienaufenthalt_SO[KLV A Kosten]),"")</f>
        <v/>
      </c>
      <c r="J24" s="104" t="str">
        <f>IF(A24&lt;&gt;"",SUMIF(tbl_Ferienaufenthalt_SO[Ort_Wohnsitz],A24,tbl_Ferienaufenthalt_SO[KLV B Kosten]),"")</f>
        <v/>
      </c>
      <c r="K24" s="104" t="str">
        <f>IF(A24&lt;&gt;"",SUMIF(tbl_Ferienaufenthalt_SO[Ort_Wohnsitz],A24,tbl_Ferienaufenthalt_SO[KLV C Kosten]),"")</f>
        <v/>
      </c>
      <c r="L24" s="179">
        <f t="shared" si="3"/>
        <v>0</v>
      </c>
      <c r="N24" s="81"/>
      <c r="O24" s="81"/>
      <c r="P24" s="81"/>
      <c r="Q24" s="81"/>
    </row>
    <row r="25" spans="1:17" s="107" customFormat="1">
      <c r="A25" s="116" t="str">
        <f>IFERROR(INDEX('Ferienaufenthalt SO'!$H:$H,_xlfn.AGGREGATE(15,6,ROW(tbl_Ferienaufenthalt_SO[Ort_Wohnsitz])/(tbl_Ferienaufenthalt_SO[Vorkommen]=1),ROW()-15)),"")</f>
        <v/>
      </c>
      <c r="B25" s="117" t="str">
        <f>IF(A25&lt;&gt;"",SUMIF(tbl_Ferienaufenthalt_SO[Ort_Wohnsitz],A25,tbl_Ferienaufenthalt_SO[Anzahl Pflegetage]),"")</f>
        <v/>
      </c>
      <c r="C25" s="104" t="str">
        <f>IF(A25&lt;&gt;"",SUMIF(tbl_Ferienaufenthalt_SO[Ort_Wohnsitz],A25,tbl_Ferienaufenthalt_SO[Patienten Beteiligung]),"")</f>
        <v/>
      </c>
      <c r="D25" s="104"/>
      <c r="E25" s="104" t="str">
        <f>IF(A25&lt;&gt;"",SUMIF(tbl_Ferienaufenthalt_SO[Ort_Wohnsitz],A25,tbl_Ferienaufenthalt_SO[KLV A])/60,"")</f>
        <v/>
      </c>
      <c r="F25" s="104" t="str">
        <f>IF(A25&lt;&gt;"",SUMIF(tbl_Ferienaufenthalt_SO[Ort_Wohnsitz],A25,tbl_Ferienaufenthalt_SO[KLV B])/60,"")</f>
        <v/>
      </c>
      <c r="G25" s="104" t="str">
        <f>IF(A25&lt;&gt;"",SUMIF(tbl_Ferienaufenthalt_SO[Ort_Wohnsitz],A25,tbl_Ferienaufenthalt_SO[KLV C])/60,"")</f>
        <v/>
      </c>
      <c r="H25" s="104">
        <f t="shared" si="0"/>
        <v>0</v>
      </c>
      <c r="I25" s="104" t="str">
        <f>IF(A25&lt;&gt;"",SUMIF(tbl_Ferienaufenthalt_SO[Ort_Wohnsitz],A25,tbl_Ferienaufenthalt_SO[KLV A Kosten]),"")</f>
        <v/>
      </c>
      <c r="J25" s="104" t="str">
        <f>IF(A25&lt;&gt;"",SUMIF(tbl_Ferienaufenthalt_SO[Ort_Wohnsitz],A25,tbl_Ferienaufenthalt_SO[KLV B Kosten]),"")</f>
        <v/>
      </c>
      <c r="K25" s="104" t="str">
        <f>IF(A25&lt;&gt;"",SUMIF(tbl_Ferienaufenthalt_SO[Ort_Wohnsitz],A25,tbl_Ferienaufenthalt_SO[KLV C Kosten]),"")</f>
        <v/>
      </c>
      <c r="L25" s="179">
        <f t="shared" si="1"/>
        <v>0</v>
      </c>
      <c r="N25" s="81"/>
      <c r="O25" s="81"/>
      <c r="P25" s="81"/>
      <c r="Q25" s="81"/>
    </row>
    <row r="26" spans="1:17" s="107" customFormat="1">
      <c r="A26" s="116" t="str">
        <f>IFERROR(INDEX('Ferienaufenthalt SO'!$H:$H,_xlfn.AGGREGATE(15,6,ROW(tbl_Ferienaufenthalt_SO[Ort_Wohnsitz])/(tbl_Ferienaufenthalt_SO[Vorkommen]=1),ROW()-15)),"")</f>
        <v/>
      </c>
      <c r="B26" s="117" t="str">
        <f>IF(A26&lt;&gt;"",SUMIF(tbl_Ferienaufenthalt_SO[Ort_Wohnsitz],A26,tbl_Ferienaufenthalt_SO[Anzahl Pflegetage]),"")</f>
        <v/>
      </c>
      <c r="C26" s="104" t="str">
        <f>IF(A26&lt;&gt;"",SUMIF(tbl_Ferienaufenthalt_SO[Ort_Wohnsitz],A26,tbl_Ferienaufenthalt_SO[Patienten Beteiligung]),"")</f>
        <v/>
      </c>
      <c r="D26" s="104"/>
      <c r="E26" s="104" t="str">
        <f>IF(A26&lt;&gt;"",SUMIF(tbl_Ferienaufenthalt_SO[Ort_Wohnsitz],A26,tbl_Ferienaufenthalt_SO[KLV A])/60,"")</f>
        <v/>
      </c>
      <c r="F26" s="104" t="str">
        <f>IF(A26&lt;&gt;"",SUMIF(tbl_Ferienaufenthalt_SO[Ort_Wohnsitz],A26,tbl_Ferienaufenthalt_SO[KLV B])/60,"")</f>
        <v/>
      </c>
      <c r="G26" s="104" t="str">
        <f>IF(A26&lt;&gt;"",SUMIF(tbl_Ferienaufenthalt_SO[Ort_Wohnsitz],A26,tbl_Ferienaufenthalt_SO[KLV C])/60,"")</f>
        <v/>
      </c>
      <c r="H26" s="104">
        <f t="shared" si="0"/>
        <v>0</v>
      </c>
      <c r="I26" s="104" t="str">
        <f>IF(A26&lt;&gt;"",SUMIF(tbl_Ferienaufenthalt_SO[Ort_Wohnsitz],A26,tbl_Ferienaufenthalt_SO[KLV A Kosten]),"")</f>
        <v/>
      </c>
      <c r="J26" s="104" t="str">
        <f>IF(A26&lt;&gt;"",SUMIF(tbl_Ferienaufenthalt_SO[Ort_Wohnsitz],A26,tbl_Ferienaufenthalt_SO[KLV B Kosten]),"")</f>
        <v/>
      </c>
      <c r="K26" s="104" t="str">
        <f>IF(A26&lt;&gt;"",SUMIF(tbl_Ferienaufenthalt_SO[Ort_Wohnsitz],A26,tbl_Ferienaufenthalt_SO[KLV C Kosten]),"")</f>
        <v/>
      </c>
      <c r="L26" s="179">
        <f t="shared" si="1"/>
        <v>0</v>
      </c>
      <c r="N26" s="81"/>
      <c r="O26" s="81"/>
      <c r="P26" s="81"/>
      <c r="Q26" s="81"/>
    </row>
    <row r="27" spans="1:17" s="107" customFormat="1">
      <c r="A27" s="116" t="str">
        <f>IFERROR(INDEX('Ferienaufenthalt SO'!$H:$H,_xlfn.AGGREGATE(15,6,ROW(tbl_Ferienaufenthalt_SO[Ort_Wohnsitz])/(tbl_Ferienaufenthalt_SO[Vorkommen]=1),ROW()-15)),"")</f>
        <v/>
      </c>
      <c r="B27" s="117" t="str">
        <f>IF(A27&lt;&gt;"",SUMIF(tbl_Ferienaufenthalt_SO[Ort_Wohnsitz],A27,tbl_Ferienaufenthalt_SO[Anzahl Pflegetage]),"")</f>
        <v/>
      </c>
      <c r="C27" s="104" t="str">
        <f>IF(A27&lt;&gt;"",SUMIF(tbl_Ferienaufenthalt_SO[Ort_Wohnsitz],A27,tbl_Ferienaufenthalt_SO[Patienten Beteiligung]),"")</f>
        <v/>
      </c>
      <c r="D27" s="104"/>
      <c r="E27" s="104" t="str">
        <f>IF(A27&lt;&gt;"",SUMIF(tbl_Ferienaufenthalt_SO[Ort_Wohnsitz],A27,tbl_Ferienaufenthalt_SO[KLV A])/60,"")</f>
        <v/>
      </c>
      <c r="F27" s="104" t="str">
        <f>IF(A27&lt;&gt;"",SUMIF(tbl_Ferienaufenthalt_SO[Ort_Wohnsitz],A27,tbl_Ferienaufenthalt_SO[KLV B])/60,"")</f>
        <v/>
      </c>
      <c r="G27" s="104" t="str">
        <f>IF(A27&lt;&gt;"",SUMIF(tbl_Ferienaufenthalt_SO[Ort_Wohnsitz],A27,tbl_Ferienaufenthalt_SO[KLV C])/60,"")</f>
        <v/>
      </c>
      <c r="H27" s="104">
        <f t="shared" si="0"/>
        <v>0</v>
      </c>
      <c r="I27" s="104" t="str">
        <f>IF(A27&lt;&gt;"",SUMIF(tbl_Ferienaufenthalt_SO[Ort_Wohnsitz],A27,tbl_Ferienaufenthalt_SO[KLV A Kosten]),"")</f>
        <v/>
      </c>
      <c r="J27" s="104" t="str">
        <f>IF(A27&lt;&gt;"",SUMIF(tbl_Ferienaufenthalt_SO[Ort_Wohnsitz],A27,tbl_Ferienaufenthalt_SO[KLV B Kosten]),"")</f>
        <v/>
      </c>
      <c r="K27" s="104" t="str">
        <f>IF(A27&lt;&gt;"",SUMIF(tbl_Ferienaufenthalt_SO[Ort_Wohnsitz],A27,tbl_Ferienaufenthalt_SO[KLV C Kosten]),"")</f>
        <v/>
      </c>
      <c r="L27" s="179">
        <f t="shared" si="1"/>
        <v>0</v>
      </c>
      <c r="N27" s="81"/>
      <c r="O27" s="81"/>
      <c r="P27" s="81"/>
      <c r="Q27" s="81"/>
    </row>
    <row r="28" spans="1:17" s="107" customFormat="1">
      <c r="A28" s="116" t="str">
        <f>IFERROR(INDEX('Ferienaufenthalt SO'!$H:$H,_xlfn.AGGREGATE(15,6,ROW(tbl_Ferienaufenthalt_SO[Ort_Wohnsitz])/(tbl_Ferienaufenthalt_SO[Vorkommen]=1),ROW()-15)),"")</f>
        <v/>
      </c>
      <c r="B28" s="117" t="str">
        <f>IF(A28&lt;&gt;"",SUMIF(tbl_Ferienaufenthalt_SO[Ort_Wohnsitz],A28,tbl_Ferienaufenthalt_SO[Anzahl Pflegetage]),"")</f>
        <v/>
      </c>
      <c r="C28" s="104" t="str">
        <f>IF(A28&lt;&gt;"",SUMIF(tbl_Ferienaufenthalt_SO[Ort_Wohnsitz],A28,tbl_Ferienaufenthalt_SO[Patienten Beteiligung]),"")</f>
        <v/>
      </c>
      <c r="D28" s="104"/>
      <c r="E28" s="104" t="str">
        <f>IF(A28&lt;&gt;"",SUMIF(tbl_Ferienaufenthalt_SO[Ort_Wohnsitz],A28,tbl_Ferienaufenthalt_SO[KLV A])/60,"")</f>
        <v/>
      </c>
      <c r="F28" s="104" t="str">
        <f>IF(A28&lt;&gt;"",SUMIF(tbl_Ferienaufenthalt_SO[Ort_Wohnsitz],A28,tbl_Ferienaufenthalt_SO[KLV B])/60,"")</f>
        <v/>
      </c>
      <c r="G28" s="104" t="str">
        <f>IF(A28&lt;&gt;"",SUMIF(tbl_Ferienaufenthalt_SO[Ort_Wohnsitz],A28,tbl_Ferienaufenthalt_SO[KLV C])/60,"")</f>
        <v/>
      </c>
      <c r="H28" s="104">
        <f t="shared" si="0"/>
        <v>0</v>
      </c>
      <c r="I28" s="104" t="str">
        <f>IF(A28&lt;&gt;"",SUMIF(tbl_Ferienaufenthalt_SO[Ort_Wohnsitz],A28,tbl_Ferienaufenthalt_SO[KLV A Kosten]),"")</f>
        <v/>
      </c>
      <c r="J28" s="104" t="str">
        <f>IF(A28&lt;&gt;"",SUMIF(tbl_Ferienaufenthalt_SO[Ort_Wohnsitz],A28,tbl_Ferienaufenthalt_SO[KLV B Kosten]),"")</f>
        <v/>
      </c>
      <c r="K28" s="104" t="str">
        <f>IF(A28&lt;&gt;"",SUMIF(tbl_Ferienaufenthalt_SO[Ort_Wohnsitz],A28,tbl_Ferienaufenthalt_SO[KLV C Kosten]),"")</f>
        <v/>
      </c>
      <c r="L28" s="179">
        <f t="shared" si="1"/>
        <v>0</v>
      </c>
      <c r="N28" s="81"/>
      <c r="O28" s="81"/>
      <c r="P28" s="81"/>
      <c r="Q28" s="81"/>
    </row>
    <row r="29" spans="1:17" s="107" customFormat="1">
      <c r="A29" s="116" t="str">
        <f>IFERROR(INDEX('Ferienaufenthalt SO'!$H:$H,_xlfn.AGGREGATE(15,6,ROW(tbl_Ferienaufenthalt_SO[Ort_Wohnsitz])/(tbl_Ferienaufenthalt_SO[Vorkommen]=1),ROW()-15)),"")</f>
        <v/>
      </c>
      <c r="B29" s="117" t="str">
        <f>IF(A29&lt;&gt;"",SUMIF(tbl_Ferienaufenthalt_SO[Ort_Wohnsitz],A29,tbl_Ferienaufenthalt_SO[Anzahl Pflegetage]),"")</f>
        <v/>
      </c>
      <c r="C29" s="104" t="str">
        <f>IF(A29&lt;&gt;"",SUMIF(tbl_Ferienaufenthalt_SO[Ort_Wohnsitz],A29,tbl_Ferienaufenthalt_SO[Patienten Beteiligung]),"")</f>
        <v/>
      </c>
      <c r="D29" s="104"/>
      <c r="E29" s="104" t="str">
        <f>IF(A29&lt;&gt;"",SUMIF(tbl_Ferienaufenthalt_SO[Ort_Wohnsitz],A29,tbl_Ferienaufenthalt_SO[KLV A])/60,"")</f>
        <v/>
      </c>
      <c r="F29" s="104" t="str">
        <f>IF(A29&lt;&gt;"",SUMIF(tbl_Ferienaufenthalt_SO[Ort_Wohnsitz],A29,tbl_Ferienaufenthalt_SO[KLV B])/60,"")</f>
        <v/>
      </c>
      <c r="G29" s="104" t="str">
        <f>IF(A29&lt;&gt;"",SUMIF(tbl_Ferienaufenthalt_SO[Ort_Wohnsitz],A29,tbl_Ferienaufenthalt_SO[KLV C])/60,"")</f>
        <v/>
      </c>
      <c r="H29" s="104">
        <f t="shared" si="0"/>
        <v>0</v>
      </c>
      <c r="I29" s="104" t="str">
        <f>IF(A29&lt;&gt;"",SUMIF(tbl_Ferienaufenthalt_SO[Ort_Wohnsitz],A29,tbl_Ferienaufenthalt_SO[KLV A Kosten]),"")</f>
        <v/>
      </c>
      <c r="J29" s="104" t="str">
        <f>IF(A29&lt;&gt;"",SUMIF(tbl_Ferienaufenthalt_SO[Ort_Wohnsitz],A29,tbl_Ferienaufenthalt_SO[KLV B Kosten]),"")</f>
        <v/>
      </c>
      <c r="K29" s="104" t="str">
        <f>IF(A29&lt;&gt;"",SUMIF(tbl_Ferienaufenthalt_SO[Ort_Wohnsitz],A29,tbl_Ferienaufenthalt_SO[KLV C Kosten]),"")</f>
        <v/>
      </c>
      <c r="L29" s="179">
        <f t="shared" si="1"/>
        <v>0</v>
      </c>
      <c r="N29" s="81"/>
      <c r="O29" s="81"/>
      <c r="P29" s="81"/>
      <c r="Q29" s="81"/>
    </row>
    <row r="30" spans="1:17" s="107" customFormat="1" ht="15.75" thickBot="1">
      <c r="A30" s="118" t="str">
        <f>IFERROR(INDEX('Ferienaufenthalt SO'!$H:$H,_xlfn.AGGREGATE(15,6,ROW(tbl_Ferienaufenthalt_SO[Ort_Wohnsitz])/(tbl_Ferienaufenthalt_SO[Vorkommen]=1),ROW()-15)),"")</f>
        <v/>
      </c>
      <c r="B30" s="119" t="str">
        <f>IF(A30&lt;&gt;"",SUMIF(tbl_Ferienaufenthalt_SO[Ort_Wohnsitz],A30,tbl_Ferienaufenthalt_SO[Anzahl Pflegetage]),"")</f>
        <v/>
      </c>
      <c r="C30" s="120" t="str">
        <f>IF(A30&lt;&gt;"",SUMIF(tbl_Ferienaufenthalt_SO[Ort_Wohnsitz],A30,tbl_Ferienaufenthalt_SO[Patienten Beteiligung]),"")</f>
        <v/>
      </c>
      <c r="D30" s="120"/>
      <c r="E30" s="176" t="str">
        <f>IF(A30&lt;&gt;"",SUMIF(tbl_Ferienaufenthalt_SO[Ort_Wohnsitz],A30,tbl_Ferienaufenthalt_SO[KLV A])/60,"")</f>
        <v/>
      </c>
      <c r="F30" s="176" t="str">
        <f>IF(A30&lt;&gt;"",SUMIF(tbl_Ferienaufenthalt_SO[Ort_Wohnsitz],A30,tbl_Ferienaufenthalt_SO[KLV B])/60,"")</f>
        <v/>
      </c>
      <c r="G30" s="176" t="str">
        <f>IF(A30&lt;&gt;"",SUMIF(tbl_Ferienaufenthalt_SO[Ort_Wohnsitz],A30,tbl_Ferienaufenthalt_SO[KLV C])/60,"")</f>
        <v/>
      </c>
      <c r="H30" s="120">
        <f t="shared" si="0"/>
        <v>0</v>
      </c>
      <c r="I30" s="120" t="str">
        <f>IF(A30&lt;&gt;"",SUMIF(tbl_Ferienaufenthalt_SO[Ort_Wohnsitz],A30,tbl_Ferienaufenthalt_SO[KLV A Kosten]),"")</f>
        <v/>
      </c>
      <c r="J30" s="120" t="str">
        <f>IF(A30&lt;&gt;"",SUMIF(tbl_Ferienaufenthalt_SO[Ort_Wohnsitz],A30,tbl_Ferienaufenthalt_SO[KLV B Kosten]),"")</f>
        <v/>
      </c>
      <c r="K30" s="120" t="str">
        <f>IF(A30&lt;&gt;"",SUMIF(tbl_Ferienaufenthalt_SO[Ort_Wohnsitz],A30,tbl_Ferienaufenthalt_SO[KLV C Kosten]),"")</f>
        <v/>
      </c>
      <c r="L30" s="180">
        <f t="shared" si="1"/>
        <v>0</v>
      </c>
      <c r="N30" s="81"/>
      <c r="O30" s="81"/>
      <c r="P30" s="81"/>
      <c r="Q30" s="81"/>
    </row>
    <row r="32" spans="1:17" ht="15.75" thickBot="1"/>
    <row r="33" spans="1:13" ht="18.75">
      <c r="A33" s="187" t="s">
        <v>177</v>
      </c>
      <c r="B33" s="188"/>
      <c r="C33" s="188"/>
      <c r="D33" s="188"/>
      <c r="E33" s="188"/>
      <c r="F33" s="188"/>
      <c r="G33" s="188"/>
      <c r="H33" s="188"/>
      <c r="I33" s="188"/>
      <c r="J33" s="188"/>
      <c r="K33" s="435">
        <f>ROUND(SUM(L16:L30)*20,)/20</f>
        <v>72.400000000000006</v>
      </c>
      <c r="L33" s="436"/>
    </row>
    <row r="36" spans="1:13" ht="20.25">
      <c r="A36" s="73" t="s">
        <v>178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</row>
    <row r="37" spans="1:13" ht="20.25">
      <c r="A37" s="437" t="s">
        <v>180</v>
      </c>
      <c r="B37" s="437"/>
      <c r="C37" s="437"/>
      <c r="D37" s="437"/>
      <c r="E37" s="437"/>
      <c r="F37" s="437"/>
      <c r="G37" s="437"/>
      <c r="H37" s="437"/>
      <c r="I37" s="437"/>
      <c r="J37" s="437"/>
      <c r="K37" s="437"/>
      <c r="L37" s="437"/>
    </row>
    <row r="38" spans="1:13" ht="20.25">
      <c r="A38" s="437" t="s">
        <v>181</v>
      </c>
      <c r="B38" s="437"/>
      <c r="C38" s="437"/>
      <c r="D38" s="437"/>
      <c r="E38" s="437"/>
      <c r="F38" s="437"/>
      <c r="G38" s="437"/>
      <c r="H38" s="437"/>
      <c r="I38" s="437"/>
      <c r="J38" s="437"/>
      <c r="K38" s="437"/>
      <c r="L38" s="437"/>
    </row>
    <row r="39" spans="1:13" ht="20.25">
      <c r="A39" s="437" t="s">
        <v>182</v>
      </c>
      <c r="B39" s="437"/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81"/>
    </row>
    <row r="40" spans="1:13" ht="20.25">
      <c r="A40" s="437" t="s">
        <v>183</v>
      </c>
      <c r="B40" s="437"/>
      <c r="C40" s="437"/>
      <c r="D40" s="437"/>
      <c r="E40" s="437"/>
      <c r="F40" s="437"/>
      <c r="G40" s="437"/>
      <c r="H40" s="437"/>
      <c r="I40" s="437"/>
      <c r="J40" s="437"/>
      <c r="K40" s="437"/>
      <c r="L40" s="437"/>
      <c r="M40" s="81"/>
    </row>
    <row r="41" spans="1:13" ht="20.25">
      <c r="A41" s="437"/>
      <c r="B41" s="437"/>
      <c r="C41" s="437"/>
      <c r="D41" s="437"/>
      <c r="E41" s="437"/>
      <c r="F41" s="437"/>
      <c r="G41" s="437"/>
      <c r="H41" s="437"/>
      <c r="I41" s="437"/>
      <c r="J41" s="437"/>
      <c r="K41" s="437"/>
      <c r="L41" s="437"/>
      <c r="M41" s="81"/>
    </row>
    <row r="42" spans="1:13" ht="20.25">
      <c r="A42" s="437"/>
      <c r="B42" s="437"/>
      <c r="C42" s="437"/>
      <c r="D42" s="437"/>
      <c r="E42" s="437"/>
      <c r="F42" s="437"/>
      <c r="G42" s="437"/>
      <c r="H42" s="437"/>
      <c r="I42" s="437"/>
      <c r="J42" s="437"/>
      <c r="K42" s="437"/>
      <c r="L42" s="437"/>
      <c r="M42" s="81"/>
    </row>
    <row r="43" spans="1:13" ht="20.25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81"/>
    </row>
    <row r="44" spans="1:13" ht="42.75" customHeight="1">
      <c r="A44" s="367" t="s">
        <v>353</v>
      </c>
      <c r="B44" s="367"/>
      <c r="C44" s="367"/>
      <c r="D44" s="367"/>
      <c r="E44" s="367"/>
      <c r="F44" s="367"/>
      <c r="G44" s="367"/>
      <c r="H44" s="367"/>
      <c r="I44" s="367"/>
      <c r="J44" s="367"/>
      <c r="K44" s="367"/>
      <c r="L44" s="367"/>
    </row>
    <row r="46" spans="1:13" ht="20.25" customHeight="1">
      <c r="A46" s="434"/>
      <c r="B46" s="434"/>
      <c r="C46" s="434"/>
      <c r="D46" s="434"/>
      <c r="E46" s="434"/>
      <c r="F46" s="434"/>
      <c r="G46" s="434"/>
      <c r="H46" s="434"/>
      <c r="I46" s="434"/>
      <c r="J46" s="434"/>
      <c r="K46" s="434"/>
      <c r="L46" s="434"/>
    </row>
    <row r="47" spans="1:13" ht="20.25">
      <c r="A47" s="206" t="s">
        <v>270</v>
      </c>
      <c r="B47" s="75"/>
      <c r="C47" s="75"/>
      <c r="D47" s="75"/>
      <c r="E47" s="74"/>
      <c r="F47" s="121"/>
      <c r="G47" s="121"/>
      <c r="H47" s="121"/>
      <c r="I47" s="121"/>
      <c r="J47" s="121"/>
      <c r="K47" s="121"/>
      <c r="L47" s="121"/>
    </row>
    <row r="48" spans="1:13" ht="20.25">
      <c r="A48" s="198"/>
      <c r="B48" s="75"/>
      <c r="C48" s="75"/>
      <c r="D48" s="75"/>
      <c r="E48" s="74"/>
      <c r="F48" s="121"/>
      <c r="G48" s="121"/>
      <c r="H48" s="121"/>
      <c r="I48" s="121"/>
      <c r="J48" s="121"/>
      <c r="K48" s="121"/>
      <c r="L48" s="121"/>
    </row>
    <row r="49" spans="1:12" ht="20.25">
      <c r="A49" s="211" t="s">
        <v>354</v>
      </c>
      <c r="B49" s="75"/>
      <c r="C49" s="75"/>
      <c r="D49" s="75"/>
      <c r="E49" s="74"/>
      <c r="F49" s="121"/>
      <c r="G49" s="121"/>
      <c r="H49" s="121"/>
      <c r="I49" s="121"/>
      <c r="J49" s="121"/>
      <c r="K49" s="121"/>
      <c r="L49" s="121"/>
    </row>
    <row r="50" spans="1:12" ht="20.25">
      <c r="A50" s="211" t="s">
        <v>273</v>
      </c>
      <c r="B50" s="75"/>
      <c r="C50" s="76"/>
      <c r="D50" s="76"/>
      <c r="E50" s="74"/>
      <c r="F50" s="121"/>
      <c r="G50" s="121"/>
      <c r="H50" s="121"/>
      <c r="I50" s="121"/>
      <c r="J50" s="121"/>
      <c r="K50" s="121"/>
      <c r="L50" s="121"/>
    </row>
    <row r="51" spans="1:12" ht="20.25">
      <c r="A51" s="77"/>
      <c r="B51" s="76"/>
      <c r="C51" s="76"/>
      <c r="D51" s="76"/>
      <c r="E51" s="77"/>
      <c r="F51" s="121"/>
      <c r="G51" s="121"/>
      <c r="H51" s="121"/>
      <c r="I51" s="121"/>
      <c r="J51" s="121"/>
      <c r="K51" s="121"/>
      <c r="L51" s="121"/>
    </row>
  </sheetData>
  <sheetProtection password="D46B" sheet="1" objects="1" scenarios="1"/>
  <mergeCells count="24">
    <mergeCell ref="E14:H14"/>
    <mergeCell ref="A41:L41"/>
    <mergeCell ref="A42:L42"/>
    <mergeCell ref="A44:L44"/>
    <mergeCell ref="I14:L14"/>
    <mergeCell ref="A46:L46"/>
    <mergeCell ref="K33:L33"/>
    <mergeCell ref="A37:L37"/>
    <mergeCell ref="A38:L38"/>
    <mergeCell ref="A39:L39"/>
    <mergeCell ref="A40:L40"/>
    <mergeCell ref="A12:B12"/>
    <mergeCell ref="F11:H11"/>
    <mergeCell ref="B6:D6"/>
    <mergeCell ref="B7:D7"/>
    <mergeCell ref="B8:D8"/>
    <mergeCell ref="B9:D9"/>
    <mergeCell ref="B10:D10"/>
    <mergeCell ref="C12:D12"/>
    <mergeCell ref="F6:H6"/>
    <mergeCell ref="F7:H7"/>
    <mergeCell ref="F8:H8"/>
    <mergeCell ref="F9:H9"/>
    <mergeCell ref="F10:H10"/>
  </mergeCells>
  <conditionalFormatting sqref="A16:A30">
    <cfRule type="expression" dxfId="25" priority="5">
      <formula>COUNTIF(Ort_KTSO,A16)&lt;1</formula>
    </cfRule>
  </conditionalFormatting>
  <conditionalFormatting sqref="A21">
    <cfRule type="expression" dxfId="24" priority="4">
      <formula>COUNTIF(Ort_KTSO,A21)&lt;1</formula>
    </cfRule>
  </conditionalFormatting>
  <conditionalFormatting sqref="A22">
    <cfRule type="expression" dxfId="23" priority="3">
      <formula>COUNTIF(Ort_KTSO,A22)&lt;1</formula>
    </cfRule>
  </conditionalFormatting>
  <conditionalFormatting sqref="A23">
    <cfRule type="expression" dxfId="22" priority="2">
      <formula>COUNTIF(Ort_KTSO,A23)&lt;1</formula>
    </cfRule>
  </conditionalFormatting>
  <conditionalFormatting sqref="A24">
    <cfRule type="expression" dxfId="21" priority="1">
      <formula>COUNTIF(Ort_KTSO,A24)&lt;1</formula>
    </cfRule>
  </conditionalFormatting>
  <pageMargins left="1.1811023622047245" right="0.78740157480314965" top="0.78740157480314965" bottom="0.78740157480314965" header="0.51181102362204722" footer="0.51181102362204722"/>
  <pageSetup paperSize="9" scale="53" orientation="portrait" r:id="rId1"/>
  <headerFooter scaleWithDoc="0">
    <oddHeader>&amp;L&amp;"-,Fett"&amp;14Sammelrechnung für innerkantonale
ambulante Pflegeleistungen nach KVG&amp;R&amp;G</oddHeader>
    <oddFooter>&amp;L&amp;8&amp;F&amp;R&amp;8&amp;P /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7" tint="0.39997558519241921"/>
    <pageSetUpPr fitToPage="1"/>
  </sheetPr>
  <dimension ref="B1:M34"/>
  <sheetViews>
    <sheetView zoomScale="115" zoomScaleNormal="115" zoomScaleSheetLayoutView="130" workbookViewId="0">
      <selection activeCell="B35" sqref="B35"/>
    </sheetView>
  </sheetViews>
  <sheetFormatPr baseColWidth="10" defaultRowHeight="12.75"/>
  <cols>
    <col min="1" max="1" width="4.5" style="1" customWidth="1"/>
    <col min="2" max="14" width="8.25" style="1" customWidth="1"/>
    <col min="15" max="17" width="7" style="1" customWidth="1"/>
    <col min="18" max="16384" width="11" style="1"/>
  </cols>
  <sheetData>
    <row r="1" spans="2:11">
      <c r="B1" s="48"/>
    </row>
    <row r="3" spans="2:11" ht="15.75">
      <c r="B3" s="57" t="s">
        <v>156</v>
      </c>
      <c r="C3" s="47"/>
      <c r="D3" s="47"/>
      <c r="E3" s="47"/>
      <c r="F3" s="47"/>
      <c r="G3" s="47"/>
      <c r="H3" s="47"/>
      <c r="I3" s="47"/>
      <c r="J3" s="47"/>
      <c r="K3" s="197">
        <f>Wohnsitz!H3</f>
        <v>2022</v>
      </c>
    </row>
    <row r="6" spans="2:11" ht="15.75">
      <c r="B6" s="9" t="s">
        <v>310</v>
      </c>
      <c r="C6" s="12"/>
      <c r="D6" s="12"/>
      <c r="E6" s="12"/>
      <c r="F6" s="12"/>
      <c r="G6" s="12"/>
      <c r="H6" s="12"/>
      <c r="I6" s="12"/>
      <c r="J6" s="12"/>
    </row>
    <row r="7" spans="2:11" ht="15.75">
      <c r="B7" s="12" t="s">
        <v>1</v>
      </c>
      <c r="C7" s="12"/>
      <c r="D7" s="354" t="s">
        <v>230</v>
      </c>
      <c r="E7" s="354"/>
      <c r="F7" s="354"/>
      <c r="G7" s="12" t="s">
        <v>4</v>
      </c>
      <c r="H7" s="12"/>
      <c r="I7" s="354"/>
      <c r="J7" s="354"/>
      <c r="K7" s="354"/>
    </row>
    <row r="8" spans="2:11" ht="15.75">
      <c r="B8" s="12" t="s">
        <v>2</v>
      </c>
      <c r="C8" s="12"/>
      <c r="D8" s="354"/>
      <c r="E8" s="354"/>
      <c r="F8" s="354"/>
      <c r="G8" s="12" t="s">
        <v>5</v>
      </c>
      <c r="H8" s="12"/>
      <c r="I8" s="354"/>
      <c r="J8" s="354"/>
      <c r="K8" s="354"/>
    </row>
    <row r="9" spans="2:11" ht="15.75">
      <c r="B9" s="12" t="s">
        <v>3</v>
      </c>
      <c r="C9" s="12"/>
      <c r="D9" s="354"/>
      <c r="E9" s="354"/>
      <c r="F9" s="354"/>
      <c r="G9" s="12" t="s">
        <v>6</v>
      </c>
      <c r="H9" s="12"/>
      <c r="I9" s="354"/>
      <c r="J9" s="354"/>
      <c r="K9" s="354"/>
    </row>
    <row r="10" spans="2:11" ht="15.75">
      <c r="B10" s="12" t="s">
        <v>9</v>
      </c>
      <c r="C10" s="12"/>
      <c r="D10" s="354"/>
      <c r="E10" s="354"/>
      <c r="F10" s="354"/>
      <c r="G10" s="12" t="s">
        <v>7</v>
      </c>
      <c r="H10" s="12"/>
      <c r="I10" s="354"/>
      <c r="J10" s="354"/>
      <c r="K10" s="354"/>
    </row>
    <row r="11" spans="2:11" ht="15.75">
      <c r="B11" s="12" t="s">
        <v>10</v>
      </c>
      <c r="C11" s="12"/>
      <c r="D11" s="354"/>
      <c r="E11" s="354"/>
      <c r="F11" s="354"/>
      <c r="G11" s="12" t="s">
        <v>144</v>
      </c>
      <c r="H11" s="12"/>
      <c r="I11" s="354"/>
      <c r="J11" s="354"/>
      <c r="K11" s="354"/>
    </row>
    <row r="12" spans="2:11" ht="15.75">
      <c r="F12" s="12"/>
      <c r="G12" s="12" t="s">
        <v>152</v>
      </c>
      <c r="H12" s="12"/>
      <c r="I12" s="354"/>
      <c r="J12" s="354"/>
      <c r="K12" s="354"/>
    </row>
    <row r="13" spans="2:11" ht="15.75">
      <c r="F13" s="12"/>
      <c r="G13" s="412" t="s">
        <v>263</v>
      </c>
      <c r="H13" s="412"/>
      <c r="I13" s="412"/>
    </row>
    <row r="14" spans="2:11" ht="15.75">
      <c r="B14" s="38" t="s">
        <v>311</v>
      </c>
      <c r="C14" s="38"/>
      <c r="E14" s="148" t="s">
        <v>176</v>
      </c>
      <c r="F14" s="51"/>
      <c r="G14" s="412"/>
      <c r="H14" s="412"/>
      <c r="I14" s="412"/>
      <c r="J14" s="147" t="s">
        <v>158</v>
      </c>
    </row>
    <row r="15" spans="2:11" ht="15.75">
      <c r="B15" s="38" t="s">
        <v>312</v>
      </c>
      <c r="E15" s="148" t="s">
        <v>176</v>
      </c>
    </row>
    <row r="17" spans="2:13" ht="15.75">
      <c r="B17" s="39" t="s">
        <v>139</v>
      </c>
      <c r="C17" s="40"/>
      <c r="D17" s="40"/>
      <c r="E17" s="41"/>
      <c r="F17" s="41"/>
      <c r="G17" s="42"/>
      <c r="H17" s="42"/>
      <c r="I17" s="13"/>
      <c r="J17" s="13"/>
      <c r="K17" s="13"/>
      <c r="L17" s="13"/>
      <c r="M17" s="13"/>
    </row>
    <row r="18" spans="2:13" ht="15.75">
      <c r="B18" s="402" t="s">
        <v>2</v>
      </c>
      <c r="C18" s="404"/>
      <c r="D18" s="402" t="s">
        <v>3</v>
      </c>
      <c r="E18" s="402"/>
      <c r="F18" s="259" t="s">
        <v>150</v>
      </c>
      <c r="G18" s="410" t="s">
        <v>138</v>
      </c>
      <c r="H18" s="411"/>
      <c r="I18" s="259" t="s">
        <v>5</v>
      </c>
      <c r="J18" s="402" t="s">
        <v>6</v>
      </c>
      <c r="K18" s="402"/>
      <c r="L18" s="263" t="s">
        <v>137</v>
      </c>
      <c r="M18" s="43"/>
    </row>
    <row r="19" spans="2:13">
      <c r="B19" s="406"/>
      <c r="C19" s="406"/>
      <c r="D19" s="406"/>
      <c r="E19" s="406"/>
      <c r="F19" s="260"/>
      <c r="G19" s="406"/>
      <c r="H19" s="406"/>
      <c r="I19" s="261"/>
      <c r="J19" s="406"/>
      <c r="K19" s="406"/>
      <c r="L19" s="414"/>
      <c r="M19" s="415"/>
    </row>
    <row r="20" spans="2:13" ht="15.75">
      <c r="B20" s="12"/>
      <c r="C20" s="23"/>
      <c r="D20" s="23"/>
      <c r="E20" s="23"/>
      <c r="F20" s="49"/>
      <c r="G20" s="23"/>
      <c r="H20" s="23"/>
      <c r="I20" s="23"/>
      <c r="J20" s="23"/>
      <c r="K20" s="23"/>
      <c r="L20" s="50"/>
      <c r="M20" s="50"/>
    </row>
    <row r="21" spans="2:13" ht="15.75">
      <c r="B21" s="53" t="s">
        <v>151</v>
      </c>
      <c r="C21" s="44"/>
      <c r="D21" s="45"/>
      <c r="E21" s="45"/>
      <c r="F21" s="46"/>
      <c r="G21" s="409"/>
      <c r="H21" s="409"/>
      <c r="I21" s="23"/>
      <c r="J21" s="23"/>
      <c r="K21" s="45"/>
      <c r="L21" s="45"/>
      <c r="M21" s="12"/>
    </row>
    <row r="22" spans="2:13" ht="15.75">
      <c r="B22" s="402" t="s">
        <v>2</v>
      </c>
      <c r="C22" s="404"/>
      <c r="D22" s="402" t="s">
        <v>3</v>
      </c>
      <c r="E22" s="402"/>
      <c r="F22" s="259"/>
      <c r="G22" s="410" t="s">
        <v>138</v>
      </c>
      <c r="H22" s="411"/>
      <c r="I22" s="259" t="s">
        <v>5</v>
      </c>
      <c r="J22" s="402" t="s">
        <v>6</v>
      </c>
      <c r="K22" s="402"/>
      <c r="L22" s="12"/>
      <c r="M22" s="12"/>
    </row>
    <row r="23" spans="2:13" ht="15.75">
      <c r="B23" s="406"/>
      <c r="C23" s="406"/>
      <c r="D23" s="406"/>
      <c r="E23" s="406"/>
      <c r="F23" s="260"/>
      <c r="G23" s="406"/>
      <c r="H23" s="406"/>
      <c r="I23" s="261"/>
      <c r="J23" s="406" t="s">
        <v>43</v>
      </c>
      <c r="K23" s="406"/>
      <c r="L23" s="12"/>
      <c r="M23" s="12"/>
    </row>
    <row r="24" spans="2:13" ht="15.7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3" ht="15.75">
      <c r="B25" s="25"/>
      <c r="C25"/>
      <c r="D25"/>
      <c r="E25"/>
      <c r="F25"/>
      <c r="G25"/>
      <c r="H25"/>
      <c r="I25"/>
      <c r="M25"/>
    </row>
    <row r="26" spans="2:13" ht="130.5" customHeight="1">
      <c r="B26" s="34"/>
      <c r="F26" s="27"/>
      <c r="G26" s="27" t="s">
        <v>159</v>
      </c>
      <c r="H26" s="28" t="s">
        <v>160</v>
      </c>
      <c r="I26" s="28" t="s">
        <v>161</v>
      </c>
      <c r="J26" s="52" t="s">
        <v>356</v>
      </c>
      <c r="K26" s="72" t="s">
        <v>162</v>
      </c>
      <c r="L26" s="72" t="s">
        <v>163</v>
      </c>
      <c r="M26" s="29" t="s">
        <v>164</v>
      </c>
    </row>
    <row r="27" spans="2:13">
      <c r="B27" s="26" t="s">
        <v>153</v>
      </c>
      <c r="C27" s="35"/>
      <c r="D27" s="35"/>
      <c r="E27" s="36"/>
      <c r="F27" s="297"/>
      <c r="G27" s="31">
        <v>79.8</v>
      </c>
      <c r="H27" s="31">
        <v>15.36</v>
      </c>
      <c r="I27" s="31">
        <v>13</v>
      </c>
      <c r="J27" s="191">
        <f>IFERROR(IF(IFERROR(MATCH($D$10&amp;$J23,Tabelle2[Codierung],0),0)&gt;0,VLOOKUP(J23,Tabelle1[[Ort]:[RK KLV C üD]],2,),VLOOKUP(J23,Tabelle1[[Ort]:[RK KLV C üD]],5)),"")</f>
        <v>23.876999999999999</v>
      </c>
      <c r="K27" s="124">
        <v>20</v>
      </c>
      <c r="L27" s="124"/>
      <c r="M27" s="32">
        <f>SUM(J27*K27)/60</f>
        <v>7.9589999999999996</v>
      </c>
    </row>
    <row r="28" spans="2:13">
      <c r="B28" s="26" t="s">
        <v>154</v>
      </c>
      <c r="C28" s="35"/>
      <c r="D28" s="35"/>
      <c r="E28" s="36"/>
      <c r="F28" s="297"/>
      <c r="G28" s="31">
        <v>65.400000000000006</v>
      </c>
      <c r="H28" s="31">
        <v>15.36</v>
      </c>
      <c r="I28" s="31">
        <v>13</v>
      </c>
      <c r="J28" s="191">
        <f>IFERROR(IF(IFERROR(MATCH($D$10&amp;$J23,Tabelle2[Codierung],0),0)&gt;0,VLOOKUP(J23,Tabelle1[[Ort]:[RK KLV C üD]],3,),VLOOKUP(J23,Tabelle1[[Ort]:[RK KLV C üD]],6)),"")</f>
        <v>22.428000000000001</v>
      </c>
      <c r="K28" s="124">
        <v>20</v>
      </c>
      <c r="L28" s="124"/>
      <c r="M28" s="32">
        <f>SUM(J28*K28)/60</f>
        <v>7.476</v>
      </c>
    </row>
    <row r="29" spans="2:13">
      <c r="B29" s="26" t="s">
        <v>155</v>
      </c>
      <c r="C29" s="35"/>
      <c r="D29" s="35"/>
      <c r="E29" s="36"/>
      <c r="F29" s="297"/>
      <c r="G29" s="31">
        <v>54.6</v>
      </c>
      <c r="H29" s="31">
        <v>15.36</v>
      </c>
      <c r="I29" s="31">
        <v>13</v>
      </c>
      <c r="J29" s="191">
        <f>IFERROR(IF(IFERROR(MATCH($D$10&amp;$J23,Tabelle2[Codierung],0),0)&gt;0,VLOOKUP(J23,Tabelle1[[Ort]:[RK KLV C üD]],4,),VLOOKUP(J23,Tabelle1[[Ort]:[RK KLV C üD]],7)),"")</f>
        <v>22.806000000000001</v>
      </c>
      <c r="K29" s="124">
        <v>20</v>
      </c>
      <c r="L29" s="124"/>
      <c r="M29" s="32">
        <f>SUM(J29*K29)/60</f>
        <v>7.6020000000000003</v>
      </c>
    </row>
    <row r="30" spans="2:13">
      <c r="B30" s="26"/>
      <c r="C30" s="35"/>
      <c r="D30" s="35"/>
      <c r="E30" s="36"/>
      <c r="F30" s="31"/>
      <c r="G30" s="31"/>
      <c r="H30" s="31"/>
      <c r="I30" s="31"/>
      <c r="J30" s="190"/>
      <c r="K30" s="190"/>
      <c r="L30" s="190"/>
      <c r="M30" s="32">
        <f>SUM(F30*L30)</f>
        <v>0</v>
      </c>
    </row>
    <row r="31" spans="2:13">
      <c r="B31" s="26" t="s">
        <v>256</v>
      </c>
      <c r="C31" s="35"/>
      <c r="D31" s="35"/>
      <c r="E31" s="36"/>
      <c r="F31" s="31">
        <v>0.8</v>
      </c>
      <c r="G31" s="31"/>
      <c r="H31" s="31"/>
      <c r="I31" s="31"/>
      <c r="J31" s="192">
        <v>0.8</v>
      </c>
      <c r="K31" s="264">
        <f>K27+K28+K29</f>
        <v>60</v>
      </c>
      <c r="L31" s="190"/>
      <c r="M31" s="32">
        <f>SUM(J31*K31)/60</f>
        <v>0.8</v>
      </c>
    </row>
    <row r="32" spans="2:13">
      <c r="B32" s="30" t="s">
        <v>165</v>
      </c>
      <c r="C32" s="37"/>
      <c r="D32" s="37"/>
      <c r="E32" s="37"/>
      <c r="F32" s="32"/>
      <c r="G32" s="32"/>
      <c r="H32" s="32"/>
      <c r="I32" s="32"/>
      <c r="J32" s="32"/>
      <c r="K32" s="32"/>
      <c r="L32" s="32"/>
      <c r="M32" s="33">
        <f>ROUND((SUM(M27:M31)*20),0)/20</f>
        <v>23.85</v>
      </c>
    </row>
    <row r="33" spans="2:13">
      <c r="B33" s="1" t="s">
        <v>257</v>
      </c>
    </row>
    <row r="34" spans="2:13" ht="92.25" customHeight="1">
      <c r="B34" s="443" t="s">
        <v>357</v>
      </c>
      <c r="C34" s="443"/>
      <c r="D34" s="443"/>
      <c r="E34" s="443"/>
      <c r="F34" s="443"/>
      <c r="G34" s="443"/>
      <c r="H34" s="443"/>
      <c r="I34" s="443"/>
      <c r="J34" s="443"/>
      <c r="K34" s="443"/>
      <c r="L34" s="443"/>
      <c r="M34" s="443"/>
    </row>
  </sheetData>
  <sheetProtection password="D46B" sheet="1" objects="1" scenarios="1"/>
  <protectedRanges>
    <protectedRange sqref="B19:B21 B23 D19:J21 K21:L21 K19:M20 D23:K23" name="Bereich1"/>
  </protectedRanges>
  <mergeCells count="31">
    <mergeCell ref="L19:M19"/>
    <mergeCell ref="I12:K12"/>
    <mergeCell ref="B34:M34"/>
    <mergeCell ref="G13:I14"/>
    <mergeCell ref="B22:C22"/>
    <mergeCell ref="D22:E22"/>
    <mergeCell ref="G22:H22"/>
    <mergeCell ref="J22:K22"/>
    <mergeCell ref="J23:K23"/>
    <mergeCell ref="B18:C18"/>
    <mergeCell ref="D18:E18"/>
    <mergeCell ref="G18:H18"/>
    <mergeCell ref="J18:K18"/>
    <mergeCell ref="J19:K19"/>
    <mergeCell ref="B23:C23"/>
    <mergeCell ref="D23:E23"/>
    <mergeCell ref="G23:H23"/>
    <mergeCell ref="B19:C19"/>
    <mergeCell ref="D19:E19"/>
    <mergeCell ref="G19:H19"/>
    <mergeCell ref="G21:H21"/>
    <mergeCell ref="D8:F8"/>
    <mergeCell ref="D9:F9"/>
    <mergeCell ref="D10:F10"/>
    <mergeCell ref="D11:F11"/>
    <mergeCell ref="I7:K7"/>
    <mergeCell ref="I8:K8"/>
    <mergeCell ref="I9:K9"/>
    <mergeCell ref="I10:K10"/>
    <mergeCell ref="I11:K11"/>
    <mergeCell ref="D7:F7"/>
  </mergeCells>
  <pageMargins left="1.1811023622047245" right="0.78740157480314965" top="0.78740157480314965" bottom="0.78740157480314965" header="0.51181102362204722" footer="0.51181102362204722"/>
  <pageSetup paperSize="9" scale="75" orientation="portrait" r:id="rId1"/>
  <headerFooter scaleWithDoc="0">
    <oddHeader>&amp;L&amp;"-,Fett"&amp;12Abrechnung Restkosten für 
ausserkantonale ambulante Pflegeleistungen &amp;R&amp;G</oddHeader>
    <oddFooter>&amp;L&amp;8&amp;F&amp;R&amp;8&amp;P /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Q138"/>
  <sheetViews>
    <sheetView topLeftCell="A28" workbookViewId="0">
      <selection activeCell="M39" sqref="M39"/>
    </sheetView>
  </sheetViews>
  <sheetFormatPr baseColWidth="10" defaultRowHeight="12.75"/>
  <cols>
    <col min="1" max="1" width="11" style="1"/>
    <col min="2" max="2" width="14.875" style="1" bestFit="1" customWidth="1"/>
    <col min="3" max="5" width="11" style="1"/>
    <col min="6" max="6" width="12.375" style="1" customWidth="1"/>
    <col min="7" max="9" width="12.25" style="1" customWidth="1"/>
    <col min="10" max="10" width="12.25" style="24" customWidth="1"/>
    <col min="11" max="11" width="12.25" style="1" customWidth="1"/>
    <col min="12" max="12" width="11" style="1"/>
    <col min="13" max="13" width="39.75" style="1" customWidth="1"/>
    <col min="14" max="14" width="12.25" style="1" customWidth="1"/>
    <col min="15" max="15" width="21.5" style="1" bestFit="1" customWidth="1"/>
    <col min="16" max="16" width="10.625" style="1" customWidth="1"/>
    <col min="17" max="16384" width="11" style="1"/>
  </cols>
  <sheetData>
    <row r="1" spans="1:17" ht="13.5" thickBot="1">
      <c r="A1" s="1" t="s">
        <v>5</v>
      </c>
      <c r="B1" s="1" t="s">
        <v>6</v>
      </c>
      <c r="C1" s="1" t="s">
        <v>123</v>
      </c>
      <c r="D1" s="1" t="s">
        <v>124</v>
      </c>
      <c r="E1" s="1" t="s">
        <v>125</v>
      </c>
      <c r="F1" s="1" t="s">
        <v>126</v>
      </c>
      <c r="G1" s="1" t="s">
        <v>127</v>
      </c>
      <c r="H1" s="1" t="s">
        <v>128</v>
      </c>
      <c r="I1" s="172" t="s">
        <v>210</v>
      </c>
      <c r="J1" s="279"/>
      <c r="M1" s="1" t="s">
        <v>134</v>
      </c>
      <c r="N1" s="1" t="s">
        <v>9</v>
      </c>
      <c r="O1" s="1" t="s">
        <v>172</v>
      </c>
      <c r="P1" s="1" t="s">
        <v>135</v>
      </c>
      <c r="Q1" s="1" t="s">
        <v>338</v>
      </c>
    </row>
    <row r="2" spans="1:17">
      <c r="A2" s="269">
        <v>4714</v>
      </c>
      <c r="B2" s="2" t="s">
        <v>15</v>
      </c>
      <c r="C2" s="268">
        <v>40.57</v>
      </c>
      <c r="D2" s="268">
        <v>36.090000000000003</v>
      </c>
      <c r="E2" s="268">
        <v>37.15</v>
      </c>
      <c r="F2" s="268">
        <f t="shared" ref="F2:F33" si="0">IF(C2&lt;=40.57,C2*0.63,25.56)</f>
        <v>25.559100000000001</v>
      </c>
      <c r="G2" s="268">
        <f t="shared" ref="G2:G33" si="1">IF(D2&lt;=36.09,D2*0.63,22.74)</f>
        <v>22.736700000000003</v>
      </c>
      <c r="H2" s="268">
        <f t="shared" ref="H2:H33" si="2">IF(E2&lt;=37.15,E2*0.63,23.4)</f>
        <v>23.404499999999999</v>
      </c>
      <c r="I2" s="193"/>
      <c r="J2" s="280"/>
      <c r="K2" s="8" t="str">
        <f>VLOOKUP(Tabelle1[[#This Row],[Ort]],$O$2:$P$138,2,0)</f>
        <v>L072611Aedermannsdorf</v>
      </c>
      <c r="M2" s="1" t="s">
        <v>359</v>
      </c>
      <c r="N2" s="1" t="s">
        <v>336</v>
      </c>
      <c r="O2" s="1" t="s">
        <v>60</v>
      </c>
      <c r="P2" s="1" t="str">
        <f t="shared" ref="P2:P33" si="3">N2&amp;O2</f>
        <v>Z121111Himmelried</v>
      </c>
      <c r="Q2" s="1" t="str">
        <f>VLOOKUP(Tabelle2[[#This Row],[VertragsOrt]],Tabelle1[[Ort]:[RK KLV A]],1,)</f>
        <v>Himmelried</v>
      </c>
    </row>
    <row r="3" spans="1:17">
      <c r="A3" s="270">
        <v>4556</v>
      </c>
      <c r="B3" s="3" t="s">
        <v>16</v>
      </c>
      <c r="C3" s="268">
        <v>40.57</v>
      </c>
      <c r="D3" s="268">
        <v>36.090000000000003</v>
      </c>
      <c r="E3" s="268">
        <v>37.15</v>
      </c>
      <c r="F3" s="268">
        <f t="shared" si="0"/>
        <v>25.559100000000001</v>
      </c>
      <c r="G3" s="268">
        <f t="shared" si="1"/>
        <v>22.736700000000003</v>
      </c>
      <c r="H3" s="268">
        <f t="shared" si="2"/>
        <v>23.404499999999999</v>
      </c>
      <c r="I3" s="194" t="s">
        <v>16</v>
      </c>
      <c r="J3" s="280"/>
      <c r="K3" s="8" t="str">
        <f>VLOOKUP(Tabelle1[[#This Row],[Ort]],$O$2:$P$138,2,0)</f>
        <v>A752911Aeschi</v>
      </c>
      <c r="M3" s="1" t="s">
        <v>359</v>
      </c>
      <c r="N3" s="1" t="s">
        <v>336</v>
      </c>
      <c r="O3" s="1" t="s">
        <v>41</v>
      </c>
      <c r="P3" s="58" t="str">
        <f t="shared" si="3"/>
        <v>Z121111Erschwil</v>
      </c>
      <c r="Q3" s="1" t="str">
        <f>VLOOKUP(Tabelle2[[#This Row],[VertragsOrt]],Tabelle1[[Ort]:[RK KLV A]],1,)</f>
        <v>Erschwil</v>
      </c>
    </row>
    <row r="4" spans="1:17">
      <c r="A4" s="271">
        <v>4583</v>
      </c>
      <c r="B4" s="174" t="s">
        <v>212</v>
      </c>
      <c r="C4" s="268">
        <v>39.35</v>
      </c>
      <c r="D4" s="268">
        <v>35.01</v>
      </c>
      <c r="E4" s="268">
        <v>36.04</v>
      </c>
      <c r="F4" s="268">
        <f t="shared" si="0"/>
        <v>24.790500000000002</v>
      </c>
      <c r="G4" s="268">
        <f t="shared" si="1"/>
        <v>22.0563</v>
      </c>
      <c r="H4" s="268">
        <f t="shared" si="2"/>
        <v>22.705200000000001</v>
      </c>
      <c r="I4" s="194" t="s">
        <v>211</v>
      </c>
      <c r="J4" s="280"/>
      <c r="K4" s="8" t="str">
        <f>VLOOKUP(Tabelle1[[#This Row],[Ort]],$O$2:$P$138,2,0)</f>
        <v>J750611Aetigkofen</v>
      </c>
      <c r="M4" s="1" t="s">
        <v>226</v>
      </c>
      <c r="N4" s="232" t="s">
        <v>314</v>
      </c>
      <c r="O4" s="1" t="s">
        <v>212</v>
      </c>
      <c r="P4" s="58" t="str">
        <f t="shared" si="3"/>
        <v>J750611Aetigkofen</v>
      </c>
      <c r="Q4" s="1" t="str">
        <f>VLOOKUP(Tabelle2[[#This Row],[VertragsOrt]],Tabelle1[[Ort]:[RK KLV A]],1,)</f>
        <v>Aetigkofen</v>
      </c>
    </row>
    <row r="5" spans="1:17">
      <c r="A5" s="271">
        <v>4587</v>
      </c>
      <c r="B5" s="174" t="s">
        <v>114</v>
      </c>
      <c r="C5" s="268">
        <v>39.35</v>
      </c>
      <c r="D5" s="268">
        <v>35.01</v>
      </c>
      <c r="E5" s="268">
        <v>36.04</v>
      </c>
      <c r="F5" s="268">
        <f t="shared" si="0"/>
        <v>24.790500000000002</v>
      </c>
      <c r="G5" s="268">
        <f t="shared" si="1"/>
        <v>22.0563</v>
      </c>
      <c r="H5" s="268">
        <f t="shared" si="2"/>
        <v>22.705200000000001</v>
      </c>
      <c r="I5" s="194" t="s">
        <v>211</v>
      </c>
      <c r="J5" s="280"/>
      <c r="K5" s="8" t="str">
        <f>VLOOKUP(Tabelle1[[#This Row],[Ort]],$O$2:$P$138,2,0)</f>
        <v>J750611Aetingen</v>
      </c>
      <c r="M5" s="1" t="s">
        <v>226</v>
      </c>
      <c r="N5" s="232" t="s">
        <v>314</v>
      </c>
      <c r="O5" s="1" t="s">
        <v>114</v>
      </c>
      <c r="P5" s="58" t="str">
        <f t="shared" si="3"/>
        <v>J750611Aetingen</v>
      </c>
      <c r="Q5" s="1" t="str">
        <f>VLOOKUP(Tabelle2[[#This Row],[VertragsOrt]],Tabelle1[[Ort]:[RK KLV A]],1,)</f>
        <v>Aetingen</v>
      </c>
    </row>
    <row r="6" spans="1:17">
      <c r="A6" s="274">
        <v>4615</v>
      </c>
      <c r="B6" s="277" t="s">
        <v>246</v>
      </c>
      <c r="C6" s="268">
        <v>40.57</v>
      </c>
      <c r="D6" s="268">
        <v>36.090000000000003</v>
      </c>
      <c r="E6" s="268">
        <v>37.15</v>
      </c>
      <c r="F6" s="278">
        <f t="shared" si="0"/>
        <v>25.559100000000001</v>
      </c>
      <c r="G6" s="278">
        <f t="shared" si="1"/>
        <v>22.736700000000003</v>
      </c>
      <c r="H6" s="278">
        <f t="shared" si="2"/>
        <v>23.404499999999999</v>
      </c>
      <c r="I6" s="194" t="s">
        <v>55</v>
      </c>
      <c r="J6" s="280"/>
      <c r="K6" s="8" t="str">
        <f>VLOOKUP(Tabelle1[[#This Row],[Ort]],$O$2:$P$138,2,0)</f>
        <v>O105411Allerheiligenberg</v>
      </c>
      <c r="M6" s="172" t="s">
        <v>226</v>
      </c>
      <c r="N6" s="232" t="s">
        <v>314</v>
      </c>
      <c r="O6" s="172" t="s">
        <v>17</v>
      </c>
      <c r="P6" s="172" t="str">
        <f t="shared" si="3"/>
        <v>J750611Balm b. Günsberg</v>
      </c>
      <c r="Q6" s="1" t="str">
        <f>VLOOKUP(Tabelle2[[#This Row],[VertragsOrt]],Tabelle1[[Ort]:[RK KLV A]],1,)</f>
        <v>Balm b. Günsberg</v>
      </c>
    </row>
    <row r="7" spans="1:17">
      <c r="A7" s="270">
        <v>4525</v>
      </c>
      <c r="B7" s="3" t="s">
        <v>17</v>
      </c>
      <c r="C7" s="268">
        <v>38.54</v>
      </c>
      <c r="D7" s="268">
        <v>34.29</v>
      </c>
      <c r="E7" s="268">
        <v>35.29</v>
      </c>
      <c r="F7" s="268">
        <f t="shared" si="0"/>
        <v>24.280200000000001</v>
      </c>
      <c r="G7" s="268">
        <f t="shared" si="1"/>
        <v>21.602699999999999</v>
      </c>
      <c r="H7" s="268">
        <f t="shared" si="2"/>
        <v>22.232700000000001</v>
      </c>
      <c r="I7" s="193"/>
      <c r="J7" s="280"/>
      <c r="K7" s="8" t="str">
        <f>VLOOKUP(Tabelle1[[#This Row],[Ort]],$O$2:$P$138,2,0)</f>
        <v>J750611Balm b. Günsberg</v>
      </c>
      <c r="M7" s="172" t="s">
        <v>226</v>
      </c>
      <c r="N7" s="232" t="s">
        <v>314</v>
      </c>
      <c r="O7" s="172" t="s">
        <v>227</v>
      </c>
      <c r="P7" s="172" t="str">
        <f t="shared" si="3"/>
        <v>J750611Balm b. Messen</v>
      </c>
      <c r="Q7" s="1" t="str">
        <f>VLOOKUP(Tabelle2[[#This Row],[VertragsOrt]],Tabelle1[[Ort]:[RK KLV A]],1,)</f>
        <v>Balm b. Messen</v>
      </c>
    </row>
    <row r="8" spans="1:17">
      <c r="A8" s="270">
        <v>3254</v>
      </c>
      <c r="B8" s="3" t="s">
        <v>227</v>
      </c>
      <c r="C8" s="268">
        <v>39.35</v>
      </c>
      <c r="D8" s="268">
        <v>35.01</v>
      </c>
      <c r="E8" s="268">
        <v>36.04</v>
      </c>
      <c r="F8" s="268">
        <f t="shared" si="0"/>
        <v>24.790500000000002</v>
      </c>
      <c r="G8" s="268">
        <f t="shared" si="1"/>
        <v>22.0563</v>
      </c>
      <c r="H8" s="268">
        <f t="shared" si="2"/>
        <v>22.705200000000001</v>
      </c>
      <c r="I8" s="194" t="s">
        <v>84</v>
      </c>
      <c r="J8" s="280"/>
      <c r="K8" s="8" t="str">
        <f>VLOOKUP(Tabelle1[[#This Row],[Ort]],$O$2:$P$138,2,0)</f>
        <v>J750611Balm b. Messen</v>
      </c>
      <c r="M8" s="172" t="s">
        <v>226</v>
      </c>
      <c r="N8" s="232" t="s">
        <v>314</v>
      </c>
      <c r="O8" s="1" t="s">
        <v>213</v>
      </c>
      <c r="P8" s="172" t="str">
        <f t="shared" si="3"/>
        <v>J750611Bibern</v>
      </c>
      <c r="Q8" s="1" t="str">
        <f>VLOOKUP(Tabelle2[[#This Row],[VertragsOrt]],Tabelle1[[Ort]:[RK KLV A]],1,)</f>
        <v>Bibern</v>
      </c>
    </row>
    <row r="9" spans="1:17">
      <c r="A9" s="270">
        <v>4710</v>
      </c>
      <c r="B9" s="3" t="s">
        <v>18</v>
      </c>
      <c r="C9" s="268">
        <v>40.57</v>
      </c>
      <c r="D9" s="268">
        <v>36.090000000000003</v>
      </c>
      <c r="E9" s="268">
        <v>37.15</v>
      </c>
      <c r="F9" s="268">
        <f t="shared" si="0"/>
        <v>25.559100000000001</v>
      </c>
      <c r="G9" s="268">
        <f t="shared" si="1"/>
        <v>22.736700000000003</v>
      </c>
      <c r="H9" s="268">
        <f t="shared" si="2"/>
        <v>23.404499999999999</v>
      </c>
      <c r="I9" s="193"/>
      <c r="J9" s="280"/>
      <c r="K9" s="8" t="str">
        <f>VLOOKUP(Tabelle1[[#This Row],[Ort]],$O$2:$P$138,2,0)</f>
        <v>L072611Balsthal</v>
      </c>
      <c r="M9" s="172" t="s">
        <v>226</v>
      </c>
      <c r="N9" s="232" t="s">
        <v>314</v>
      </c>
      <c r="O9" s="172" t="s">
        <v>25</v>
      </c>
      <c r="P9" s="172" t="str">
        <f t="shared" si="3"/>
        <v>J750611Biezwil</v>
      </c>
      <c r="Q9" s="1" t="str">
        <f>VLOOKUP(Tabelle2[[#This Row],[VertragsOrt]],Tabelle1[[Ort]:[RK KLV A]],1,)</f>
        <v>Biezwil</v>
      </c>
    </row>
    <row r="10" spans="1:17">
      <c r="A10" s="270">
        <v>4252</v>
      </c>
      <c r="B10" s="3" t="s">
        <v>19</v>
      </c>
      <c r="C10" s="268">
        <v>37.9</v>
      </c>
      <c r="D10" s="268">
        <v>35.6</v>
      </c>
      <c r="E10" s="268">
        <v>36.200000000000003</v>
      </c>
      <c r="F10" s="268">
        <f t="shared" si="0"/>
        <v>23.876999999999999</v>
      </c>
      <c r="G10" s="268">
        <f t="shared" si="1"/>
        <v>22.428000000000001</v>
      </c>
      <c r="H10" s="268">
        <f t="shared" si="2"/>
        <v>22.806000000000001</v>
      </c>
      <c r="I10" s="193"/>
      <c r="J10" s="280"/>
      <c r="K10" s="8" t="str">
        <f>VLOOKUP(Tabelle1[[#This Row],[Ort]],$O$2:$P$138,2,0)</f>
        <v>N756811Bärschwil</v>
      </c>
      <c r="M10" s="1" t="s">
        <v>226</v>
      </c>
      <c r="N10" s="281" t="s">
        <v>314</v>
      </c>
      <c r="O10" s="1" t="s">
        <v>214</v>
      </c>
      <c r="P10" s="1" t="str">
        <f t="shared" si="3"/>
        <v>J750611Brittern</v>
      </c>
      <c r="Q10" s="1" t="str">
        <f>VLOOKUP(Tabelle2[[#This Row],[VertragsOrt]],Tabelle1[[Ort]:[RK KLV A]],1,)</f>
        <v>Brittern</v>
      </c>
    </row>
    <row r="11" spans="1:17">
      <c r="A11" s="270">
        <v>4112</v>
      </c>
      <c r="B11" s="3" t="s">
        <v>20</v>
      </c>
      <c r="C11" s="268">
        <v>40.57</v>
      </c>
      <c r="D11" s="268">
        <v>36.090000000000003</v>
      </c>
      <c r="E11" s="268">
        <v>37.15</v>
      </c>
      <c r="F11" s="268">
        <f t="shared" si="0"/>
        <v>25.559100000000001</v>
      </c>
      <c r="G11" s="268">
        <f t="shared" si="1"/>
        <v>22.736700000000003</v>
      </c>
      <c r="H11" s="268">
        <f t="shared" si="2"/>
        <v>23.404499999999999</v>
      </c>
      <c r="I11" s="193"/>
      <c r="J11" s="280"/>
      <c r="K11" s="8" t="str">
        <f>VLOOKUP(Tabelle1[[#This Row],[Ort]],$O$2:$P$138,2,0)</f>
        <v>M753311Bättwil</v>
      </c>
      <c r="M11" s="172" t="s">
        <v>226</v>
      </c>
      <c r="N11" s="232" t="s">
        <v>314</v>
      </c>
      <c r="O11" s="172" t="s">
        <v>215</v>
      </c>
      <c r="P11" s="172" t="str">
        <f t="shared" si="3"/>
        <v>J750611Brügglen</v>
      </c>
      <c r="Q11" s="1" t="str">
        <f>VLOOKUP(Tabelle2[[#This Row],[VertragsOrt]],Tabelle1[[Ort]:[RK KLV A]],1,)</f>
        <v>Brügglen</v>
      </c>
    </row>
    <row r="12" spans="1:17">
      <c r="A12" s="270">
        <v>4229</v>
      </c>
      <c r="B12" s="4" t="s">
        <v>21</v>
      </c>
      <c r="C12" s="268">
        <v>37.9</v>
      </c>
      <c r="D12" s="268">
        <v>35.6</v>
      </c>
      <c r="E12" s="268">
        <v>36.200000000000003</v>
      </c>
      <c r="F12" s="268">
        <f t="shared" si="0"/>
        <v>23.876999999999999</v>
      </c>
      <c r="G12" s="268">
        <f t="shared" si="1"/>
        <v>22.428000000000001</v>
      </c>
      <c r="H12" s="268">
        <f t="shared" si="2"/>
        <v>22.806000000000001</v>
      </c>
      <c r="I12" s="193"/>
      <c r="J12" s="280"/>
      <c r="K12" s="8" t="str">
        <f>VLOOKUP(Tabelle1[[#This Row],[Ort]],$O$2:$P$138,2,0)</f>
        <v>N756811Beinwil</v>
      </c>
      <c r="M12" s="172" t="s">
        <v>226</v>
      </c>
      <c r="N12" s="232" t="s">
        <v>314</v>
      </c>
      <c r="O12" s="1" t="s">
        <v>266</v>
      </c>
      <c r="P12" s="172" t="str">
        <f t="shared" si="3"/>
        <v>J750611Brunnenthal</v>
      </c>
      <c r="Q12" s="1" t="str">
        <f>VLOOKUP(Tabelle2[[#This Row],[VertragsOrt]],Tabelle1[[Ort]:[RK KLV A]],1,)</f>
        <v>Brunnenthal</v>
      </c>
    </row>
    <row r="13" spans="1:17">
      <c r="A13" s="270">
        <v>4512</v>
      </c>
      <c r="B13" s="3" t="s">
        <v>22</v>
      </c>
      <c r="C13" s="268">
        <v>9.6</v>
      </c>
      <c r="D13" s="268">
        <v>18.5</v>
      </c>
      <c r="E13" s="268">
        <v>24.9</v>
      </c>
      <c r="F13" s="268">
        <f t="shared" si="0"/>
        <v>6.048</v>
      </c>
      <c r="G13" s="268">
        <f t="shared" si="1"/>
        <v>11.654999999999999</v>
      </c>
      <c r="H13" s="268">
        <f t="shared" si="2"/>
        <v>15.686999999999999</v>
      </c>
      <c r="I13" s="193"/>
      <c r="J13" s="280"/>
      <c r="K13" s="8" t="str">
        <f>VLOOKUP(Tabelle1[[#This Row],[Ort]],$O$2:$P$138,2,0)</f>
        <v>X750211Bellach</v>
      </c>
      <c r="M13" s="172" t="s">
        <v>226</v>
      </c>
      <c r="N13" s="232" t="s">
        <v>314</v>
      </c>
      <c r="O13" s="172" t="s">
        <v>44</v>
      </c>
      <c r="P13" s="172" t="str">
        <f t="shared" si="3"/>
        <v>J750611Feldbrunnen</v>
      </c>
      <c r="Q13" s="1" t="str">
        <f>VLOOKUP(Tabelle2[[#This Row],[VertragsOrt]],Tabelle1[[Ort]:[RK KLV A]],1,)</f>
        <v>Feldbrunnen</v>
      </c>
    </row>
    <row r="14" spans="1:17">
      <c r="A14" s="270">
        <v>2544</v>
      </c>
      <c r="B14" s="3" t="s">
        <v>23</v>
      </c>
      <c r="C14" s="268">
        <v>40.57</v>
      </c>
      <c r="D14" s="268">
        <v>36.090000000000003</v>
      </c>
      <c r="E14" s="268">
        <v>37.15</v>
      </c>
      <c r="F14" s="268">
        <f t="shared" si="0"/>
        <v>25.559100000000001</v>
      </c>
      <c r="G14" s="268">
        <f t="shared" si="1"/>
        <v>22.736700000000003</v>
      </c>
      <c r="H14" s="268">
        <f t="shared" si="2"/>
        <v>23.404499999999999</v>
      </c>
      <c r="I14" s="193"/>
      <c r="J14" s="280"/>
      <c r="K14" s="8" t="str">
        <f>VLOOKUP(Tabelle1[[#This Row],[Ort]],$O$2:$P$138,2,0)</f>
        <v>A750311Bettlach</v>
      </c>
      <c r="M14" s="172" t="s">
        <v>226</v>
      </c>
      <c r="N14" s="232" t="s">
        <v>314</v>
      </c>
      <c r="O14" s="172" t="s">
        <v>206</v>
      </c>
      <c r="P14" s="172" t="str">
        <f t="shared" si="3"/>
        <v>J750611Gächliwil</v>
      </c>
      <c r="Q14" s="1" t="str">
        <f>VLOOKUP(Tabelle2[[#This Row],[VertragsOrt]],Tabelle1[[Ort]:[RK KLV A]],1,)</f>
        <v>Gächliwil</v>
      </c>
    </row>
    <row r="15" spans="1:17">
      <c r="A15" s="270">
        <v>4562</v>
      </c>
      <c r="B15" s="3" t="s">
        <v>24</v>
      </c>
      <c r="C15" s="268">
        <v>36.51</v>
      </c>
      <c r="D15" s="268">
        <v>32.479999999999997</v>
      </c>
      <c r="E15" s="268">
        <v>33.44</v>
      </c>
      <c r="F15" s="268">
        <f t="shared" si="0"/>
        <v>23.001300000000001</v>
      </c>
      <c r="G15" s="268">
        <f t="shared" si="1"/>
        <v>20.462399999999999</v>
      </c>
      <c r="H15" s="268">
        <f t="shared" si="2"/>
        <v>21.0672</v>
      </c>
      <c r="I15" s="193"/>
      <c r="J15" s="280"/>
      <c r="K15" s="8" t="str">
        <f>VLOOKUP(Tabelle1[[#This Row],[Ort]],$O$2:$P$138,2,0)</f>
        <v>P758611Biberist</v>
      </c>
      <c r="M15" s="172" t="s">
        <v>226</v>
      </c>
      <c r="N15" s="232" t="s">
        <v>314</v>
      </c>
      <c r="O15" s="172" t="s">
        <v>216</v>
      </c>
      <c r="P15" s="172" t="str">
        <f t="shared" si="3"/>
        <v>J750611Gossliwil</v>
      </c>
      <c r="Q15" s="1" t="str">
        <f>VLOOKUP(Tabelle2[[#This Row],[VertragsOrt]],Tabelle1[[Ort]:[RK KLV A]],1,)</f>
        <v>Gossliwil</v>
      </c>
    </row>
    <row r="16" spans="1:17">
      <c r="A16" s="271">
        <v>4578</v>
      </c>
      <c r="B16" s="174" t="s">
        <v>213</v>
      </c>
      <c r="C16" s="268">
        <v>39.35</v>
      </c>
      <c r="D16" s="268">
        <v>35.01</v>
      </c>
      <c r="E16" s="268">
        <v>36.04</v>
      </c>
      <c r="F16" s="268">
        <f t="shared" si="0"/>
        <v>24.790500000000002</v>
      </c>
      <c r="G16" s="268">
        <f t="shared" si="1"/>
        <v>22.0563</v>
      </c>
      <c r="H16" s="268">
        <f t="shared" si="2"/>
        <v>22.705200000000001</v>
      </c>
      <c r="I16" s="194" t="s">
        <v>211</v>
      </c>
      <c r="J16" s="280"/>
      <c r="K16" s="8" t="str">
        <f>VLOOKUP(Tabelle1[[#This Row],[Ort]],$O$2:$P$138,2,0)</f>
        <v>J750611Bibern</v>
      </c>
      <c r="M16" s="172" t="s">
        <v>226</v>
      </c>
      <c r="N16" s="232" t="s">
        <v>314</v>
      </c>
      <c r="O16" s="172" t="s">
        <v>53</v>
      </c>
      <c r="P16" s="172" t="str">
        <f t="shared" si="3"/>
        <v>J750611Günsberg</v>
      </c>
      <c r="Q16" s="1" t="str">
        <f>VLOOKUP(Tabelle2[[#This Row],[VertragsOrt]],Tabelle1[[Ort]:[RK KLV A]],1,)</f>
        <v>Günsberg</v>
      </c>
    </row>
    <row r="17" spans="1:17">
      <c r="A17" s="270">
        <v>4585</v>
      </c>
      <c r="B17" s="175" t="s">
        <v>25</v>
      </c>
      <c r="C17" s="268">
        <v>39.35</v>
      </c>
      <c r="D17" s="268">
        <v>35.01</v>
      </c>
      <c r="E17" s="268">
        <v>36.04</v>
      </c>
      <c r="F17" s="268">
        <f t="shared" si="0"/>
        <v>24.790500000000002</v>
      </c>
      <c r="G17" s="268">
        <f t="shared" si="1"/>
        <v>22.0563</v>
      </c>
      <c r="H17" s="268">
        <f t="shared" si="2"/>
        <v>22.705200000000001</v>
      </c>
      <c r="I17" s="193"/>
      <c r="J17" s="280"/>
      <c r="K17" s="8" t="str">
        <f>VLOOKUP(Tabelle1[[#This Row],[Ort]],$O$2:$P$138,2,0)</f>
        <v>J750611Biezwil</v>
      </c>
      <c r="M17" s="172" t="s">
        <v>226</v>
      </c>
      <c r="N17" s="232" t="s">
        <v>314</v>
      </c>
      <c r="O17" s="172" t="s">
        <v>217</v>
      </c>
      <c r="P17" s="172" t="str">
        <f t="shared" si="3"/>
        <v>J750611Hessigkofen</v>
      </c>
      <c r="Q17" s="1" t="str">
        <f>VLOOKUP(Tabelle2[[#This Row],[VertragsOrt]],Tabelle1[[Ort]:[RK KLV A]],1,)</f>
        <v>Hessigkofen</v>
      </c>
    </row>
    <row r="18" spans="1:17">
      <c r="A18" s="270">
        <v>4556</v>
      </c>
      <c r="B18" s="3" t="s">
        <v>26</v>
      </c>
      <c r="C18" s="268">
        <v>40.57</v>
      </c>
      <c r="D18" s="268">
        <v>36.090000000000003</v>
      </c>
      <c r="E18" s="268">
        <v>37.15</v>
      </c>
      <c r="F18" s="268">
        <f t="shared" si="0"/>
        <v>25.559100000000001</v>
      </c>
      <c r="G18" s="268">
        <f t="shared" si="1"/>
        <v>22.736700000000003</v>
      </c>
      <c r="H18" s="268">
        <f t="shared" si="2"/>
        <v>23.404499999999999</v>
      </c>
      <c r="I18" s="193"/>
      <c r="J18" s="280"/>
      <c r="K18" s="8" t="str">
        <f>VLOOKUP(Tabelle1[[#This Row],[Ort]],$O$2:$P$138,2,0)</f>
        <v>A752911Bolken</v>
      </c>
      <c r="M18" s="172" t="s">
        <v>226</v>
      </c>
      <c r="N18" s="232" t="s">
        <v>314</v>
      </c>
      <c r="O18" s="172" t="s">
        <v>207</v>
      </c>
      <c r="P18" s="172" t="str">
        <f t="shared" si="3"/>
        <v>J750611Ichertswil</v>
      </c>
      <c r="Q18" s="1" t="str">
        <f>VLOOKUP(Tabelle2[[#This Row],[VertragsOrt]],Tabelle1[[Ort]:[RK KLV A]],1,)</f>
        <v>Ichertswil</v>
      </c>
    </row>
    <row r="19" spans="1:17">
      <c r="A19" s="270">
        <v>4618</v>
      </c>
      <c r="B19" s="3" t="s">
        <v>27</v>
      </c>
      <c r="C19" s="268">
        <v>40.57</v>
      </c>
      <c r="D19" s="268">
        <v>36.090000000000003</v>
      </c>
      <c r="E19" s="268">
        <v>37.15</v>
      </c>
      <c r="F19" s="268">
        <f t="shared" si="0"/>
        <v>25.559100000000001</v>
      </c>
      <c r="G19" s="268">
        <f t="shared" si="1"/>
        <v>22.736700000000003</v>
      </c>
      <c r="H19" s="268">
        <f t="shared" si="2"/>
        <v>23.404499999999999</v>
      </c>
      <c r="I19" s="193"/>
      <c r="J19" s="280"/>
      <c r="K19" s="8" t="str">
        <f>VLOOKUP(Tabelle1[[#This Row],[Ort]],$O$2:$P$138,2,0)</f>
        <v>L752411Boningen</v>
      </c>
      <c r="M19" s="172" t="s">
        <v>226</v>
      </c>
      <c r="N19" s="232" t="s">
        <v>314</v>
      </c>
      <c r="O19" s="172" t="s">
        <v>67</v>
      </c>
      <c r="P19" s="172" t="str">
        <f t="shared" si="3"/>
        <v>J750611Kammersrohr</v>
      </c>
      <c r="Q19" s="1" t="str">
        <f>VLOOKUP(Tabelle2[[#This Row],[VertragsOrt]],Tabelle1[[Ort]:[RK KLV A]],1,)</f>
        <v>Kammersrohr</v>
      </c>
    </row>
    <row r="20" spans="1:17">
      <c r="A20" s="270">
        <v>4226</v>
      </c>
      <c r="B20" s="3" t="s">
        <v>28</v>
      </c>
      <c r="C20" s="268">
        <v>37.9</v>
      </c>
      <c r="D20" s="268">
        <v>35.6</v>
      </c>
      <c r="E20" s="268">
        <v>36.200000000000003</v>
      </c>
      <c r="F20" s="268">
        <f t="shared" si="0"/>
        <v>23.876999999999999</v>
      </c>
      <c r="G20" s="268">
        <f t="shared" si="1"/>
        <v>22.428000000000001</v>
      </c>
      <c r="H20" s="268">
        <f t="shared" si="2"/>
        <v>22.806000000000001</v>
      </c>
      <c r="I20" s="193"/>
      <c r="J20" s="280"/>
      <c r="K20" s="8" t="str">
        <f>VLOOKUP(Tabelle1[[#This Row],[Ort]],$O$2:$P$138,2,0)</f>
        <v>N756811Breitenbach</v>
      </c>
      <c r="M20" s="172" t="s">
        <v>226</v>
      </c>
      <c r="N20" s="232" t="s">
        <v>314</v>
      </c>
      <c r="O20" s="172" t="s">
        <v>218</v>
      </c>
      <c r="P20" s="172" t="str">
        <f t="shared" si="3"/>
        <v>J750611Küttigkofen</v>
      </c>
      <c r="Q20" s="1" t="str">
        <f>VLOOKUP(Tabelle2[[#This Row],[VertragsOrt]],Tabelle1[[Ort]:[RK KLV A]],1,)</f>
        <v>Küttigkofen</v>
      </c>
    </row>
    <row r="21" spans="1:17">
      <c r="A21" s="271">
        <v>4588</v>
      </c>
      <c r="B21" s="174" t="s">
        <v>214</v>
      </c>
      <c r="C21" s="268">
        <v>39.35</v>
      </c>
      <c r="D21" s="268">
        <v>35.01</v>
      </c>
      <c r="E21" s="268">
        <v>36.04</v>
      </c>
      <c r="F21" s="268">
        <f t="shared" si="0"/>
        <v>24.790500000000002</v>
      </c>
      <c r="G21" s="268">
        <f t="shared" si="1"/>
        <v>22.0563</v>
      </c>
      <c r="H21" s="268">
        <f t="shared" si="2"/>
        <v>22.705200000000001</v>
      </c>
      <c r="I21" s="194" t="s">
        <v>211</v>
      </c>
      <c r="J21" s="280"/>
      <c r="K21" s="8" t="str">
        <f>VLOOKUP(Tabelle1[[#This Row],[Ort]],$O$2:$P$138,2,0)</f>
        <v>J750611Brittern</v>
      </c>
      <c r="M21" s="172" t="s">
        <v>226</v>
      </c>
      <c r="N21" s="232" t="s">
        <v>314</v>
      </c>
      <c r="O21" s="172" t="s">
        <v>205</v>
      </c>
      <c r="P21" s="172" t="str">
        <f t="shared" si="3"/>
        <v>J750611Kyburg-Buchegg</v>
      </c>
      <c r="Q21" s="1" t="str">
        <f>VLOOKUP(Tabelle2[[#This Row],[VertragsOrt]],Tabelle1[[Ort]:[RK KLV A]],1,)</f>
        <v>Kyburg-Buchegg</v>
      </c>
    </row>
    <row r="22" spans="1:17">
      <c r="A22" s="271">
        <v>4582</v>
      </c>
      <c r="B22" s="174" t="s">
        <v>215</v>
      </c>
      <c r="C22" s="268">
        <v>39.35</v>
      </c>
      <c r="D22" s="268">
        <v>35.01</v>
      </c>
      <c r="E22" s="268">
        <v>36.04</v>
      </c>
      <c r="F22" s="268">
        <f t="shared" si="0"/>
        <v>24.790500000000002</v>
      </c>
      <c r="G22" s="268">
        <f t="shared" si="1"/>
        <v>22.0563</v>
      </c>
      <c r="H22" s="268">
        <f t="shared" si="2"/>
        <v>22.705200000000001</v>
      </c>
      <c r="I22" s="194" t="s">
        <v>211</v>
      </c>
      <c r="J22" s="280"/>
      <c r="K22" s="8" t="str">
        <f>VLOOKUP(Tabelle1[[#This Row],[Ort]],$O$2:$P$138,2,0)</f>
        <v>J750611Brügglen</v>
      </c>
      <c r="M22" s="172" t="s">
        <v>226</v>
      </c>
      <c r="N22" s="232" t="s">
        <v>314</v>
      </c>
      <c r="O22" s="172" t="s">
        <v>75</v>
      </c>
      <c r="P22" s="172" t="str">
        <f t="shared" si="3"/>
        <v>J750611Lohn-Ammannsegg</v>
      </c>
      <c r="Q22" s="1" t="str">
        <f>VLOOKUP(Tabelle2[[#This Row],[VertragsOrt]],Tabelle1[[Ort]:[RK KLV A]],1,)</f>
        <v>Lohn-Ammannsegg</v>
      </c>
    </row>
    <row r="23" spans="1:17">
      <c r="A23" s="270">
        <v>3307</v>
      </c>
      <c r="B23" s="4" t="s">
        <v>266</v>
      </c>
      <c r="C23" s="272">
        <v>39.35</v>
      </c>
      <c r="D23" s="272">
        <v>35.01</v>
      </c>
      <c r="E23" s="272">
        <v>36.04</v>
      </c>
      <c r="F23" s="268">
        <f t="shared" si="0"/>
        <v>24.790500000000002</v>
      </c>
      <c r="G23" s="268">
        <f t="shared" si="1"/>
        <v>22.0563</v>
      </c>
      <c r="H23" s="268">
        <f t="shared" si="2"/>
        <v>22.705200000000001</v>
      </c>
      <c r="I23" s="194" t="s">
        <v>84</v>
      </c>
      <c r="J23" s="280"/>
      <c r="K23" s="8" t="str">
        <f>VLOOKUP(Tabelle1[[#This Row],[Ort]],$O$2:$P$138,2,0)</f>
        <v>J750611Brunnenthal</v>
      </c>
      <c r="M23" s="172" t="s">
        <v>226</v>
      </c>
      <c r="N23" s="232" t="s">
        <v>314</v>
      </c>
      <c r="O23" s="172" t="s">
        <v>209</v>
      </c>
      <c r="P23" s="172" t="str">
        <f t="shared" si="3"/>
        <v>J750611Lüsslingen</v>
      </c>
      <c r="Q23" s="1" t="str">
        <f>VLOOKUP(Tabelle2[[#This Row],[VertragsOrt]],Tabelle1[[Ort]:[RK KLV A]],1,)</f>
        <v>Lüsslingen</v>
      </c>
    </row>
    <row r="24" spans="1:17">
      <c r="A24" s="270">
        <v>4413</v>
      </c>
      <c r="B24" s="3" t="s">
        <v>30</v>
      </c>
      <c r="C24" s="268">
        <v>37.9</v>
      </c>
      <c r="D24" s="268">
        <v>35.6</v>
      </c>
      <c r="E24" s="268">
        <v>36.200000000000003</v>
      </c>
      <c r="F24" s="268">
        <f t="shared" si="0"/>
        <v>23.876999999999999</v>
      </c>
      <c r="G24" s="268">
        <f t="shared" si="1"/>
        <v>22.428000000000001</v>
      </c>
      <c r="H24" s="268">
        <f t="shared" si="2"/>
        <v>22.806000000000001</v>
      </c>
      <c r="I24" s="193"/>
      <c r="J24" s="280"/>
      <c r="K24" s="8" t="str">
        <f>VLOOKUP(Tabelle1[[#This Row],[Ort]],$O$2:$P$138,2,0)</f>
        <v>N756811Büren</v>
      </c>
      <c r="M24" s="172" t="s">
        <v>226</v>
      </c>
      <c r="N24" s="232" t="s">
        <v>314</v>
      </c>
      <c r="O24" s="172" t="s">
        <v>80</v>
      </c>
      <c r="P24" s="172" t="str">
        <f t="shared" si="3"/>
        <v>J750611Lüterkofen</v>
      </c>
      <c r="Q24" s="1" t="str">
        <f>VLOOKUP(Tabelle2[[#This Row],[VertragsOrt]],Tabelle1[[Ort]:[RK KLV A]],1,)</f>
        <v>Lüterkofen</v>
      </c>
    </row>
    <row r="25" spans="1:17">
      <c r="A25" s="270">
        <v>4227</v>
      </c>
      <c r="B25" s="3" t="s">
        <v>31</v>
      </c>
      <c r="C25" s="268">
        <v>37.9</v>
      </c>
      <c r="D25" s="268">
        <v>35.6</v>
      </c>
      <c r="E25" s="268">
        <v>36.200000000000003</v>
      </c>
      <c r="F25" s="268">
        <f t="shared" si="0"/>
        <v>23.876999999999999</v>
      </c>
      <c r="G25" s="268">
        <f t="shared" si="1"/>
        <v>22.428000000000001</v>
      </c>
      <c r="H25" s="268">
        <f t="shared" si="2"/>
        <v>22.806000000000001</v>
      </c>
      <c r="I25" s="193"/>
      <c r="J25" s="280"/>
      <c r="K25" s="8" t="str">
        <f>VLOOKUP(Tabelle1[[#This Row],[Ort]],$O$2:$P$138,2,0)</f>
        <v>N756811Büsserach</v>
      </c>
      <c r="M25" s="172" t="s">
        <v>226</v>
      </c>
      <c r="N25" s="232" t="s">
        <v>314</v>
      </c>
      <c r="O25" s="172" t="s">
        <v>81</v>
      </c>
      <c r="P25" s="172" t="str">
        <f t="shared" si="3"/>
        <v>J750611Lüterswil</v>
      </c>
      <c r="Q25" s="1" t="str">
        <f>VLOOKUP(Tabelle2[[#This Row],[VertragsOrt]],Tabelle1[[Ort]:[RK KLV A]],1,)</f>
        <v>Lüterswil</v>
      </c>
    </row>
    <row r="26" spans="1:17">
      <c r="A26" s="270">
        <v>4658</v>
      </c>
      <c r="B26" s="3" t="s">
        <v>32</v>
      </c>
      <c r="C26" s="268">
        <v>40.57</v>
      </c>
      <c r="D26" s="268">
        <v>36.090000000000003</v>
      </c>
      <c r="E26" s="268">
        <v>37.15</v>
      </c>
      <c r="F26" s="268">
        <f t="shared" si="0"/>
        <v>25.559100000000001</v>
      </c>
      <c r="G26" s="268">
        <f t="shared" si="1"/>
        <v>22.736700000000003</v>
      </c>
      <c r="H26" s="268">
        <f t="shared" si="2"/>
        <v>23.404499999999999</v>
      </c>
      <c r="I26" s="193"/>
      <c r="J26" s="280"/>
      <c r="K26" s="8" t="str">
        <f>VLOOKUP(Tabelle1[[#This Row],[Ort]],$O$2:$P$138,2,0)</f>
        <v>C644211Däniken</v>
      </c>
      <c r="M26" s="172" t="s">
        <v>226</v>
      </c>
      <c r="N26" s="232" t="s">
        <v>314</v>
      </c>
      <c r="O26" s="172" t="s">
        <v>84</v>
      </c>
      <c r="P26" s="172" t="str">
        <f t="shared" si="3"/>
        <v>J750611Messen</v>
      </c>
      <c r="Q26" s="1" t="str">
        <f>VLOOKUP(Tabelle2[[#This Row],[VertragsOrt]],Tabelle1[[Ort]:[RK KLV A]],1,)</f>
        <v>Messen</v>
      </c>
    </row>
    <row r="27" spans="1:17">
      <c r="A27" s="270">
        <v>4543</v>
      </c>
      <c r="B27" s="3" t="s">
        <v>33</v>
      </c>
      <c r="C27" s="268">
        <v>26</v>
      </c>
      <c r="D27" s="268">
        <v>26</v>
      </c>
      <c r="E27" s="268">
        <v>26</v>
      </c>
      <c r="F27" s="268">
        <f t="shared" si="0"/>
        <v>16.38</v>
      </c>
      <c r="G27" s="268">
        <f t="shared" si="1"/>
        <v>16.38</v>
      </c>
      <c r="H27" s="268">
        <f t="shared" si="2"/>
        <v>16.38</v>
      </c>
      <c r="I27" s="193"/>
      <c r="J27" s="280"/>
      <c r="K27" s="8" t="str">
        <f>VLOOKUP(Tabelle1[[#This Row],[Ort]],$O$2:$P$138,2,0)</f>
        <v>V106511Deitingen</v>
      </c>
      <c r="M27" s="172" t="s">
        <v>226</v>
      </c>
      <c r="N27" s="232" t="s">
        <v>314</v>
      </c>
      <c r="O27" s="1" t="s">
        <v>29</v>
      </c>
      <c r="P27" s="172" t="str">
        <f t="shared" si="3"/>
        <v>J750611Mühledorf</v>
      </c>
      <c r="Q27" s="1" t="str">
        <f>VLOOKUP(Tabelle2[[#This Row],[VertragsOrt]],Tabelle1[[Ort]:[RK KLV A]],1,)</f>
        <v>Mühledorf</v>
      </c>
    </row>
    <row r="28" spans="1:17">
      <c r="A28" s="270">
        <v>4552</v>
      </c>
      <c r="B28" s="3" t="s">
        <v>34</v>
      </c>
      <c r="C28" s="268">
        <v>26</v>
      </c>
      <c r="D28" s="268">
        <v>26</v>
      </c>
      <c r="E28" s="268">
        <v>26</v>
      </c>
      <c r="F28" s="268">
        <f t="shared" si="0"/>
        <v>16.38</v>
      </c>
      <c r="G28" s="268">
        <f t="shared" si="1"/>
        <v>16.38</v>
      </c>
      <c r="H28" s="268">
        <f t="shared" si="2"/>
        <v>16.38</v>
      </c>
      <c r="I28" s="193"/>
      <c r="J28" s="280"/>
      <c r="K28" s="8" t="str">
        <f>VLOOKUP(Tabelle1[[#This Row],[Ort]],$O$2:$P$138,2,0)</f>
        <v>V106511Derendingen</v>
      </c>
      <c r="M28" s="172" t="s">
        <v>226</v>
      </c>
      <c r="N28" s="232" t="s">
        <v>314</v>
      </c>
      <c r="O28" s="172" t="s">
        <v>78</v>
      </c>
      <c r="P28" s="172" t="str">
        <f t="shared" si="3"/>
        <v>J750611Nennigkofen</v>
      </c>
      <c r="Q28" s="1" t="str">
        <f>VLOOKUP(Tabelle2[[#This Row],[VertragsOrt]],Tabelle1[[Ort]:[RK KLV A]],1,)</f>
        <v>Nennigkofen</v>
      </c>
    </row>
    <row r="29" spans="1:17">
      <c r="A29" s="3">
        <v>4143</v>
      </c>
      <c r="B29" s="3" t="s">
        <v>35</v>
      </c>
      <c r="C29" s="268">
        <v>40.57</v>
      </c>
      <c r="D29" s="268">
        <v>36.090000000000003</v>
      </c>
      <c r="E29" s="268">
        <v>37.15</v>
      </c>
      <c r="F29" s="268">
        <f t="shared" si="0"/>
        <v>25.559100000000001</v>
      </c>
      <c r="G29" s="268">
        <f t="shared" si="1"/>
        <v>22.736700000000003</v>
      </c>
      <c r="H29" s="268">
        <f t="shared" si="2"/>
        <v>23.404499999999999</v>
      </c>
      <c r="I29" s="193"/>
      <c r="J29" s="280"/>
      <c r="K29" s="8" t="str">
        <f>VLOOKUP(Tabelle1[[#This Row],[Ort]],$O$2:$P$138,2,0)</f>
        <v>K760413Dornach</v>
      </c>
      <c r="M29" s="172" t="s">
        <v>226</v>
      </c>
      <c r="N29" s="232" t="s">
        <v>314</v>
      </c>
      <c r="O29" s="172" t="s">
        <v>229</v>
      </c>
      <c r="P29" s="172" t="str">
        <f t="shared" si="3"/>
        <v>J750611Oberramsern</v>
      </c>
      <c r="Q29" s="1" t="str">
        <f>VLOOKUP(Tabelle2[[#This Row],[VertragsOrt]],Tabelle1[[Ort]:[RK KLV A]],1,)</f>
        <v>Oberramsern</v>
      </c>
    </row>
    <row r="30" spans="1:17">
      <c r="A30" s="270">
        <v>4657</v>
      </c>
      <c r="B30" s="3" t="s">
        <v>37</v>
      </c>
      <c r="C30" s="268">
        <v>40.57</v>
      </c>
      <c r="D30" s="268">
        <v>36.090000000000003</v>
      </c>
      <c r="E30" s="268">
        <v>37.15</v>
      </c>
      <c r="F30" s="268">
        <f t="shared" si="0"/>
        <v>25.559100000000001</v>
      </c>
      <c r="G30" s="268">
        <f t="shared" si="1"/>
        <v>22.736700000000003</v>
      </c>
      <c r="H30" s="268">
        <f t="shared" si="2"/>
        <v>23.404499999999999</v>
      </c>
      <c r="I30" s="193"/>
      <c r="J30" s="280"/>
      <c r="K30" s="8" t="str">
        <f>VLOOKUP(Tabelle1[[#This Row],[Ort]],$O$2:$P$138,2,0)</f>
        <v>B751211Dulliken</v>
      </c>
      <c r="M30" s="172" t="s">
        <v>226</v>
      </c>
      <c r="N30" s="232" t="s">
        <v>314</v>
      </c>
      <c r="O30" s="172" t="s">
        <v>104</v>
      </c>
      <c r="P30" s="172" t="str">
        <f t="shared" si="3"/>
        <v>J750611Rüttenen</v>
      </c>
      <c r="Q30" s="1" t="str">
        <f>VLOOKUP(Tabelle2[[#This Row],[VertragsOrt]],Tabelle1[[Ort]:[RK KLV A]],1,)</f>
        <v>Rüttenen</v>
      </c>
    </row>
    <row r="31" spans="1:17">
      <c r="A31" s="270">
        <v>4622</v>
      </c>
      <c r="B31" s="3" t="s">
        <v>38</v>
      </c>
      <c r="C31" s="268">
        <v>40.57</v>
      </c>
      <c r="D31" s="268">
        <v>36.090000000000003</v>
      </c>
      <c r="E31" s="268">
        <v>37.15</v>
      </c>
      <c r="F31" s="268">
        <f t="shared" si="0"/>
        <v>25.559100000000001</v>
      </c>
      <c r="G31" s="268">
        <f t="shared" si="1"/>
        <v>22.736700000000003</v>
      </c>
      <c r="H31" s="268">
        <f t="shared" si="2"/>
        <v>23.404499999999999</v>
      </c>
      <c r="I31" s="193"/>
      <c r="J31" s="280"/>
      <c r="K31" s="8" t="str">
        <f>VLOOKUP(Tabelle1[[#This Row],[Ort]],$O$2:$P$138,2,0)</f>
        <v>E751311Egerkingen</v>
      </c>
      <c r="M31" s="172" t="s">
        <v>226</v>
      </c>
      <c r="N31" s="232" t="s">
        <v>314</v>
      </c>
      <c r="O31" s="172" t="s">
        <v>105</v>
      </c>
      <c r="P31" s="172" t="str">
        <f t="shared" si="3"/>
        <v>J750611Schnottwil</v>
      </c>
      <c r="Q31" s="1" t="str">
        <f>VLOOKUP(Tabelle2[[#This Row],[VertragsOrt]],Tabelle1[[Ort]:[RK KLV A]],1,)</f>
        <v>Schnottwil</v>
      </c>
    </row>
    <row r="32" spans="1:17">
      <c r="A32" s="270">
        <v>5012</v>
      </c>
      <c r="B32" s="3" t="s">
        <v>39</v>
      </c>
      <c r="C32" s="268">
        <v>40.57</v>
      </c>
      <c r="D32" s="268">
        <v>36.090000000000003</v>
      </c>
      <c r="E32" s="268">
        <v>37.15</v>
      </c>
      <c r="F32" s="268">
        <f t="shared" si="0"/>
        <v>25.559100000000001</v>
      </c>
      <c r="G32" s="268">
        <f t="shared" si="1"/>
        <v>22.736700000000003</v>
      </c>
      <c r="H32" s="268">
        <f t="shared" si="2"/>
        <v>23.404499999999999</v>
      </c>
      <c r="I32" s="193" t="s">
        <v>236</v>
      </c>
      <c r="J32" s="280"/>
      <c r="K32" s="8" t="str">
        <f>VLOOKUP(Tabelle1[[#This Row],[Ort]],$O$2:$P$138,2,0)</f>
        <v>C644211Eppenberg</v>
      </c>
      <c r="M32" s="172" t="s">
        <v>226</v>
      </c>
      <c r="N32" s="232" t="s">
        <v>314</v>
      </c>
      <c r="O32" s="172" t="s">
        <v>108</v>
      </c>
      <c r="P32" s="172" t="str">
        <f t="shared" si="3"/>
        <v>J750611Selzach</v>
      </c>
      <c r="Q32" s="1" t="str">
        <f>VLOOKUP(Tabelle2[[#This Row],[VertragsOrt]],Tabelle1[[Ort]:[RK KLV A]],1,)</f>
        <v>Selzach</v>
      </c>
    </row>
    <row r="33" spans="1:17">
      <c r="A33" s="270">
        <v>5015</v>
      </c>
      <c r="B33" s="3" t="s">
        <v>40</v>
      </c>
      <c r="C33" s="268">
        <v>40.57</v>
      </c>
      <c r="D33" s="268">
        <v>36.090000000000003</v>
      </c>
      <c r="E33" s="268">
        <v>37.15</v>
      </c>
      <c r="F33" s="268">
        <f t="shared" si="0"/>
        <v>25.559100000000001</v>
      </c>
      <c r="G33" s="268">
        <f t="shared" si="1"/>
        <v>22.736700000000003</v>
      </c>
      <c r="H33" s="268">
        <f t="shared" si="2"/>
        <v>23.404499999999999</v>
      </c>
      <c r="I33" s="193"/>
      <c r="J33" s="280"/>
      <c r="K33" s="8" t="str">
        <f>VLOOKUP(Tabelle1[[#This Row],[Ort]],$O$2:$P$138,2,0)</f>
        <v>C644211Erlinsbach SO</v>
      </c>
      <c r="M33" s="172" t="s">
        <v>226</v>
      </c>
      <c r="N33" s="232" t="s">
        <v>314</v>
      </c>
      <c r="O33" s="172" t="s">
        <v>219</v>
      </c>
      <c r="P33" s="172" t="str">
        <f t="shared" si="3"/>
        <v>J750611Tscheppach</v>
      </c>
      <c r="Q33" s="1" t="str">
        <f>VLOOKUP(Tabelle2[[#This Row],[VertragsOrt]],Tabelle1[[Ort]:[RK KLV A]],1,)</f>
        <v>Tscheppach</v>
      </c>
    </row>
    <row r="34" spans="1:17">
      <c r="A34" s="270">
        <v>4228</v>
      </c>
      <c r="B34" s="71" t="s">
        <v>41</v>
      </c>
      <c r="C34" s="268">
        <v>33</v>
      </c>
      <c r="D34" s="268">
        <v>30</v>
      </c>
      <c r="E34" s="268">
        <v>28</v>
      </c>
      <c r="F34" s="268">
        <f t="shared" ref="F34:F65" si="4">IF(C34&lt;=40.57,C34*0.63,25.56)</f>
        <v>20.79</v>
      </c>
      <c r="G34" s="268">
        <f t="shared" ref="G34:G65" si="5">IF(D34&lt;=36.09,D34*0.63,22.74)</f>
        <v>18.899999999999999</v>
      </c>
      <c r="H34" s="268">
        <f t="shared" ref="H34:H65" si="6">IF(E34&lt;=37.15,E34*0.63,23.4)</f>
        <v>17.64</v>
      </c>
      <c r="I34" s="193"/>
      <c r="J34" s="280"/>
      <c r="K34" s="8" t="str">
        <f>VLOOKUP(Tabelle1[[#This Row],[Ort]],$O$2:$P$138,2,0)</f>
        <v>Z121111Erschwil</v>
      </c>
      <c r="M34" s="1" t="s">
        <v>226</v>
      </c>
      <c r="N34" s="281" t="s">
        <v>314</v>
      </c>
      <c r="O34" s="1" t="s">
        <v>208</v>
      </c>
      <c r="P34" s="1" t="str">
        <f t="shared" ref="P34:P65" si="7">N34&amp;O34</f>
        <v>J750611Unterramsern</v>
      </c>
      <c r="Q34" s="282" t="str">
        <f>VLOOKUP(Tabelle2[[#This Row],[VertragsOrt]],Tabelle1[[Ort]:[RK KLV A]],1,)</f>
        <v>Unterramsern</v>
      </c>
    </row>
    <row r="35" spans="1:17">
      <c r="A35" s="270">
        <v>4554</v>
      </c>
      <c r="B35" s="3" t="s">
        <v>42</v>
      </c>
      <c r="C35" s="268">
        <v>40.57</v>
      </c>
      <c r="D35" s="268">
        <v>36.090000000000003</v>
      </c>
      <c r="E35" s="268">
        <v>37.15</v>
      </c>
      <c r="F35" s="268">
        <f t="shared" si="4"/>
        <v>25.559100000000001</v>
      </c>
      <c r="G35" s="268">
        <f t="shared" si="5"/>
        <v>22.736700000000003</v>
      </c>
      <c r="H35" s="268">
        <f t="shared" si="6"/>
        <v>23.404499999999999</v>
      </c>
      <c r="I35" s="193"/>
      <c r="J35" s="280"/>
      <c r="K35" s="8" t="str">
        <f>VLOOKUP(Tabelle1[[#This Row],[Ort]],$O$2:$P$138,2,0)</f>
        <v>A752911Etziken</v>
      </c>
      <c r="M35" s="172" t="s">
        <v>230</v>
      </c>
      <c r="N35" s="232" t="s">
        <v>315</v>
      </c>
      <c r="O35" s="172" t="s">
        <v>24</v>
      </c>
      <c r="P35" s="172" t="str">
        <f t="shared" si="7"/>
        <v>P758611Biberist</v>
      </c>
      <c r="Q35" s="1" t="str">
        <f>VLOOKUP(Tabelle2[[#This Row],[VertragsOrt]],Tabelle1[[Ort]:[RK KLV A]],1,)</f>
        <v>Biberist</v>
      </c>
    </row>
    <row r="36" spans="1:17">
      <c r="A36" s="270">
        <v>4232</v>
      </c>
      <c r="B36" s="3" t="s">
        <v>43</v>
      </c>
      <c r="C36" s="268">
        <v>37.9</v>
      </c>
      <c r="D36" s="268">
        <v>35.6</v>
      </c>
      <c r="E36" s="268">
        <v>36.200000000000003</v>
      </c>
      <c r="F36" s="268">
        <f t="shared" si="4"/>
        <v>23.876999999999999</v>
      </c>
      <c r="G36" s="268">
        <f t="shared" si="5"/>
        <v>22.428000000000001</v>
      </c>
      <c r="H36" s="268">
        <f t="shared" si="6"/>
        <v>22.806000000000001</v>
      </c>
      <c r="I36" s="193"/>
      <c r="J36" s="280"/>
      <c r="K36" s="8" t="str">
        <f>VLOOKUP(Tabelle1[[#This Row],[Ort]],$O$2:$P$138,2,0)</f>
        <v>N756811Fehren</v>
      </c>
      <c r="M36" s="1" t="s">
        <v>317</v>
      </c>
      <c r="N36" s="232" t="s">
        <v>316</v>
      </c>
      <c r="O36" s="172" t="s">
        <v>32</v>
      </c>
      <c r="P36" s="172" t="str">
        <f t="shared" si="7"/>
        <v>C644211Däniken</v>
      </c>
      <c r="Q36" s="1" t="str">
        <f>VLOOKUP(Tabelle2[[#This Row],[VertragsOrt]],Tabelle1[[Ort]:[RK KLV A]],1,)</f>
        <v>Däniken</v>
      </c>
    </row>
    <row r="37" spans="1:17">
      <c r="A37" s="270">
        <v>4532</v>
      </c>
      <c r="B37" s="3" t="s">
        <v>44</v>
      </c>
      <c r="C37" s="268">
        <v>38.54</v>
      </c>
      <c r="D37" s="268">
        <v>34.29</v>
      </c>
      <c r="E37" s="268">
        <v>35.29</v>
      </c>
      <c r="F37" s="268">
        <f t="shared" si="4"/>
        <v>24.280200000000001</v>
      </c>
      <c r="G37" s="268">
        <f t="shared" si="5"/>
        <v>21.602699999999999</v>
      </c>
      <c r="H37" s="268">
        <f t="shared" si="6"/>
        <v>22.232700000000001</v>
      </c>
      <c r="I37" s="193"/>
      <c r="J37" s="280"/>
      <c r="K37" s="8" t="str">
        <f>VLOOKUP(Tabelle1[[#This Row],[Ort]],$O$2:$P$138,2,0)</f>
        <v>J750611Feldbrunnen</v>
      </c>
      <c r="M37" s="1" t="s">
        <v>317</v>
      </c>
      <c r="N37" s="232" t="s">
        <v>316</v>
      </c>
      <c r="O37" s="172" t="s">
        <v>51</v>
      </c>
      <c r="P37" s="172" t="str">
        <f t="shared" si="7"/>
        <v>C644211Gretzenbach</v>
      </c>
      <c r="Q37" s="1" t="str">
        <f>VLOOKUP(Tabelle2[[#This Row],[VertragsOrt]],Tabelle1[[Ort]:[RK KLV A]],1,)</f>
        <v>Gretzenbach</v>
      </c>
    </row>
    <row r="38" spans="1:17">
      <c r="A38" s="271">
        <v>4112</v>
      </c>
      <c r="B38" s="171" t="s">
        <v>258</v>
      </c>
      <c r="C38" s="268">
        <v>40.57</v>
      </c>
      <c r="D38" s="268">
        <v>36.090000000000003</v>
      </c>
      <c r="E38" s="268">
        <v>37.15</v>
      </c>
      <c r="F38" s="268">
        <f t="shared" si="4"/>
        <v>25.559100000000001</v>
      </c>
      <c r="G38" s="268">
        <f t="shared" si="5"/>
        <v>22.736700000000003</v>
      </c>
      <c r="H38" s="268">
        <f t="shared" si="6"/>
        <v>23.404499999999999</v>
      </c>
      <c r="I38" s="194" t="s">
        <v>238</v>
      </c>
      <c r="J38" s="280"/>
      <c r="K38" s="8" t="str">
        <f>VLOOKUP(Tabelle1[[#This Row],[Ort]],$O$2:$P$138,2,0)</f>
        <v>M753311Flüh</v>
      </c>
      <c r="M38" s="1" t="s">
        <v>363</v>
      </c>
      <c r="N38" s="232" t="s">
        <v>364</v>
      </c>
      <c r="O38" s="172" t="s">
        <v>115</v>
      </c>
      <c r="P38" s="172" t="str">
        <f t="shared" si="7"/>
        <v>C167219Walterswil</v>
      </c>
      <c r="Q38" s="1" t="str">
        <f>VLOOKUP(Tabelle2[[#This Row],[VertragsOrt]],Tabelle1[[Ort]:[RK KLV A]],1,)</f>
        <v>Walterswil</v>
      </c>
    </row>
    <row r="39" spans="1:17">
      <c r="A39" s="270">
        <v>4534</v>
      </c>
      <c r="B39" s="3" t="s">
        <v>45</v>
      </c>
      <c r="C39" s="268">
        <v>40.57</v>
      </c>
      <c r="D39" s="268">
        <v>36.090000000000003</v>
      </c>
      <c r="E39" s="268">
        <v>37.15</v>
      </c>
      <c r="F39" s="268">
        <f t="shared" si="4"/>
        <v>25.559100000000001</v>
      </c>
      <c r="G39" s="268">
        <f t="shared" si="5"/>
        <v>22.736700000000003</v>
      </c>
      <c r="H39" s="268">
        <f t="shared" si="6"/>
        <v>23.404499999999999</v>
      </c>
      <c r="I39" s="193"/>
      <c r="J39" s="280"/>
      <c r="K39" s="8" t="str">
        <f>VLOOKUP(Tabelle1[[#This Row],[Ort]],$O$2:$P$138,2,0)</f>
        <v>J106111Flumenthal</v>
      </c>
      <c r="M39" s="1" t="s">
        <v>360</v>
      </c>
      <c r="N39" s="232" t="s">
        <v>318</v>
      </c>
      <c r="O39" s="172" t="s">
        <v>33</v>
      </c>
      <c r="P39" s="172" t="str">
        <f t="shared" si="7"/>
        <v>V106511Deitingen</v>
      </c>
      <c r="Q39" s="1" t="str">
        <f>VLOOKUP(Tabelle2[[#This Row],[VertragsOrt]],Tabelle1[[Ort]:[RK KLV A]],1,)</f>
        <v>Deitingen</v>
      </c>
    </row>
    <row r="40" spans="1:17">
      <c r="A40" s="270">
        <v>4629</v>
      </c>
      <c r="B40" s="3" t="s">
        <v>46</v>
      </c>
      <c r="C40" s="268">
        <v>4.5</v>
      </c>
      <c r="D40" s="268">
        <v>4.5</v>
      </c>
      <c r="E40" s="268">
        <v>4.5</v>
      </c>
      <c r="F40" s="268">
        <f t="shared" si="4"/>
        <v>2.835</v>
      </c>
      <c r="G40" s="268">
        <f t="shared" si="5"/>
        <v>2.835</v>
      </c>
      <c r="H40" s="268">
        <f t="shared" si="6"/>
        <v>2.835</v>
      </c>
      <c r="I40" s="193"/>
      <c r="J40" s="280"/>
      <c r="K40" s="8" t="str">
        <f>VLOOKUP(Tabelle1[[#This Row],[Ort]],$O$2:$P$138,2,0)</f>
        <v>M073511Fulenbach</v>
      </c>
      <c r="M40" s="1" t="s">
        <v>360</v>
      </c>
      <c r="N40" s="232" t="s">
        <v>318</v>
      </c>
      <c r="O40" s="172" t="s">
        <v>34</v>
      </c>
      <c r="P40" s="172" t="str">
        <f t="shared" si="7"/>
        <v>V106511Derendingen</v>
      </c>
      <c r="Q40" s="1" t="str">
        <f>VLOOKUP(Tabelle2[[#This Row],[VertragsOrt]],Tabelle1[[Ort]:[RK KLV A]],1,)</f>
        <v>Derendingen</v>
      </c>
    </row>
    <row r="41" spans="1:17">
      <c r="A41" s="271">
        <v>4584</v>
      </c>
      <c r="B41" s="174" t="s">
        <v>206</v>
      </c>
      <c r="C41" s="268">
        <v>39.35</v>
      </c>
      <c r="D41" s="268">
        <v>35.01</v>
      </c>
      <c r="E41" s="268">
        <v>36.04</v>
      </c>
      <c r="F41" s="268">
        <f t="shared" si="4"/>
        <v>24.790500000000002</v>
      </c>
      <c r="G41" s="268">
        <f t="shared" si="5"/>
        <v>22.0563</v>
      </c>
      <c r="H41" s="268">
        <f t="shared" si="6"/>
        <v>22.705200000000001</v>
      </c>
      <c r="I41" s="193"/>
      <c r="J41" s="280"/>
      <c r="K41" s="8" t="str">
        <f>VLOOKUP(Tabelle1[[#This Row],[Ort]],$O$2:$P$138,2,0)</f>
        <v>J750611Gächliwil</v>
      </c>
      <c r="M41" s="1" t="s">
        <v>360</v>
      </c>
      <c r="N41" s="232" t="s">
        <v>318</v>
      </c>
      <c r="O41" s="172" t="s">
        <v>79</v>
      </c>
      <c r="P41" s="172" t="str">
        <f t="shared" si="7"/>
        <v>V106511Luterbach</v>
      </c>
      <c r="Q41" s="1" t="str">
        <f>VLOOKUP(Tabelle2[[#This Row],[VertragsOrt]],Tabelle1[[Ort]:[RK KLV A]],1,)</f>
        <v>Luterbach</v>
      </c>
    </row>
    <row r="42" spans="1:17">
      <c r="A42" s="3">
        <v>4716</v>
      </c>
      <c r="B42" s="3" t="s">
        <v>47</v>
      </c>
      <c r="C42" s="268">
        <v>40.57</v>
      </c>
      <c r="D42" s="268">
        <v>36.090000000000003</v>
      </c>
      <c r="E42" s="268">
        <v>37.15</v>
      </c>
      <c r="F42" s="268">
        <f t="shared" si="4"/>
        <v>25.559100000000001</v>
      </c>
      <c r="G42" s="268">
        <f t="shared" si="5"/>
        <v>22.736700000000003</v>
      </c>
      <c r="H42" s="268">
        <f t="shared" si="6"/>
        <v>23.404499999999999</v>
      </c>
      <c r="I42" s="193"/>
      <c r="J42" s="280"/>
      <c r="K42" s="8" t="str">
        <f>VLOOKUP(Tabelle1[[#This Row],[Ort]],$O$2:$P$138,2,0)</f>
        <v>L072611Gänsbrunnen</v>
      </c>
      <c r="M42" s="172" t="s">
        <v>231</v>
      </c>
      <c r="N42" s="232" t="s">
        <v>319</v>
      </c>
      <c r="O42" s="172" t="s">
        <v>38</v>
      </c>
      <c r="P42" s="172" t="str">
        <f t="shared" si="7"/>
        <v>E751311Egerkingen</v>
      </c>
      <c r="Q42" s="1" t="str">
        <f>VLOOKUP(Tabelle2[[#This Row],[VertragsOrt]],Tabelle1[[Ort]:[RK KLV A]],1,)</f>
        <v>Egerkingen</v>
      </c>
    </row>
    <row r="43" spans="1:17">
      <c r="A43" s="4">
        <v>4145</v>
      </c>
      <c r="B43" s="4" t="s">
        <v>48</v>
      </c>
      <c r="C43" s="268">
        <v>40.57</v>
      </c>
      <c r="D43" s="268">
        <v>36.090000000000003</v>
      </c>
      <c r="E43" s="268">
        <v>37.15</v>
      </c>
      <c r="F43" s="268">
        <f t="shared" si="4"/>
        <v>25.559100000000001</v>
      </c>
      <c r="G43" s="268">
        <f t="shared" si="5"/>
        <v>22.736700000000003</v>
      </c>
      <c r="H43" s="268">
        <f t="shared" si="6"/>
        <v>23.404499999999999</v>
      </c>
      <c r="I43" s="193"/>
      <c r="J43" s="280"/>
      <c r="K43" s="8" t="str">
        <f>VLOOKUP(Tabelle1[[#This Row],[Ort]],$O$2:$P$138,2,0)</f>
        <v>K760413Gempen</v>
      </c>
      <c r="M43" s="172" t="s">
        <v>231</v>
      </c>
      <c r="N43" s="232" t="s">
        <v>319</v>
      </c>
      <c r="O43" s="172" t="s">
        <v>57</v>
      </c>
      <c r="P43" s="172" t="str">
        <f t="shared" si="7"/>
        <v>E751311Härkingen</v>
      </c>
      <c r="Q43" s="1" t="str">
        <f>VLOOKUP(Tabelle2[[#This Row],[VertragsOrt]],Tabelle1[[Ort]:[RK KLV A]],1,)</f>
        <v>Härkingen</v>
      </c>
    </row>
    <row r="44" spans="1:17">
      <c r="A44" s="270">
        <v>4563</v>
      </c>
      <c r="B44" s="3" t="s">
        <v>49</v>
      </c>
      <c r="C44" s="268">
        <v>40.57</v>
      </c>
      <c r="D44" s="268">
        <v>36.090000000000003</v>
      </c>
      <c r="E44" s="268">
        <v>37.15</v>
      </c>
      <c r="F44" s="268">
        <f t="shared" si="4"/>
        <v>25.559100000000001</v>
      </c>
      <c r="G44" s="268">
        <f t="shared" si="5"/>
        <v>22.736700000000003</v>
      </c>
      <c r="H44" s="268">
        <f t="shared" si="6"/>
        <v>23.404499999999999</v>
      </c>
      <c r="I44" s="193"/>
      <c r="J44" s="280"/>
      <c r="K44" s="8" t="str">
        <f>VLOOKUP(Tabelle1[[#This Row],[Ort]],$O$2:$P$138,2,0)</f>
        <v>A752911Gerlafingen</v>
      </c>
      <c r="M44" s="172" t="s">
        <v>231</v>
      </c>
      <c r="N44" s="232" t="s">
        <v>319</v>
      </c>
      <c r="O44" s="172" t="s">
        <v>87</v>
      </c>
      <c r="P44" s="172" t="str">
        <f t="shared" si="7"/>
        <v>E751311Neuendorf</v>
      </c>
      <c r="Q44" s="1" t="str">
        <f>VLOOKUP(Tabelle2[[#This Row],[VertragsOrt]],Tabelle1[[Ort]:[RK KLV A]],1,)</f>
        <v>Neuendorf</v>
      </c>
    </row>
    <row r="45" spans="1:17">
      <c r="A45" s="271">
        <v>4579</v>
      </c>
      <c r="B45" s="171" t="s">
        <v>216</v>
      </c>
      <c r="C45" s="268">
        <v>39.35</v>
      </c>
      <c r="D45" s="268">
        <v>35.01</v>
      </c>
      <c r="E45" s="268">
        <v>36.04</v>
      </c>
      <c r="F45" s="268">
        <f t="shared" si="4"/>
        <v>24.790500000000002</v>
      </c>
      <c r="G45" s="268">
        <f t="shared" si="5"/>
        <v>22.0563</v>
      </c>
      <c r="H45" s="268">
        <f t="shared" si="6"/>
        <v>22.705200000000001</v>
      </c>
      <c r="I45" s="194" t="s">
        <v>211</v>
      </c>
      <c r="J45" s="280"/>
      <c r="K45" s="8" t="str">
        <f>VLOOKUP(Tabelle1[[#This Row],[Ort]],$O$2:$P$138,2,0)</f>
        <v>J750611Gossliwil</v>
      </c>
      <c r="M45" s="172" t="s">
        <v>231</v>
      </c>
      <c r="N45" s="232" t="s">
        <v>319</v>
      </c>
      <c r="O45" s="172" t="s">
        <v>88</v>
      </c>
      <c r="P45" s="172" t="str">
        <f t="shared" si="7"/>
        <v>E751311Niederbuchsiten</v>
      </c>
      <c r="Q45" s="1" t="str">
        <f>VLOOKUP(Tabelle2[[#This Row],[VertragsOrt]],Tabelle1[[Ort]:[RK KLV A]],1,)</f>
        <v>Niederbuchsiten</v>
      </c>
    </row>
    <row r="46" spans="1:17">
      <c r="A46" s="270">
        <v>2540</v>
      </c>
      <c r="B46" s="3" t="s">
        <v>50</v>
      </c>
      <c r="C46" s="268">
        <v>40</v>
      </c>
      <c r="D46" s="268">
        <v>36</v>
      </c>
      <c r="E46" s="268">
        <v>37</v>
      </c>
      <c r="F46" s="268">
        <f t="shared" si="4"/>
        <v>25.2</v>
      </c>
      <c r="G46" s="268">
        <f t="shared" si="5"/>
        <v>22.68</v>
      </c>
      <c r="H46" s="268">
        <f t="shared" si="6"/>
        <v>23.31</v>
      </c>
      <c r="I46" s="193"/>
      <c r="J46" s="280"/>
      <c r="K46" s="8" t="str">
        <f>VLOOKUP(Tabelle1[[#This Row],[Ort]],$O$2:$P$138,2,0)</f>
        <v>Z752011Grenchen</v>
      </c>
      <c r="M46" s="172" t="s">
        <v>231</v>
      </c>
      <c r="N46" s="232" t="s">
        <v>319</v>
      </c>
      <c r="O46" s="172" t="s">
        <v>92</v>
      </c>
      <c r="P46" s="172" t="str">
        <f t="shared" si="7"/>
        <v>E751311Oberbuchsiten</v>
      </c>
      <c r="Q46" s="1" t="str">
        <f>VLOOKUP(Tabelle2[[#This Row],[VertragsOrt]],Tabelle1[[Ort]:[RK KLV A]],1,)</f>
        <v>Oberbuchsiten</v>
      </c>
    </row>
    <row r="47" spans="1:17">
      <c r="A47" s="270">
        <v>5014</v>
      </c>
      <c r="B47" s="3" t="s">
        <v>51</v>
      </c>
      <c r="C47" s="268">
        <v>40.57</v>
      </c>
      <c r="D47" s="268">
        <v>36.090000000000003</v>
      </c>
      <c r="E47" s="268">
        <v>37.15</v>
      </c>
      <c r="F47" s="268">
        <f t="shared" si="4"/>
        <v>25.559100000000001</v>
      </c>
      <c r="G47" s="268">
        <f t="shared" si="5"/>
        <v>22.736700000000003</v>
      </c>
      <c r="H47" s="268">
        <f t="shared" si="6"/>
        <v>23.404499999999999</v>
      </c>
      <c r="I47" s="193"/>
      <c r="J47" s="280"/>
      <c r="K47" s="8" t="str">
        <f>VLOOKUP(Tabelle1[[#This Row],[Ort]],$O$2:$P$138,2,0)</f>
        <v>C644211Gretzenbach</v>
      </c>
      <c r="M47" s="172" t="s">
        <v>231</v>
      </c>
      <c r="N47" s="232" t="s">
        <v>319</v>
      </c>
      <c r="O47" s="172" t="s">
        <v>97</v>
      </c>
      <c r="P47" s="172" t="str">
        <f t="shared" si="7"/>
        <v>E751311Oensingen</v>
      </c>
      <c r="Q47" s="1" t="str">
        <f>VLOOKUP(Tabelle2[[#This Row],[VertragsOrt]],Tabelle1[[Ort]:[RK KLV A]],1,)</f>
        <v>Oensingen</v>
      </c>
    </row>
    <row r="48" spans="1:17">
      <c r="A48" s="270">
        <v>4247</v>
      </c>
      <c r="B48" s="4" t="s">
        <v>52</v>
      </c>
      <c r="C48" s="268">
        <v>37.9</v>
      </c>
      <c r="D48" s="268">
        <v>35.6</v>
      </c>
      <c r="E48" s="268">
        <v>36.200000000000003</v>
      </c>
      <c r="F48" s="268">
        <f t="shared" si="4"/>
        <v>23.876999999999999</v>
      </c>
      <c r="G48" s="268">
        <f t="shared" si="5"/>
        <v>22.428000000000001</v>
      </c>
      <c r="H48" s="268">
        <f t="shared" si="6"/>
        <v>22.806000000000001</v>
      </c>
      <c r="I48" s="193"/>
      <c r="J48" s="280"/>
      <c r="K48" s="8" t="str">
        <f>VLOOKUP(Tabelle1[[#This Row],[Ort]],$O$2:$P$138,2,0)</f>
        <v>N756811Grindel</v>
      </c>
      <c r="M48" s="172" t="s">
        <v>232</v>
      </c>
      <c r="N48" s="232" t="s">
        <v>320</v>
      </c>
      <c r="O48" s="172" t="s">
        <v>50</v>
      </c>
      <c r="P48" s="172" t="str">
        <f t="shared" si="7"/>
        <v>Z752011Grenchen</v>
      </c>
      <c r="Q48" s="1" t="str">
        <f>VLOOKUP(Tabelle2[[#This Row],[VertragsOrt]],Tabelle1[[Ort]:[RK KLV A]],1,)</f>
        <v>Grenchen</v>
      </c>
    </row>
    <row r="49" spans="1:17">
      <c r="A49" s="270">
        <v>4524</v>
      </c>
      <c r="B49" s="3" t="s">
        <v>53</v>
      </c>
      <c r="C49" s="268">
        <v>38.54</v>
      </c>
      <c r="D49" s="268">
        <v>34.29</v>
      </c>
      <c r="E49" s="268">
        <v>35.29</v>
      </c>
      <c r="F49" s="268">
        <f t="shared" si="4"/>
        <v>24.280200000000001</v>
      </c>
      <c r="G49" s="268">
        <f t="shared" si="5"/>
        <v>21.602699999999999</v>
      </c>
      <c r="H49" s="268">
        <f t="shared" si="6"/>
        <v>22.232700000000001</v>
      </c>
      <c r="I49" s="193"/>
      <c r="J49" s="280"/>
      <c r="K49" s="8" t="str">
        <f>VLOOKUP(Tabelle1[[#This Row],[Ort]],$O$2:$P$138,2,0)</f>
        <v>J750611Günsberg</v>
      </c>
      <c r="M49" s="172" t="s">
        <v>233</v>
      </c>
      <c r="N49" s="232" t="s">
        <v>321</v>
      </c>
      <c r="O49" s="172" t="s">
        <v>27</v>
      </c>
      <c r="P49" s="172" t="str">
        <f t="shared" si="7"/>
        <v>L752411Boningen</v>
      </c>
      <c r="Q49" s="1" t="str">
        <f>VLOOKUP(Tabelle2[[#This Row],[VertragsOrt]],Tabelle1[[Ort]:[RK KLV A]],1,)</f>
        <v>Boningen</v>
      </c>
    </row>
    <row r="50" spans="1:17">
      <c r="A50" s="270">
        <v>4617</v>
      </c>
      <c r="B50" s="3" t="s">
        <v>54</v>
      </c>
      <c r="C50" s="268">
        <v>40.57</v>
      </c>
      <c r="D50" s="268">
        <v>36.090000000000003</v>
      </c>
      <c r="E50" s="268">
        <v>37.15</v>
      </c>
      <c r="F50" s="268">
        <f t="shared" si="4"/>
        <v>25.559100000000001</v>
      </c>
      <c r="G50" s="268">
        <f t="shared" si="5"/>
        <v>22.736700000000003</v>
      </c>
      <c r="H50" s="268">
        <f t="shared" si="6"/>
        <v>23.404499999999999</v>
      </c>
      <c r="I50" s="193"/>
      <c r="J50" s="280"/>
      <c r="K50" s="8" t="str">
        <f>VLOOKUP(Tabelle1[[#This Row],[Ort]],$O$2:$P$138,2,0)</f>
        <v>L752411Gunzgen</v>
      </c>
      <c r="M50" s="172" t="s">
        <v>233</v>
      </c>
      <c r="N50" s="232" t="s">
        <v>321</v>
      </c>
      <c r="O50" s="172" t="s">
        <v>54</v>
      </c>
      <c r="P50" s="172" t="str">
        <f t="shared" si="7"/>
        <v>L752411Gunzgen</v>
      </c>
      <c r="Q50" s="1" t="str">
        <f>VLOOKUP(Tabelle2[[#This Row],[VertragsOrt]],Tabelle1[[Ort]:[RK KLV A]],1,)</f>
        <v>Gunzgen</v>
      </c>
    </row>
    <row r="51" spans="1:17">
      <c r="A51" s="270">
        <v>4614</v>
      </c>
      <c r="B51" s="3" t="s">
        <v>55</v>
      </c>
      <c r="C51" s="268">
        <v>40.57</v>
      </c>
      <c r="D51" s="268">
        <v>36.090000000000003</v>
      </c>
      <c r="E51" s="268">
        <v>37.15</v>
      </c>
      <c r="F51" s="268">
        <f t="shared" si="4"/>
        <v>25.559100000000001</v>
      </c>
      <c r="G51" s="268">
        <f t="shared" si="5"/>
        <v>22.736700000000003</v>
      </c>
      <c r="H51" s="268">
        <f t="shared" si="6"/>
        <v>23.404499999999999</v>
      </c>
      <c r="I51" s="193"/>
      <c r="J51" s="280"/>
      <c r="K51" s="8" t="str">
        <f>VLOOKUP(Tabelle1[[#This Row],[Ort]],$O$2:$P$138,2,0)</f>
        <v>O105411Hägendorf</v>
      </c>
      <c r="M51" s="172" t="s">
        <v>233</v>
      </c>
      <c r="N51" s="232" t="s">
        <v>321</v>
      </c>
      <c r="O51" s="172" t="s">
        <v>68</v>
      </c>
      <c r="P51" s="172" t="str">
        <f t="shared" si="7"/>
        <v>L752411Kappel</v>
      </c>
      <c r="Q51" s="1" t="str">
        <f>VLOOKUP(Tabelle2[[#This Row],[VertragsOrt]],Tabelle1[[Ort]:[RK KLV A]],1,)</f>
        <v>Kappel</v>
      </c>
    </row>
    <row r="52" spans="1:17">
      <c r="A52" s="270">
        <v>4566</v>
      </c>
      <c r="B52" s="3" t="s">
        <v>56</v>
      </c>
      <c r="C52" s="268">
        <v>40.57</v>
      </c>
      <c r="D52" s="268">
        <v>36.090000000000003</v>
      </c>
      <c r="E52" s="268">
        <v>37.15</v>
      </c>
      <c r="F52" s="268">
        <f t="shared" si="4"/>
        <v>25.559100000000001</v>
      </c>
      <c r="G52" s="268">
        <f t="shared" si="5"/>
        <v>22.736700000000003</v>
      </c>
      <c r="H52" s="268">
        <f t="shared" si="6"/>
        <v>23.404499999999999</v>
      </c>
      <c r="I52" s="193"/>
      <c r="J52" s="280"/>
      <c r="K52" s="8" t="str">
        <f>VLOOKUP(Tabelle1[[#This Row],[Ort]],$O$2:$P$138,2,0)</f>
        <v>A752911Halten</v>
      </c>
      <c r="M52" s="172" t="s">
        <v>234</v>
      </c>
      <c r="N52" s="232" t="s">
        <v>337</v>
      </c>
      <c r="O52" s="172" t="s">
        <v>35</v>
      </c>
      <c r="P52" s="172" t="str">
        <f t="shared" si="7"/>
        <v>K760413Dornach</v>
      </c>
      <c r="Q52" s="1" t="str">
        <f>VLOOKUP(Tabelle2[[#This Row],[VertragsOrt]],Tabelle1[[Ort]:[RK KLV A]],1,)</f>
        <v>Dornach</v>
      </c>
    </row>
    <row r="53" spans="1:17">
      <c r="A53" s="270">
        <v>4624</v>
      </c>
      <c r="B53" s="3" t="s">
        <v>57</v>
      </c>
      <c r="C53" s="268">
        <v>40.57</v>
      </c>
      <c r="D53" s="268">
        <v>36.090000000000003</v>
      </c>
      <c r="E53" s="268">
        <v>37.15</v>
      </c>
      <c r="F53" s="268">
        <f t="shared" si="4"/>
        <v>25.559100000000001</v>
      </c>
      <c r="G53" s="268">
        <f t="shared" si="5"/>
        <v>22.736700000000003</v>
      </c>
      <c r="H53" s="268">
        <f t="shared" si="6"/>
        <v>23.404499999999999</v>
      </c>
      <c r="I53" s="193"/>
      <c r="J53" s="280"/>
      <c r="K53" s="8" t="str">
        <f>VLOOKUP(Tabelle1[[#This Row],[Ort]],$O$2:$P$138,2,0)</f>
        <v>E751311Härkingen</v>
      </c>
      <c r="M53" s="172" t="s">
        <v>234</v>
      </c>
      <c r="N53" s="232" t="s">
        <v>337</v>
      </c>
      <c r="O53" s="172" t="s">
        <v>48</v>
      </c>
      <c r="P53" s="172" t="str">
        <f t="shared" si="7"/>
        <v>K760413Gempen</v>
      </c>
      <c r="Q53" s="1" t="str">
        <f>VLOOKUP(Tabelle2[[#This Row],[VertragsOrt]],Tabelle1[[Ort]:[RK KLV A]],1,)</f>
        <v>Gempen</v>
      </c>
    </row>
    <row r="54" spans="1:17">
      <c r="A54" s="270">
        <v>4633</v>
      </c>
      <c r="B54" s="3" t="s">
        <v>58</v>
      </c>
      <c r="C54" s="268">
        <v>40.57</v>
      </c>
      <c r="D54" s="268">
        <v>36.090000000000003</v>
      </c>
      <c r="E54" s="268">
        <v>37.15</v>
      </c>
      <c r="F54" s="268">
        <f t="shared" si="4"/>
        <v>25.559100000000001</v>
      </c>
      <c r="G54" s="268">
        <f t="shared" si="5"/>
        <v>22.736700000000003</v>
      </c>
      <c r="H54" s="268">
        <f t="shared" si="6"/>
        <v>23.404499999999999</v>
      </c>
      <c r="I54" s="193"/>
      <c r="J54" s="280"/>
      <c r="K54" s="8" t="str">
        <f>VLOOKUP(Tabelle1[[#This Row],[Ort]],$O$2:$P$138,2,0)</f>
        <v>W093511Hauenstein</v>
      </c>
      <c r="M54" s="172" t="s">
        <v>234</v>
      </c>
      <c r="N54" s="232" t="s">
        <v>337</v>
      </c>
      <c r="O54" s="172" t="s">
        <v>61</v>
      </c>
      <c r="P54" s="172" t="str">
        <f t="shared" si="7"/>
        <v>K760413Hochwald</v>
      </c>
      <c r="Q54" s="1" t="str">
        <f>VLOOKUP(Tabelle2[[#This Row],[VertragsOrt]],Tabelle1[[Ort]:[RK KLV A]],1,)</f>
        <v>Hochwald</v>
      </c>
    </row>
    <row r="55" spans="1:17">
      <c r="A55" s="271">
        <v>4558</v>
      </c>
      <c r="B55" s="171" t="s">
        <v>223</v>
      </c>
      <c r="C55" s="268">
        <v>40.57</v>
      </c>
      <c r="D55" s="268">
        <v>36.090000000000003</v>
      </c>
      <c r="E55" s="268">
        <v>37.15</v>
      </c>
      <c r="F55" s="268">
        <f t="shared" si="4"/>
        <v>25.559100000000001</v>
      </c>
      <c r="G55" s="268">
        <f t="shared" si="5"/>
        <v>22.736700000000003</v>
      </c>
      <c r="H55" s="268">
        <f t="shared" si="6"/>
        <v>23.404499999999999</v>
      </c>
      <c r="I55" s="194" t="s">
        <v>222</v>
      </c>
      <c r="J55" s="280"/>
      <c r="K55" s="8" t="str">
        <f>VLOOKUP(Tabelle1[[#This Row],[Ort]],$O$2:$P$138,2,0)</f>
        <v>A752911Heinrichswil</v>
      </c>
      <c r="M55" s="172" t="s">
        <v>235</v>
      </c>
      <c r="N55" s="232" t="s">
        <v>322</v>
      </c>
      <c r="O55" s="172" t="s">
        <v>58</v>
      </c>
      <c r="P55" s="172" t="str">
        <f t="shared" si="7"/>
        <v>W093511Hauenstein</v>
      </c>
      <c r="Q55" s="1" t="str">
        <f>VLOOKUP(Tabelle2[[#This Row],[VertragsOrt]],Tabelle1[[Ort]:[RK KLV A]],1,)</f>
        <v>Hauenstein</v>
      </c>
    </row>
    <row r="56" spans="1:17">
      <c r="A56" s="270">
        <v>4715</v>
      </c>
      <c r="B56" s="4" t="s">
        <v>59</v>
      </c>
      <c r="C56" s="268">
        <v>40.57</v>
      </c>
      <c r="D56" s="268">
        <v>36.090000000000003</v>
      </c>
      <c r="E56" s="268">
        <v>37.15</v>
      </c>
      <c r="F56" s="268">
        <f t="shared" si="4"/>
        <v>25.559100000000001</v>
      </c>
      <c r="G56" s="268">
        <f t="shared" si="5"/>
        <v>22.736700000000003</v>
      </c>
      <c r="H56" s="268">
        <f t="shared" si="6"/>
        <v>23.404499999999999</v>
      </c>
      <c r="I56" s="193"/>
      <c r="J56" s="280"/>
      <c r="K56" s="8" t="str">
        <f>VLOOKUP(Tabelle1[[#This Row],[Ort]],$O$2:$P$138,2,0)</f>
        <v>L072611Herbetswil</v>
      </c>
      <c r="M56" s="172" t="s">
        <v>235</v>
      </c>
      <c r="N56" s="232" t="s">
        <v>322</v>
      </c>
      <c r="O56" s="172" t="s">
        <v>98</v>
      </c>
      <c r="P56" s="172" t="str">
        <f t="shared" si="7"/>
        <v>W093511Olten</v>
      </c>
      <c r="Q56" s="1" t="str">
        <f>VLOOKUP(Tabelle2[[#This Row],[VertragsOrt]],Tabelle1[[Ort]:[RK KLV A]],1,)</f>
        <v>Olten</v>
      </c>
    </row>
    <row r="57" spans="1:17">
      <c r="A57" s="271">
        <v>4558</v>
      </c>
      <c r="B57" s="173" t="s">
        <v>221</v>
      </c>
      <c r="C57" s="268">
        <v>40.57</v>
      </c>
      <c r="D57" s="268">
        <v>36.090000000000003</v>
      </c>
      <c r="E57" s="268">
        <v>37.15</v>
      </c>
      <c r="F57" s="268">
        <f t="shared" si="4"/>
        <v>25.559100000000001</v>
      </c>
      <c r="G57" s="268">
        <f t="shared" si="5"/>
        <v>22.736700000000003</v>
      </c>
      <c r="H57" s="268">
        <f t="shared" si="6"/>
        <v>23.404499999999999</v>
      </c>
      <c r="I57" s="194" t="s">
        <v>222</v>
      </c>
      <c r="J57" s="280"/>
      <c r="K57" s="8" t="str">
        <f>VLOOKUP(Tabelle1[[#This Row],[Ort]],$O$2:$P$138,2,0)</f>
        <v>A752911Hersiwil</v>
      </c>
      <c r="M57" s="172" t="s">
        <v>235</v>
      </c>
      <c r="N57" s="232" t="s">
        <v>322</v>
      </c>
      <c r="O57" s="172" t="s">
        <v>117</v>
      </c>
      <c r="P57" s="172" t="str">
        <f t="shared" si="7"/>
        <v>W093511Winznau</v>
      </c>
      <c r="Q57" s="1" t="str">
        <f>VLOOKUP(Tabelle2[[#This Row],[VertragsOrt]],Tabelle1[[Ort]:[RK KLV A]],1,)</f>
        <v>Winznau</v>
      </c>
    </row>
    <row r="58" spans="1:17">
      <c r="A58" s="271">
        <v>4577</v>
      </c>
      <c r="B58" s="173" t="s">
        <v>217</v>
      </c>
      <c r="C58" s="268">
        <v>39.35</v>
      </c>
      <c r="D58" s="268">
        <v>35.01</v>
      </c>
      <c r="E58" s="268">
        <v>36.04</v>
      </c>
      <c r="F58" s="268">
        <f t="shared" si="4"/>
        <v>24.790500000000002</v>
      </c>
      <c r="G58" s="268">
        <f t="shared" si="5"/>
        <v>22.0563</v>
      </c>
      <c r="H58" s="268">
        <f t="shared" si="6"/>
        <v>22.705200000000001</v>
      </c>
      <c r="I58" s="194" t="s">
        <v>211</v>
      </c>
      <c r="J58" s="280"/>
      <c r="K58" s="8" t="str">
        <f>VLOOKUP(Tabelle1[[#This Row],[Ort]],$O$2:$P$138,2,0)</f>
        <v>J750611Hessigkofen</v>
      </c>
      <c r="M58" s="172" t="s">
        <v>235</v>
      </c>
      <c r="N58" s="232" t="s">
        <v>322</v>
      </c>
      <c r="O58" s="1" t="s">
        <v>118</v>
      </c>
      <c r="P58" s="172" t="str">
        <f t="shared" si="7"/>
        <v>W093511Wisen</v>
      </c>
      <c r="Q58" s="1" t="str">
        <f>VLOOKUP(Tabelle2[[#This Row],[VertragsOrt]],Tabelle1[[Ort]:[RK KLV A]],1,)</f>
        <v>Wisen</v>
      </c>
    </row>
    <row r="59" spans="1:17">
      <c r="A59" s="270">
        <v>4204</v>
      </c>
      <c r="B59" s="71" t="s">
        <v>60</v>
      </c>
      <c r="C59" s="268">
        <v>33</v>
      </c>
      <c r="D59" s="268">
        <v>30</v>
      </c>
      <c r="E59" s="268">
        <v>28</v>
      </c>
      <c r="F59" s="268">
        <f t="shared" si="4"/>
        <v>20.79</v>
      </c>
      <c r="G59" s="268">
        <f t="shared" si="5"/>
        <v>18.899999999999999</v>
      </c>
      <c r="H59" s="268">
        <f t="shared" si="6"/>
        <v>17.64</v>
      </c>
      <c r="I59" s="194"/>
      <c r="J59" s="280"/>
      <c r="K59" s="8" t="str">
        <f>VLOOKUP(Tabelle1[[#This Row],[Ort]],$O$2:$P$138,2,0)</f>
        <v>Z121111Himmelried</v>
      </c>
      <c r="M59" s="172" t="s">
        <v>220</v>
      </c>
      <c r="N59" s="232" t="s">
        <v>323</v>
      </c>
      <c r="O59" s="172" t="s">
        <v>45</v>
      </c>
      <c r="P59" s="172" t="str">
        <f t="shared" si="7"/>
        <v>J106111Flumenthal</v>
      </c>
      <c r="Q59" s="1" t="str">
        <f>VLOOKUP(Tabelle2[[#This Row],[VertragsOrt]],Tabelle1[[Ort]:[RK KLV A]],1,)</f>
        <v>Flumenthal</v>
      </c>
    </row>
    <row r="60" spans="1:17">
      <c r="A60" s="3">
        <v>4146</v>
      </c>
      <c r="B60" s="3" t="s">
        <v>61</v>
      </c>
      <c r="C60" s="268">
        <v>40.57</v>
      </c>
      <c r="D60" s="268">
        <v>36.090000000000003</v>
      </c>
      <c r="E60" s="268">
        <v>37.15</v>
      </c>
      <c r="F60" s="268">
        <f t="shared" si="4"/>
        <v>25.559100000000001</v>
      </c>
      <c r="G60" s="268">
        <f t="shared" si="5"/>
        <v>22.736700000000003</v>
      </c>
      <c r="H60" s="268">
        <f t="shared" si="6"/>
        <v>23.404499999999999</v>
      </c>
      <c r="I60" s="193"/>
      <c r="J60" s="280"/>
      <c r="K60" s="8" t="str">
        <f>VLOOKUP(Tabelle1[[#This Row],[Ort]],$O$2:$P$138,2,0)</f>
        <v>K760413Hochwald</v>
      </c>
      <c r="M60" s="172" t="s">
        <v>220</v>
      </c>
      <c r="N60" s="232" t="s">
        <v>323</v>
      </c>
      <c r="O60" s="172" t="s">
        <v>65</v>
      </c>
      <c r="P60" s="172" t="str">
        <f t="shared" si="7"/>
        <v>J106111Hubersdorf</v>
      </c>
      <c r="Q60" s="1" t="str">
        <f>VLOOKUP(Tabelle2[[#This Row],[VertragsOrt]],Tabelle1[[Ort]:[RK KLV A]],1,)</f>
        <v>Hubersdorf</v>
      </c>
    </row>
    <row r="61" spans="1:17">
      <c r="A61" s="270">
        <v>4114</v>
      </c>
      <c r="B61" s="3" t="s">
        <v>62</v>
      </c>
      <c r="C61" s="268">
        <v>40.57</v>
      </c>
      <c r="D61" s="268">
        <v>36.090000000000003</v>
      </c>
      <c r="E61" s="268">
        <v>37.15</v>
      </c>
      <c r="F61" s="268">
        <f t="shared" si="4"/>
        <v>25.559100000000001</v>
      </c>
      <c r="G61" s="268">
        <f t="shared" si="5"/>
        <v>22.736700000000003</v>
      </c>
      <c r="H61" s="268">
        <f t="shared" si="6"/>
        <v>23.404499999999999</v>
      </c>
      <c r="I61" s="194" t="s">
        <v>238</v>
      </c>
      <c r="J61" s="280"/>
      <c r="K61" s="8" t="str">
        <f>VLOOKUP(Tabelle1[[#This Row],[Ort]],$O$2:$P$138,2,0)</f>
        <v>M753311Hofstetten</v>
      </c>
      <c r="M61" s="172" t="s">
        <v>220</v>
      </c>
      <c r="N61" s="232" t="s">
        <v>323</v>
      </c>
      <c r="O61" s="172" t="s">
        <v>73</v>
      </c>
      <c r="P61" s="172" t="str">
        <f t="shared" si="7"/>
        <v>J106111Langendorf</v>
      </c>
      <c r="Q61" s="1" t="str">
        <f>VLOOKUP(Tabelle2[[#This Row],[VertragsOrt]],Tabelle1[[Ort]:[RK KLV A]],1,)</f>
        <v>Langendorf</v>
      </c>
    </row>
    <row r="62" spans="1:17">
      <c r="A62" s="271">
        <v>4114</v>
      </c>
      <c r="B62" s="171" t="s">
        <v>238</v>
      </c>
      <c r="C62" s="268">
        <v>40.57</v>
      </c>
      <c r="D62" s="268">
        <v>36.090000000000003</v>
      </c>
      <c r="E62" s="268">
        <v>37.15</v>
      </c>
      <c r="F62" s="268">
        <f t="shared" si="4"/>
        <v>25.559100000000001</v>
      </c>
      <c r="G62" s="268">
        <f t="shared" si="5"/>
        <v>22.736700000000003</v>
      </c>
      <c r="H62" s="268">
        <f t="shared" si="6"/>
        <v>23.404499999999999</v>
      </c>
      <c r="I62" s="194" t="s">
        <v>238</v>
      </c>
      <c r="J62" s="280"/>
      <c r="K62" s="8" t="str">
        <f>VLOOKUP(Tabelle1[[#This Row],[Ort]],$O$2:$P$138,2,0)</f>
        <v>M753311Hofstetten-Flüh</v>
      </c>
      <c r="M62" s="172" t="s">
        <v>220</v>
      </c>
      <c r="N62" s="232" t="s">
        <v>323</v>
      </c>
      <c r="O62" s="172" t="s">
        <v>76</v>
      </c>
      <c r="P62" s="172" t="str">
        <f t="shared" si="7"/>
        <v>J106111Lommiswil</v>
      </c>
      <c r="Q62" s="1" t="str">
        <f>VLOOKUP(Tabelle2[[#This Row],[VertragsOrt]],Tabelle1[[Ort]:[RK KLV A]],1,)</f>
        <v>Lommiswil</v>
      </c>
    </row>
    <row r="63" spans="1:17">
      <c r="A63" s="3">
        <v>4718</v>
      </c>
      <c r="B63" s="3" t="s">
        <v>63</v>
      </c>
      <c r="C63" s="268">
        <v>40.57</v>
      </c>
      <c r="D63" s="268">
        <v>36.090000000000003</v>
      </c>
      <c r="E63" s="268">
        <v>37.15</v>
      </c>
      <c r="F63" s="268">
        <f t="shared" si="4"/>
        <v>25.559100000000001</v>
      </c>
      <c r="G63" s="268">
        <f t="shared" si="5"/>
        <v>22.736700000000003</v>
      </c>
      <c r="H63" s="268">
        <f t="shared" si="6"/>
        <v>23.404499999999999</v>
      </c>
      <c r="I63" s="193"/>
      <c r="J63" s="280"/>
      <c r="K63" s="8" t="str">
        <f>VLOOKUP(Tabelle1[[#This Row],[Ort]],$O$2:$P$138,2,0)</f>
        <v>L072611Holderbank</v>
      </c>
      <c r="M63" s="172" t="s">
        <v>220</v>
      </c>
      <c r="N63" s="232" t="s">
        <v>323</v>
      </c>
      <c r="O63" s="1" t="s">
        <v>228</v>
      </c>
      <c r="P63" s="172" t="str">
        <f t="shared" si="7"/>
        <v>J106111Niederwil SO</v>
      </c>
      <c r="Q63" s="1" t="str">
        <f>VLOOKUP(Tabelle2[[#This Row],[VertragsOrt]],Tabelle1[[Ort]:[RK KLV A]],1,)</f>
        <v>Niederwil SO</v>
      </c>
    </row>
    <row r="64" spans="1:17">
      <c r="A64" s="270">
        <v>4557</v>
      </c>
      <c r="B64" s="3" t="s">
        <v>64</v>
      </c>
      <c r="C64" s="268">
        <v>40.57</v>
      </c>
      <c r="D64" s="268">
        <v>36.090000000000003</v>
      </c>
      <c r="E64" s="268">
        <v>37.15</v>
      </c>
      <c r="F64" s="268">
        <f t="shared" si="4"/>
        <v>25.559100000000001</v>
      </c>
      <c r="G64" s="268">
        <f t="shared" si="5"/>
        <v>22.736700000000003</v>
      </c>
      <c r="H64" s="268">
        <f t="shared" si="6"/>
        <v>23.404499999999999</v>
      </c>
      <c r="I64" s="193"/>
      <c r="J64" s="280"/>
      <c r="K64" s="8" t="str">
        <f>VLOOKUP(Tabelle1[[#This Row],[Ort]],$O$2:$P$138,2,0)</f>
        <v>A752911Horriwil</v>
      </c>
      <c r="M64" s="172" t="s">
        <v>220</v>
      </c>
      <c r="N64" s="232" t="s">
        <v>323</v>
      </c>
      <c r="O64" s="172" t="s">
        <v>93</v>
      </c>
      <c r="P64" s="172" t="str">
        <f t="shared" si="7"/>
        <v>J106111Oberdorf</v>
      </c>
      <c r="Q64" s="1" t="str">
        <f>VLOOKUP(Tabelle2[[#This Row],[VertragsOrt]],Tabelle1[[Ort]:[RK KLV A]],1,)</f>
        <v>Oberdorf</v>
      </c>
    </row>
    <row r="65" spans="1:17">
      <c r="A65" s="270">
        <v>4535</v>
      </c>
      <c r="B65" s="3" t="s">
        <v>65</v>
      </c>
      <c r="C65" s="268">
        <v>40.57</v>
      </c>
      <c r="D65" s="268">
        <v>36.090000000000003</v>
      </c>
      <c r="E65" s="268">
        <v>37.15</v>
      </c>
      <c r="F65" s="268">
        <f t="shared" si="4"/>
        <v>25.559100000000001</v>
      </c>
      <c r="G65" s="268">
        <f t="shared" si="5"/>
        <v>22.736700000000003</v>
      </c>
      <c r="H65" s="268">
        <f t="shared" si="6"/>
        <v>23.404499999999999</v>
      </c>
      <c r="I65" s="193"/>
      <c r="J65" s="280"/>
      <c r="K65" s="8" t="str">
        <f>VLOOKUP(Tabelle1[[#This Row],[Ort]],$O$2:$P$138,2,0)</f>
        <v>J106111Hubersdorf</v>
      </c>
      <c r="M65" s="172" t="s">
        <v>220</v>
      </c>
      <c r="N65" s="232" t="s">
        <v>323</v>
      </c>
      <c r="O65" s="172" t="s">
        <v>101</v>
      </c>
      <c r="P65" s="172" t="str">
        <f t="shared" si="7"/>
        <v>J106111Riedholz</v>
      </c>
      <c r="Q65" s="1" t="str">
        <f>VLOOKUP(Tabelle2[[#This Row],[VertragsOrt]],Tabelle1[[Ort]:[RK KLV A]],1,)</f>
        <v>Riedholz</v>
      </c>
    </row>
    <row r="66" spans="1:17">
      <c r="A66" s="270">
        <v>4554</v>
      </c>
      <c r="B66" s="4" t="s">
        <v>66</v>
      </c>
      <c r="C66" s="268">
        <v>40.57</v>
      </c>
      <c r="D66" s="268">
        <v>36.090000000000003</v>
      </c>
      <c r="E66" s="268">
        <v>37.15</v>
      </c>
      <c r="F66" s="268">
        <f t="shared" ref="F66:F97" si="8">IF(C66&lt;=40.57,C66*0.63,25.56)</f>
        <v>25.559100000000001</v>
      </c>
      <c r="G66" s="268">
        <f t="shared" ref="G66:G97" si="9">IF(D66&lt;=36.09,D66*0.63,22.74)</f>
        <v>22.736700000000003</v>
      </c>
      <c r="H66" s="268">
        <f t="shared" ref="H66:H97" si="10">IF(E66&lt;=37.15,E66*0.63,23.4)</f>
        <v>23.404499999999999</v>
      </c>
      <c r="I66" s="193"/>
      <c r="J66" s="280"/>
      <c r="K66" s="8" t="str">
        <f>VLOOKUP(Tabelle1[[#This Row],[Ort]],$O$2:$P$138,2,0)</f>
        <v>A752911Hüniken</v>
      </c>
      <c r="M66" s="172" t="s">
        <v>220</v>
      </c>
      <c r="N66" s="232" t="s">
        <v>323</v>
      </c>
      <c r="O66" s="172" t="s">
        <v>109</v>
      </c>
      <c r="P66" s="172" t="str">
        <f t="shared" ref="P66:P97" si="11">N66&amp;O66</f>
        <v>J106111Solothurn</v>
      </c>
      <c r="Q66" s="1" t="str">
        <f>VLOOKUP(Tabelle2[[#This Row],[VertragsOrt]],Tabelle1[[Ort]:[RK KLV A]],1,)</f>
        <v>Solothurn</v>
      </c>
    </row>
    <row r="67" spans="1:17">
      <c r="A67" s="271">
        <v>4571</v>
      </c>
      <c r="B67" s="174" t="s">
        <v>207</v>
      </c>
      <c r="C67" s="268">
        <v>39.35</v>
      </c>
      <c r="D67" s="268">
        <v>35.01</v>
      </c>
      <c r="E67" s="268">
        <v>36.04</v>
      </c>
      <c r="F67" s="268">
        <f t="shared" si="8"/>
        <v>24.790500000000002</v>
      </c>
      <c r="G67" s="268">
        <f t="shared" si="9"/>
        <v>22.0563</v>
      </c>
      <c r="H67" s="268">
        <f t="shared" si="10"/>
        <v>22.705200000000001</v>
      </c>
      <c r="I67" s="193"/>
      <c r="J67" s="280"/>
      <c r="K67" s="8" t="str">
        <f>VLOOKUP(Tabelle1[[#This Row],[Ort]],$O$2:$P$138,2,0)</f>
        <v>J750611Ichertswil</v>
      </c>
      <c r="M67" s="1" t="s">
        <v>317</v>
      </c>
      <c r="N67" s="232" t="s">
        <v>316</v>
      </c>
      <c r="O67" s="1" t="s">
        <v>39</v>
      </c>
      <c r="P67" s="172" t="str">
        <f t="shared" si="11"/>
        <v>C644211Eppenberg</v>
      </c>
      <c r="Q67" s="1" t="str">
        <f>VLOOKUP(Tabelle2[[#This Row],[VertragsOrt]],Tabelle1[[Ort]:[RK KLV A]],1,)</f>
        <v>Eppenberg</v>
      </c>
    </row>
    <row r="68" spans="1:17">
      <c r="A68" s="270">
        <v>4535</v>
      </c>
      <c r="B68" s="4" t="s">
        <v>67</v>
      </c>
      <c r="C68" s="268">
        <v>38.54</v>
      </c>
      <c r="D68" s="268">
        <v>34.29</v>
      </c>
      <c r="E68" s="268">
        <v>35.29</v>
      </c>
      <c r="F68" s="268">
        <f t="shared" si="8"/>
        <v>24.280200000000001</v>
      </c>
      <c r="G68" s="268">
        <f t="shared" si="9"/>
        <v>21.602699999999999</v>
      </c>
      <c r="H68" s="268">
        <f t="shared" si="10"/>
        <v>22.232700000000001</v>
      </c>
      <c r="I68" s="193"/>
      <c r="J68" s="280"/>
      <c r="K68" s="8" t="str">
        <f>VLOOKUP(Tabelle1[[#This Row],[Ort]],$O$2:$P$138,2,0)</f>
        <v>J750611Kammersrohr</v>
      </c>
      <c r="M68" s="1" t="s">
        <v>317</v>
      </c>
      <c r="N68" s="232" t="s">
        <v>316</v>
      </c>
      <c r="O68" s="1" t="s">
        <v>40</v>
      </c>
      <c r="P68" s="172" t="str">
        <f t="shared" si="11"/>
        <v>C644211Erlinsbach SO</v>
      </c>
      <c r="Q68" s="1" t="str">
        <f>VLOOKUP(Tabelle2[[#This Row],[VertragsOrt]],Tabelle1[[Ort]:[RK KLV A]],1,)</f>
        <v>Erlinsbach SO</v>
      </c>
    </row>
    <row r="69" spans="1:17">
      <c r="A69" s="270">
        <v>4616</v>
      </c>
      <c r="B69" s="3" t="s">
        <v>68</v>
      </c>
      <c r="C69" s="268">
        <v>40.57</v>
      </c>
      <c r="D69" s="268">
        <v>36.090000000000003</v>
      </c>
      <c r="E69" s="268">
        <v>37.15</v>
      </c>
      <c r="F69" s="268">
        <f t="shared" si="8"/>
        <v>25.559100000000001</v>
      </c>
      <c r="G69" s="268">
        <f t="shared" si="9"/>
        <v>22.736700000000003</v>
      </c>
      <c r="H69" s="268">
        <f t="shared" si="10"/>
        <v>23.404499999999999</v>
      </c>
      <c r="I69" s="193"/>
      <c r="J69" s="280"/>
      <c r="K69" s="8" t="str">
        <f>VLOOKUP(Tabelle1[[#This Row],[Ort]],$O$2:$P$138,2,0)</f>
        <v>L752411Kappel</v>
      </c>
      <c r="M69" s="1" t="s">
        <v>317</v>
      </c>
      <c r="N69" s="232" t="s">
        <v>316</v>
      </c>
      <c r="O69" s="172" t="s">
        <v>89</v>
      </c>
      <c r="P69" s="172" t="str">
        <f t="shared" si="11"/>
        <v>C644211Niedergösgen</v>
      </c>
      <c r="Q69" s="1" t="str">
        <f>VLOOKUP(Tabelle2[[#This Row],[VertragsOrt]],Tabelle1[[Ort]:[RK KLV A]],1,)</f>
        <v>Niedergösgen</v>
      </c>
    </row>
    <row r="70" spans="1:17">
      <c r="A70" s="270">
        <v>4703</v>
      </c>
      <c r="B70" s="3" t="s">
        <v>69</v>
      </c>
      <c r="C70" s="268">
        <v>4.5</v>
      </c>
      <c r="D70" s="268">
        <v>4.5</v>
      </c>
      <c r="E70" s="268">
        <v>4.5</v>
      </c>
      <c r="F70" s="268">
        <f t="shared" si="8"/>
        <v>2.835</v>
      </c>
      <c r="G70" s="268">
        <f t="shared" si="9"/>
        <v>2.835</v>
      </c>
      <c r="H70" s="268">
        <f t="shared" si="10"/>
        <v>2.835</v>
      </c>
      <c r="I70" s="193"/>
      <c r="J70" s="280"/>
      <c r="K70" s="8" t="str">
        <f>VLOOKUP(Tabelle1[[#This Row],[Ort]],$O$2:$P$138,2,0)</f>
        <v>M073511Kestenholz</v>
      </c>
      <c r="M70" s="1" t="s">
        <v>317</v>
      </c>
      <c r="N70" s="232" t="s">
        <v>316</v>
      </c>
      <c r="O70" s="172" t="s">
        <v>106</v>
      </c>
      <c r="P70" s="172" t="str">
        <f t="shared" si="11"/>
        <v>C644211Schönenwerd</v>
      </c>
      <c r="Q70" s="1" t="str">
        <f>VLOOKUP(Tabelle2[[#This Row],[VertragsOrt]],Tabelle1[[Ort]:[RK KLV A]],1,)</f>
        <v>Schönenwerd</v>
      </c>
    </row>
    <row r="71" spans="1:17">
      <c r="A71" s="270">
        <v>4468</v>
      </c>
      <c r="B71" s="4" t="s">
        <v>70</v>
      </c>
      <c r="C71" s="268">
        <v>40.57</v>
      </c>
      <c r="D71" s="268">
        <v>36.090000000000003</v>
      </c>
      <c r="E71" s="268">
        <v>37.15</v>
      </c>
      <c r="F71" s="268">
        <f t="shared" si="8"/>
        <v>25.559100000000001</v>
      </c>
      <c r="G71" s="268">
        <f t="shared" si="9"/>
        <v>22.736700000000003</v>
      </c>
      <c r="H71" s="268">
        <f t="shared" si="10"/>
        <v>23.404499999999999</v>
      </c>
      <c r="I71" s="194" t="s">
        <v>70</v>
      </c>
      <c r="J71" s="280"/>
      <c r="K71" s="8" t="str">
        <f>VLOOKUP(Tabelle1[[#This Row],[Ort]],$O$2:$P$138,2,0)</f>
        <v>W795319Kienberg</v>
      </c>
      <c r="M71" s="1" t="s">
        <v>317</v>
      </c>
      <c r="N71" s="232" t="s">
        <v>316</v>
      </c>
      <c r="O71" s="24" t="s">
        <v>339</v>
      </c>
      <c r="P71" s="172" t="str">
        <f t="shared" si="11"/>
        <v>C644211Wöschnau</v>
      </c>
      <c r="Q71" s="1" t="str">
        <f>VLOOKUP(Tabelle2[[#This Row],[VertragsOrt]],Tabelle1[[Ort]:[RK KLV A]],1,)</f>
        <v>Wöschnau</v>
      </c>
    </row>
    <row r="72" spans="1:17">
      <c r="A72" s="270">
        <v>4245</v>
      </c>
      <c r="B72" s="3" t="s">
        <v>71</v>
      </c>
      <c r="C72" s="268">
        <v>37.9</v>
      </c>
      <c r="D72" s="268">
        <v>35.6</v>
      </c>
      <c r="E72" s="268">
        <v>36.200000000000003</v>
      </c>
      <c r="F72" s="268">
        <f t="shared" si="8"/>
        <v>23.876999999999999</v>
      </c>
      <c r="G72" s="268">
        <f t="shared" si="9"/>
        <v>22.428000000000001</v>
      </c>
      <c r="H72" s="268">
        <f t="shared" si="10"/>
        <v>22.806000000000001</v>
      </c>
      <c r="I72" s="193"/>
      <c r="J72" s="280"/>
      <c r="K72" s="8" t="str">
        <f>VLOOKUP(Tabelle1[[#This Row],[Ort]],$O$2:$P$138,2,0)</f>
        <v>N756811Kleinlützel</v>
      </c>
      <c r="M72" s="172" t="s">
        <v>237</v>
      </c>
      <c r="N72" s="232" t="s">
        <v>324</v>
      </c>
      <c r="O72" s="1" t="s">
        <v>20</v>
      </c>
      <c r="P72" s="172" t="str">
        <f t="shared" si="11"/>
        <v>M753311Bättwil</v>
      </c>
      <c r="Q72" s="1" t="str">
        <f>VLOOKUP(Tabelle2[[#This Row],[VertragsOrt]],Tabelle1[[Ort]:[RK KLV A]],1,)</f>
        <v>Bättwil</v>
      </c>
    </row>
    <row r="73" spans="1:17">
      <c r="A73" s="270">
        <v>4566</v>
      </c>
      <c r="B73" s="3" t="s">
        <v>72</v>
      </c>
      <c r="C73" s="268">
        <v>40.57</v>
      </c>
      <c r="D73" s="268">
        <v>36.090000000000003</v>
      </c>
      <c r="E73" s="268">
        <v>37.15</v>
      </c>
      <c r="F73" s="268">
        <f t="shared" si="8"/>
        <v>25.559100000000001</v>
      </c>
      <c r="G73" s="268">
        <f t="shared" si="9"/>
        <v>22.736700000000003</v>
      </c>
      <c r="H73" s="268">
        <f t="shared" si="10"/>
        <v>23.404499999999999</v>
      </c>
      <c r="I73" s="193"/>
      <c r="J73" s="280"/>
      <c r="K73" s="8" t="str">
        <f>VLOOKUP(Tabelle1[[#This Row],[Ort]],$O$2:$P$138,2,0)</f>
        <v>A752911Kriegstetten</v>
      </c>
      <c r="M73" s="172" t="s">
        <v>237</v>
      </c>
      <c r="N73" s="232" t="s">
        <v>324</v>
      </c>
      <c r="O73" s="172" t="s">
        <v>258</v>
      </c>
      <c r="P73" s="172" t="str">
        <f t="shared" si="11"/>
        <v>M753311Flüh</v>
      </c>
      <c r="Q73" s="1" t="str">
        <f>VLOOKUP(Tabelle2[[#This Row],[VertragsOrt]],Tabelle1[[Ort]:[RK KLV A]],1,)</f>
        <v>Flüh</v>
      </c>
    </row>
    <row r="74" spans="1:17">
      <c r="A74" s="271">
        <v>4581</v>
      </c>
      <c r="B74" s="174" t="s">
        <v>218</v>
      </c>
      <c r="C74" s="268">
        <v>39.35</v>
      </c>
      <c r="D74" s="268">
        <v>35.01</v>
      </c>
      <c r="E74" s="268">
        <v>36.04</v>
      </c>
      <c r="F74" s="268">
        <f t="shared" si="8"/>
        <v>24.790500000000002</v>
      </c>
      <c r="G74" s="268">
        <f t="shared" si="9"/>
        <v>22.0563</v>
      </c>
      <c r="H74" s="268">
        <f t="shared" si="10"/>
        <v>22.705200000000001</v>
      </c>
      <c r="I74" s="194" t="s">
        <v>211</v>
      </c>
      <c r="J74" s="280"/>
      <c r="K74" s="8" t="str">
        <f>VLOOKUP(Tabelle1[[#This Row],[Ort]],$O$2:$P$138,2,0)</f>
        <v>J750611Küttigkofen</v>
      </c>
      <c r="M74" s="172" t="s">
        <v>237</v>
      </c>
      <c r="N74" s="232" t="s">
        <v>324</v>
      </c>
      <c r="O74" s="172" t="s">
        <v>62</v>
      </c>
      <c r="P74" s="172" t="str">
        <f t="shared" si="11"/>
        <v>M753311Hofstetten</v>
      </c>
      <c r="Q74" s="1" t="str">
        <f>VLOOKUP(Tabelle2[[#This Row],[VertragsOrt]],Tabelle1[[Ort]:[RK KLV A]],1,)</f>
        <v>Hofstetten</v>
      </c>
    </row>
    <row r="75" spans="1:17">
      <c r="A75" s="271">
        <v>4586</v>
      </c>
      <c r="B75" s="174" t="s">
        <v>205</v>
      </c>
      <c r="C75" s="268">
        <v>39.35</v>
      </c>
      <c r="D75" s="268">
        <v>35.01</v>
      </c>
      <c r="E75" s="268">
        <v>36.04</v>
      </c>
      <c r="F75" s="268">
        <f t="shared" si="8"/>
        <v>24.790500000000002</v>
      </c>
      <c r="G75" s="268">
        <f t="shared" si="9"/>
        <v>22.0563</v>
      </c>
      <c r="H75" s="268">
        <f t="shared" si="10"/>
        <v>22.705200000000001</v>
      </c>
      <c r="I75" s="194" t="s">
        <v>211</v>
      </c>
      <c r="J75" s="280"/>
      <c r="K75" s="8" t="str">
        <f>VLOOKUP(Tabelle1[[#This Row],[Ort]],$O$2:$P$138,2,0)</f>
        <v>J750611Kyburg-Buchegg</v>
      </c>
      <c r="M75" s="172" t="s">
        <v>237</v>
      </c>
      <c r="N75" s="232" t="s">
        <v>324</v>
      </c>
      <c r="O75" s="172" t="s">
        <v>238</v>
      </c>
      <c r="P75" s="172" t="str">
        <f t="shared" si="11"/>
        <v>M753311Hofstetten-Flüh</v>
      </c>
      <c r="Q75" s="1" t="str">
        <f>VLOOKUP(Tabelle2[[#This Row],[VertragsOrt]],Tabelle1[[Ort]:[RK KLV A]],1,)</f>
        <v>Hofstetten-Flüh</v>
      </c>
    </row>
    <row r="76" spans="1:17">
      <c r="A76" s="270">
        <v>4513</v>
      </c>
      <c r="B76" s="3" t="s">
        <v>73</v>
      </c>
      <c r="C76" s="268">
        <v>40.57</v>
      </c>
      <c r="D76" s="268">
        <v>36.090000000000003</v>
      </c>
      <c r="E76" s="268">
        <v>37.15</v>
      </c>
      <c r="F76" s="268">
        <f t="shared" si="8"/>
        <v>25.559100000000001</v>
      </c>
      <c r="G76" s="268">
        <f t="shared" si="9"/>
        <v>22.736700000000003</v>
      </c>
      <c r="H76" s="268">
        <f t="shared" si="10"/>
        <v>23.404499999999999</v>
      </c>
      <c r="I76" s="193"/>
      <c r="J76" s="280"/>
      <c r="K76" s="8" t="str">
        <f>VLOOKUP(Tabelle1[[#This Row],[Ort]],$O$2:$P$138,2,0)</f>
        <v>J106111Langendorf</v>
      </c>
      <c r="M76" s="172" t="s">
        <v>237</v>
      </c>
      <c r="N76" s="232" t="s">
        <v>324</v>
      </c>
      <c r="O76" s="279" t="s">
        <v>239</v>
      </c>
      <c r="P76" s="172" t="str">
        <f t="shared" si="11"/>
        <v>M753311Mariastein</v>
      </c>
      <c r="Q76" s="1" t="str">
        <f>VLOOKUP(Tabelle2[[#This Row],[VertragsOrt]],Tabelle1[[Ort]:[RK KLV A]],1,)</f>
        <v>Mariastein</v>
      </c>
    </row>
    <row r="77" spans="1:17">
      <c r="A77" s="270">
        <v>4712</v>
      </c>
      <c r="B77" s="3" t="s">
        <v>74</v>
      </c>
      <c r="C77" s="268">
        <v>40.57</v>
      </c>
      <c r="D77" s="268">
        <v>36.090000000000003</v>
      </c>
      <c r="E77" s="268">
        <v>37.15</v>
      </c>
      <c r="F77" s="268">
        <f t="shared" si="8"/>
        <v>25.559100000000001</v>
      </c>
      <c r="G77" s="268">
        <f t="shared" si="9"/>
        <v>22.736700000000003</v>
      </c>
      <c r="H77" s="268">
        <f t="shared" si="10"/>
        <v>23.404499999999999</v>
      </c>
      <c r="I77" s="193"/>
      <c r="J77" s="280"/>
      <c r="K77" s="8" t="str">
        <f>VLOOKUP(Tabelle1[[#This Row],[Ort]],$O$2:$P$138,2,0)</f>
        <v>L072611Laupersdorf</v>
      </c>
      <c r="M77" s="172" t="s">
        <v>237</v>
      </c>
      <c r="N77" s="232" t="s">
        <v>324</v>
      </c>
      <c r="O77" s="172" t="s">
        <v>85</v>
      </c>
      <c r="P77" s="172" t="str">
        <f t="shared" si="11"/>
        <v>M753311Metzerlen</v>
      </c>
      <c r="Q77" s="1" t="str">
        <f>VLOOKUP(Tabelle2[[#This Row],[VertragsOrt]],Tabelle1[[Ort]:[RK KLV A]],1,)</f>
        <v>Metzerlen</v>
      </c>
    </row>
    <row r="78" spans="1:17">
      <c r="A78" s="270">
        <v>4573</v>
      </c>
      <c r="B78" s="3" t="s">
        <v>75</v>
      </c>
      <c r="C78" s="268">
        <v>40.57</v>
      </c>
      <c r="D78" s="268">
        <v>36.090000000000003</v>
      </c>
      <c r="E78" s="268">
        <v>37.15</v>
      </c>
      <c r="F78" s="268">
        <f t="shared" si="8"/>
        <v>25.559100000000001</v>
      </c>
      <c r="G78" s="268">
        <f t="shared" si="9"/>
        <v>22.736700000000003</v>
      </c>
      <c r="H78" s="268">
        <f t="shared" si="10"/>
        <v>23.404499999999999</v>
      </c>
      <c r="I78" s="193"/>
      <c r="J78" s="280"/>
      <c r="K78" s="8" t="str">
        <f>VLOOKUP(Tabelle1[[#This Row],[Ort]],$O$2:$P$138,2,0)</f>
        <v>J750611Lohn-Ammannsegg</v>
      </c>
      <c r="M78" s="172" t="s">
        <v>237</v>
      </c>
      <c r="N78" s="232" t="s">
        <v>324</v>
      </c>
      <c r="O78" s="172" t="s">
        <v>102</v>
      </c>
      <c r="P78" s="172" t="str">
        <f t="shared" si="11"/>
        <v>M753311Rodersdorf</v>
      </c>
      <c r="Q78" s="1" t="str">
        <f>VLOOKUP(Tabelle2[[#This Row],[VertragsOrt]],Tabelle1[[Ort]:[RK KLV A]],1,)</f>
        <v>Rodersdorf</v>
      </c>
    </row>
    <row r="79" spans="1:17">
      <c r="A79" s="270">
        <v>4514</v>
      </c>
      <c r="B79" s="175" t="s">
        <v>76</v>
      </c>
      <c r="C79" s="268">
        <v>40.57</v>
      </c>
      <c r="D79" s="268">
        <v>36.090000000000003</v>
      </c>
      <c r="E79" s="268">
        <v>37.15</v>
      </c>
      <c r="F79" s="268">
        <f t="shared" si="8"/>
        <v>25.559100000000001</v>
      </c>
      <c r="G79" s="268">
        <f t="shared" si="9"/>
        <v>22.736700000000003</v>
      </c>
      <c r="H79" s="268">
        <f t="shared" si="10"/>
        <v>23.404499999999999</v>
      </c>
      <c r="I79" s="193"/>
      <c r="J79" s="280"/>
      <c r="K79" s="8" t="str">
        <f>VLOOKUP(Tabelle1[[#This Row],[Ort]],$O$2:$P$138,2,0)</f>
        <v>J106111Lommiswil</v>
      </c>
      <c r="M79" s="172" t="s">
        <v>237</v>
      </c>
      <c r="N79" s="232" t="s">
        <v>324</v>
      </c>
      <c r="O79" s="172" t="s">
        <v>119</v>
      </c>
      <c r="P79" s="172" t="str">
        <f t="shared" si="11"/>
        <v>M753311Witterswil</v>
      </c>
      <c r="Q79" s="1" t="str">
        <f>VLOOKUP(Tabelle2[[#This Row],[VertragsOrt]],Tabelle1[[Ort]:[RK KLV A]],1,)</f>
        <v>Witterswil</v>
      </c>
    </row>
    <row r="80" spans="1:17">
      <c r="A80" s="270">
        <v>4654</v>
      </c>
      <c r="B80" s="3" t="s">
        <v>77</v>
      </c>
      <c r="C80" s="268">
        <v>40.57</v>
      </c>
      <c r="D80" s="268">
        <v>36.090000000000003</v>
      </c>
      <c r="E80" s="268">
        <v>37.15</v>
      </c>
      <c r="F80" s="268">
        <f t="shared" si="8"/>
        <v>25.559100000000001</v>
      </c>
      <c r="G80" s="268">
        <f t="shared" si="9"/>
        <v>22.736700000000003</v>
      </c>
      <c r="H80" s="268">
        <f t="shared" si="10"/>
        <v>23.404499999999999</v>
      </c>
      <c r="I80" s="193"/>
      <c r="J80" s="280"/>
      <c r="K80" s="8" t="str">
        <f>VLOOKUP(Tabelle1[[#This Row],[Ort]],$O$2:$P$138,2,0)</f>
        <v>V753611Lostorf</v>
      </c>
      <c r="M80" s="172" t="s">
        <v>240</v>
      </c>
      <c r="N80" s="232" t="s">
        <v>325</v>
      </c>
      <c r="O80" s="172" t="s">
        <v>15</v>
      </c>
      <c r="P80" s="172" t="str">
        <f t="shared" si="11"/>
        <v>L072611Aedermannsdorf</v>
      </c>
      <c r="Q80" s="1" t="str">
        <f>VLOOKUP(Tabelle2[[#This Row],[VertragsOrt]],Tabelle1[[Ort]:[RK KLV A]],1,)</f>
        <v>Aedermannsdorf</v>
      </c>
    </row>
    <row r="81" spans="1:17">
      <c r="A81" s="271">
        <v>4574</v>
      </c>
      <c r="B81" s="174" t="s">
        <v>209</v>
      </c>
      <c r="C81" s="268">
        <v>39.35</v>
      </c>
      <c r="D81" s="268">
        <v>35.01</v>
      </c>
      <c r="E81" s="268">
        <v>36.04</v>
      </c>
      <c r="F81" s="268">
        <f t="shared" si="8"/>
        <v>24.790500000000002</v>
      </c>
      <c r="G81" s="268">
        <f t="shared" si="9"/>
        <v>22.0563</v>
      </c>
      <c r="H81" s="268">
        <f t="shared" si="10"/>
        <v>22.705200000000001</v>
      </c>
      <c r="I81" s="194" t="s">
        <v>267</v>
      </c>
      <c r="J81" s="280"/>
      <c r="K81" s="8" t="str">
        <f>VLOOKUP(Tabelle1[[#This Row],[Ort]],$O$2:$P$138,2,0)</f>
        <v>J750611Lüsslingen</v>
      </c>
      <c r="M81" s="172" t="s">
        <v>240</v>
      </c>
      <c r="N81" s="232" t="s">
        <v>325</v>
      </c>
      <c r="O81" s="172" t="s">
        <v>18</v>
      </c>
      <c r="P81" s="172" t="str">
        <f t="shared" si="11"/>
        <v>L072611Balsthal</v>
      </c>
      <c r="Q81" s="1" t="str">
        <f>VLOOKUP(Tabelle2[[#This Row],[VertragsOrt]],Tabelle1[[Ort]:[RK KLV A]],1,)</f>
        <v>Balsthal</v>
      </c>
    </row>
    <row r="82" spans="1:17">
      <c r="A82" s="270">
        <v>4542</v>
      </c>
      <c r="B82" s="3" t="s">
        <v>79</v>
      </c>
      <c r="C82" s="268">
        <v>26</v>
      </c>
      <c r="D82" s="268">
        <v>26</v>
      </c>
      <c r="E82" s="268">
        <v>26</v>
      </c>
      <c r="F82" s="268">
        <f t="shared" si="8"/>
        <v>16.38</v>
      </c>
      <c r="G82" s="268">
        <f t="shared" si="9"/>
        <v>16.38</v>
      </c>
      <c r="H82" s="268">
        <f t="shared" si="10"/>
        <v>16.38</v>
      </c>
      <c r="I82" s="193"/>
      <c r="J82" s="280"/>
      <c r="K82" s="8" t="str">
        <f>VLOOKUP(Tabelle1[[#This Row],[Ort]],$O$2:$P$138,2,0)</f>
        <v>V106511Luterbach</v>
      </c>
      <c r="M82" s="172" t="s">
        <v>240</v>
      </c>
      <c r="N82" s="232" t="s">
        <v>325</v>
      </c>
      <c r="O82" s="172" t="s">
        <v>47</v>
      </c>
      <c r="P82" s="172" t="str">
        <f t="shared" si="11"/>
        <v>L072611Gänsbrunnen</v>
      </c>
      <c r="Q82" s="1" t="str">
        <f>VLOOKUP(Tabelle2[[#This Row],[VertragsOrt]],Tabelle1[[Ort]:[RK KLV A]],1,)</f>
        <v>Gänsbrunnen</v>
      </c>
    </row>
    <row r="83" spans="1:17">
      <c r="A83" s="274">
        <v>4571</v>
      </c>
      <c r="B83" s="287" t="s">
        <v>80</v>
      </c>
      <c r="C83" s="268">
        <v>39.35</v>
      </c>
      <c r="D83" s="268">
        <v>35.01</v>
      </c>
      <c r="E83" s="268">
        <v>36.04</v>
      </c>
      <c r="F83" s="268">
        <f t="shared" si="8"/>
        <v>24.790500000000002</v>
      </c>
      <c r="G83" s="268">
        <f t="shared" si="9"/>
        <v>22.0563</v>
      </c>
      <c r="H83" s="268">
        <f t="shared" si="10"/>
        <v>22.705200000000001</v>
      </c>
      <c r="I83" s="193"/>
      <c r="J83" s="280"/>
      <c r="K83" s="8" t="str">
        <f>VLOOKUP(Tabelle1[[#This Row],[Ort]],$O$2:$P$138,2,0)</f>
        <v>J750611Lüterkofen</v>
      </c>
      <c r="M83" s="172" t="s">
        <v>240</v>
      </c>
      <c r="N83" s="232" t="s">
        <v>325</v>
      </c>
      <c r="O83" s="172" t="s">
        <v>59</v>
      </c>
      <c r="P83" s="172" t="str">
        <f t="shared" si="11"/>
        <v>L072611Herbetswil</v>
      </c>
      <c r="Q83" s="1" t="str">
        <f>VLOOKUP(Tabelle2[[#This Row],[VertragsOrt]],Tabelle1[[Ort]:[RK KLV A]],1,)</f>
        <v>Herbetswil</v>
      </c>
    </row>
    <row r="84" spans="1:17">
      <c r="A84" s="270">
        <v>4584</v>
      </c>
      <c r="B84" s="175" t="s">
        <v>81</v>
      </c>
      <c r="C84" s="268">
        <v>39.35</v>
      </c>
      <c r="D84" s="268">
        <v>35.01</v>
      </c>
      <c r="E84" s="268">
        <v>36.04</v>
      </c>
      <c r="F84" s="268">
        <f t="shared" si="8"/>
        <v>24.790500000000002</v>
      </c>
      <c r="G84" s="268">
        <f t="shared" si="9"/>
        <v>22.0563</v>
      </c>
      <c r="H84" s="268">
        <f t="shared" si="10"/>
        <v>22.705200000000001</v>
      </c>
      <c r="I84" s="193"/>
      <c r="J84" s="280"/>
      <c r="K84" s="8" t="str">
        <f>VLOOKUP(Tabelle1[[#This Row],[Ort]],$O$2:$P$138,2,0)</f>
        <v>J750611Lüterswil</v>
      </c>
      <c r="M84" s="172" t="s">
        <v>240</v>
      </c>
      <c r="N84" s="232" t="s">
        <v>325</v>
      </c>
      <c r="O84" s="172" t="s">
        <v>63</v>
      </c>
      <c r="P84" s="172" t="str">
        <f t="shared" si="11"/>
        <v>L072611Holderbank</v>
      </c>
      <c r="Q84" s="1" t="str">
        <f>VLOOKUP(Tabelle2[[#This Row],[VertragsOrt]],Tabelle1[[Ort]:[RK KLV A]],1,)</f>
        <v>Holderbank</v>
      </c>
    </row>
    <row r="85" spans="1:17">
      <c r="A85" s="270">
        <v>4654</v>
      </c>
      <c r="B85" s="3" t="s">
        <v>249</v>
      </c>
      <c r="C85" s="268">
        <v>40.57</v>
      </c>
      <c r="D85" s="268">
        <v>36.090000000000003</v>
      </c>
      <c r="E85" s="268">
        <v>37.15</v>
      </c>
      <c r="F85" s="278">
        <f t="shared" si="8"/>
        <v>25.559100000000001</v>
      </c>
      <c r="G85" s="278">
        <f t="shared" si="9"/>
        <v>22.736700000000003</v>
      </c>
      <c r="H85" s="278">
        <f t="shared" si="10"/>
        <v>23.404499999999999</v>
      </c>
      <c r="I85" s="194" t="s">
        <v>77</v>
      </c>
      <c r="J85" s="280"/>
      <c r="K85" s="8" t="str">
        <f>VLOOKUP(Tabelle1[[#This Row],[Ort]],$O$2:$P$138,2,0)</f>
        <v>V753611Mahren</v>
      </c>
      <c r="M85" s="172" t="s">
        <v>240</v>
      </c>
      <c r="N85" s="232" t="s">
        <v>325</v>
      </c>
      <c r="O85" s="172" t="s">
        <v>74</v>
      </c>
      <c r="P85" s="172" t="str">
        <f t="shared" si="11"/>
        <v>L072611Laupersdorf</v>
      </c>
      <c r="Q85" s="1" t="str">
        <f>VLOOKUP(Tabelle2[[#This Row],[VertragsOrt]],Tabelle1[[Ort]:[RK KLV A]],1,)</f>
        <v>Laupersdorf</v>
      </c>
    </row>
    <row r="86" spans="1:17" ht="13.5" thickBot="1">
      <c r="A86" s="6">
        <v>4115</v>
      </c>
      <c r="B86" s="285" t="s">
        <v>239</v>
      </c>
      <c r="C86" s="268">
        <v>40.57</v>
      </c>
      <c r="D86" s="268">
        <v>36.090000000000003</v>
      </c>
      <c r="E86" s="268">
        <v>37.15</v>
      </c>
      <c r="F86" s="278">
        <f t="shared" si="8"/>
        <v>25.559100000000001</v>
      </c>
      <c r="G86" s="278">
        <f t="shared" si="9"/>
        <v>22.736700000000003</v>
      </c>
      <c r="H86" s="278">
        <f t="shared" si="10"/>
        <v>23.404499999999999</v>
      </c>
      <c r="I86" s="194" t="s">
        <v>340</v>
      </c>
      <c r="J86" s="280"/>
      <c r="K86" s="8" t="str">
        <f>VLOOKUP(Tabelle1[[#This Row],[Ort]],$O$2:$P$138,2,0)</f>
        <v>M753311Mariastein</v>
      </c>
      <c r="M86" s="172" t="s">
        <v>240</v>
      </c>
      <c r="N86" s="232" t="s">
        <v>325</v>
      </c>
      <c r="O86" s="172" t="s">
        <v>82</v>
      </c>
      <c r="P86" s="172" t="str">
        <f t="shared" si="11"/>
        <v>L072611Matzendorf</v>
      </c>
      <c r="Q86" s="1" t="str">
        <f>VLOOKUP(Tabelle2[[#This Row],[VertragsOrt]],Tabelle1[[Ort]:[RK KLV A]],1,)</f>
        <v>Matzendorf</v>
      </c>
    </row>
    <row r="87" spans="1:17">
      <c r="A87" s="315">
        <v>4713</v>
      </c>
      <c r="B87" s="284" t="s">
        <v>82</v>
      </c>
      <c r="C87" s="268">
        <v>40.57</v>
      </c>
      <c r="D87" s="268">
        <v>36.090000000000003</v>
      </c>
      <c r="E87" s="268">
        <v>37.15</v>
      </c>
      <c r="F87" s="268">
        <f t="shared" si="8"/>
        <v>25.559100000000001</v>
      </c>
      <c r="G87" s="268">
        <f t="shared" si="9"/>
        <v>22.736700000000003</v>
      </c>
      <c r="H87" s="268">
        <f t="shared" si="10"/>
        <v>23.404499999999999</v>
      </c>
      <c r="I87" s="193"/>
      <c r="J87" s="280"/>
      <c r="K87" s="8" t="str">
        <f>VLOOKUP(Tabelle1[[#This Row],[Ort]],$O$2:$P$138,2,0)</f>
        <v>L072611Matzendorf</v>
      </c>
      <c r="M87" s="172" t="s">
        <v>240</v>
      </c>
      <c r="N87" s="232" t="s">
        <v>325</v>
      </c>
      <c r="O87" s="172" t="s">
        <v>86</v>
      </c>
      <c r="P87" s="172" t="str">
        <f t="shared" si="11"/>
        <v>L072611Mümliswil</v>
      </c>
      <c r="Q87" s="1" t="str">
        <f>VLOOKUP(Tabelle2[[#This Row],[VertragsOrt]],Tabelle1[[Ort]:[RK KLV A]],1,)</f>
        <v>Mümliswil</v>
      </c>
    </row>
    <row r="88" spans="1:17">
      <c r="A88" s="270">
        <v>4233</v>
      </c>
      <c r="B88" s="4" t="s">
        <v>83</v>
      </c>
      <c r="C88" s="268">
        <v>37.9</v>
      </c>
      <c r="D88" s="268">
        <v>35.6</v>
      </c>
      <c r="E88" s="268">
        <v>36.200000000000003</v>
      </c>
      <c r="F88" s="268">
        <f t="shared" si="8"/>
        <v>23.876999999999999</v>
      </c>
      <c r="G88" s="268">
        <f t="shared" si="9"/>
        <v>22.428000000000001</v>
      </c>
      <c r="H88" s="268">
        <f t="shared" si="10"/>
        <v>22.806000000000001</v>
      </c>
      <c r="I88" s="193"/>
      <c r="J88" s="280"/>
      <c r="K88" s="8" t="str">
        <f>VLOOKUP(Tabelle1[[#This Row],[Ort]],$O$2:$P$138,2,0)</f>
        <v>N756811Meltingen</v>
      </c>
      <c r="M88" s="172" t="s">
        <v>240</v>
      </c>
      <c r="N88" s="232" t="s">
        <v>325</v>
      </c>
      <c r="O88" s="172" t="s">
        <v>241</v>
      </c>
      <c r="P88" s="172" t="str">
        <f t="shared" si="11"/>
        <v>L072611Ramiswil</v>
      </c>
      <c r="Q88" s="1" t="str">
        <f>VLOOKUP(Tabelle2[[#This Row],[VertragsOrt]],Tabelle1[[Ort]:[RK KLV A]],1,)</f>
        <v>Ramiswil</v>
      </c>
    </row>
    <row r="89" spans="1:17">
      <c r="A89" s="270">
        <v>3254</v>
      </c>
      <c r="B89" s="175" t="s">
        <v>84</v>
      </c>
      <c r="C89" s="268">
        <v>39.35</v>
      </c>
      <c r="D89" s="268">
        <v>35.01</v>
      </c>
      <c r="E89" s="268">
        <v>36.04</v>
      </c>
      <c r="F89" s="268">
        <f t="shared" si="8"/>
        <v>24.790500000000002</v>
      </c>
      <c r="G89" s="268">
        <f t="shared" si="9"/>
        <v>22.0563</v>
      </c>
      <c r="H89" s="268">
        <f t="shared" si="10"/>
        <v>22.705200000000001</v>
      </c>
      <c r="I89" s="194" t="s">
        <v>84</v>
      </c>
      <c r="J89" s="280"/>
      <c r="K89" s="8" t="str">
        <f>VLOOKUP(Tabelle1[[#This Row],[Ort]],$O$2:$P$138,2,0)</f>
        <v>J750611Messen</v>
      </c>
      <c r="M89" s="172" t="s">
        <v>240</v>
      </c>
      <c r="N89" s="232" t="s">
        <v>325</v>
      </c>
      <c r="O89" s="172" t="s">
        <v>116</v>
      </c>
      <c r="P89" s="172" t="str">
        <f t="shared" si="11"/>
        <v>L072611Welschenrohr</v>
      </c>
      <c r="Q89" s="1" t="str">
        <f>VLOOKUP(Tabelle2[[#This Row],[VertragsOrt]],Tabelle1[[Ort]:[RK KLV A]],1,)</f>
        <v>Welschenrohr</v>
      </c>
    </row>
    <row r="90" spans="1:17">
      <c r="A90" s="270">
        <v>4116</v>
      </c>
      <c r="B90" s="3" t="s">
        <v>85</v>
      </c>
      <c r="C90" s="268">
        <v>40.57</v>
      </c>
      <c r="D90" s="268">
        <v>36.090000000000003</v>
      </c>
      <c r="E90" s="268">
        <v>37.15</v>
      </c>
      <c r="F90" s="268">
        <f t="shared" si="8"/>
        <v>25.559100000000001</v>
      </c>
      <c r="G90" s="268">
        <f t="shared" si="9"/>
        <v>22.736700000000003</v>
      </c>
      <c r="H90" s="268">
        <f t="shared" si="10"/>
        <v>23.404499999999999</v>
      </c>
      <c r="I90" s="193" t="s">
        <v>340</v>
      </c>
      <c r="J90" s="280"/>
      <c r="K90" s="8" t="str">
        <f>VLOOKUP(Tabelle1[[#This Row],[Ort]],$O$2:$P$138,2,0)</f>
        <v>M753311Metzerlen</v>
      </c>
      <c r="M90" s="172" t="s">
        <v>242</v>
      </c>
      <c r="N90" s="232" t="s">
        <v>326</v>
      </c>
      <c r="O90" s="172" t="s">
        <v>19</v>
      </c>
      <c r="P90" s="172" t="str">
        <f t="shared" si="11"/>
        <v>N756811Bärschwil</v>
      </c>
      <c r="Q90" s="1" t="str">
        <f>VLOOKUP(Tabelle2[[#This Row],[VertragsOrt]],Tabelle1[[Ort]:[RK KLV A]],1,)</f>
        <v>Bärschwil</v>
      </c>
    </row>
    <row r="91" spans="1:17">
      <c r="A91" s="271">
        <v>4583</v>
      </c>
      <c r="B91" s="174" t="s">
        <v>29</v>
      </c>
      <c r="C91" s="268">
        <v>39.35</v>
      </c>
      <c r="D91" s="268">
        <v>35.01</v>
      </c>
      <c r="E91" s="268">
        <v>36.04</v>
      </c>
      <c r="F91" s="268">
        <f t="shared" si="8"/>
        <v>24.790500000000002</v>
      </c>
      <c r="G91" s="268">
        <f t="shared" si="9"/>
        <v>22.0563</v>
      </c>
      <c r="H91" s="268">
        <f t="shared" si="10"/>
        <v>22.705200000000001</v>
      </c>
      <c r="I91" s="194" t="s">
        <v>211</v>
      </c>
      <c r="J91" s="280"/>
      <c r="K91" s="8" t="str">
        <f>VLOOKUP(Tabelle1[[#This Row],[Ort]],$O$2:$P$138,2,0)</f>
        <v>J750611Mühledorf</v>
      </c>
      <c r="M91" s="172" t="s">
        <v>242</v>
      </c>
      <c r="N91" s="232" t="s">
        <v>326</v>
      </c>
      <c r="O91" s="172" t="s">
        <v>21</v>
      </c>
      <c r="P91" s="172" t="str">
        <f t="shared" si="11"/>
        <v>N756811Beinwil</v>
      </c>
      <c r="Q91" s="1" t="str">
        <f>VLOOKUP(Tabelle2[[#This Row],[VertragsOrt]],Tabelle1[[Ort]:[RK KLV A]],1,)</f>
        <v>Beinwil</v>
      </c>
    </row>
    <row r="92" spans="1:17">
      <c r="A92" s="270">
        <v>4717</v>
      </c>
      <c r="B92" s="3" t="s">
        <v>86</v>
      </c>
      <c r="C92" s="268">
        <v>40.57</v>
      </c>
      <c r="D92" s="268">
        <v>36.090000000000003</v>
      </c>
      <c r="E92" s="268">
        <v>37.15</v>
      </c>
      <c r="F92" s="268">
        <f t="shared" si="8"/>
        <v>25.559100000000001</v>
      </c>
      <c r="G92" s="268">
        <f t="shared" si="9"/>
        <v>22.736700000000003</v>
      </c>
      <c r="H92" s="268">
        <f t="shared" si="10"/>
        <v>23.404499999999999</v>
      </c>
      <c r="I92" s="194" t="s">
        <v>259</v>
      </c>
      <c r="J92" s="280"/>
      <c r="K92" s="8" t="str">
        <f>VLOOKUP(Tabelle1[[#This Row],[Ort]],$O$2:$P$138,2,0)</f>
        <v>L072611Mümliswil</v>
      </c>
      <c r="M92" s="172" t="s">
        <v>242</v>
      </c>
      <c r="N92" s="232" t="s">
        <v>326</v>
      </c>
      <c r="O92" s="172" t="s">
        <v>28</v>
      </c>
      <c r="P92" s="172" t="str">
        <f t="shared" si="11"/>
        <v>N756811Breitenbach</v>
      </c>
      <c r="Q92" s="1" t="str">
        <f>VLOOKUP(Tabelle2[[#This Row],[VertragsOrt]],Tabelle1[[Ort]:[RK KLV A]],1,)</f>
        <v>Breitenbach</v>
      </c>
    </row>
    <row r="93" spans="1:17">
      <c r="A93" s="270">
        <v>4574</v>
      </c>
      <c r="B93" s="175" t="s">
        <v>78</v>
      </c>
      <c r="C93" s="268">
        <v>39.35</v>
      </c>
      <c r="D93" s="268">
        <v>35.01</v>
      </c>
      <c r="E93" s="268">
        <v>36.04</v>
      </c>
      <c r="F93" s="268">
        <f t="shared" si="8"/>
        <v>24.790500000000002</v>
      </c>
      <c r="G93" s="268">
        <f t="shared" si="9"/>
        <v>22.0563</v>
      </c>
      <c r="H93" s="268">
        <f t="shared" si="10"/>
        <v>22.705200000000001</v>
      </c>
      <c r="I93" s="194" t="s">
        <v>267</v>
      </c>
      <c r="J93" s="280"/>
      <c r="K93" s="8" t="str">
        <f>VLOOKUP(Tabelle1[[#This Row],[Ort]],$O$2:$P$138,2,0)</f>
        <v>J750611Nennigkofen</v>
      </c>
      <c r="M93" s="172" t="s">
        <v>242</v>
      </c>
      <c r="N93" s="232" t="s">
        <v>326</v>
      </c>
      <c r="O93" s="1" t="s">
        <v>30</v>
      </c>
      <c r="P93" s="172" t="str">
        <f t="shared" si="11"/>
        <v>N756811Büren</v>
      </c>
      <c r="Q93" s="1" t="str">
        <f>VLOOKUP(Tabelle2[[#This Row],[VertragsOrt]],Tabelle1[[Ort]:[RK KLV A]],1,)</f>
        <v>Büren</v>
      </c>
    </row>
    <row r="94" spans="1:17">
      <c r="A94" s="270">
        <v>4623</v>
      </c>
      <c r="B94" s="3" t="s">
        <v>87</v>
      </c>
      <c r="C94" s="268">
        <v>40.57</v>
      </c>
      <c r="D94" s="268">
        <v>36.090000000000003</v>
      </c>
      <c r="E94" s="268">
        <v>37.15</v>
      </c>
      <c r="F94" s="268">
        <f t="shared" si="8"/>
        <v>25.559100000000001</v>
      </c>
      <c r="G94" s="268">
        <f t="shared" si="9"/>
        <v>22.736700000000003</v>
      </c>
      <c r="H94" s="268">
        <f t="shared" si="10"/>
        <v>23.404499999999999</v>
      </c>
      <c r="I94" s="193"/>
      <c r="J94" s="280"/>
      <c r="K94" s="8" t="str">
        <f>VLOOKUP(Tabelle1[[#This Row],[Ort]],$O$2:$P$138,2,0)</f>
        <v>E751311Neuendorf</v>
      </c>
      <c r="M94" s="172" t="s">
        <v>242</v>
      </c>
      <c r="N94" s="232" t="s">
        <v>326</v>
      </c>
      <c r="O94" s="172" t="s">
        <v>31</v>
      </c>
      <c r="P94" s="172" t="str">
        <f t="shared" si="11"/>
        <v>N756811Büsserach</v>
      </c>
      <c r="Q94" s="1" t="str">
        <f>VLOOKUP(Tabelle2[[#This Row],[VertragsOrt]],Tabelle1[[Ort]:[RK KLV A]],1,)</f>
        <v>Büsserach</v>
      </c>
    </row>
    <row r="95" spans="1:17">
      <c r="A95" s="270">
        <v>4626</v>
      </c>
      <c r="B95" s="3" t="s">
        <v>88</v>
      </c>
      <c r="C95" s="268">
        <v>40.57</v>
      </c>
      <c r="D95" s="268">
        <v>36.090000000000003</v>
      </c>
      <c r="E95" s="268">
        <v>37.15</v>
      </c>
      <c r="F95" s="268">
        <f t="shared" si="8"/>
        <v>25.559100000000001</v>
      </c>
      <c r="G95" s="268">
        <f t="shared" si="9"/>
        <v>22.736700000000003</v>
      </c>
      <c r="H95" s="268">
        <f t="shared" si="10"/>
        <v>23.404499999999999</v>
      </c>
      <c r="I95" s="193"/>
      <c r="J95" s="280"/>
      <c r="K95" s="8" t="str">
        <f>VLOOKUP(Tabelle1[[#This Row],[Ort]],$O$2:$P$138,2,0)</f>
        <v>E751311Niederbuchsiten</v>
      </c>
      <c r="M95" s="172" t="s">
        <v>242</v>
      </c>
      <c r="N95" s="232" t="s">
        <v>326</v>
      </c>
      <c r="O95" s="172" t="s">
        <v>43</v>
      </c>
      <c r="P95" s="172" t="str">
        <f t="shared" si="11"/>
        <v>N756811Fehren</v>
      </c>
      <c r="Q95" s="1" t="str">
        <f>VLOOKUP(Tabelle2[[#This Row],[VertragsOrt]],Tabelle1[[Ort]:[RK KLV A]],1,)</f>
        <v>Fehren</v>
      </c>
    </row>
    <row r="96" spans="1:17">
      <c r="A96" s="270">
        <v>5013</v>
      </c>
      <c r="B96" s="3" t="s">
        <v>89</v>
      </c>
      <c r="C96" s="268">
        <v>40.57</v>
      </c>
      <c r="D96" s="268">
        <v>36.090000000000003</v>
      </c>
      <c r="E96" s="268">
        <v>37.15</v>
      </c>
      <c r="F96" s="268">
        <f t="shared" si="8"/>
        <v>25.559100000000001</v>
      </c>
      <c r="G96" s="268">
        <f t="shared" si="9"/>
        <v>22.736700000000003</v>
      </c>
      <c r="H96" s="268">
        <f t="shared" si="10"/>
        <v>23.404499999999999</v>
      </c>
      <c r="I96" s="193"/>
      <c r="J96" s="280"/>
      <c r="K96" s="8" t="str">
        <f>VLOOKUP(Tabelle1[[#This Row],[Ort]],$O$2:$P$138,2,0)</f>
        <v>C644211Niedergösgen</v>
      </c>
      <c r="M96" s="1" t="s">
        <v>242</v>
      </c>
      <c r="N96" s="281" t="s">
        <v>326</v>
      </c>
      <c r="O96" s="1" t="s">
        <v>52</v>
      </c>
      <c r="P96" s="1" t="str">
        <f t="shared" si="11"/>
        <v>N756811Grindel</v>
      </c>
      <c r="Q96" s="282" t="str">
        <f>VLOOKUP(Tabelle2[[#This Row],[VertragsOrt]],Tabelle1[[Ort]:[RK KLV A]],1,)</f>
        <v>Grindel</v>
      </c>
    </row>
    <row r="97" spans="1:17">
      <c r="A97" s="271">
        <v>4523</v>
      </c>
      <c r="B97" s="171" t="s">
        <v>228</v>
      </c>
      <c r="C97" s="268">
        <v>40.57</v>
      </c>
      <c r="D97" s="268">
        <v>36.090000000000003</v>
      </c>
      <c r="E97" s="268">
        <v>37.15</v>
      </c>
      <c r="F97" s="268">
        <f t="shared" si="8"/>
        <v>25.559100000000001</v>
      </c>
      <c r="G97" s="268">
        <f t="shared" si="9"/>
        <v>22.736700000000003</v>
      </c>
      <c r="H97" s="268">
        <f t="shared" si="10"/>
        <v>23.404499999999999</v>
      </c>
      <c r="I97" s="194" t="s">
        <v>101</v>
      </c>
      <c r="J97" s="280"/>
      <c r="K97" s="8" t="str">
        <f>VLOOKUP(Tabelle1[[#This Row],[Ort]],$O$2:$P$138,2,0)</f>
        <v>J106111Niederwil SO</v>
      </c>
      <c r="M97" s="172" t="s">
        <v>242</v>
      </c>
      <c r="N97" s="232" t="s">
        <v>326</v>
      </c>
      <c r="O97" s="172" t="s">
        <v>71</v>
      </c>
      <c r="P97" s="172" t="str">
        <f t="shared" si="11"/>
        <v>N756811Kleinlützel</v>
      </c>
      <c r="Q97" s="1" t="str">
        <f>VLOOKUP(Tabelle2[[#This Row],[VertragsOrt]],Tabelle1[[Ort]:[RK KLV A]],1,)</f>
        <v>Kleinlützel</v>
      </c>
    </row>
    <row r="98" spans="1:17">
      <c r="A98" s="273">
        <v>4412</v>
      </c>
      <c r="B98" s="5" t="s">
        <v>90</v>
      </c>
      <c r="C98" s="268">
        <v>37.9</v>
      </c>
      <c r="D98" s="268">
        <v>35.6</v>
      </c>
      <c r="E98" s="268">
        <v>36.200000000000003</v>
      </c>
      <c r="F98" s="268">
        <f t="shared" ref="F98:F129" si="12">IF(C98&lt;=40.57,C98*0.63,25.56)</f>
        <v>23.876999999999999</v>
      </c>
      <c r="G98" s="268">
        <f t="shared" ref="G98:G129" si="13">IF(D98&lt;=36.09,D98*0.63,22.74)</f>
        <v>22.428000000000001</v>
      </c>
      <c r="H98" s="268">
        <f t="shared" ref="H98:H129" si="14">IF(E98&lt;=37.15,E98*0.63,23.4)</f>
        <v>22.806000000000001</v>
      </c>
      <c r="I98" s="193" t="s">
        <v>341</v>
      </c>
      <c r="J98" s="280"/>
      <c r="K98" s="8" t="str">
        <f>VLOOKUP(Tabelle1[[#This Row],[Ort]],$O$2:$P$138,2,0)</f>
        <v>N756811Nuglar</v>
      </c>
      <c r="M98" s="172" t="s">
        <v>242</v>
      </c>
      <c r="N98" s="232" t="s">
        <v>326</v>
      </c>
      <c r="O98" s="172" t="s">
        <v>83</v>
      </c>
      <c r="P98" s="172" t="str">
        <f t="shared" ref="P98:P129" si="15">N98&amp;O98</f>
        <v>N756811Meltingen</v>
      </c>
      <c r="Q98" s="1" t="str">
        <f>VLOOKUP(Tabelle2[[#This Row],[VertragsOrt]],Tabelle1[[Ort]:[RK KLV A]],1,)</f>
        <v>Meltingen</v>
      </c>
    </row>
    <row r="99" spans="1:17">
      <c r="A99" s="270">
        <v>4208</v>
      </c>
      <c r="B99" s="3" t="s">
        <v>91</v>
      </c>
      <c r="C99" s="268">
        <v>37.9</v>
      </c>
      <c r="D99" s="268">
        <v>35.6</v>
      </c>
      <c r="E99" s="268">
        <v>36.200000000000003</v>
      </c>
      <c r="F99" s="268">
        <f t="shared" si="12"/>
        <v>23.876999999999999</v>
      </c>
      <c r="G99" s="268">
        <f t="shared" si="13"/>
        <v>22.428000000000001</v>
      </c>
      <c r="H99" s="268">
        <f t="shared" si="14"/>
        <v>22.806000000000001</v>
      </c>
      <c r="I99" s="193"/>
      <c r="J99" s="280"/>
      <c r="K99" s="8" t="str">
        <f>VLOOKUP(Tabelle1[[#This Row],[Ort]],$O$2:$P$138,2,0)</f>
        <v>N756811Nunningen</v>
      </c>
      <c r="M99" s="172" t="s">
        <v>242</v>
      </c>
      <c r="N99" s="232" t="s">
        <v>326</v>
      </c>
      <c r="O99" s="172" t="s">
        <v>90</v>
      </c>
      <c r="P99" s="172" t="str">
        <f t="shared" si="15"/>
        <v>N756811Nuglar</v>
      </c>
      <c r="Q99" s="1" t="str">
        <f>VLOOKUP(Tabelle2[[#This Row],[VertragsOrt]],Tabelle1[[Ort]:[RK KLV A]],1,)</f>
        <v>Nuglar</v>
      </c>
    </row>
    <row r="100" spans="1:17">
      <c r="A100" s="270">
        <v>4625</v>
      </c>
      <c r="B100" s="4" t="s">
        <v>92</v>
      </c>
      <c r="C100" s="268">
        <v>40.57</v>
      </c>
      <c r="D100" s="268">
        <v>36.090000000000003</v>
      </c>
      <c r="E100" s="268">
        <v>37.15</v>
      </c>
      <c r="F100" s="268">
        <f t="shared" si="12"/>
        <v>25.559100000000001</v>
      </c>
      <c r="G100" s="268">
        <f t="shared" si="13"/>
        <v>22.736700000000003</v>
      </c>
      <c r="H100" s="268">
        <f t="shared" si="14"/>
        <v>23.404499999999999</v>
      </c>
      <c r="I100" s="193"/>
      <c r="J100" s="280"/>
      <c r="K100" s="8" t="str">
        <f>VLOOKUP(Tabelle1[[#This Row],[Ort]],$O$2:$P$138,2,0)</f>
        <v>E751311Oberbuchsiten</v>
      </c>
      <c r="M100" s="172" t="s">
        <v>242</v>
      </c>
      <c r="N100" s="232" t="s">
        <v>326</v>
      </c>
      <c r="O100" s="172" t="s">
        <v>91</v>
      </c>
      <c r="P100" s="172" t="str">
        <f t="shared" si="15"/>
        <v>N756811Nunningen</v>
      </c>
      <c r="Q100" s="1" t="str">
        <f>VLOOKUP(Tabelle2[[#This Row],[VertragsOrt]],Tabelle1[[Ort]:[RK KLV A]],1,)</f>
        <v>Nunningen</v>
      </c>
    </row>
    <row r="101" spans="1:17">
      <c r="A101" s="270">
        <v>4515</v>
      </c>
      <c r="B101" s="3" t="s">
        <v>93</v>
      </c>
      <c r="C101" s="268">
        <v>40.57</v>
      </c>
      <c r="D101" s="268">
        <v>36.090000000000003</v>
      </c>
      <c r="E101" s="268">
        <v>37.15</v>
      </c>
      <c r="F101" s="268">
        <f t="shared" si="12"/>
        <v>25.559100000000001</v>
      </c>
      <c r="G101" s="268">
        <f t="shared" si="13"/>
        <v>22.736700000000003</v>
      </c>
      <c r="H101" s="268">
        <f t="shared" si="14"/>
        <v>23.404499999999999</v>
      </c>
      <c r="I101" s="193"/>
      <c r="J101" s="280"/>
      <c r="K101" s="8" t="str">
        <f>VLOOKUP(Tabelle1[[#This Row],[Ort]],$O$2:$P$138,2,0)</f>
        <v>J106111Oberdorf</v>
      </c>
      <c r="M101" s="172" t="s">
        <v>242</v>
      </c>
      <c r="N101" s="232" t="s">
        <v>326</v>
      </c>
      <c r="O101" s="172" t="s">
        <v>107</v>
      </c>
      <c r="P101" s="172" t="str">
        <f t="shared" si="15"/>
        <v>N756811Seewen</v>
      </c>
      <c r="Q101" s="1" t="str">
        <f>VLOOKUP(Tabelle2[[#This Row],[VertragsOrt]],Tabelle1[[Ort]:[RK KLV A]],1,)</f>
        <v>Seewen</v>
      </c>
    </row>
    <row r="102" spans="1:17">
      <c r="A102" s="270">
        <v>4564</v>
      </c>
      <c r="B102" s="3" t="s">
        <v>94</v>
      </c>
      <c r="C102" s="268">
        <v>40.57</v>
      </c>
      <c r="D102" s="268">
        <v>36.090000000000003</v>
      </c>
      <c r="E102" s="268">
        <v>37.15</v>
      </c>
      <c r="F102" s="268">
        <f t="shared" si="12"/>
        <v>25.559100000000001</v>
      </c>
      <c r="G102" s="268">
        <f t="shared" si="13"/>
        <v>22.736700000000003</v>
      </c>
      <c r="H102" s="268">
        <f t="shared" si="14"/>
        <v>23.404499999999999</v>
      </c>
      <c r="I102" s="193"/>
      <c r="J102" s="280"/>
      <c r="K102" s="8" t="str">
        <f>VLOOKUP(Tabelle1[[#This Row],[Ort]],$O$2:$P$138,2,0)</f>
        <v>A752911Obergerlafingen</v>
      </c>
      <c r="M102" s="172" t="s">
        <v>242</v>
      </c>
      <c r="N102" s="232" t="s">
        <v>326</v>
      </c>
      <c r="O102" s="279" t="s">
        <v>243</v>
      </c>
      <c r="P102" s="172" t="str">
        <f t="shared" si="15"/>
        <v>N756811St. Pantaleon</v>
      </c>
      <c r="Q102" s="1" t="str">
        <f>VLOOKUP(Tabelle2[[#This Row],[VertragsOrt]],Tabelle1[[Ort]:[RK KLV A]],1,)</f>
        <v>St. Pantaleon</v>
      </c>
    </row>
    <row r="103" spans="1:17">
      <c r="A103" s="270">
        <v>4653</v>
      </c>
      <c r="B103" s="3" t="s">
        <v>95</v>
      </c>
      <c r="C103" s="268">
        <v>40.57</v>
      </c>
      <c r="D103" s="268">
        <v>36.090000000000003</v>
      </c>
      <c r="E103" s="268">
        <v>37.15</v>
      </c>
      <c r="F103" s="268">
        <f t="shared" si="12"/>
        <v>25.559100000000001</v>
      </c>
      <c r="G103" s="268">
        <f t="shared" si="13"/>
        <v>22.736700000000003</v>
      </c>
      <c r="H103" s="268">
        <f t="shared" si="14"/>
        <v>23.404499999999999</v>
      </c>
      <c r="I103" s="193"/>
      <c r="J103" s="280"/>
      <c r="K103" s="8" t="str">
        <f>VLOOKUP(Tabelle1[[#This Row],[Ort]],$O$2:$P$138,2,0)</f>
        <v>B751211Obergösgen</v>
      </c>
      <c r="M103" s="172" t="s">
        <v>242</v>
      </c>
      <c r="N103" s="232" t="s">
        <v>326</v>
      </c>
      <c r="O103" s="172" t="s">
        <v>122</v>
      </c>
      <c r="P103" s="172" t="str">
        <f t="shared" si="15"/>
        <v>N756811Zullwil</v>
      </c>
      <c r="Q103" s="1" t="str">
        <f>VLOOKUP(Tabelle2[[#This Row],[VertragsOrt]],Tabelle1[[Ort]:[RK KLV A]],1,)</f>
        <v>Zullwil</v>
      </c>
    </row>
    <row r="104" spans="1:17">
      <c r="A104" s="270">
        <v>4588</v>
      </c>
      <c r="B104" s="3" t="s">
        <v>229</v>
      </c>
      <c r="C104" s="268">
        <v>39.35</v>
      </c>
      <c r="D104" s="268">
        <v>35.01</v>
      </c>
      <c r="E104" s="268">
        <v>36.04</v>
      </c>
      <c r="F104" s="268">
        <f t="shared" si="12"/>
        <v>24.790500000000002</v>
      </c>
      <c r="G104" s="268">
        <f t="shared" si="13"/>
        <v>22.0563</v>
      </c>
      <c r="H104" s="268">
        <f t="shared" si="14"/>
        <v>22.705200000000001</v>
      </c>
      <c r="I104" s="194" t="s">
        <v>84</v>
      </c>
      <c r="J104" s="280"/>
      <c r="K104" s="8" t="str">
        <f>VLOOKUP(Tabelle1[[#This Row],[Ort]],$O$2:$P$138,2,0)</f>
        <v>J750611Oberramsern</v>
      </c>
      <c r="M104" s="172" t="s">
        <v>244</v>
      </c>
      <c r="N104" s="232" t="s">
        <v>327</v>
      </c>
      <c r="O104" s="172" t="s">
        <v>113</v>
      </c>
      <c r="P104" s="172" t="str">
        <f t="shared" si="15"/>
        <v>D755611Trimbach</v>
      </c>
      <c r="Q104" s="1" t="str">
        <f>VLOOKUP(Tabelle2[[#This Row],[VertragsOrt]],Tabelle1[[Ort]:[RK KLV A]],1,)</f>
        <v>Trimbach</v>
      </c>
    </row>
    <row r="105" spans="1:17">
      <c r="A105" s="270">
        <v>4566</v>
      </c>
      <c r="B105" s="3" t="s">
        <v>96</v>
      </c>
      <c r="C105" s="268">
        <v>40.57</v>
      </c>
      <c r="D105" s="268">
        <v>36.090000000000003</v>
      </c>
      <c r="E105" s="268">
        <v>37.15</v>
      </c>
      <c r="F105" s="268">
        <f t="shared" si="12"/>
        <v>25.559100000000001</v>
      </c>
      <c r="G105" s="268">
        <f t="shared" si="13"/>
        <v>22.736700000000003</v>
      </c>
      <c r="H105" s="268">
        <f t="shared" si="14"/>
        <v>23.404499999999999</v>
      </c>
      <c r="I105" s="193"/>
      <c r="J105" s="280"/>
      <c r="K105" s="8" t="str">
        <f>VLOOKUP(Tabelle1[[#This Row],[Ort]],$O$2:$P$138,2,0)</f>
        <v>A752911Oekingen</v>
      </c>
      <c r="M105" s="172" t="s">
        <v>245</v>
      </c>
      <c r="N105" s="232" t="s">
        <v>328</v>
      </c>
      <c r="O105" s="279" t="s">
        <v>246</v>
      </c>
      <c r="P105" s="172" t="str">
        <f t="shared" si="15"/>
        <v>O105411Allerheiligenberg</v>
      </c>
      <c r="Q105" s="1" t="str">
        <f>VLOOKUP(Tabelle2[[#This Row],[VertragsOrt]],Tabelle1[[Ort]:[RK KLV A]],1,)</f>
        <v>Allerheiligenberg</v>
      </c>
    </row>
    <row r="106" spans="1:17">
      <c r="A106" s="270">
        <v>4702</v>
      </c>
      <c r="B106" s="3" t="s">
        <v>97</v>
      </c>
      <c r="C106" s="268">
        <v>40.57</v>
      </c>
      <c r="D106" s="268">
        <v>36.090000000000003</v>
      </c>
      <c r="E106" s="268">
        <v>37.15</v>
      </c>
      <c r="F106" s="268">
        <f t="shared" si="12"/>
        <v>25.559100000000001</v>
      </c>
      <c r="G106" s="268">
        <f t="shared" si="13"/>
        <v>22.736700000000003</v>
      </c>
      <c r="H106" s="268">
        <f t="shared" si="14"/>
        <v>23.404499999999999</v>
      </c>
      <c r="I106" s="193"/>
      <c r="J106" s="280"/>
      <c r="K106" s="8" t="str">
        <f>VLOOKUP(Tabelle1[[#This Row],[Ort]],$O$2:$P$138,2,0)</f>
        <v>E751311Oensingen</v>
      </c>
      <c r="M106" s="172" t="s">
        <v>245</v>
      </c>
      <c r="N106" s="232" t="s">
        <v>328</v>
      </c>
      <c r="O106" s="172" t="s">
        <v>55</v>
      </c>
      <c r="P106" s="172" t="str">
        <f t="shared" si="15"/>
        <v>O105411Hägendorf</v>
      </c>
      <c r="Q106" s="1" t="str">
        <f>VLOOKUP(Tabelle2[[#This Row],[VertragsOrt]],Tabelle1[[Ort]:[RK KLV A]],1,)</f>
        <v>Hägendorf</v>
      </c>
    </row>
    <row r="107" spans="1:17">
      <c r="A107" s="270">
        <v>4600</v>
      </c>
      <c r="B107" s="175" t="s">
        <v>98</v>
      </c>
      <c r="C107" s="268">
        <v>40.57</v>
      </c>
      <c r="D107" s="268">
        <v>36.090000000000003</v>
      </c>
      <c r="E107" s="268">
        <v>37.15</v>
      </c>
      <c r="F107" s="268">
        <f t="shared" si="12"/>
        <v>25.559100000000001</v>
      </c>
      <c r="G107" s="268">
        <f t="shared" si="13"/>
        <v>22.736700000000003</v>
      </c>
      <c r="H107" s="268">
        <f t="shared" si="14"/>
        <v>23.404499999999999</v>
      </c>
      <c r="I107" s="193"/>
      <c r="J107" s="280"/>
      <c r="K107" s="8" t="str">
        <f>VLOOKUP(Tabelle1[[#This Row],[Ort]],$O$2:$P$138,2,0)</f>
        <v>W093511Olten</v>
      </c>
      <c r="M107" s="172" t="s">
        <v>245</v>
      </c>
      <c r="N107" s="232" t="s">
        <v>328</v>
      </c>
      <c r="O107" s="172" t="s">
        <v>100</v>
      </c>
      <c r="P107" s="172" t="str">
        <f t="shared" si="15"/>
        <v>O105411Rickenbach</v>
      </c>
      <c r="Q107" s="1" t="str">
        <f>VLOOKUP(Tabelle2[[#This Row],[VertragsOrt]],Tabelle1[[Ort]:[RK KLV A]],1,)</f>
        <v>Rickenbach</v>
      </c>
    </row>
    <row r="108" spans="1:17">
      <c r="A108" s="271">
        <v>4719</v>
      </c>
      <c r="B108" s="171" t="s">
        <v>241</v>
      </c>
      <c r="C108" s="268">
        <v>40.57</v>
      </c>
      <c r="D108" s="268">
        <v>36.090000000000003</v>
      </c>
      <c r="E108" s="268">
        <v>37.15</v>
      </c>
      <c r="F108" s="268">
        <f t="shared" si="12"/>
        <v>25.559100000000001</v>
      </c>
      <c r="G108" s="268">
        <f t="shared" si="13"/>
        <v>22.736700000000003</v>
      </c>
      <c r="H108" s="268">
        <f t="shared" si="14"/>
        <v>23.404499999999999</v>
      </c>
      <c r="I108" s="194" t="s">
        <v>259</v>
      </c>
      <c r="J108" s="280"/>
      <c r="K108" s="8" t="str">
        <f>VLOOKUP(Tabelle1[[#This Row],[Ort]],$O$2:$P$138,2,0)</f>
        <v>L072611Ramiswil</v>
      </c>
      <c r="M108" s="172" t="s">
        <v>245</v>
      </c>
      <c r="N108" s="232" t="s">
        <v>328</v>
      </c>
      <c r="O108" s="172" t="s">
        <v>247</v>
      </c>
      <c r="P108" s="172" t="str">
        <f t="shared" si="15"/>
        <v>O105411Wangen b. Olten</v>
      </c>
      <c r="Q108" s="1" t="str">
        <f>VLOOKUP(Tabelle2[[#This Row],[VertragsOrt]],Tabelle1[[Ort]:[RK KLV A]],1,)</f>
        <v>Wangen b. Olten</v>
      </c>
    </row>
    <row r="109" spans="1:17">
      <c r="A109" s="270">
        <v>4565</v>
      </c>
      <c r="B109" s="3" t="s">
        <v>99</v>
      </c>
      <c r="C109" s="268">
        <v>40.57</v>
      </c>
      <c r="D109" s="268">
        <v>36.090000000000003</v>
      </c>
      <c r="E109" s="268">
        <v>37.15</v>
      </c>
      <c r="F109" s="268">
        <f t="shared" si="12"/>
        <v>25.559100000000001</v>
      </c>
      <c r="G109" s="268">
        <f t="shared" si="13"/>
        <v>22.736700000000003</v>
      </c>
      <c r="H109" s="268">
        <f t="shared" si="14"/>
        <v>23.404499999999999</v>
      </c>
      <c r="I109" s="193"/>
      <c r="J109" s="280"/>
      <c r="K109" s="8" t="str">
        <f>VLOOKUP(Tabelle1[[#This Row],[Ort]],$O$2:$P$138,2,0)</f>
        <v>A752911Recherswil</v>
      </c>
      <c r="M109" s="172" t="s">
        <v>248</v>
      </c>
      <c r="N109" s="232" t="s">
        <v>329</v>
      </c>
      <c r="O109" s="172" t="s">
        <v>77</v>
      </c>
      <c r="P109" s="172" t="str">
        <f t="shared" si="15"/>
        <v>V753611Lostorf</v>
      </c>
      <c r="Q109" s="1" t="str">
        <f>VLOOKUP(Tabelle2[[#This Row],[VertragsOrt]],Tabelle1[[Ort]:[RK KLV A]],1,)</f>
        <v>Lostorf</v>
      </c>
    </row>
    <row r="110" spans="1:17">
      <c r="A110" s="270">
        <v>4613</v>
      </c>
      <c r="B110" s="4" t="s">
        <v>100</v>
      </c>
      <c r="C110" s="268">
        <v>40.57</v>
      </c>
      <c r="D110" s="268">
        <v>36.090000000000003</v>
      </c>
      <c r="E110" s="268">
        <v>37.15</v>
      </c>
      <c r="F110" s="268">
        <f t="shared" si="12"/>
        <v>25.559100000000001</v>
      </c>
      <c r="G110" s="268">
        <f t="shared" si="13"/>
        <v>22.736700000000003</v>
      </c>
      <c r="H110" s="268">
        <f t="shared" si="14"/>
        <v>23.404499999999999</v>
      </c>
      <c r="I110" s="288"/>
      <c r="J110" s="280"/>
      <c r="K110" s="8" t="str">
        <f>VLOOKUP(Tabelle1[[#This Row],[Ort]],$O$2:$P$138,2,0)</f>
        <v>O105411Rickenbach</v>
      </c>
      <c r="M110" s="172" t="s">
        <v>248</v>
      </c>
      <c r="N110" s="232" t="s">
        <v>329</v>
      </c>
      <c r="O110" s="279" t="s">
        <v>249</v>
      </c>
      <c r="P110" s="172" t="str">
        <f t="shared" si="15"/>
        <v>V753611Mahren</v>
      </c>
      <c r="Q110" s="1" t="str">
        <f>VLOOKUP(Tabelle2[[#This Row],[VertragsOrt]],Tabelle1[[Ort]:[RK KLV A]],1,)</f>
        <v>Mahren</v>
      </c>
    </row>
    <row r="111" spans="1:17">
      <c r="A111" s="270">
        <v>4533</v>
      </c>
      <c r="B111" s="3" t="s">
        <v>101</v>
      </c>
      <c r="C111" s="268">
        <v>40.57</v>
      </c>
      <c r="D111" s="268">
        <v>36.090000000000003</v>
      </c>
      <c r="E111" s="268">
        <v>37.15</v>
      </c>
      <c r="F111" s="268">
        <f t="shared" si="12"/>
        <v>25.559100000000001</v>
      </c>
      <c r="G111" s="268">
        <f t="shared" si="13"/>
        <v>22.736700000000003</v>
      </c>
      <c r="H111" s="268">
        <f t="shared" si="14"/>
        <v>23.404499999999999</v>
      </c>
      <c r="I111" s="194" t="s">
        <v>101</v>
      </c>
      <c r="J111" s="280"/>
      <c r="K111" s="8" t="str">
        <f>VLOOKUP(Tabelle1[[#This Row],[Ort]],$O$2:$P$138,2,0)</f>
        <v>J106111Riedholz</v>
      </c>
      <c r="M111" s="172" t="s">
        <v>248</v>
      </c>
      <c r="N111" s="232" t="s">
        <v>329</v>
      </c>
      <c r="O111" s="1" t="s">
        <v>103</v>
      </c>
      <c r="P111" s="172" t="str">
        <f t="shared" si="15"/>
        <v>V753611Rohr</v>
      </c>
      <c r="Q111" s="1" t="str">
        <f>VLOOKUP(Tabelle2[[#This Row],[VertragsOrt]],Tabelle1[[Ort]:[RK KLV A]],1,)</f>
        <v>Rohr</v>
      </c>
    </row>
    <row r="112" spans="1:17">
      <c r="A112" s="270">
        <v>4118</v>
      </c>
      <c r="B112" s="3" t="s">
        <v>102</v>
      </c>
      <c r="C112" s="268">
        <v>40.57</v>
      </c>
      <c r="D112" s="268">
        <v>36.090000000000003</v>
      </c>
      <c r="E112" s="268">
        <v>37.15</v>
      </c>
      <c r="F112" s="268">
        <f t="shared" si="12"/>
        <v>25.559100000000001</v>
      </c>
      <c r="G112" s="268">
        <f t="shared" si="13"/>
        <v>22.736700000000003</v>
      </c>
      <c r="H112" s="268">
        <f t="shared" si="14"/>
        <v>23.404499999999999</v>
      </c>
      <c r="I112" s="193"/>
      <c r="J112" s="280"/>
      <c r="K112" s="8" t="str">
        <f>VLOOKUP(Tabelle1[[#This Row],[Ort]],$O$2:$P$138,2,0)</f>
        <v>M753311Rodersdorf</v>
      </c>
      <c r="M112" s="172" t="s">
        <v>248</v>
      </c>
      <c r="N112" s="232" t="s">
        <v>329</v>
      </c>
      <c r="O112" s="172" t="s">
        <v>111</v>
      </c>
      <c r="P112" s="172" t="str">
        <f t="shared" si="15"/>
        <v>V753611Stüsslingen</v>
      </c>
      <c r="Q112" s="1" t="str">
        <f>VLOOKUP(Tabelle2[[#This Row],[VertragsOrt]],Tabelle1[[Ort]:[RK KLV A]],1,)</f>
        <v>Stüsslingen</v>
      </c>
    </row>
    <row r="113" spans="1:17">
      <c r="A113" s="270">
        <v>4655</v>
      </c>
      <c r="B113" s="3" t="s">
        <v>103</v>
      </c>
      <c r="C113" s="268">
        <v>40.57</v>
      </c>
      <c r="D113" s="268">
        <v>36.090000000000003</v>
      </c>
      <c r="E113" s="268">
        <v>37.15</v>
      </c>
      <c r="F113" s="268">
        <f t="shared" si="12"/>
        <v>25.559100000000001</v>
      </c>
      <c r="G113" s="268">
        <f t="shared" si="13"/>
        <v>22.736700000000003</v>
      </c>
      <c r="H113" s="268">
        <f t="shared" si="14"/>
        <v>23.404499999999999</v>
      </c>
      <c r="I113" s="193"/>
      <c r="J113" s="280"/>
      <c r="K113" s="8" t="str">
        <f>VLOOKUP(Tabelle1[[#This Row],[Ort]],$O$2:$P$138,2,0)</f>
        <v>V753611Rohr</v>
      </c>
      <c r="M113" s="172" t="s">
        <v>250</v>
      </c>
      <c r="N113" s="232" t="s">
        <v>330</v>
      </c>
      <c r="O113" s="172" t="s">
        <v>16</v>
      </c>
      <c r="P113" s="172" t="str">
        <f t="shared" si="15"/>
        <v>A752911Aeschi</v>
      </c>
      <c r="Q113" s="1" t="str">
        <f>VLOOKUP(Tabelle2[[#This Row],[VertragsOrt]],Tabelle1[[Ort]:[RK KLV A]],1,)</f>
        <v>Aeschi</v>
      </c>
    </row>
    <row r="114" spans="1:17">
      <c r="A114" s="270">
        <v>4522</v>
      </c>
      <c r="B114" s="3" t="s">
        <v>104</v>
      </c>
      <c r="C114" s="268">
        <v>38.54</v>
      </c>
      <c r="D114" s="268">
        <v>34.29</v>
      </c>
      <c r="E114" s="268">
        <v>35.29</v>
      </c>
      <c r="F114" s="268">
        <f t="shared" si="12"/>
        <v>24.280200000000001</v>
      </c>
      <c r="G114" s="268">
        <f t="shared" si="13"/>
        <v>21.602699999999999</v>
      </c>
      <c r="H114" s="268">
        <f t="shared" si="14"/>
        <v>22.232700000000001</v>
      </c>
      <c r="I114" s="193"/>
      <c r="J114" s="280"/>
      <c r="K114" s="8" t="str">
        <f>VLOOKUP(Tabelle1[[#This Row],[Ort]],$O$2:$P$138,2,0)</f>
        <v>J750611Rüttenen</v>
      </c>
      <c r="M114" s="172" t="s">
        <v>250</v>
      </c>
      <c r="N114" s="232" t="s">
        <v>330</v>
      </c>
      <c r="O114" s="172" t="s">
        <v>26</v>
      </c>
      <c r="P114" s="172" t="str">
        <f t="shared" si="15"/>
        <v>A752911Bolken</v>
      </c>
      <c r="Q114" s="1" t="str">
        <f>VLOOKUP(Tabelle2[[#This Row],[VertragsOrt]],Tabelle1[[Ort]:[RK KLV A]],1,)</f>
        <v>Bolken</v>
      </c>
    </row>
    <row r="115" spans="1:17">
      <c r="A115" s="270">
        <v>3253</v>
      </c>
      <c r="B115" s="175" t="s">
        <v>105</v>
      </c>
      <c r="C115" s="268">
        <v>39.35</v>
      </c>
      <c r="D115" s="268">
        <v>35.01</v>
      </c>
      <c r="E115" s="268">
        <v>36.04</v>
      </c>
      <c r="F115" s="268">
        <f t="shared" si="12"/>
        <v>24.790500000000002</v>
      </c>
      <c r="G115" s="268">
        <f t="shared" si="13"/>
        <v>22.0563</v>
      </c>
      <c r="H115" s="268">
        <f t="shared" si="14"/>
        <v>22.705200000000001</v>
      </c>
      <c r="I115" s="193"/>
      <c r="J115" s="280"/>
      <c r="K115" s="8" t="str">
        <f>VLOOKUP(Tabelle1[[#This Row],[Ort]],$O$2:$P$138,2,0)</f>
        <v>J750611Schnottwil</v>
      </c>
      <c r="M115" s="1" t="s">
        <v>250</v>
      </c>
      <c r="N115" s="232" t="s">
        <v>330</v>
      </c>
      <c r="O115" s="1" t="s">
        <v>36</v>
      </c>
      <c r="P115" s="1" t="str">
        <f t="shared" si="15"/>
        <v>A752911Winistorf</v>
      </c>
      <c r="Q115" s="282" t="str">
        <f>VLOOKUP(Tabelle2[[#This Row],[VertragsOrt]],Tabelle1[[Ort]:[RK KLV A]],1,)</f>
        <v>Winistorf</v>
      </c>
    </row>
    <row r="116" spans="1:17">
      <c r="A116" s="270">
        <v>5012</v>
      </c>
      <c r="B116" s="3" t="s">
        <v>106</v>
      </c>
      <c r="C116" s="268">
        <v>40.57</v>
      </c>
      <c r="D116" s="268">
        <v>36.090000000000003</v>
      </c>
      <c r="E116" s="268">
        <v>37.15</v>
      </c>
      <c r="F116" s="268">
        <f t="shared" si="12"/>
        <v>25.559100000000001</v>
      </c>
      <c r="G116" s="268">
        <f t="shared" si="13"/>
        <v>22.736700000000003</v>
      </c>
      <c r="H116" s="268">
        <f t="shared" si="14"/>
        <v>23.404499999999999</v>
      </c>
      <c r="I116" s="193"/>
      <c r="J116" s="280"/>
      <c r="K116" s="8" t="str">
        <f>VLOOKUP(Tabelle1[[#This Row],[Ort]],$O$2:$P$138,2,0)</f>
        <v>C644211Schönenwerd</v>
      </c>
      <c r="M116" s="172" t="s">
        <v>250</v>
      </c>
      <c r="N116" s="232" t="s">
        <v>330</v>
      </c>
      <c r="O116" s="172" t="s">
        <v>42</v>
      </c>
      <c r="P116" s="172" t="str">
        <f t="shared" si="15"/>
        <v>A752911Etziken</v>
      </c>
      <c r="Q116" s="1" t="str">
        <f>VLOOKUP(Tabelle2[[#This Row],[VertragsOrt]],Tabelle1[[Ort]:[RK KLV A]],1,)</f>
        <v>Etziken</v>
      </c>
    </row>
    <row r="117" spans="1:17">
      <c r="A117" s="270">
        <v>4206</v>
      </c>
      <c r="B117" s="3" t="s">
        <v>107</v>
      </c>
      <c r="C117" s="268">
        <v>37.9</v>
      </c>
      <c r="D117" s="268">
        <v>35.6</v>
      </c>
      <c r="E117" s="268">
        <v>36.200000000000003</v>
      </c>
      <c r="F117" s="268">
        <f t="shared" si="12"/>
        <v>23.876999999999999</v>
      </c>
      <c r="G117" s="268">
        <f t="shared" si="13"/>
        <v>22.428000000000001</v>
      </c>
      <c r="H117" s="268">
        <f t="shared" si="14"/>
        <v>22.806000000000001</v>
      </c>
      <c r="I117" s="193"/>
      <c r="J117" s="280"/>
      <c r="K117" s="8" t="str">
        <f>VLOOKUP(Tabelle1[[#This Row],[Ort]],$O$2:$P$138,2,0)</f>
        <v>N756811Seewen</v>
      </c>
      <c r="M117" s="172" t="s">
        <v>250</v>
      </c>
      <c r="N117" s="232" t="s">
        <v>330</v>
      </c>
      <c r="O117" s="172" t="s">
        <v>49</v>
      </c>
      <c r="P117" s="172" t="str">
        <f t="shared" si="15"/>
        <v>A752911Gerlafingen</v>
      </c>
      <c r="Q117" s="1" t="str">
        <f>VLOOKUP(Tabelle2[[#This Row],[VertragsOrt]],Tabelle1[[Ort]:[RK KLV A]],1,)</f>
        <v>Gerlafingen</v>
      </c>
    </row>
    <row r="118" spans="1:17">
      <c r="A118" s="270">
        <v>2545</v>
      </c>
      <c r="B118" s="3" t="s">
        <v>108</v>
      </c>
      <c r="C118" s="268">
        <v>38.54</v>
      </c>
      <c r="D118" s="268">
        <v>34.29</v>
      </c>
      <c r="E118" s="268">
        <v>35.29</v>
      </c>
      <c r="F118" s="268">
        <f t="shared" si="12"/>
        <v>24.280200000000001</v>
      </c>
      <c r="G118" s="268">
        <f t="shared" si="13"/>
        <v>21.602699999999999</v>
      </c>
      <c r="H118" s="268">
        <f t="shared" si="14"/>
        <v>22.232700000000001</v>
      </c>
      <c r="I118" s="193"/>
      <c r="J118" s="280"/>
      <c r="K118" s="8" t="str">
        <f>VLOOKUP(Tabelle1[[#This Row],[Ort]],$O$2:$P$138,2,0)</f>
        <v>J750611Selzach</v>
      </c>
      <c r="M118" s="172" t="s">
        <v>250</v>
      </c>
      <c r="N118" s="232" t="s">
        <v>330</v>
      </c>
      <c r="O118" s="172" t="s">
        <v>56</v>
      </c>
      <c r="P118" s="172" t="str">
        <f t="shared" si="15"/>
        <v>A752911Halten</v>
      </c>
      <c r="Q118" s="1" t="str">
        <f>VLOOKUP(Tabelle2[[#This Row],[VertragsOrt]],Tabelle1[[Ort]:[RK KLV A]],1,)</f>
        <v>Halten</v>
      </c>
    </row>
    <row r="119" spans="1:17">
      <c r="A119" s="270">
        <v>4500</v>
      </c>
      <c r="B119" s="175" t="s">
        <v>109</v>
      </c>
      <c r="C119" s="268">
        <v>40.57</v>
      </c>
      <c r="D119" s="268">
        <v>36.090000000000003</v>
      </c>
      <c r="E119" s="268">
        <v>37.15</v>
      </c>
      <c r="F119" s="268">
        <f t="shared" si="12"/>
        <v>25.559100000000001</v>
      </c>
      <c r="G119" s="268">
        <f t="shared" si="13"/>
        <v>22.736700000000003</v>
      </c>
      <c r="H119" s="268">
        <f t="shared" si="14"/>
        <v>23.404499999999999</v>
      </c>
      <c r="I119" s="193"/>
      <c r="J119" s="280"/>
      <c r="K119" s="8" t="str">
        <f>VLOOKUP(Tabelle1[[#This Row],[Ort]],$O$2:$P$138,2,0)</f>
        <v>J106111Solothurn</v>
      </c>
      <c r="M119" s="172" t="s">
        <v>250</v>
      </c>
      <c r="N119" s="232" t="s">
        <v>330</v>
      </c>
      <c r="O119" s="172" t="s">
        <v>223</v>
      </c>
      <c r="P119" s="172" t="str">
        <f t="shared" si="15"/>
        <v>A752911Heinrichswil</v>
      </c>
      <c r="Q119" s="1" t="str">
        <f>VLOOKUP(Tabelle2[[#This Row],[VertragsOrt]],Tabelle1[[Ort]:[RK KLV A]],1,)</f>
        <v>Heinrichswil</v>
      </c>
    </row>
    <row r="120" spans="1:17">
      <c r="A120" s="3">
        <v>4421</v>
      </c>
      <c r="B120" s="3" t="s">
        <v>243</v>
      </c>
      <c r="C120" s="268">
        <v>37.9</v>
      </c>
      <c r="D120" s="268">
        <v>35.6</v>
      </c>
      <c r="E120" s="268">
        <v>36.200000000000003</v>
      </c>
      <c r="F120" s="278">
        <f t="shared" si="12"/>
        <v>23.876999999999999</v>
      </c>
      <c r="G120" s="278">
        <f t="shared" si="13"/>
        <v>22.428000000000001</v>
      </c>
      <c r="H120" s="278">
        <f t="shared" si="14"/>
        <v>22.806000000000001</v>
      </c>
      <c r="I120" s="194" t="s">
        <v>341</v>
      </c>
      <c r="J120" s="280"/>
      <c r="K120" s="8" t="str">
        <f>VLOOKUP(Tabelle1[[#This Row],[Ort]],$O$2:$P$138,2,0)</f>
        <v>N756811St. Pantaleon</v>
      </c>
      <c r="M120" s="172" t="s">
        <v>250</v>
      </c>
      <c r="N120" s="232" t="s">
        <v>330</v>
      </c>
      <c r="O120" s="172" t="s">
        <v>221</v>
      </c>
      <c r="P120" s="172" t="str">
        <f t="shared" si="15"/>
        <v>A752911Hersiwil</v>
      </c>
      <c r="Q120" s="1" t="str">
        <f>VLOOKUP(Tabelle2[[#This Row],[VertragsOrt]],Tabelle1[[Ort]:[RK KLV A]],1,)</f>
        <v>Hersiwil</v>
      </c>
    </row>
    <row r="121" spans="1:17">
      <c r="A121" s="270">
        <v>4656</v>
      </c>
      <c r="B121" s="3" t="s">
        <v>110</v>
      </c>
      <c r="C121" s="268">
        <v>40.57</v>
      </c>
      <c r="D121" s="268">
        <v>36.090000000000003</v>
      </c>
      <c r="E121" s="268">
        <v>37.15</v>
      </c>
      <c r="F121" s="268">
        <f t="shared" si="12"/>
        <v>25.559100000000001</v>
      </c>
      <c r="G121" s="268">
        <f t="shared" si="13"/>
        <v>22.736700000000003</v>
      </c>
      <c r="H121" s="268">
        <f t="shared" si="14"/>
        <v>23.404499999999999</v>
      </c>
      <c r="I121" s="193"/>
      <c r="J121" s="280"/>
      <c r="K121" s="8" t="str">
        <f>VLOOKUP(Tabelle1[[#This Row],[Ort]],$O$2:$P$138,2,0)</f>
        <v>B751211Starrkirch-Wil</v>
      </c>
      <c r="M121" s="172" t="s">
        <v>250</v>
      </c>
      <c r="N121" s="232" t="s">
        <v>330</v>
      </c>
      <c r="O121" s="172" t="s">
        <v>64</v>
      </c>
      <c r="P121" s="172" t="str">
        <f t="shared" si="15"/>
        <v>A752911Horriwil</v>
      </c>
      <c r="Q121" s="1" t="str">
        <f>VLOOKUP(Tabelle2[[#This Row],[VertragsOrt]],Tabelle1[[Ort]:[RK KLV A]],1,)</f>
        <v>Horriwil</v>
      </c>
    </row>
    <row r="122" spans="1:17">
      <c r="A122" s="270">
        <v>4556</v>
      </c>
      <c r="B122" s="3" t="s">
        <v>265</v>
      </c>
      <c r="C122" s="268">
        <v>40.57</v>
      </c>
      <c r="D122" s="268">
        <v>36.090000000000003</v>
      </c>
      <c r="E122" s="268">
        <v>37.15</v>
      </c>
      <c r="F122" s="268">
        <f t="shared" si="12"/>
        <v>25.559100000000001</v>
      </c>
      <c r="G122" s="268">
        <f t="shared" si="13"/>
        <v>22.736700000000003</v>
      </c>
      <c r="H122" s="268">
        <f t="shared" si="14"/>
        <v>23.404499999999999</v>
      </c>
      <c r="I122" s="194" t="s">
        <v>16</v>
      </c>
      <c r="J122" s="280"/>
      <c r="K122" s="8" t="str">
        <f>VLOOKUP(Tabelle1[[#This Row],[Ort]],$O$2:$P$138,2,0)</f>
        <v>A752911Steinhof SO</v>
      </c>
      <c r="M122" s="172" t="s">
        <v>250</v>
      </c>
      <c r="N122" s="232" t="s">
        <v>330</v>
      </c>
      <c r="O122" s="172" t="s">
        <v>66</v>
      </c>
      <c r="P122" s="172" t="str">
        <f t="shared" si="15"/>
        <v>A752911Hüniken</v>
      </c>
      <c r="Q122" s="1" t="str">
        <f>VLOOKUP(Tabelle2[[#This Row],[VertragsOrt]],Tabelle1[[Ort]:[RK KLV A]],1,)</f>
        <v>Hüniken</v>
      </c>
    </row>
    <row r="123" spans="1:17">
      <c r="A123" s="270">
        <v>4655</v>
      </c>
      <c r="B123" s="3" t="s">
        <v>111</v>
      </c>
      <c r="C123" s="268">
        <v>40.57</v>
      </c>
      <c r="D123" s="268">
        <v>36.090000000000003</v>
      </c>
      <c r="E123" s="268">
        <v>37.15</v>
      </c>
      <c r="F123" s="268">
        <f t="shared" si="12"/>
        <v>25.559100000000001</v>
      </c>
      <c r="G123" s="268">
        <f t="shared" si="13"/>
        <v>22.736700000000003</v>
      </c>
      <c r="H123" s="268">
        <f t="shared" si="14"/>
        <v>23.404499999999999</v>
      </c>
      <c r="I123" s="193"/>
      <c r="J123" s="280"/>
      <c r="K123" s="8" t="str">
        <f>VLOOKUP(Tabelle1[[#This Row],[Ort]],$O$2:$P$138,2,0)</f>
        <v>V753611Stüsslingen</v>
      </c>
      <c r="M123" s="172" t="s">
        <v>250</v>
      </c>
      <c r="N123" s="232" t="s">
        <v>330</v>
      </c>
      <c r="O123" s="172" t="s">
        <v>72</v>
      </c>
      <c r="P123" s="172" t="str">
        <f t="shared" si="15"/>
        <v>A752911Kriegstetten</v>
      </c>
      <c r="Q123" s="1" t="str">
        <f>VLOOKUP(Tabelle2[[#This Row],[VertragsOrt]],Tabelle1[[Ort]:[RK KLV A]],1,)</f>
        <v>Kriegstetten</v>
      </c>
    </row>
    <row r="124" spans="1:17">
      <c r="A124" s="270">
        <v>4553</v>
      </c>
      <c r="B124" s="3" t="s">
        <v>112</v>
      </c>
      <c r="C124" s="268">
        <v>40.57</v>
      </c>
      <c r="D124" s="268">
        <v>36.090000000000003</v>
      </c>
      <c r="E124" s="268">
        <v>37.15</v>
      </c>
      <c r="F124" s="268">
        <f t="shared" si="12"/>
        <v>25.559100000000001</v>
      </c>
      <c r="G124" s="268">
        <f t="shared" si="13"/>
        <v>22.736700000000003</v>
      </c>
      <c r="H124" s="268">
        <f t="shared" si="14"/>
        <v>23.404499999999999</v>
      </c>
      <c r="I124" s="193"/>
      <c r="J124" s="280"/>
      <c r="K124" s="8" t="str">
        <f>VLOOKUP(Tabelle1[[#This Row],[Ort]],$O$2:$P$138,2,0)</f>
        <v>A752911Subingen</v>
      </c>
      <c r="M124" s="172" t="s">
        <v>250</v>
      </c>
      <c r="N124" s="232" t="s">
        <v>330</v>
      </c>
      <c r="O124" s="172" t="s">
        <v>94</v>
      </c>
      <c r="P124" s="172" t="str">
        <f t="shared" si="15"/>
        <v>A752911Obergerlafingen</v>
      </c>
      <c r="Q124" s="1" t="str">
        <f>VLOOKUP(Tabelle2[[#This Row],[VertragsOrt]],Tabelle1[[Ort]:[RK KLV A]],1,)</f>
        <v>Obergerlafingen</v>
      </c>
    </row>
    <row r="125" spans="1:17">
      <c r="A125" s="270">
        <v>4632</v>
      </c>
      <c r="B125" s="3" t="s">
        <v>113</v>
      </c>
      <c r="C125" s="268">
        <v>39</v>
      </c>
      <c r="D125" s="268">
        <v>31</v>
      </c>
      <c r="E125" s="268">
        <v>32</v>
      </c>
      <c r="F125" s="268">
        <f t="shared" si="12"/>
        <v>24.57</v>
      </c>
      <c r="G125" s="268">
        <f t="shared" si="13"/>
        <v>19.53</v>
      </c>
      <c r="H125" s="268">
        <f t="shared" si="14"/>
        <v>20.16</v>
      </c>
      <c r="I125" s="193"/>
      <c r="J125" s="280"/>
      <c r="K125" s="8" t="str">
        <f>VLOOKUP(Tabelle1[[#This Row],[Ort]],$O$2:$P$138,2,0)</f>
        <v>D755611Trimbach</v>
      </c>
      <c r="M125" s="172" t="s">
        <v>250</v>
      </c>
      <c r="N125" s="232" t="s">
        <v>330</v>
      </c>
      <c r="O125" s="172" t="s">
        <v>96</v>
      </c>
      <c r="P125" s="172" t="str">
        <f t="shared" si="15"/>
        <v>A752911Oekingen</v>
      </c>
      <c r="Q125" s="1" t="str">
        <f>VLOOKUP(Tabelle2[[#This Row],[VertragsOrt]],Tabelle1[[Ort]:[RK KLV A]],1,)</f>
        <v>Oekingen</v>
      </c>
    </row>
    <row r="126" spans="1:17">
      <c r="A126" s="271">
        <v>4576</v>
      </c>
      <c r="B126" s="174" t="s">
        <v>219</v>
      </c>
      <c r="C126" s="268">
        <v>39.35</v>
      </c>
      <c r="D126" s="268">
        <v>35.01</v>
      </c>
      <c r="E126" s="268">
        <v>36.04</v>
      </c>
      <c r="F126" s="268">
        <f t="shared" si="12"/>
        <v>24.790500000000002</v>
      </c>
      <c r="G126" s="268">
        <f t="shared" si="13"/>
        <v>22.0563</v>
      </c>
      <c r="H126" s="268">
        <f t="shared" si="14"/>
        <v>22.705200000000001</v>
      </c>
      <c r="I126" s="194" t="s">
        <v>211</v>
      </c>
      <c r="J126" s="280"/>
      <c r="K126" s="8" t="str">
        <f>VLOOKUP(Tabelle1[[#This Row],[Ort]],$O$2:$P$138,2,0)</f>
        <v>J750611Tscheppach</v>
      </c>
      <c r="M126" s="172" t="s">
        <v>250</v>
      </c>
      <c r="N126" s="232" t="s">
        <v>330</v>
      </c>
      <c r="O126" s="172" t="s">
        <v>99</v>
      </c>
      <c r="P126" s="172" t="str">
        <f t="shared" si="15"/>
        <v>A752911Recherswil</v>
      </c>
      <c r="Q126" s="1" t="str">
        <f>VLOOKUP(Tabelle2[[#This Row],[VertragsOrt]],Tabelle1[[Ort]:[RK KLV A]],1,)</f>
        <v>Recherswil</v>
      </c>
    </row>
    <row r="127" spans="1:17" ht="13.5" thickBot="1">
      <c r="A127" s="283">
        <v>4588</v>
      </c>
      <c r="B127" s="286" t="s">
        <v>208</v>
      </c>
      <c r="C127" s="268">
        <v>39.35</v>
      </c>
      <c r="D127" s="268">
        <v>35.01</v>
      </c>
      <c r="E127" s="268">
        <v>36.04</v>
      </c>
      <c r="F127" s="268">
        <f t="shared" si="12"/>
        <v>24.790500000000002</v>
      </c>
      <c r="G127" s="268">
        <f t="shared" si="13"/>
        <v>22.0563</v>
      </c>
      <c r="H127" s="268">
        <f t="shared" si="14"/>
        <v>22.705200000000001</v>
      </c>
      <c r="I127" s="193"/>
      <c r="J127" s="280"/>
      <c r="K127" s="8" t="str">
        <f>VLOOKUP(Tabelle1[[#This Row],[Ort]],$O$2:$P$138,2,0)</f>
        <v>J750611Unterramsern</v>
      </c>
      <c r="M127" s="172" t="s">
        <v>250</v>
      </c>
      <c r="N127" s="232" t="s">
        <v>330</v>
      </c>
      <c r="O127" s="1" t="s">
        <v>265</v>
      </c>
      <c r="P127" s="172" t="str">
        <f t="shared" si="15"/>
        <v>A752911Steinhof SO</v>
      </c>
      <c r="Q127" s="1" t="str">
        <f>VLOOKUP(Tabelle2[[#This Row],[VertragsOrt]],Tabelle1[[Ort]:[RK KLV A]],1,)</f>
        <v>Steinhof SO</v>
      </c>
    </row>
    <row r="128" spans="1:17">
      <c r="A128" s="274">
        <v>5746</v>
      </c>
      <c r="B128" s="275" t="s">
        <v>115</v>
      </c>
      <c r="C128" s="268">
        <v>36</v>
      </c>
      <c r="D128" s="268">
        <v>36</v>
      </c>
      <c r="E128" s="268">
        <v>36</v>
      </c>
      <c r="F128" s="268">
        <f t="shared" si="12"/>
        <v>22.68</v>
      </c>
      <c r="G128" s="268">
        <f t="shared" si="13"/>
        <v>22.68</v>
      </c>
      <c r="H128" s="268">
        <f t="shared" si="14"/>
        <v>22.68</v>
      </c>
      <c r="I128" s="193"/>
      <c r="J128" s="280"/>
      <c r="K128" s="8" t="str">
        <f>VLOOKUP(Tabelle1[[#This Row],[Ort]],$O$2:$P$138,2,0)</f>
        <v>C167219Walterswil</v>
      </c>
      <c r="M128" s="172" t="s">
        <v>250</v>
      </c>
      <c r="N128" s="232" t="s">
        <v>330</v>
      </c>
      <c r="O128" s="172" t="s">
        <v>112</v>
      </c>
      <c r="P128" s="172" t="str">
        <f t="shared" si="15"/>
        <v>A752911Subingen</v>
      </c>
      <c r="Q128" s="1" t="str">
        <f>VLOOKUP(Tabelle2[[#This Row],[VertragsOrt]],Tabelle1[[Ort]:[RK KLV A]],1,)</f>
        <v>Subingen</v>
      </c>
    </row>
    <row r="129" spans="1:17">
      <c r="A129" s="274">
        <v>4612</v>
      </c>
      <c r="B129" s="275" t="s">
        <v>247</v>
      </c>
      <c r="C129" s="268">
        <v>40.57</v>
      </c>
      <c r="D129" s="268">
        <v>36.090000000000003</v>
      </c>
      <c r="E129" s="268">
        <v>37.15</v>
      </c>
      <c r="F129" s="268">
        <f t="shared" si="12"/>
        <v>25.559100000000001</v>
      </c>
      <c r="G129" s="268">
        <f t="shared" si="13"/>
        <v>22.736700000000003</v>
      </c>
      <c r="H129" s="268">
        <f t="shared" si="14"/>
        <v>23.404499999999999</v>
      </c>
      <c r="I129" s="193"/>
      <c r="J129" s="280"/>
      <c r="K129" s="8" t="str">
        <f>VLOOKUP(Tabelle1[[#This Row],[Ort]],$O$2:$P$138,2,0)</f>
        <v>O105411Wangen b. Olten</v>
      </c>
      <c r="M129" s="172" t="s">
        <v>251</v>
      </c>
      <c r="N129" s="232" t="s">
        <v>331</v>
      </c>
      <c r="O129" s="172" t="s">
        <v>46</v>
      </c>
      <c r="P129" s="172" t="str">
        <f t="shared" si="15"/>
        <v>M073511Fulenbach</v>
      </c>
      <c r="Q129" s="1" t="str">
        <f>VLOOKUP(Tabelle2[[#This Row],[VertragsOrt]],Tabelle1[[Ort]:[RK KLV A]],1,)</f>
        <v>Fulenbach</v>
      </c>
    </row>
    <row r="130" spans="1:17">
      <c r="A130" s="275">
        <v>4716</v>
      </c>
      <c r="B130" s="275" t="s">
        <v>116</v>
      </c>
      <c r="C130" s="268">
        <v>40.57</v>
      </c>
      <c r="D130" s="268">
        <v>36.090000000000003</v>
      </c>
      <c r="E130" s="268">
        <v>37.15</v>
      </c>
      <c r="F130" s="268">
        <f t="shared" ref="F130:F138" si="16">IF(C130&lt;=40.57,C130*0.63,25.56)</f>
        <v>25.559100000000001</v>
      </c>
      <c r="G130" s="268">
        <f t="shared" ref="G130:G138" si="17">IF(D130&lt;=36.09,D130*0.63,22.74)</f>
        <v>22.736700000000003</v>
      </c>
      <c r="H130" s="268">
        <f t="shared" ref="H130:H138" si="18">IF(E130&lt;=37.15,E130*0.63,23.4)</f>
        <v>23.404499999999999</v>
      </c>
      <c r="I130" s="193"/>
      <c r="J130" s="280"/>
      <c r="K130" s="8" t="str">
        <f>VLOOKUP(Tabelle1[[#This Row],[Ort]],$O$2:$P$138,2,0)</f>
        <v>L072611Welschenrohr</v>
      </c>
      <c r="M130" s="172" t="s">
        <v>251</v>
      </c>
      <c r="N130" s="232" t="s">
        <v>331</v>
      </c>
      <c r="O130" s="172" t="s">
        <v>69</v>
      </c>
      <c r="P130" s="172" t="str">
        <f t="shared" ref="P130:P138" si="19">N130&amp;O130</f>
        <v>M073511Kestenholz</v>
      </c>
      <c r="Q130" s="1" t="str">
        <f>VLOOKUP(Tabelle2[[#This Row],[VertragsOrt]],Tabelle1[[Ort]:[RK KLV A]],1,)</f>
        <v>Kestenholz</v>
      </c>
    </row>
    <row r="131" spans="1:17">
      <c r="A131" s="274">
        <v>4558</v>
      </c>
      <c r="B131" s="275" t="s">
        <v>36</v>
      </c>
      <c r="C131" s="268">
        <v>40.57</v>
      </c>
      <c r="D131" s="268">
        <v>36.090000000000003</v>
      </c>
      <c r="E131" s="268">
        <v>37.15</v>
      </c>
      <c r="F131" s="268">
        <f t="shared" si="16"/>
        <v>25.559100000000001</v>
      </c>
      <c r="G131" s="268">
        <f t="shared" si="17"/>
        <v>22.736700000000003</v>
      </c>
      <c r="H131" s="268">
        <f t="shared" si="18"/>
        <v>23.404499999999999</v>
      </c>
      <c r="I131" s="194" t="s">
        <v>222</v>
      </c>
      <c r="J131" s="280"/>
      <c r="K131" s="8" t="str">
        <f>VLOOKUP(Tabelle1[[#This Row],[Ort]],$O$2:$P$138,2,0)</f>
        <v>A752911Winistorf</v>
      </c>
      <c r="M131" s="172" t="s">
        <v>251</v>
      </c>
      <c r="N131" s="232" t="s">
        <v>331</v>
      </c>
      <c r="O131" s="172" t="s">
        <v>120</v>
      </c>
      <c r="P131" s="172" t="str">
        <f t="shared" si="19"/>
        <v>M073511Wolfwil</v>
      </c>
      <c r="Q131" s="1" t="str">
        <f>VLOOKUP(Tabelle2[[#This Row],[VertragsOrt]],Tabelle1[[Ort]:[RK KLV A]],1,)</f>
        <v>Wolfwil</v>
      </c>
    </row>
    <row r="132" spans="1:17">
      <c r="A132" s="270">
        <v>4652</v>
      </c>
      <c r="B132" s="3" t="s">
        <v>117</v>
      </c>
      <c r="C132" s="268">
        <v>40.57</v>
      </c>
      <c r="D132" s="268">
        <v>36.090000000000003</v>
      </c>
      <c r="E132" s="268">
        <v>37.15</v>
      </c>
      <c r="F132" s="268">
        <f t="shared" si="16"/>
        <v>25.559100000000001</v>
      </c>
      <c r="G132" s="268">
        <f t="shared" si="17"/>
        <v>22.736700000000003</v>
      </c>
      <c r="H132" s="268">
        <f t="shared" si="18"/>
        <v>23.404499999999999</v>
      </c>
      <c r="I132" s="193"/>
      <c r="J132" s="280"/>
      <c r="K132" s="8" t="str">
        <f>VLOOKUP(Tabelle1[[#This Row],[Ort]],$O$2:$P$138,2,0)</f>
        <v>W093511Winznau</v>
      </c>
      <c r="M132" s="172" t="s">
        <v>252</v>
      </c>
      <c r="N132" s="232" t="s">
        <v>332</v>
      </c>
      <c r="O132" s="172" t="s">
        <v>22</v>
      </c>
      <c r="P132" s="172" t="str">
        <f t="shared" si="19"/>
        <v>X750211Bellach</v>
      </c>
      <c r="Q132" s="1" t="str">
        <f>VLOOKUP(Tabelle2[[#This Row],[VertragsOrt]],Tabelle1[[Ort]:[RK KLV A]],1,)</f>
        <v>Bellach</v>
      </c>
    </row>
    <row r="133" spans="1:17">
      <c r="A133" s="3">
        <v>4634</v>
      </c>
      <c r="B133" s="3" t="s">
        <v>118</v>
      </c>
      <c r="C133" s="268">
        <v>40.57</v>
      </c>
      <c r="D133" s="268">
        <v>36.090000000000003</v>
      </c>
      <c r="E133" s="268">
        <v>37.15</v>
      </c>
      <c r="F133" s="268">
        <f t="shared" si="16"/>
        <v>25.559100000000001</v>
      </c>
      <c r="G133" s="268">
        <f t="shared" si="17"/>
        <v>22.736700000000003</v>
      </c>
      <c r="H133" s="268">
        <f t="shared" si="18"/>
        <v>23.404499999999999</v>
      </c>
      <c r="I133" s="193"/>
      <c r="J133" s="280"/>
      <c r="K133" s="8" t="str">
        <f>VLOOKUP(Tabelle1[[#This Row],[Ort]],$O$2:$P$138,2,0)</f>
        <v>W093511Wisen</v>
      </c>
      <c r="M133" s="172" t="s">
        <v>253</v>
      </c>
      <c r="N133" s="232" t="s">
        <v>333</v>
      </c>
      <c r="O133" s="172" t="s">
        <v>121</v>
      </c>
      <c r="P133" s="172" t="str">
        <f t="shared" si="19"/>
        <v>H756611Zuchwil</v>
      </c>
      <c r="Q133" s="1" t="str">
        <f>VLOOKUP(Tabelle2[[#This Row],[VertragsOrt]],Tabelle1[[Ort]:[RK KLV A]],1,)</f>
        <v>Zuchwil</v>
      </c>
    </row>
    <row r="134" spans="1:17">
      <c r="A134" s="270">
        <v>4108</v>
      </c>
      <c r="B134" s="3" t="s">
        <v>119</v>
      </c>
      <c r="C134" s="268">
        <v>40.57</v>
      </c>
      <c r="D134" s="268">
        <v>36.090000000000003</v>
      </c>
      <c r="E134" s="268">
        <v>37.15</v>
      </c>
      <c r="F134" s="268">
        <f t="shared" si="16"/>
        <v>25.559100000000001</v>
      </c>
      <c r="G134" s="268">
        <f t="shared" si="17"/>
        <v>22.736700000000003</v>
      </c>
      <c r="H134" s="268">
        <f t="shared" si="18"/>
        <v>23.404499999999999</v>
      </c>
      <c r="I134" s="193"/>
      <c r="J134" s="280"/>
      <c r="K134" s="8" t="str">
        <f>VLOOKUP(Tabelle1[[#This Row],[Ort]],$O$2:$P$138,2,0)</f>
        <v>M753311Witterswil</v>
      </c>
      <c r="M134" s="172" t="s">
        <v>254</v>
      </c>
      <c r="N134" s="232" t="s">
        <v>334</v>
      </c>
      <c r="O134" s="172" t="s">
        <v>23</v>
      </c>
      <c r="P134" s="172" t="str">
        <f t="shared" si="19"/>
        <v>A750311Bettlach</v>
      </c>
      <c r="Q134" s="1" t="str">
        <f>VLOOKUP(Tabelle2[[#This Row],[VertragsOrt]],Tabelle1[[Ort]:[RK KLV A]],1,)</f>
        <v>Bettlach</v>
      </c>
    </row>
    <row r="135" spans="1:17">
      <c r="A135" s="273">
        <v>4628</v>
      </c>
      <c r="B135" s="5" t="s">
        <v>120</v>
      </c>
      <c r="C135" s="268">
        <v>4.5</v>
      </c>
      <c r="D135" s="268">
        <v>4.5</v>
      </c>
      <c r="E135" s="268">
        <v>4.5</v>
      </c>
      <c r="F135" s="268">
        <f t="shared" si="16"/>
        <v>2.835</v>
      </c>
      <c r="G135" s="268">
        <f t="shared" si="17"/>
        <v>2.835</v>
      </c>
      <c r="H135" s="268">
        <f t="shared" si="18"/>
        <v>2.835</v>
      </c>
      <c r="I135" s="276"/>
      <c r="J135" s="280"/>
      <c r="K135" s="8" t="str">
        <f>VLOOKUP(Tabelle1[[#This Row],[Ort]],$O$2:$P$138,2,0)</f>
        <v>M073511Wolfwil</v>
      </c>
      <c r="M135" s="172" t="s">
        <v>255</v>
      </c>
      <c r="N135" s="232" t="s">
        <v>335</v>
      </c>
      <c r="O135" s="172" t="s">
        <v>37</v>
      </c>
      <c r="P135" s="172" t="str">
        <f t="shared" si="19"/>
        <v>B751211Dulliken</v>
      </c>
      <c r="Q135" s="1" t="str">
        <f>VLOOKUP(Tabelle2[[#This Row],[VertragsOrt]],Tabelle1[[Ort]:[RK KLV A]],1,)</f>
        <v>Dulliken</v>
      </c>
    </row>
    <row r="136" spans="1:17">
      <c r="A136" s="274">
        <v>5012</v>
      </c>
      <c r="B136" s="277" t="s">
        <v>339</v>
      </c>
      <c r="C136" s="268">
        <v>40.57</v>
      </c>
      <c r="D136" s="268">
        <v>36.090000000000003</v>
      </c>
      <c r="E136" s="268">
        <v>37.15</v>
      </c>
      <c r="F136" s="278">
        <f t="shared" si="16"/>
        <v>25.559100000000001</v>
      </c>
      <c r="G136" s="278">
        <f t="shared" si="17"/>
        <v>22.736700000000003</v>
      </c>
      <c r="H136" s="278">
        <f t="shared" si="18"/>
        <v>23.404499999999999</v>
      </c>
      <c r="I136" s="194" t="s">
        <v>236</v>
      </c>
      <c r="J136" s="280"/>
      <c r="K136" s="8" t="str">
        <f>VLOOKUP(Tabelle1[[#This Row],[Ort]],$O$2:$P$138,2,0)</f>
        <v>C644211Wöschnau</v>
      </c>
      <c r="M136" s="172" t="s">
        <v>255</v>
      </c>
      <c r="N136" s="232" t="s">
        <v>335</v>
      </c>
      <c r="O136" s="172" t="s">
        <v>95</v>
      </c>
      <c r="P136" s="172" t="str">
        <f t="shared" si="19"/>
        <v>B751211Obergösgen</v>
      </c>
      <c r="Q136" s="1" t="str">
        <f>VLOOKUP(Tabelle2[[#This Row],[VertragsOrt]],Tabelle1[[Ort]:[RK KLV A]],1,)</f>
        <v>Obergösgen</v>
      </c>
    </row>
    <row r="137" spans="1:17">
      <c r="A137" s="274">
        <v>4528</v>
      </c>
      <c r="B137" s="277" t="s">
        <v>121</v>
      </c>
      <c r="C137" s="268">
        <v>40.57</v>
      </c>
      <c r="D137" s="268">
        <v>36.090000000000003</v>
      </c>
      <c r="E137" s="268">
        <v>37.15</v>
      </c>
      <c r="F137" s="268">
        <f t="shared" si="16"/>
        <v>25.559100000000001</v>
      </c>
      <c r="G137" s="268">
        <f t="shared" si="17"/>
        <v>22.736700000000003</v>
      </c>
      <c r="H137" s="268">
        <f t="shared" si="18"/>
        <v>23.404499999999999</v>
      </c>
      <c r="I137" s="193"/>
      <c r="J137" s="280"/>
      <c r="K137" s="8" t="str">
        <f>VLOOKUP(Tabelle1[[#This Row],[Ort]],$O$2:$P$138,2,0)</f>
        <v>H756611Zuchwil</v>
      </c>
      <c r="M137" s="172" t="s">
        <v>255</v>
      </c>
      <c r="N137" s="232" t="s">
        <v>335</v>
      </c>
      <c r="O137" s="172" t="s">
        <v>110</v>
      </c>
      <c r="P137" s="172" t="str">
        <f t="shared" si="19"/>
        <v>B751211Starrkirch-Wil</v>
      </c>
      <c r="Q137" s="1" t="str">
        <f>VLOOKUP(Tabelle2[[#This Row],[VertragsOrt]],Tabelle1[[Ort]:[RK KLV A]],1,)</f>
        <v>Starrkirch-Wil</v>
      </c>
    </row>
    <row r="138" spans="1:17">
      <c r="A138" s="274">
        <v>4234</v>
      </c>
      <c r="B138" s="277" t="s">
        <v>122</v>
      </c>
      <c r="C138" s="268">
        <v>37.9</v>
      </c>
      <c r="D138" s="268">
        <v>35.6</v>
      </c>
      <c r="E138" s="268">
        <v>36.200000000000003</v>
      </c>
      <c r="F138" s="268">
        <f t="shared" si="16"/>
        <v>23.876999999999999</v>
      </c>
      <c r="G138" s="268">
        <f t="shared" si="17"/>
        <v>22.428000000000001</v>
      </c>
      <c r="H138" s="268">
        <f t="shared" si="18"/>
        <v>22.806000000000001</v>
      </c>
      <c r="I138" s="193"/>
      <c r="J138" s="280"/>
      <c r="K138" s="8" t="str">
        <f>VLOOKUP(Tabelle1[[#This Row],[Ort]],$O$2:$P$138,2,0)</f>
        <v>N756811Zullwil</v>
      </c>
      <c r="M138" s="1" t="s">
        <v>342</v>
      </c>
      <c r="N138" s="24" t="s">
        <v>343</v>
      </c>
      <c r="O138" s="1" t="s">
        <v>70</v>
      </c>
      <c r="P138" s="1" t="str">
        <f t="shared" si="19"/>
        <v>W795319Kienberg</v>
      </c>
      <c r="Q138" s="282" t="str">
        <f>VLOOKUP(Tabelle2[[#This Row],[VertragsOrt]],Tabelle1[[Ort]:[RK KLV A]],1,)</f>
        <v>Kienberg</v>
      </c>
    </row>
  </sheetData>
  <sheetProtection password="D46B" sheet="1" objects="1" scenarios="1"/>
  <conditionalFormatting sqref="B137">
    <cfRule type="duplicateValues" dxfId="20" priority="1"/>
  </conditionalFormatting>
  <conditionalFormatting sqref="O2:O138">
    <cfRule type="duplicateValues" dxfId="19" priority="27"/>
  </conditionalFormatting>
  <conditionalFormatting sqref="B2:B138">
    <cfRule type="duplicateValues" dxfId="18" priority="30"/>
  </conditionalFormatting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  <tableParts count="2"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Wohnsitz</vt:lpstr>
      <vt:lpstr>Sammel-RG Wohnsitz</vt:lpstr>
      <vt:lpstr>internRG_Beleg</vt:lpstr>
      <vt:lpstr>Meldung Ferienaufenthalt</vt:lpstr>
      <vt:lpstr>Ferienaufenthalt SO</vt:lpstr>
      <vt:lpstr>Sammel-RG Ferien SO</vt:lpstr>
      <vt:lpstr>Ausserkantonale Patienten</vt:lpstr>
      <vt:lpstr>Parameter</vt:lpstr>
      <vt:lpstr>Tabelle1</vt:lpstr>
      <vt:lpstr>'Ausserkantonale Patienten'!Druckbereich</vt:lpstr>
      <vt:lpstr>'Ferienaufenthalt SO'!Druckbereich</vt:lpstr>
      <vt:lpstr>'Meldung Ferienaufenthalt'!Druckbereich</vt:lpstr>
      <vt:lpstr>'Sammel-RG Ferien SO'!Druckbereich</vt:lpstr>
      <vt:lpstr>'Sammel-RG Wohnsitz'!Druckbereich</vt:lpstr>
      <vt:lpstr>Wohnsitz!Druckbereich</vt:lpstr>
      <vt:lpstr>'Ferienaufenthalt SO'!Drucktitel</vt:lpstr>
      <vt:lpstr>Wohnsitz!Drucktitel</vt:lpstr>
      <vt:lpstr>Ort_KTSO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Cirkovic Franjo</dc:creator>
  <cp:lastModifiedBy>Cirkovic Franjo</cp:lastModifiedBy>
  <cp:lastPrinted>2022-01-31T08:05:19Z</cp:lastPrinted>
  <dcterms:created xsi:type="dcterms:W3CDTF">2011-06-07T13:38:34Z</dcterms:created>
  <dcterms:modified xsi:type="dcterms:W3CDTF">2022-02-23T14:48:52Z</dcterms:modified>
</cp:coreProperties>
</file>