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FIVWSTAT\03 Arbeit und Erwerb\03_11 Arbeitslosenzahlen\Aktuelle Tabellen Internet\"/>
    </mc:Choice>
  </mc:AlternateContent>
  <xr:revisionPtr revIDLastSave="0" documentId="13_ncr:1_{5D0196AD-76FA-4EB2-878E-32DE287BA82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Jahreswerte" sheetId="2" r:id="rId1"/>
    <sheet name="Monatswerte" sheetId="1" r:id="rId2"/>
    <sheet name="Quoten" sheetId="3" r:id="rId3"/>
    <sheet name="Erwerbspersonen" sheetId="4" r:id="rId4"/>
  </sheets>
  <externalReferences>
    <externalReference r:id="rId5"/>
    <externalReference r:id="rId6"/>
    <externalReference r:id="rId7"/>
  </externalReferences>
  <definedNames>
    <definedName name="_xlnm.Print_Titles" localSheetId="0">Jahreswerte!$A:$B</definedName>
    <definedName name="_xlnm.Print_Titles" localSheetId="1">Monatswerte!$A:$A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4" i="2" l="1"/>
  <c r="W63" i="2"/>
  <c r="W62" i="2"/>
  <c r="W55" i="2"/>
  <c r="W54" i="2"/>
  <c r="W51" i="2"/>
  <c r="W50" i="2"/>
  <c r="W49" i="2"/>
  <c r="W48" i="2"/>
  <c r="W47" i="2"/>
  <c r="W42" i="2"/>
  <c r="W41" i="2"/>
  <c r="W40" i="2"/>
  <c r="W39" i="2"/>
  <c r="W38" i="2"/>
  <c r="W37" i="2"/>
  <c r="W36" i="2"/>
  <c r="W35" i="2"/>
  <c r="W34" i="2"/>
  <c r="W33" i="2"/>
  <c r="W30" i="2"/>
  <c r="W29" i="2"/>
  <c r="W28" i="2"/>
  <c r="W27" i="2"/>
  <c r="W26" i="2"/>
  <c r="W23" i="2"/>
  <c r="W22" i="2"/>
  <c r="W21" i="2"/>
  <c r="W20" i="2"/>
  <c r="W19" i="2"/>
  <c r="W16" i="2"/>
  <c r="W15" i="2"/>
  <c r="W14" i="2"/>
  <c r="W13" i="2"/>
  <c r="W12" i="2"/>
  <c r="W11" i="2"/>
  <c r="W10" i="2"/>
  <c r="W8" i="2"/>
  <c r="W7" i="2"/>
  <c r="W6" i="2"/>
  <c r="W5" i="2"/>
  <c r="W4" i="2"/>
  <c r="W3" i="2"/>
  <c r="V64" i="2"/>
  <c r="U64" i="2"/>
  <c r="T64" i="2"/>
  <c r="S64" i="2"/>
  <c r="R64" i="2"/>
  <c r="Q64" i="2"/>
  <c r="P64" i="2"/>
  <c r="V63" i="2"/>
  <c r="U63" i="2"/>
  <c r="T63" i="2"/>
  <c r="S63" i="2"/>
  <c r="R63" i="2"/>
  <c r="Q63" i="2"/>
  <c r="P63" i="2"/>
  <c r="V62" i="2"/>
  <c r="U62" i="2"/>
  <c r="T62" i="2"/>
  <c r="S62" i="2"/>
  <c r="R62" i="2"/>
  <c r="Q62" i="2"/>
  <c r="P62" i="2"/>
  <c r="V60" i="2"/>
  <c r="U60" i="2"/>
  <c r="T60" i="2"/>
  <c r="S60" i="2"/>
  <c r="R60" i="2"/>
  <c r="Q60" i="2"/>
  <c r="P60" i="2"/>
  <c r="V59" i="2"/>
  <c r="U59" i="2"/>
  <c r="T59" i="2"/>
  <c r="S59" i="2"/>
  <c r="R59" i="2"/>
  <c r="Q59" i="2"/>
  <c r="P59" i="2"/>
  <c r="V58" i="2"/>
  <c r="U58" i="2"/>
  <c r="T58" i="2"/>
  <c r="S58" i="2"/>
  <c r="R58" i="2"/>
  <c r="Q58" i="2"/>
  <c r="P58" i="2"/>
  <c r="V55" i="2"/>
  <c r="U55" i="2"/>
  <c r="T55" i="2"/>
  <c r="S55" i="2"/>
  <c r="R55" i="2"/>
  <c r="Q55" i="2"/>
  <c r="P55" i="2"/>
  <c r="V54" i="2"/>
  <c r="U54" i="2"/>
  <c r="T54" i="2"/>
  <c r="S54" i="2"/>
  <c r="R54" i="2"/>
  <c r="Q54" i="2"/>
  <c r="P54" i="2"/>
  <c r="V51" i="2"/>
  <c r="U51" i="2"/>
  <c r="T51" i="2"/>
  <c r="S51" i="2"/>
  <c r="R51" i="2"/>
  <c r="Q51" i="2"/>
  <c r="P51" i="2"/>
  <c r="V50" i="2"/>
  <c r="U50" i="2"/>
  <c r="T50" i="2"/>
  <c r="S50" i="2"/>
  <c r="R50" i="2"/>
  <c r="Q50" i="2"/>
  <c r="P50" i="2"/>
  <c r="V49" i="2"/>
  <c r="U49" i="2"/>
  <c r="T49" i="2"/>
  <c r="S49" i="2"/>
  <c r="R49" i="2"/>
  <c r="Q49" i="2"/>
  <c r="P49" i="2"/>
  <c r="V48" i="2"/>
  <c r="U48" i="2"/>
  <c r="T48" i="2"/>
  <c r="S48" i="2"/>
  <c r="R48" i="2"/>
  <c r="Q48" i="2"/>
  <c r="P48" i="2"/>
  <c r="V47" i="2"/>
  <c r="U47" i="2"/>
  <c r="T47" i="2"/>
  <c r="S47" i="2"/>
  <c r="R47" i="2"/>
  <c r="Q47" i="2"/>
  <c r="P47" i="2"/>
  <c r="V44" i="2"/>
  <c r="U44" i="2"/>
  <c r="T44" i="2"/>
  <c r="S44" i="2"/>
  <c r="R44" i="2"/>
  <c r="Q44" i="2"/>
  <c r="P44" i="2"/>
  <c r="V42" i="2"/>
  <c r="U42" i="2"/>
  <c r="T42" i="2"/>
  <c r="S42" i="2"/>
  <c r="R42" i="2"/>
  <c r="Q42" i="2"/>
  <c r="P42" i="2"/>
  <c r="V41" i="2"/>
  <c r="U41" i="2"/>
  <c r="T41" i="2"/>
  <c r="S41" i="2"/>
  <c r="R41" i="2"/>
  <c r="Q41" i="2"/>
  <c r="P41" i="2"/>
  <c r="V40" i="2"/>
  <c r="U40" i="2"/>
  <c r="T40" i="2"/>
  <c r="S40" i="2"/>
  <c r="R40" i="2"/>
  <c r="Q40" i="2"/>
  <c r="P40" i="2"/>
  <c r="V39" i="2"/>
  <c r="U39" i="2"/>
  <c r="T39" i="2"/>
  <c r="S39" i="2"/>
  <c r="R39" i="2"/>
  <c r="Q39" i="2"/>
  <c r="P39" i="2"/>
  <c r="V38" i="2"/>
  <c r="U38" i="2"/>
  <c r="T38" i="2"/>
  <c r="S38" i="2"/>
  <c r="R38" i="2"/>
  <c r="Q38" i="2"/>
  <c r="P38" i="2"/>
  <c r="V36" i="2"/>
  <c r="U36" i="2"/>
  <c r="T36" i="2"/>
  <c r="S36" i="2"/>
  <c r="R36" i="2"/>
  <c r="Q36" i="2"/>
  <c r="P36" i="2"/>
  <c r="V35" i="2"/>
  <c r="U35" i="2"/>
  <c r="T35" i="2"/>
  <c r="S35" i="2"/>
  <c r="R35" i="2"/>
  <c r="Q35" i="2"/>
  <c r="P35" i="2"/>
  <c r="V34" i="2"/>
  <c r="U34" i="2"/>
  <c r="T34" i="2"/>
  <c r="S34" i="2"/>
  <c r="R34" i="2"/>
  <c r="Q34" i="2"/>
  <c r="P34" i="2"/>
  <c r="V33" i="2"/>
  <c r="U33" i="2"/>
  <c r="T33" i="2"/>
  <c r="S33" i="2"/>
  <c r="R33" i="2"/>
  <c r="Q33" i="2"/>
  <c r="P33" i="2"/>
  <c r="V30" i="2"/>
  <c r="U30" i="2"/>
  <c r="T30" i="2"/>
  <c r="S30" i="2"/>
  <c r="R30" i="2"/>
  <c r="Q30" i="2"/>
  <c r="P30" i="2"/>
  <c r="V29" i="2"/>
  <c r="U29" i="2"/>
  <c r="T29" i="2"/>
  <c r="S29" i="2"/>
  <c r="R29" i="2"/>
  <c r="Q29" i="2"/>
  <c r="P29" i="2"/>
  <c r="V28" i="2"/>
  <c r="U28" i="2"/>
  <c r="T28" i="2"/>
  <c r="S28" i="2"/>
  <c r="R28" i="2"/>
  <c r="Q28" i="2"/>
  <c r="P28" i="2"/>
  <c r="V27" i="2"/>
  <c r="U27" i="2"/>
  <c r="T27" i="2"/>
  <c r="S27" i="2"/>
  <c r="R27" i="2"/>
  <c r="Q27" i="2"/>
  <c r="P27" i="2"/>
  <c r="V26" i="2"/>
  <c r="U26" i="2"/>
  <c r="T26" i="2"/>
  <c r="S26" i="2"/>
  <c r="R26" i="2"/>
  <c r="Q26" i="2"/>
  <c r="P26" i="2"/>
  <c r="V23" i="2"/>
  <c r="U23" i="2"/>
  <c r="T23" i="2"/>
  <c r="S23" i="2"/>
  <c r="R23" i="2"/>
  <c r="Q23" i="2"/>
  <c r="P23" i="2"/>
  <c r="V22" i="2"/>
  <c r="U22" i="2"/>
  <c r="T22" i="2"/>
  <c r="S22" i="2"/>
  <c r="R22" i="2"/>
  <c r="Q22" i="2"/>
  <c r="P22" i="2"/>
  <c r="V21" i="2"/>
  <c r="U21" i="2"/>
  <c r="T21" i="2"/>
  <c r="S21" i="2"/>
  <c r="R21" i="2"/>
  <c r="Q21" i="2"/>
  <c r="P21" i="2"/>
  <c r="V20" i="2"/>
  <c r="U20" i="2"/>
  <c r="T20" i="2"/>
  <c r="S20" i="2"/>
  <c r="R20" i="2"/>
  <c r="Q20" i="2"/>
  <c r="P20" i="2"/>
  <c r="V19" i="2"/>
  <c r="U19" i="2"/>
  <c r="T19" i="2"/>
  <c r="S19" i="2"/>
  <c r="R19" i="2"/>
  <c r="Q19" i="2"/>
  <c r="P19" i="2"/>
  <c r="V16" i="2"/>
  <c r="U16" i="2"/>
  <c r="T16" i="2"/>
  <c r="S16" i="2"/>
  <c r="R16" i="2"/>
  <c r="Q16" i="2"/>
  <c r="P16" i="2"/>
  <c r="V15" i="2"/>
  <c r="U15" i="2"/>
  <c r="T15" i="2"/>
  <c r="S15" i="2"/>
  <c r="R15" i="2"/>
  <c r="Q15" i="2"/>
  <c r="P15" i="2"/>
  <c r="V14" i="2"/>
  <c r="U14" i="2"/>
  <c r="T14" i="2"/>
  <c r="S14" i="2"/>
  <c r="R14" i="2"/>
  <c r="Q14" i="2"/>
  <c r="P14" i="2"/>
  <c r="V13" i="2"/>
  <c r="U13" i="2"/>
  <c r="T13" i="2"/>
  <c r="S13" i="2"/>
  <c r="R13" i="2"/>
  <c r="Q13" i="2"/>
  <c r="P13" i="2"/>
  <c r="V12" i="2"/>
  <c r="U12" i="2"/>
  <c r="T12" i="2"/>
  <c r="S12" i="2"/>
  <c r="R12" i="2"/>
  <c r="Q12" i="2"/>
  <c r="P12" i="2"/>
  <c r="V11" i="2"/>
  <c r="U11" i="2"/>
  <c r="T11" i="2"/>
  <c r="S11" i="2"/>
  <c r="R11" i="2"/>
  <c r="Q11" i="2"/>
  <c r="P11" i="2"/>
  <c r="V10" i="2"/>
  <c r="U10" i="2"/>
  <c r="T10" i="2"/>
  <c r="S10" i="2"/>
  <c r="R10" i="2"/>
  <c r="Q10" i="2"/>
  <c r="P10" i="2"/>
  <c r="V8" i="2"/>
  <c r="U8" i="2"/>
  <c r="T8" i="2"/>
  <c r="S8" i="2"/>
  <c r="R8" i="2"/>
  <c r="Q8" i="2"/>
  <c r="P8" i="2"/>
  <c r="V7" i="2"/>
  <c r="U7" i="2"/>
  <c r="T7" i="2"/>
  <c r="S7" i="2"/>
  <c r="R7" i="2"/>
  <c r="Q7" i="2"/>
  <c r="P7" i="2"/>
  <c r="V6" i="2"/>
  <c r="U6" i="2"/>
  <c r="T6" i="2"/>
  <c r="S6" i="2"/>
  <c r="R6" i="2"/>
  <c r="Q6" i="2"/>
  <c r="P6" i="2"/>
  <c r="V5" i="2"/>
  <c r="U5" i="2"/>
  <c r="T5" i="2"/>
  <c r="S5" i="2"/>
  <c r="R5" i="2"/>
  <c r="Q5" i="2"/>
  <c r="P5" i="2"/>
  <c r="V4" i="2"/>
  <c r="U4" i="2"/>
  <c r="T4" i="2"/>
  <c r="S4" i="2"/>
  <c r="R4" i="2"/>
  <c r="Q4" i="2"/>
  <c r="P4" i="2"/>
  <c r="V3" i="2"/>
  <c r="U3" i="2"/>
  <c r="T3" i="2"/>
  <c r="S3" i="2"/>
  <c r="R3" i="2"/>
  <c r="Q3" i="2"/>
  <c r="P3" i="2"/>
  <c r="O64" i="2" l="1"/>
  <c r="N64" i="2"/>
  <c r="M64" i="2"/>
  <c r="L64" i="2"/>
  <c r="O63" i="2"/>
  <c r="N63" i="2"/>
  <c r="M63" i="2"/>
  <c r="L63" i="2"/>
  <c r="O62" i="2"/>
  <c r="N62" i="2"/>
  <c r="M62" i="2"/>
  <c r="L62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4" i="2"/>
  <c r="N44" i="2"/>
  <c r="M44" i="2"/>
  <c r="L44" i="2"/>
  <c r="K44" i="2"/>
  <c r="J44" i="2"/>
  <c r="I44" i="2"/>
  <c r="H44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O3" i="2"/>
  <c r="N3" i="2"/>
  <c r="M3" i="2"/>
  <c r="L3" i="2"/>
  <c r="K3" i="2"/>
  <c r="J3" i="2"/>
  <c r="I3" i="2"/>
  <c r="H3" i="2"/>
  <c r="G3" i="2"/>
  <c r="F3" i="2"/>
  <c r="E3" i="2"/>
  <c r="D3" i="2"/>
  <c r="C3" i="2"/>
  <c r="GX41" i="1" l="1"/>
  <c r="GL3" i="3" l="1"/>
  <c r="GL4" i="3"/>
  <c r="GL5" i="3"/>
  <c r="GL6" i="3"/>
  <c r="GL7" i="3"/>
  <c r="GL8" i="3"/>
  <c r="GL10" i="3"/>
  <c r="GL11" i="3"/>
  <c r="GL12" i="3"/>
  <c r="GL19" i="3"/>
  <c r="GL20" i="3"/>
  <c r="GL21" i="3"/>
  <c r="GL22" i="3"/>
  <c r="GL23" i="3"/>
  <c r="GL26" i="3"/>
  <c r="GL27" i="3"/>
  <c r="GL28" i="3"/>
  <c r="GL29" i="3"/>
  <c r="GL30" i="3"/>
  <c r="GK3" i="3" l="1"/>
  <c r="GK4" i="3"/>
  <c r="GK5" i="3"/>
  <c r="GK6" i="3"/>
  <c r="GK7" i="3"/>
  <c r="GK8" i="3"/>
  <c r="GK10" i="3"/>
  <c r="GK11" i="3"/>
  <c r="GK12" i="3"/>
  <c r="GK19" i="3"/>
  <c r="GK20" i="3"/>
  <c r="GK21" i="3"/>
  <c r="GK22" i="3"/>
  <c r="GK23" i="3"/>
  <c r="GK26" i="3"/>
  <c r="GK27" i="3"/>
  <c r="GK28" i="3"/>
  <c r="GK29" i="3"/>
  <c r="GK30" i="3"/>
  <c r="GJ3" i="3" l="1"/>
  <c r="GJ4" i="3"/>
  <c r="GJ5" i="3"/>
  <c r="GJ6" i="3"/>
  <c r="GJ7" i="3"/>
  <c r="GJ8" i="3"/>
  <c r="GJ10" i="3"/>
  <c r="GJ11" i="3"/>
  <c r="GJ12" i="3"/>
  <c r="GJ19" i="3"/>
  <c r="GJ20" i="3"/>
  <c r="GJ21" i="3"/>
  <c r="GJ22" i="3"/>
  <c r="GJ23" i="3"/>
  <c r="GJ26" i="3"/>
  <c r="GJ27" i="3"/>
  <c r="GJ28" i="3"/>
  <c r="GJ29" i="3"/>
  <c r="GJ30" i="3"/>
  <c r="GI3" i="3" l="1"/>
  <c r="GI4" i="3"/>
  <c r="GI5" i="3"/>
  <c r="GI6" i="3"/>
  <c r="GI7" i="3"/>
  <c r="GI8" i="3"/>
  <c r="GI10" i="3"/>
  <c r="GI11" i="3"/>
  <c r="GI12" i="3"/>
  <c r="GI19" i="3"/>
  <c r="GI20" i="3"/>
  <c r="GI21" i="3"/>
  <c r="GI22" i="3"/>
  <c r="GI23" i="3"/>
  <c r="GI26" i="3"/>
  <c r="GI27" i="3"/>
  <c r="GI28" i="3"/>
  <c r="GI29" i="3"/>
  <c r="GI30" i="3"/>
  <c r="GH3" i="3" l="1"/>
  <c r="GH4" i="3"/>
  <c r="GH5" i="3"/>
  <c r="GH6" i="3"/>
  <c r="GH7" i="3"/>
  <c r="GH8" i="3"/>
  <c r="GH10" i="3"/>
  <c r="GH11" i="3"/>
  <c r="GH12" i="3"/>
  <c r="GH19" i="3"/>
  <c r="GH20" i="3"/>
  <c r="GH21" i="3"/>
  <c r="GH22" i="3"/>
  <c r="GH23" i="3"/>
  <c r="GH26" i="3"/>
  <c r="GH27" i="3"/>
  <c r="GH28" i="3"/>
  <c r="GH29" i="3"/>
  <c r="GH30" i="3"/>
  <c r="GG3" i="3" l="1"/>
  <c r="GG4" i="3"/>
  <c r="GG5" i="3"/>
  <c r="GG6" i="3"/>
  <c r="GG7" i="3"/>
  <c r="GG8" i="3"/>
  <c r="GG10" i="3"/>
  <c r="GG11" i="3"/>
  <c r="GG12" i="3"/>
  <c r="GG19" i="3"/>
  <c r="GG20" i="3"/>
  <c r="GG21" i="3"/>
  <c r="GG22" i="3"/>
  <c r="GG23" i="3"/>
  <c r="GG26" i="3"/>
  <c r="GG27" i="3"/>
  <c r="GG28" i="3"/>
  <c r="GG29" i="3"/>
  <c r="GG30" i="3"/>
  <c r="GF3" i="3" l="1"/>
  <c r="GF4" i="3"/>
  <c r="GF5" i="3"/>
  <c r="GF6" i="3"/>
  <c r="GF7" i="3"/>
  <c r="GF8" i="3"/>
  <c r="GF10" i="3"/>
  <c r="GF11" i="3"/>
  <c r="GF12" i="3"/>
  <c r="GF19" i="3"/>
  <c r="GF20" i="3"/>
  <c r="GF21" i="3"/>
  <c r="GF22" i="3"/>
  <c r="GF23" i="3"/>
  <c r="GF26" i="3"/>
  <c r="GF27" i="3"/>
  <c r="GF28" i="3"/>
  <c r="GF29" i="3"/>
  <c r="GF30" i="3"/>
  <c r="FD10" i="3" l="1"/>
  <c r="FE10" i="3"/>
  <c r="FF10" i="3"/>
  <c r="FG10" i="3"/>
  <c r="FH10" i="3"/>
  <c r="FI10" i="3"/>
  <c r="FJ10" i="3"/>
  <c r="FK10" i="3"/>
  <c r="FL10" i="3"/>
  <c r="FM10" i="3"/>
  <c r="FN10" i="3"/>
  <c r="FO10" i="3"/>
  <c r="FP10" i="3"/>
  <c r="FQ10" i="3"/>
  <c r="FR10" i="3"/>
  <c r="FS10" i="3"/>
  <c r="FT10" i="3"/>
  <c r="FU10" i="3"/>
  <c r="FV10" i="3"/>
  <c r="FW10" i="3"/>
  <c r="FX10" i="3"/>
  <c r="FY10" i="3"/>
  <c r="FZ10" i="3"/>
  <c r="GA10" i="3"/>
  <c r="GB10" i="3"/>
  <c r="GC10" i="3"/>
  <c r="GD10" i="3"/>
  <c r="GE10" i="3"/>
  <c r="FD11" i="3"/>
  <c r="FE11" i="3"/>
  <c r="FF11" i="3"/>
  <c r="FG11" i="3"/>
  <c r="FH11" i="3"/>
  <c r="FI11" i="3"/>
  <c r="FJ11" i="3"/>
  <c r="FK11" i="3"/>
  <c r="FL11" i="3"/>
  <c r="FM11" i="3"/>
  <c r="FN11" i="3"/>
  <c r="FO11" i="3"/>
  <c r="FP11" i="3"/>
  <c r="FQ11" i="3"/>
  <c r="FR11" i="3"/>
  <c r="FS11" i="3"/>
  <c r="FT11" i="3"/>
  <c r="FU11" i="3"/>
  <c r="FV11" i="3"/>
  <c r="FW11" i="3"/>
  <c r="FX11" i="3"/>
  <c r="FY11" i="3"/>
  <c r="FZ11" i="3"/>
  <c r="GA11" i="3"/>
  <c r="GB11" i="3"/>
  <c r="GC11" i="3"/>
  <c r="GD11" i="3"/>
  <c r="GE11" i="3"/>
  <c r="FD12" i="3"/>
  <c r="FE12" i="3"/>
  <c r="FF12" i="3"/>
  <c r="FG12" i="3"/>
  <c r="FH12" i="3"/>
  <c r="FI12" i="3"/>
  <c r="FJ12" i="3"/>
  <c r="FK12" i="3"/>
  <c r="FL12" i="3"/>
  <c r="FM12" i="3"/>
  <c r="FN12" i="3"/>
  <c r="FO12" i="3"/>
  <c r="FP12" i="3"/>
  <c r="FQ12" i="3"/>
  <c r="FR12" i="3"/>
  <c r="FS12" i="3"/>
  <c r="FT12" i="3"/>
  <c r="FU12" i="3"/>
  <c r="FV12" i="3"/>
  <c r="FW12" i="3"/>
  <c r="FX12" i="3"/>
  <c r="FY12" i="3"/>
  <c r="FZ12" i="3"/>
  <c r="GA12" i="3"/>
  <c r="GB12" i="3"/>
  <c r="GC12" i="3"/>
  <c r="GD12" i="3"/>
  <c r="GE12" i="3"/>
  <c r="FD19" i="3"/>
  <c r="FE19" i="3"/>
  <c r="FF19" i="3"/>
  <c r="FG19" i="3"/>
  <c r="FH19" i="3"/>
  <c r="FI19" i="3"/>
  <c r="FJ19" i="3"/>
  <c r="FK19" i="3"/>
  <c r="FL19" i="3"/>
  <c r="FM19" i="3"/>
  <c r="FN19" i="3"/>
  <c r="FO19" i="3"/>
  <c r="FP19" i="3"/>
  <c r="FQ19" i="3"/>
  <c r="FR19" i="3"/>
  <c r="FS19" i="3"/>
  <c r="FT19" i="3"/>
  <c r="FU19" i="3"/>
  <c r="FV19" i="3"/>
  <c r="FW19" i="3"/>
  <c r="FX19" i="3"/>
  <c r="FY19" i="3"/>
  <c r="FZ19" i="3"/>
  <c r="GA19" i="3"/>
  <c r="GB19" i="3"/>
  <c r="GC19" i="3"/>
  <c r="GD19" i="3"/>
  <c r="GE19" i="3"/>
  <c r="FD20" i="3"/>
  <c r="FE20" i="3"/>
  <c r="FF20" i="3"/>
  <c r="FG20" i="3"/>
  <c r="FH20" i="3"/>
  <c r="FI20" i="3"/>
  <c r="FJ20" i="3"/>
  <c r="FK20" i="3"/>
  <c r="FL20" i="3"/>
  <c r="FM20" i="3"/>
  <c r="FN20" i="3"/>
  <c r="FO20" i="3"/>
  <c r="FP20" i="3"/>
  <c r="FQ20" i="3"/>
  <c r="FR20" i="3"/>
  <c r="FS20" i="3"/>
  <c r="FT20" i="3"/>
  <c r="FU20" i="3"/>
  <c r="FV20" i="3"/>
  <c r="FW20" i="3"/>
  <c r="FX20" i="3"/>
  <c r="FY20" i="3"/>
  <c r="FZ20" i="3"/>
  <c r="GA20" i="3"/>
  <c r="GB20" i="3"/>
  <c r="GC20" i="3"/>
  <c r="GD20" i="3"/>
  <c r="GE20" i="3"/>
  <c r="FD21" i="3"/>
  <c r="FE21" i="3"/>
  <c r="FF21" i="3"/>
  <c r="FG21" i="3"/>
  <c r="FH21" i="3"/>
  <c r="FI21" i="3"/>
  <c r="FJ21" i="3"/>
  <c r="FK21" i="3"/>
  <c r="FL21" i="3"/>
  <c r="FM21" i="3"/>
  <c r="FN21" i="3"/>
  <c r="FO21" i="3"/>
  <c r="FP21" i="3"/>
  <c r="FQ21" i="3"/>
  <c r="FR21" i="3"/>
  <c r="FS21" i="3"/>
  <c r="FT21" i="3"/>
  <c r="FU21" i="3"/>
  <c r="FV21" i="3"/>
  <c r="FW21" i="3"/>
  <c r="FX21" i="3"/>
  <c r="FY21" i="3"/>
  <c r="FZ21" i="3"/>
  <c r="GA21" i="3"/>
  <c r="GB21" i="3"/>
  <c r="GC21" i="3"/>
  <c r="GD21" i="3"/>
  <c r="GE21" i="3"/>
  <c r="FD22" i="3"/>
  <c r="FE22" i="3"/>
  <c r="FF22" i="3"/>
  <c r="FG22" i="3"/>
  <c r="FH22" i="3"/>
  <c r="FI22" i="3"/>
  <c r="FJ22" i="3"/>
  <c r="FK22" i="3"/>
  <c r="FL22" i="3"/>
  <c r="FM22" i="3"/>
  <c r="FN22" i="3"/>
  <c r="FO22" i="3"/>
  <c r="FP22" i="3"/>
  <c r="FQ22" i="3"/>
  <c r="FR22" i="3"/>
  <c r="FS22" i="3"/>
  <c r="FT22" i="3"/>
  <c r="FU22" i="3"/>
  <c r="FV22" i="3"/>
  <c r="FW22" i="3"/>
  <c r="FX22" i="3"/>
  <c r="FY22" i="3"/>
  <c r="FZ22" i="3"/>
  <c r="GA22" i="3"/>
  <c r="GB22" i="3"/>
  <c r="GC22" i="3"/>
  <c r="GD22" i="3"/>
  <c r="GE22" i="3"/>
  <c r="FD23" i="3"/>
  <c r="FE23" i="3"/>
  <c r="FF23" i="3"/>
  <c r="FG23" i="3"/>
  <c r="FH23" i="3"/>
  <c r="FI23" i="3"/>
  <c r="FJ23" i="3"/>
  <c r="FK23" i="3"/>
  <c r="FL23" i="3"/>
  <c r="FM23" i="3"/>
  <c r="FN23" i="3"/>
  <c r="FO23" i="3"/>
  <c r="FP23" i="3"/>
  <c r="FQ23" i="3"/>
  <c r="FR23" i="3"/>
  <c r="FS23" i="3"/>
  <c r="FT23" i="3"/>
  <c r="FU23" i="3"/>
  <c r="FV23" i="3"/>
  <c r="FW23" i="3"/>
  <c r="FX23" i="3"/>
  <c r="FY23" i="3"/>
  <c r="FZ23" i="3"/>
  <c r="GA23" i="3"/>
  <c r="GB23" i="3"/>
  <c r="GC23" i="3"/>
  <c r="GD23" i="3"/>
  <c r="GE23" i="3"/>
  <c r="FD26" i="3"/>
  <c r="FE26" i="3"/>
  <c r="FF26" i="3"/>
  <c r="FG26" i="3"/>
  <c r="FH26" i="3"/>
  <c r="FI26" i="3"/>
  <c r="FJ26" i="3"/>
  <c r="FK26" i="3"/>
  <c r="FL26" i="3"/>
  <c r="FM26" i="3"/>
  <c r="FN26" i="3"/>
  <c r="FO26" i="3"/>
  <c r="FP26" i="3"/>
  <c r="FQ26" i="3"/>
  <c r="FR26" i="3"/>
  <c r="FS26" i="3"/>
  <c r="FT26" i="3"/>
  <c r="FU26" i="3"/>
  <c r="FV26" i="3"/>
  <c r="FW26" i="3"/>
  <c r="FX26" i="3"/>
  <c r="FY26" i="3"/>
  <c r="FZ26" i="3"/>
  <c r="GA26" i="3"/>
  <c r="GB26" i="3"/>
  <c r="GC26" i="3"/>
  <c r="GD26" i="3"/>
  <c r="GE26" i="3"/>
  <c r="FD27" i="3"/>
  <c r="FE27" i="3"/>
  <c r="FF27" i="3"/>
  <c r="FG27" i="3"/>
  <c r="FH27" i="3"/>
  <c r="FI27" i="3"/>
  <c r="FJ27" i="3"/>
  <c r="FK27" i="3"/>
  <c r="FL27" i="3"/>
  <c r="FM27" i="3"/>
  <c r="FN27" i="3"/>
  <c r="FO27" i="3"/>
  <c r="FP27" i="3"/>
  <c r="FQ27" i="3"/>
  <c r="FR27" i="3"/>
  <c r="FS27" i="3"/>
  <c r="FT27" i="3"/>
  <c r="FU27" i="3"/>
  <c r="FV27" i="3"/>
  <c r="FW27" i="3"/>
  <c r="FX27" i="3"/>
  <c r="FY27" i="3"/>
  <c r="FZ27" i="3"/>
  <c r="GA27" i="3"/>
  <c r="GB27" i="3"/>
  <c r="GC27" i="3"/>
  <c r="GD27" i="3"/>
  <c r="GE27" i="3"/>
  <c r="FD28" i="3"/>
  <c r="FE28" i="3"/>
  <c r="FF28" i="3"/>
  <c r="FG28" i="3"/>
  <c r="FH28" i="3"/>
  <c r="FI28" i="3"/>
  <c r="FJ28" i="3"/>
  <c r="FK28" i="3"/>
  <c r="FL28" i="3"/>
  <c r="FM28" i="3"/>
  <c r="FN28" i="3"/>
  <c r="FO28" i="3"/>
  <c r="FP28" i="3"/>
  <c r="FQ28" i="3"/>
  <c r="FR28" i="3"/>
  <c r="FS28" i="3"/>
  <c r="FT28" i="3"/>
  <c r="FU28" i="3"/>
  <c r="FV28" i="3"/>
  <c r="FW28" i="3"/>
  <c r="FX28" i="3"/>
  <c r="FY28" i="3"/>
  <c r="FZ28" i="3"/>
  <c r="GA28" i="3"/>
  <c r="GB28" i="3"/>
  <c r="GC28" i="3"/>
  <c r="GD28" i="3"/>
  <c r="GE28" i="3"/>
  <c r="FD29" i="3"/>
  <c r="FE29" i="3"/>
  <c r="FF29" i="3"/>
  <c r="FG29" i="3"/>
  <c r="FH29" i="3"/>
  <c r="FI29" i="3"/>
  <c r="FJ29" i="3"/>
  <c r="FK29" i="3"/>
  <c r="FL29" i="3"/>
  <c r="FM29" i="3"/>
  <c r="FN29" i="3"/>
  <c r="FO29" i="3"/>
  <c r="FP29" i="3"/>
  <c r="FQ29" i="3"/>
  <c r="FR29" i="3"/>
  <c r="FS29" i="3"/>
  <c r="FT29" i="3"/>
  <c r="FU29" i="3"/>
  <c r="FV29" i="3"/>
  <c r="FW29" i="3"/>
  <c r="FX29" i="3"/>
  <c r="FY29" i="3"/>
  <c r="FZ29" i="3"/>
  <c r="GA29" i="3"/>
  <c r="GB29" i="3"/>
  <c r="GC29" i="3"/>
  <c r="GD29" i="3"/>
  <c r="GE29" i="3"/>
  <c r="FD30" i="3"/>
  <c r="FE30" i="3"/>
  <c r="FF30" i="3"/>
  <c r="FG30" i="3"/>
  <c r="FH30" i="3"/>
  <c r="FI30" i="3"/>
  <c r="FJ30" i="3"/>
  <c r="FK30" i="3"/>
  <c r="FL30" i="3"/>
  <c r="FM30" i="3"/>
  <c r="FN30" i="3"/>
  <c r="FO30" i="3"/>
  <c r="FP30" i="3"/>
  <c r="FQ30" i="3"/>
  <c r="FR30" i="3"/>
  <c r="FS30" i="3"/>
  <c r="FT30" i="3"/>
  <c r="FU30" i="3"/>
  <c r="FV30" i="3"/>
  <c r="FW30" i="3"/>
  <c r="FX30" i="3"/>
  <c r="FY30" i="3"/>
  <c r="FZ30" i="3"/>
  <c r="GA30" i="3"/>
  <c r="GB30" i="3"/>
  <c r="GC30" i="3"/>
  <c r="GD30" i="3"/>
  <c r="GE30" i="3"/>
  <c r="FC27" i="3"/>
  <c r="FC28" i="3"/>
  <c r="FC29" i="3"/>
  <c r="FC30" i="3"/>
  <c r="FC26" i="3"/>
  <c r="FC20" i="3"/>
  <c r="FC21" i="3"/>
  <c r="FC22" i="3"/>
  <c r="FC23" i="3"/>
  <c r="FC19" i="3"/>
  <c r="FC11" i="3"/>
  <c r="FC12" i="3"/>
  <c r="FC10" i="3"/>
  <c r="FD6" i="3"/>
  <c r="FE6" i="3"/>
  <c r="FF6" i="3"/>
  <c r="FG6" i="3"/>
  <c r="FH6" i="3"/>
  <c r="FI6" i="3"/>
  <c r="FJ6" i="3"/>
  <c r="FK6" i="3"/>
  <c r="FL6" i="3"/>
  <c r="FM6" i="3"/>
  <c r="FN6" i="3"/>
  <c r="FO6" i="3"/>
  <c r="FP6" i="3"/>
  <c r="FQ6" i="3"/>
  <c r="FR6" i="3"/>
  <c r="FS6" i="3"/>
  <c r="FT6" i="3"/>
  <c r="FU6" i="3"/>
  <c r="FV6" i="3"/>
  <c r="FW6" i="3"/>
  <c r="FX6" i="3"/>
  <c r="FY6" i="3"/>
  <c r="FZ6" i="3"/>
  <c r="GA6" i="3"/>
  <c r="GB6" i="3"/>
  <c r="GC6" i="3"/>
  <c r="GD6" i="3"/>
  <c r="GE6" i="3"/>
  <c r="FD7" i="3"/>
  <c r="FE7" i="3"/>
  <c r="FF7" i="3"/>
  <c r="FG7" i="3"/>
  <c r="FH7" i="3"/>
  <c r="FI7" i="3"/>
  <c r="FJ7" i="3"/>
  <c r="FK7" i="3"/>
  <c r="FL7" i="3"/>
  <c r="FM7" i="3"/>
  <c r="FN7" i="3"/>
  <c r="FO7" i="3"/>
  <c r="FP7" i="3"/>
  <c r="FQ7" i="3"/>
  <c r="FR7" i="3"/>
  <c r="FS7" i="3"/>
  <c r="FT7" i="3"/>
  <c r="FU7" i="3"/>
  <c r="FV7" i="3"/>
  <c r="FW7" i="3"/>
  <c r="FX7" i="3"/>
  <c r="FY7" i="3"/>
  <c r="FZ7" i="3"/>
  <c r="GA7" i="3"/>
  <c r="GB7" i="3"/>
  <c r="GC7" i="3"/>
  <c r="GD7" i="3"/>
  <c r="GE7" i="3"/>
  <c r="FD8" i="3"/>
  <c r="FE8" i="3"/>
  <c r="FF8" i="3"/>
  <c r="FG8" i="3"/>
  <c r="FH8" i="3"/>
  <c r="FI8" i="3"/>
  <c r="FJ8" i="3"/>
  <c r="FK8" i="3"/>
  <c r="FL8" i="3"/>
  <c r="FM8" i="3"/>
  <c r="FN8" i="3"/>
  <c r="FO8" i="3"/>
  <c r="FP8" i="3"/>
  <c r="FQ8" i="3"/>
  <c r="FR8" i="3"/>
  <c r="FS8" i="3"/>
  <c r="FT8" i="3"/>
  <c r="FU8" i="3"/>
  <c r="FV8" i="3"/>
  <c r="FW8" i="3"/>
  <c r="FX8" i="3"/>
  <c r="FY8" i="3"/>
  <c r="FZ8" i="3"/>
  <c r="GA8" i="3"/>
  <c r="GB8" i="3"/>
  <c r="GC8" i="3"/>
  <c r="GD8" i="3"/>
  <c r="GE8" i="3"/>
  <c r="FC6" i="3"/>
  <c r="FC7" i="3"/>
  <c r="FC8" i="3"/>
  <c r="FD3" i="3"/>
  <c r="FE3" i="3"/>
  <c r="FF3" i="3"/>
  <c r="FG3" i="3"/>
  <c r="FH3" i="3"/>
  <c r="FI3" i="3"/>
  <c r="FJ3" i="3"/>
  <c r="FK3" i="3"/>
  <c r="FL3" i="3"/>
  <c r="FM3" i="3"/>
  <c r="FN3" i="3"/>
  <c r="FO3" i="3"/>
  <c r="FP3" i="3"/>
  <c r="FQ3" i="3"/>
  <c r="FR3" i="3"/>
  <c r="FS3" i="3"/>
  <c r="FT3" i="3"/>
  <c r="FU3" i="3"/>
  <c r="FV3" i="3"/>
  <c r="FW3" i="3"/>
  <c r="FX3" i="3"/>
  <c r="FY3" i="3"/>
  <c r="FZ3" i="3"/>
  <c r="GA3" i="3"/>
  <c r="GB3" i="3"/>
  <c r="GC3" i="3"/>
  <c r="GD3" i="3"/>
  <c r="GE3" i="3"/>
  <c r="FD4" i="3"/>
  <c r="FE4" i="3"/>
  <c r="FF4" i="3"/>
  <c r="FG4" i="3"/>
  <c r="FH4" i="3"/>
  <c r="FI4" i="3"/>
  <c r="FJ4" i="3"/>
  <c r="FK4" i="3"/>
  <c r="FL4" i="3"/>
  <c r="FM4" i="3"/>
  <c r="FN4" i="3"/>
  <c r="FO4" i="3"/>
  <c r="FP4" i="3"/>
  <c r="FQ4" i="3"/>
  <c r="FR4" i="3"/>
  <c r="FS4" i="3"/>
  <c r="FT4" i="3"/>
  <c r="FU4" i="3"/>
  <c r="FV4" i="3"/>
  <c r="FW4" i="3"/>
  <c r="FX4" i="3"/>
  <c r="FY4" i="3"/>
  <c r="FZ4" i="3"/>
  <c r="GA4" i="3"/>
  <c r="GB4" i="3"/>
  <c r="GC4" i="3"/>
  <c r="GD4" i="3"/>
  <c r="GE4" i="3"/>
  <c r="FD5" i="3"/>
  <c r="FE5" i="3"/>
  <c r="FF5" i="3"/>
  <c r="FG5" i="3"/>
  <c r="FH5" i="3"/>
  <c r="FI5" i="3"/>
  <c r="FJ5" i="3"/>
  <c r="FK5" i="3"/>
  <c r="FL5" i="3"/>
  <c r="FM5" i="3"/>
  <c r="FN5" i="3"/>
  <c r="FO5" i="3"/>
  <c r="FP5" i="3"/>
  <c r="FQ5" i="3"/>
  <c r="FR5" i="3"/>
  <c r="FS5" i="3"/>
  <c r="FT5" i="3"/>
  <c r="FU5" i="3"/>
  <c r="FV5" i="3"/>
  <c r="FW5" i="3"/>
  <c r="FX5" i="3"/>
  <c r="FY5" i="3"/>
  <c r="FZ5" i="3"/>
  <c r="GA5" i="3"/>
  <c r="GB5" i="3"/>
  <c r="GC5" i="3"/>
  <c r="GD5" i="3"/>
  <c r="GE5" i="3"/>
  <c r="FC5" i="3"/>
  <c r="FC4" i="3"/>
  <c r="FC3" i="3"/>
  <c r="E17" i="4" l="1"/>
  <c r="E16" i="4"/>
  <c r="E15" i="4"/>
  <c r="E14" i="4"/>
  <c r="GL13" i="3" l="1"/>
  <c r="GK13" i="3"/>
  <c r="GJ13" i="3"/>
  <c r="GI13" i="3"/>
  <c r="GH13" i="3"/>
  <c r="GG13" i="3"/>
  <c r="GF13" i="3"/>
  <c r="FH13" i="3"/>
  <c r="FP13" i="3"/>
  <c r="FX13" i="3"/>
  <c r="FC13" i="3"/>
  <c r="FI13" i="3"/>
  <c r="FQ13" i="3"/>
  <c r="FY13" i="3"/>
  <c r="FJ13" i="3"/>
  <c r="FR13" i="3"/>
  <c r="FZ13" i="3"/>
  <c r="FG13" i="3"/>
  <c r="FW13" i="3"/>
  <c r="FK13" i="3"/>
  <c r="FS13" i="3"/>
  <c r="GA13" i="3"/>
  <c r="FD13" i="3"/>
  <c r="FL13" i="3"/>
  <c r="FT13" i="3"/>
  <c r="GB13" i="3"/>
  <c r="FE13" i="3"/>
  <c r="FM13" i="3"/>
  <c r="FU13" i="3"/>
  <c r="GC13" i="3"/>
  <c r="FF13" i="3"/>
  <c r="FN13" i="3"/>
  <c r="FV13" i="3"/>
  <c r="GD13" i="3"/>
  <c r="FO13" i="3"/>
  <c r="GE13" i="3"/>
  <c r="GL14" i="3"/>
  <c r="GK14" i="3"/>
  <c r="GJ14" i="3"/>
  <c r="GI14" i="3"/>
  <c r="GH14" i="3"/>
  <c r="GG14" i="3"/>
  <c r="GF14" i="3"/>
  <c r="FD14" i="3"/>
  <c r="FL14" i="3"/>
  <c r="FT14" i="3"/>
  <c r="GB14" i="3"/>
  <c r="FE14" i="3"/>
  <c r="FM14" i="3"/>
  <c r="FU14" i="3"/>
  <c r="GC14" i="3"/>
  <c r="FC14" i="3"/>
  <c r="FF14" i="3"/>
  <c r="FN14" i="3"/>
  <c r="FV14" i="3"/>
  <c r="GD14" i="3"/>
  <c r="FK14" i="3"/>
  <c r="FG14" i="3"/>
  <c r="FO14" i="3"/>
  <c r="FW14" i="3"/>
  <c r="GE14" i="3"/>
  <c r="GA14" i="3"/>
  <c r="FH14" i="3"/>
  <c r="FP14" i="3"/>
  <c r="FX14" i="3"/>
  <c r="FI14" i="3"/>
  <c r="FQ14" i="3"/>
  <c r="FY14" i="3"/>
  <c r="FJ14" i="3"/>
  <c r="FR14" i="3"/>
  <c r="FZ14" i="3"/>
  <c r="FS14" i="3"/>
  <c r="GL15" i="3"/>
  <c r="GK15" i="3"/>
  <c r="GJ15" i="3"/>
  <c r="GI15" i="3"/>
  <c r="GH15" i="3"/>
  <c r="GG15" i="3"/>
  <c r="GF15" i="3"/>
  <c r="FH15" i="3"/>
  <c r="FP15" i="3"/>
  <c r="FX15" i="3"/>
  <c r="GE15" i="3"/>
  <c r="FI15" i="3"/>
  <c r="FQ15" i="3"/>
  <c r="FY15" i="3"/>
  <c r="FJ15" i="3"/>
  <c r="FR15" i="3"/>
  <c r="FZ15" i="3"/>
  <c r="FC15" i="3"/>
  <c r="FW15" i="3"/>
  <c r="FK15" i="3"/>
  <c r="FS15" i="3"/>
  <c r="GA15" i="3"/>
  <c r="FD15" i="3"/>
  <c r="FL15" i="3"/>
  <c r="FT15" i="3"/>
  <c r="GB15" i="3"/>
  <c r="FG15" i="3"/>
  <c r="FE15" i="3"/>
  <c r="FM15" i="3"/>
  <c r="FU15" i="3"/>
  <c r="GC15" i="3"/>
  <c r="FF15" i="3"/>
  <c r="FN15" i="3"/>
  <c r="FV15" i="3"/>
  <c r="GD15" i="3"/>
  <c r="FO15" i="3"/>
  <c r="GL16" i="3"/>
  <c r="GK16" i="3"/>
  <c r="GJ16" i="3"/>
  <c r="GI16" i="3"/>
  <c r="GH16" i="3"/>
  <c r="GG16" i="3"/>
  <c r="GF16" i="3"/>
  <c r="FD16" i="3"/>
  <c r="FL16" i="3"/>
  <c r="FT16" i="3"/>
  <c r="GB16" i="3"/>
  <c r="FE16" i="3"/>
  <c r="FM16" i="3"/>
  <c r="FU16" i="3"/>
  <c r="GC16" i="3"/>
  <c r="FK16" i="3"/>
  <c r="FF16" i="3"/>
  <c r="FN16" i="3"/>
  <c r="FV16" i="3"/>
  <c r="GD16" i="3"/>
  <c r="FG16" i="3"/>
  <c r="FO16" i="3"/>
  <c r="FW16" i="3"/>
  <c r="GE16" i="3"/>
  <c r="FC16" i="3"/>
  <c r="FH16" i="3"/>
  <c r="FP16" i="3"/>
  <c r="FX16" i="3"/>
  <c r="FI16" i="3"/>
  <c r="FQ16" i="3"/>
  <c r="FY16" i="3"/>
  <c r="FS16" i="3"/>
  <c r="FJ16" i="3"/>
  <c r="FR16" i="3"/>
  <c r="FZ16" i="3"/>
  <c r="GA16" i="3"/>
  <c r="FB3" i="3" l="1"/>
  <c r="FB4" i="3"/>
  <c r="FB5" i="3"/>
  <c r="FB6" i="3"/>
  <c r="FB7" i="3"/>
  <c r="FB8" i="3"/>
  <c r="FB10" i="3"/>
  <c r="FB11" i="3"/>
  <c r="FB12" i="3"/>
  <c r="FB13" i="3"/>
  <c r="FB14" i="3"/>
  <c r="FB15" i="3"/>
  <c r="FB16" i="3"/>
  <c r="FB19" i="3"/>
  <c r="FB20" i="3"/>
  <c r="FB21" i="3"/>
  <c r="FB22" i="3"/>
  <c r="FB23" i="3"/>
  <c r="FB26" i="3"/>
  <c r="FB27" i="3"/>
  <c r="FB28" i="3"/>
  <c r="FB29" i="3"/>
  <c r="FB30" i="3"/>
  <c r="FA3" i="3"/>
  <c r="FA4" i="3"/>
  <c r="FA5" i="3"/>
  <c r="FA6" i="3"/>
  <c r="FA7" i="3"/>
  <c r="FA8" i="3"/>
  <c r="FA10" i="3"/>
  <c r="FA11" i="3"/>
  <c r="FA12" i="3"/>
  <c r="FA13" i="3"/>
  <c r="FA14" i="3"/>
  <c r="FA15" i="3"/>
  <c r="FA16" i="3"/>
  <c r="FA19" i="3"/>
  <c r="FA20" i="3"/>
  <c r="FA21" i="3"/>
  <c r="FA22" i="3"/>
  <c r="FA23" i="3"/>
  <c r="FA26" i="3"/>
  <c r="FA27" i="3"/>
  <c r="FA28" i="3"/>
  <c r="FA29" i="3"/>
  <c r="FA30" i="3"/>
  <c r="EZ3" i="3"/>
  <c r="EZ4" i="3"/>
  <c r="EZ5" i="3"/>
  <c r="EZ6" i="3"/>
  <c r="EZ7" i="3"/>
  <c r="EZ8" i="3"/>
  <c r="EZ10" i="3"/>
  <c r="EZ11" i="3"/>
  <c r="EZ12" i="3"/>
  <c r="EZ13" i="3"/>
  <c r="EZ14" i="3"/>
  <c r="EZ15" i="3"/>
  <c r="EZ16" i="3"/>
  <c r="EZ19" i="3"/>
  <c r="EZ20" i="3"/>
  <c r="EZ21" i="3"/>
  <c r="EZ22" i="3"/>
  <c r="EZ23" i="3"/>
  <c r="EZ26" i="3"/>
  <c r="EZ27" i="3"/>
  <c r="EZ28" i="3"/>
  <c r="EZ29" i="3"/>
  <c r="EZ30" i="3"/>
  <c r="EY3" i="3"/>
  <c r="EY4" i="3"/>
  <c r="EY5" i="3"/>
  <c r="EY6" i="3"/>
  <c r="EY7" i="3"/>
  <c r="EY8" i="3"/>
  <c r="EY10" i="3"/>
  <c r="EY11" i="3"/>
  <c r="EY12" i="3"/>
  <c r="EY13" i="3"/>
  <c r="EY14" i="3"/>
  <c r="EY15" i="3"/>
  <c r="EY16" i="3"/>
  <c r="EY19" i="3"/>
  <c r="EY20" i="3"/>
  <c r="EY21" i="3"/>
  <c r="EY22" i="3"/>
  <c r="EY23" i="3"/>
  <c r="EY26" i="3"/>
  <c r="EY27" i="3"/>
  <c r="EY28" i="3"/>
  <c r="EY29" i="3"/>
  <c r="EY30" i="3"/>
  <c r="EX3" i="3"/>
  <c r="EX4" i="3"/>
  <c r="EX5" i="3"/>
  <c r="EX6" i="3"/>
  <c r="EX7" i="3"/>
  <c r="EX8" i="3"/>
  <c r="EX10" i="3"/>
  <c r="EX11" i="3"/>
  <c r="EX12" i="3"/>
  <c r="EX13" i="3"/>
  <c r="EX14" i="3"/>
  <c r="EX15" i="3"/>
  <c r="EX16" i="3"/>
  <c r="EX19" i="3"/>
  <c r="EX20" i="3"/>
  <c r="EX21" i="3"/>
  <c r="EX22" i="3"/>
  <c r="EX23" i="3"/>
  <c r="EX26" i="3"/>
  <c r="EX27" i="3"/>
  <c r="EX28" i="3"/>
  <c r="EX29" i="3"/>
  <c r="EX30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C7" i="3"/>
  <c r="D7" i="3"/>
  <c r="E7" i="3"/>
  <c r="F7" i="3"/>
  <c r="G7" i="3"/>
  <c r="H7" i="3"/>
  <c r="I7" i="3"/>
  <c r="J7" i="3"/>
  <c r="K7" i="3"/>
  <c r="M7" i="3"/>
  <c r="O7" i="3"/>
  <c r="R7" i="3"/>
  <c r="T7" i="3"/>
  <c r="Z7" i="3"/>
  <c r="AB7" i="3"/>
  <c r="AK7" i="3"/>
  <c r="AM7" i="3"/>
  <c r="AN7" i="3"/>
  <c r="AO7" i="3"/>
  <c r="AP7" i="3"/>
  <c r="AQ7" i="3"/>
  <c r="AR7" i="3"/>
  <c r="AS7" i="3"/>
  <c r="AT7" i="3"/>
  <c r="AU7" i="3"/>
  <c r="AV7" i="3"/>
  <c r="AW7" i="3"/>
  <c r="C8" i="3"/>
  <c r="D8" i="3"/>
  <c r="E8" i="3"/>
  <c r="F8" i="3"/>
  <c r="G8" i="3"/>
  <c r="H8" i="3"/>
  <c r="I8" i="3"/>
  <c r="J8" i="3"/>
  <c r="K8" i="3"/>
  <c r="M8" i="3"/>
  <c r="O8" i="3"/>
  <c r="P8" i="3"/>
  <c r="R8" i="3"/>
  <c r="S8" i="3"/>
  <c r="T8" i="3"/>
  <c r="Z8" i="3"/>
  <c r="AB8" i="3"/>
  <c r="AK8" i="3"/>
  <c r="AM8" i="3"/>
  <c r="AN8" i="3"/>
  <c r="AO8" i="3"/>
  <c r="AP8" i="3"/>
  <c r="AQ8" i="3"/>
  <c r="AR8" i="3"/>
  <c r="AS8" i="3"/>
  <c r="AT8" i="3"/>
  <c r="AU8" i="3"/>
  <c r="AV8" i="3"/>
  <c r="AW8" i="3"/>
  <c r="C10" i="3"/>
  <c r="D10" i="3"/>
  <c r="E10" i="3"/>
  <c r="F10" i="3"/>
  <c r="G10" i="3"/>
  <c r="H10" i="3"/>
  <c r="I10" i="3"/>
  <c r="J10" i="3"/>
  <c r="K10" i="3"/>
  <c r="M10" i="3"/>
  <c r="S10" i="3"/>
  <c r="T10" i="3"/>
  <c r="V10" i="3"/>
  <c r="W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C13" i="3"/>
  <c r="D13" i="3"/>
  <c r="E13" i="3"/>
  <c r="F13" i="3"/>
  <c r="G13" i="3"/>
  <c r="H13" i="3"/>
  <c r="I13" i="3"/>
  <c r="J13" i="3"/>
  <c r="K13" i="3"/>
  <c r="M13" i="3"/>
  <c r="T13" i="3"/>
  <c r="W13" i="3"/>
  <c r="Y13" i="3"/>
  <c r="AB13" i="3"/>
  <c r="AF13" i="3"/>
  <c r="AG13" i="3"/>
  <c r="AH13" i="3"/>
  <c r="AI13" i="3"/>
  <c r="AJ13" i="3"/>
  <c r="AK13" i="3"/>
  <c r="AL13" i="3"/>
  <c r="AM13" i="3"/>
  <c r="AO13" i="3"/>
  <c r="AP13" i="3"/>
  <c r="AQ13" i="3"/>
  <c r="AR13" i="3"/>
  <c r="AS13" i="3"/>
  <c r="AT13" i="3"/>
  <c r="AU13" i="3"/>
  <c r="AV13" i="3"/>
  <c r="AW13" i="3"/>
  <c r="C14" i="3"/>
  <c r="D14" i="3"/>
  <c r="E14" i="3"/>
  <c r="F14" i="3"/>
  <c r="G14" i="3"/>
  <c r="H14" i="3"/>
  <c r="I14" i="3"/>
  <c r="J14" i="3"/>
  <c r="K14" i="3"/>
  <c r="M14" i="3"/>
  <c r="T14" i="3"/>
  <c r="W14" i="3"/>
  <c r="Y14" i="3"/>
  <c r="AB14" i="3"/>
  <c r="AF14" i="3"/>
  <c r="AG14" i="3"/>
  <c r="AH14" i="3"/>
  <c r="AI14" i="3"/>
  <c r="AJ14" i="3"/>
  <c r="AK14" i="3"/>
  <c r="AL14" i="3"/>
  <c r="AM14" i="3"/>
  <c r="AO14" i="3"/>
  <c r="AP14" i="3"/>
  <c r="AQ14" i="3"/>
  <c r="AR14" i="3"/>
  <c r="AS14" i="3"/>
  <c r="AT14" i="3"/>
  <c r="AU14" i="3"/>
  <c r="AV14" i="3"/>
  <c r="AW14" i="3"/>
  <c r="C15" i="3"/>
  <c r="D15" i="3"/>
  <c r="E15" i="3"/>
  <c r="F15" i="3"/>
  <c r="G15" i="3"/>
  <c r="H15" i="3"/>
  <c r="I15" i="3"/>
  <c r="J15" i="3"/>
  <c r="K15" i="3"/>
  <c r="M15" i="3"/>
  <c r="T15" i="3"/>
  <c r="W15" i="3"/>
  <c r="Y15" i="3"/>
  <c r="AB15" i="3"/>
  <c r="AF15" i="3"/>
  <c r="AG15" i="3"/>
  <c r="AH15" i="3"/>
  <c r="AI15" i="3"/>
  <c r="AJ15" i="3"/>
  <c r="AK15" i="3"/>
  <c r="AL15" i="3"/>
  <c r="AM15" i="3"/>
  <c r="AO15" i="3"/>
  <c r="AP15" i="3"/>
  <c r="AQ15" i="3"/>
  <c r="AR15" i="3"/>
  <c r="AS15" i="3"/>
  <c r="AT15" i="3"/>
  <c r="AU15" i="3"/>
  <c r="AV15" i="3"/>
  <c r="AW15" i="3"/>
  <c r="C16" i="3"/>
  <c r="D16" i="3"/>
  <c r="E16" i="3"/>
  <c r="F16" i="3"/>
  <c r="G16" i="3"/>
  <c r="H16" i="3"/>
  <c r="I16" i="3"/>
  <c r="J16" i="3"/>
  <c r="K16" i="3"/>
  <c r="M16" i="3"/>
  <c r="S16" i="3"/>
  <c r="T16" i="3"/>
  <c r="W16" i="3"/>
  <c r="Y16" i="3"/>
  <c r="AA16" i="3"/>
  <c r="AB16" i="3"/>
  <c r="AF16" i="3"/>
  <c r="AG16" i="3"/>
  <c r="AH16" i="3"/>
  <c r="AI16" i="3"/>
  <c r="AJ16" i="3"/>
  <c r="AK16" i="3"/>
  <c r="AL16" i="3"/>
  <c r="AM16" i="3"/>
  <c r="AO16" i="3"/>
  <c r="AP16" i="3"/>
  <c r="AQ16" i="3"/>
  <c r="AR16" i="3"/>
  <c r="AS16" i="3"/>
  <c r="AT16" i="3"/>
  <c r="AU16" i="3"/>
  <c r="AV16" i="3"/>
  <c r="AW16" i="3"/>
  <c r="C19" i="3"/>
  <c r="D19" i="3"/>
  <c r="E19" i="3"/>
  <c r="F19" i="3"/>
  <c r="G19" i="3"/>
  <c r="H19" i="3"/>
  <c r="I19" i="3"/>
  <c r="J19" i="3"/>
  <c r="K19" i="3"/>
  <c r="L19" i="3"/>
  <c r="M19" i="3"/>
  <c r="N19" i="3"/>
  <c r="AB19" i="3"/>
  <c r="AC19" i="3"/>
  <c r="AD19" i="3"/>
  <c r="AI19" i="3"/>
  <c r="AW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C21" i="3"/>
  <c r="D21" i="3"/>
  <c r="E21" i="3"/>
  <c r="F21" i="3"/>
  <c r="G21" i="3"/>
  <c r="H21" i="3"/>
  <c r="I21" i="3"/>
  <c r="J21" i="3"/>
  <c r="K21" i="3"/>
  <c r="L21" i="3"/>
  <c r="M21" i="3"/>
  <c r="N21" i="3"/>
  <c r="Y21" i="3"/>
  <c r="AB21" i="3"/>
  <c r="AC21" i="3"/>
  <c r="AI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S22" i="3"/>
  <c r="T22" i="3"/>
  <c r="U22" i="3"/>
  <c r="W22" i="3"/>
  <c r="Y22" i="3"/>
  <c r="Z22" i="3"/>
  <c r="AA22" i="3"/>
  <c r="AB22" i="3"/>
  <c r="AC22" i="3"/>
  <c r="AD22" i="3"/>
  <c r="AE22" i="3"/>
  <c r="AF22" i="3"/>
  <c r="AG22" i="3"/>
  <c r="AI22" i="3"/>
  <c r="AK22" i="3"/>
  <c r="AL22" i="3"/>
  <c r="AO22" i="3"/>
  <c r="AP22" i="3"/>
  <c r="AQ22" i="3"/>
  <c r="AR22" i="3"/>
  <c r="AS22" i="3"/>
  <c r="AU22" i="3"/>
  <c r="AV22" i="3"/>
  <c r="AW22" i="3"/>
  <c r="C23" i="3"/>
  <c r="D23" i="3"/>
  <c r="E23" i="3"/>
  <c r="F23" i="3"/>
  <c r="G23" i="3"/>
  <c r="H23" i="3"/>
  <c r="I23" i="3"/>
  <c r="J23" i="3"/>
  <c r="K23" i="3"/>
  <c r="L23" i="3"/>
  <c r="M23" i="3"/>
  <c r="N23" i="3"/>
  <c r="AB23" i="3"/>
  <c r="AC23" i="3"/>
  <c r="AD23" i="3"/>
  <c r="AI23" i="3"/>
  <c r="C26" i="3"/>
  <c r="D26" i="3"/>
  <c r="E26" i="3"/>
  <c r="F26" i="3"/>
  <c r="G26" i="3"/>
  <c r="H26" i="3"/>
  <c r="I26" i="3"/>
  <c r="J26" i="3"/>
  <c r="K26" i="3"/>
  <c r="L26" i="3"/>
  <c r="M26" i="3"/>
  <c r="N26" i="3"/>
  <c r="AB26" i="3"/>
  <c r="AC26" i="3"/>
  <c r="AD26" i="3"/>
  <c r="AI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B27" i="3"/>
  <c r="AC27" i="3"/>
  <c r="AD27" i="3"/>
  <c r="AE27" i="3"/>
  <c r="AF27" i="3"/>
  <c r="AG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C28" i="3"/>
  <c r="D28" i="3"/>
  <c r="E28" i="3"/>
  <c r="F28" i="3"/>
  <c r="G28" i="3"/>
  <c r="H28" i="3"/>
  <c r="I28" i="3"/>
  <c r="J28" i="3"/>
  <c r="K28" i="3"/>
  <c r="L28" i="3"/>
  <c r="M28" i="3"/>
  <c r="N28" i="3"/>
  <c r="R28" i="3"/>
  <c r="S28" i="3"/>
  <c r="T28" i="3"/>
  <c r="X28" i="3"/>
  <c r="Y28" i="3"/>
  <c r="AB28" i="3"/>
  <c r="AC28" i="3"/>
  <c r="AI28" i="3"/>
  <c r="C29" i="3"/>
  <c r="D29" i="3"/>
  <c r="E29" i="3"/>
  <c r="F29" i="3"/>
  <c r="G29" i="3"/>
  <c r="H29" i="3"/>
  <c r="I29" i="3"/>
  <c r="J29" i="3"/>
  <c r="K29" i="3"/>
  <c r="L29" i="3"/>
  <c r="M29" i="3"/>
  <c r="N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I29" i="3"/>
  <c r="AL29" i="3"/>
  <c r="AO29" i="3"/>
  <c r="AQ29" i="3"/>
  <c r="AR29" i="3"/>
  <c r="AS29" i="3"/>
  <c r="AV29" i="3"/>
  <c r="AW29" i="3"/>
  <c r="C30" i="3"/>
  <c r="D30" i="3"/>
  <c r="E30" i="3"/>
  <c r="F30" i="3"/>
  <c r="G30" i="3"/>
  <c r="H30" i="3"/>
  <c r="I30" i="3"/>
  <c r="J30" i="3"/>
  <c r="K30" i="3"/>
  <c r="L30" i="3"/>
  <c r="M30" i="3"/>
  <c r="N30" i="3"/>
  <c r="S30" i="3"/>
  <c r="T30" i="3"/>
  <c r="AB30" i="3"/>
  <c r="AC30" i="3"/>
  <c r="AI30" i="3"/>
  <c r="AX4" i="3"/>
  <c r="AX5" i="3"/>
  <c r="AX6" i="3"/>
  <c r="AX7" i="3"/>
  <c r="AX8" i="3"/>
  <c r="AX10" i="3"/>
  <c r="AX11" i="3"/>
  <c r="AX12" i="3"/>
  <c r="AX13" i="3"/>
  <c r="AX14" i="3"/>
  <c r="AX15" i="3"/>
  <c r="AX16" i="3"/>
  <c r="AX20" i="3"/>
  <c r="AX22" i="3"/>
  <c r="AX27" i="3"/>
  <c r="AX29" i="3"/>
  <c r="AX3" i="3"/>
  <c r="AY3" i="3"/>
  <c r="AZ3" i="3"/>
  <c r="BA3" i="3"/>
  <c r="BB3" i="3"/>
  <c r="BC3" i="3"/>
  <c r="BD3" i="3"/>
  <c r="BE3" i="3"/>
  <c r="BF3" i="3"/>
  <c r="BG3" i="3"/>
  <c r="BH3" i="3"/>
  <c r="BI3" i="3"/>
  <c r="BJ3" i="3"/>
  <c r="BK3" i="3"/>
  <c r="BL3" i="3"/>
  <c r="BM3" i="3"/>
  <c r="BN3" i="3"/>
  <c r="BO3" i="3"/>
  <c r="BP3" i="3"/>
  <c r="BQ3" i="3"/>
  <c r="BR3" i="3"/>
  <c r="BS3" i="3"/>
  <c r="BT3" i="3"/>
  <c r="BU3" i="3"/>
  <c r="BV3" i="3"/>
  <c r="BW3" i="3"/>
  <c r="BX3" i="3"/>
  <c r="BY3" i="3"/>
  <c r="BZ3" i="3"/>
  <c r="CA3" i="3"/>
  <c r="CB3" i="3"/>
  <c r="CC3" i="3"/>
  <c r="CD3" i="3"/>
  <c r="CE3" i="3"/>
  <c r="CF3" i="3"/>
  <c r="CG3" i="3"/>
  <c r="CH3" i="3"/>
  <c r="CI3" i="3"/>
  <c r="CJ3" i="3"/>
  <c r="CK3" i="3"/>
  <c r="CL3" i="3"/>
  <c r="CM3" i="3"/>
  <c r="CN3" i="3"/>
  <c r="CO3" i="3"/>
  <c r="CP3" i="3"/>
  <c r="CQ3" i="3"/>
  <c r="CR3" i="3"/>
  <c r="CS3" i="3"/>
  <c r="CT3" i="3"/>
  <c r="CU3" i="3"/>
  <c r="CV3" i="3"/>
  <c r="CW3" i="3"/>
  <c r="CX3" i="3"/>
  <c r="CY3" i="3"/>
  <c r="CZ3" i="3"/>
  <c r="DA3" i="3"/>
  <c r="DB3" i="3"/>
  <c r="DC3" i="3"/>
  <c r="DD3" i="3"/>
  <c r="DE3" i="3"/>
  <c r="DF3" i="3"/>
  <c r="DG3" i="3"/>
  <c r="DH3" i="3"/>
  <c r="DI3" i="3"/>
  <c r="DJ3" i="3"/>
  <c r="DK3" i="3"/>
  <c r="DL3" i="3"/>
  <c r="DM3" i="3"/>
  <c r="DN3" i="3"/>
  <c r="DO3" i="3"/>
  <c r="DP3" i="3"/>
  <c r="DQ3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BR4" i="3"/>
  <c r="BS4" i="3"/>
  <c r="BT4" i="3"/>
  <c r="BU4" i="3"/>
  <c r="BV4" i="3"/>
  <c r="BW4" i="3"/>
  <c r="BX4" i="3"/>
  <c r="BY4" i="3"/>
  <c r="BZ4" i="3"/>
  <c r="CA4" i="3"/>
  <c r="CB4" i="3"/>
  <c r="CC4" i="3"/>
  <c r="CD4" i="3"/>
  <c r="CE4" i="3"/>
  <c r="CF4" i="3"/>
  <c r="CG4" i="3"/>
  <c r="CH4" i="3"/>
  <c r="CI4" i="3"/>
  <c r="CJ4" i="3"/>
  <c r="CK4" i="3"/>
  <c r="CL4" i="3"/>
  <c r="CM4" i="3"/>
  <c r="CN4" i="3"/>
  <c r="CO4" i="3"/>
  <c r="CP4" i="3"/>
  <c r="CQ4" i="3"/>
  <c r="CR4" i="3"/>
  <c r="CS4" i="3"/>
  <c r="CT4" i="3"/>
  <c r="CU4" i="3"/>
  <c r="CV4" i="3"/>
  <c r="CW4" i="3"/>
  <c r="CX4" i="3"/>
  <c r="CY4" i="3"/>
  <c r="CZ4" i="3"/>
  <c r="DA4" i="3"/>
  <c r="DB4" i="3"/>
  <c r="DC4" i="3"/>
  <c r="DD4" i="3"/>
  <c r="DE4" i="3"/>
  <c r="DF4" i="3"/>
  <c r="DG4" i="3"/>
  <c r="DH4" i="3"/>
  <c r="DI4" i="3"/>
  <c r="DJ4" i="3"/>
  <c r="DK4" i="3"/>
  <c r="DL4" i="3"/>
  <c r="DM4" i="3"/>
  <c r="DN4" i="3"/>
  <c r="DO4" i="3"/>
  <c r="DP4" i="3"/>
  <c r="DQ4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BR5" i="3"/>
  <c r="BS5" i="3"/>
  <c r="BT5" i="3"/>
  <c r="BU5" i="3"/>
  <c r="BV5" i="3"/>
  <c r="BW5" i="3"/>
  <c r="BX5" i="3"/>
  <c r="BY5" i="3"/>
  <c r="BZ5" i="3"/>
  <c r="CA5" i="3"/>
  <c r="CB5" i="3"/>
  <c r="CC5" i="3"/>
  <c r="CD5" i="3"/>
  <c r="CE5" i="3"/>
  <c r="CF5" i="3"/>
  <c r="CG5" i="3"/>
  <c r="CH5" i="3"/>
  <c r="CI5" i="3"/>
  <c r="CJ5" i="3"/>
  <c r="CK5" i="3"/>
  <c r="CL5" i="3"/>
  <c r="CM5" i="3"/>
  <c r="CN5" i="3"/>
  <c r="CO5" i="3"/>
  <c r="CP5" i="3"/>
  <c r="CQ5" i="3"/>
  <c r="CR5" i="3"/>
  <c r="CS5" i="3"/>
  <c r="CT5" i="3"/>
  <c r="CU5" i="3"/>
  <c r="CV5" i="3"/>
  <c r="CW5" i="3"/>
  <c r="CX5" i="3"/>
  <c r="CY5" i="3"/>
  <c r="CZ5" i="3"/>
  <c r="DA5" i="3"/>
  <c r="DB5" i="3"/>
  <c r="DC5" i="3"/>
  <c r="DD5" i="3"/>
  <c r="DE5" i="3"/>
  <c r="DF5" i="3"/>
  <c r="DG5" i="3"/>
  <c r="DH5" i="3"/>
  <c r="DI5" i="3"/>
  <c r="DJ5" i="3"/>
  <c r="DK5" i="3"/>
  <c r="DL5" i="3"/>
  <c r="DM5" i="3"/>
  <c r="DN5" i="3"/>
  <c r="DO5" i="3"/>
  <c r="DP5" i="3"/>
  <c r="DQ5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BR6" i="3"/>
  <c r="BS6" i="3"/>
  <c r="BT6" i="3"/>
  <c r="BU6" i="3"/>
  <c r="BV6" i="3"/>
  <c r="BW6" i="3"/>
  <c r="BX6" i="3"/>
  <c r="BY6" i="3"/>
  <c r="BZ6" i="3"/>
  <c r="CA6" i="3"/>
  <c r="CB6" i="3"/>
  <c r="CC6" i="3"/>
  <c r="CD6" i="3"/>
  <c r="CE6" i="3"/>
  <c r="CF6" i="3"/>
  <c r="CG6" i="3"/>
  <c r="CH6" i="3"/>
  <c r="CI6" i="3"/>
  <c r="CJ6" i="3"/>
  <c r="CK6" i="3"/>
  <c r="CL6" i="3"/>
  <c r="CM6" i="3"/>
  <c r="CN6" i="3"/>
  <c r="CO6" i="3"/>
  <c r="CP6" i="3"/>
  <c r="CQ6" i="3"/>
  <c r="CR6" i="3"/>
  <c r="CS6" i="3"/>
  <c r="CT6" i="3"/>
  <c r="CU6" i="3"/>
  <c r="CV6" i="3"/>
  <c r="CW6" i="3"/>
  <c r="CX6" i="3"/>
  <c r="CY6" i="3"/>
  <c r="CZ6" i="3"/>
  <c r="DA6" i="3"/>
  <c r="DB6" i="3"/>
  <c r="DC6" i="3"/>
  <c r="DD6" i="3"/>
  <c r="DE6" i="3"/>
  <c r="DF6" i="3"/>
  <c r="DG6" i="3"/>
  <c r="DH6" i="3"/>
  <c r="DI6" i="3"/>
  <c r="DJ6" i="3"/>
  <c r="DK6" i="3"/>
  <c r="DL6" i="3"/>
  <c r="DM6" i="3"/>
  <c r="DN6" i="3"/>
  <c r="DO6" i="3"/>
  <c r="DP6" i="3"/>
  <c r="DQ6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CI7" i="3"/>
  <c r="CJ7" i="3"/>
  <c r="CK7" i="3"/>
  <c r="CL7" i="3"/>
  <c r="CM7" i="3"/>
  <c r="CN7" i="3"/>
  <c r="CO7" i="3"/>
  <c r="CP7" i="3"/>
  <c r="CQ7" i="3"/>
  <c r="CR7" i="3"/>
  <c r="CS7" i="3"/>
  <c r="CT7" i="3"/>
  <c r="CU7" i="3"/>
  <c r="CV7" i="3"/>
  <c r="CW7" i="3"/>
  <c r="CX7" i="3"/>
  <c r="CY7" i="3"/>
  <c r="CZ7" i="3"/>
  <c r="DA7" i="3"/>
  <c r="DB7" i="3"/>
  <c r="DC7" i="3"/>
  <c r="DD7" i="3"/>
  <c r="DE7" i="3"/>
  <c r="DF7" i="3"/>
  <c r="DG7" i="3"/>
  <c r="DH7" i="3"/>
  <c r="DI7" i="3"/>
  <c r="DJ7" i="3"/>
  <c r="DK7" i="3"/>
  <c r="DL7" i="3"/>
  <c r="DM7" i="3"/>
  <c r="DN7" i="3"/>
  <c r="DO7" i="3"/>
  <c r="DP7" i="3"/>
  <c r="DQ7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BR8" i="3"/>
  <c r="BS8" i="3"/>
  <c r="BT8" i="3"/>
  <c r="BU8" i="3"/>
  <c r="BV8" i="3"/>
  <c r="BW8" i="3"/>
  <c r="BX8" i="3"/>
  <c r="BY8" i="3"/>
  <c r="BZ8" i="3"/>
  <c r="CA8" i="3"/>
  <c r="CB8" i="3"/>
  <c r="CC8" i="3"/>
  <c r="CD8" i="3"/>
  <c r="CE8" i="3"/>
  <c r="CF8" i="3"/>
  <c r="CG8" i="3"/>
  <c r="CH8" i="3"/>
  <c r="CI8" i="3"/>
  <c r="CJ8" i="3"/>
  <c r="CK8" i="3"/>
  <c r="CL8" i="3"/>
  <c r="CM8" i="3"/>
  <c r="CN8" i="3"/>
  <c r="CO8" i="3"/>
  <c r="CP8" i="3"/>
  <c r="CQ8" i="3"/>
  <c r="CR8" i="3"/>
  <c r="CS8" i="3"/>
  <c r="CT8" i="3"/>
  <c r="CU8" i="3"/>
  <c r="CV8" i="3"/>
  <c r="CW8" i="3"/>
  <c r="CX8" i="3"/>
  <c r="CY8" i="3"/>
  <c r="CZ8" i="3"/>
  <c r="DA8" i="3"/>
  <c r="DB8" i="3"/>
  <c r="DC8" i="3"/>
  <c r="DD8" i="3"/>
  <c r="DE8" i="3"/>
  <c r="DF8" i="3"/>
  <c r="DG8" i="3"/>
  <c r="DH8" i="3"/>
  <c r="DI8" i="3"/>
  <c r="DJ8" i="3"/>
  <c r="DK8" i="3"/>
  <c r="DL8" i="3"/>
  <c r="DM8" i="3"/>
  <c r="DN8" i="3"/>
  <c r="DO8" i="3"/>
  <c r="DP8" i="3"/>
  <c r="DQ8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BR10" i="3"/>
  <c r="BS10" i="3"/>
  <c r="BT10" i="3"/>
  <c r="BU10" i="3"/>
  <c r="BV10" i="3"/>
  <c r="BW10" i="3"/>
  <c r="BX10" i="3"/>
  <c r="BY10" i="3"/>
  <c r="BZ10" i="3"/>
  <c r="CA10" i="3"/>
  <c r="CB10" i="3"/>
  <c r="CC10" i="3"/>
  <c r="CD10" i="3"/>
  <c r="CE10" i="3"/>
  <c r="CF10" i="3"/>
  <c r="CG10" i="3"/>
  <c r="CH10" i="3"/>
  <c r="CI10" i="3"/>
  <c r="CJ10" i="3"/>
  <c r="CK10" i="3"/>
  <c r="CL10" i="3"/>
  <c r="CM10" i="3"/>
  <c r="CN10" i="3"/>
  <c r="CO10" i="3"/>
  <c r="CP10" i="3"/>
  <c r="CQ10" i="3"/>
  <c r="CR10" i="3"/>
  <c r="CS10" i="3"/>
  <c r="CT10" i="3"/>
  <c r="CU10" i="3"/>
  <c r="CV10" i="3"/>
  <c r="CW10" i="3"/>
  <c r="CX10" i="3"/>
  <c r="CY10" i="3"/>
  <c r="CZ10" i="3"/>
  <c r="DA10" i="3"/>
  <c r="DB10" i="3"/>
  <c r="DC10" i="3"/>
  <c r="DD10" i="3"/>
  <c r="DE10" i="3"/>
  <c r="DF10" i="3"/>
  <c r="DG10" i="3"/>
  <c r="DH10" i="3"/>
  <c r="DI10" i="3"/>
  <c r="DJ10" i="3"/>
  <c r="DK10" i="3"/>
  <c r="DL10" i="3"/>
  <c r="DM10" i="3"/>
  <c r="DN10" i="3"/>
  <c r="DO10" i="3"/>
  <c r="DP10" i="3"/>
  <c r="DQ10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BR11" i="3"/>
  <c r="BS11" i="3"/>
  <c r="BT11" i="3"/>
  <c r="BU11" i="3"/>
  <c r="BV11" i="3"/>
  <c r="BW11" i="3"/>
  <c r="BX11" i="3"/>
  <c r="BY11" i="3"/>
  <c r="BZ11" i="3"/>
  <c r="CA11" i="3"/>
  <c r="CB11" i="3"/>
  <c r="CC11" i="3"/>
  <c r="CD11" i="3"/>
  <c r="CE11" i="3"/>
  <c r="CF11" i="3"/>
  <c r="CG11" i="3"/>
  <c r="CH11" i="3"/>
  <c r="CI11" i="3"/>
  <c r="CJ11" i="3"/>
  <c r="CK11" i="3"/>
  <c r="CL11" i="3"/>
  <c r="CM11" i="3"/>
  <c r="CN11" i="3"/>
  <c r="CO11" i="3"/>
  <c r="CP11" i="3"/>
  <c r="CQ11" i="3"/>
  <c r="CR11" i="3"/>
  <c r="CS11" i="3"/>
  <c r="CT11" i="3"/>
  <c r="CU11" i="3"/>
  <c r="CV11" i="3"/>
  <c r="CW11" i="3"/>
  <c r="CX11" i="3"/>
  <c r="CY11" i="3"/>
  <c r="CZ11" i="3"/>
  <c r="DA11" i="3"/>
  <c r="DB11" i="3"/>
  <c r="DC11" i="3"/>
  <c r="DD11" i="3"/>
  <c r="DE11" i="3"/>
  <c r="DF11" i="3"/>
  <c r="DG11" i="3"/>
  <c r="DH11" i="3"/>
  <c r="DI11" i="3"/>
  <c r="DJ11" i="3"/>
  <c r="DK11" i="3"/>
  <c r="DL11" i="3"/>
  <c r="DM11" i="3"/>
  <c r="DN11" i="3"/>
  <c r="DO11" i="3"/>
  <c r="DP11" i="3"/>
  <c r="DQ11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BR12" i="3"/>
  <c r="BS12" i="3"/>
  <c r="BT12" i="3"/>
  <c r="BU12" i="3"/>
  <c r="BV12" i="3"/>
  <c r="BW12" i="3"/>
  <c r="BX12" i="3"/>
  <c r="BY12" i="3"/>
  <c r="BZ12" i="3"/>
  <c r="CA12" i="3"/>
  <c r="CB12" i="3"/>
  <c r="CC12" i="3"/>
  <c r="CD12" i="3"/>
  <c r="CE12" i="3"/>
  <c r="CF12" i="3"/>
  <c r="CG12" i="3"/>
  <c r="CH12" i="3"/>
  <c r="CI12" i="3"/>
  <c r="CJ12" i="3"/>
  <c r="CK12" i="3"/>
  <c r="CL12" i="3"/>
  <c r="CM12" i="3"/>
  <c r="CN12" i="3"/>
  <c r="CO12" i="3"/>
  <c r="CP12" i="3"/>
  <c r="CQ12" i="3"/>
  <c r="CR12" i="3"/>
  <c r="CS12" i="3"/>
  <c r="CT12" i="3"/>
  <c r="CU12" i="3"/>
  <c r="CV12" i="3"/>
  <c r="CW12" i="3"/>
  <c r="CX12" i="3"/>
  <c r="CY12" i="3"/>
  <c r="CZ12" i="3"/>
  <c r="DA12" i="3"/>
  <c r="DB12" i="3"/>
  <c r="DC12" i="3"/>
  <c r="DD12" i="3"/>
  <c r="DE12" i="3"/>
  <c r="DF12" i="3"/>
  <c r="DG12" i="3"/>
  <c r="DH12" i="3"/>
  <c r="DI12" i="3"/>
  <c r="DJ12" i="3"/>
  <c r="DK12" i="3"/>
  <c r="DL12" i="3"/>
  <c r="DM12" i="3"/>
  <c r="DN12" i="3"/>
  <c r="DO12" i="3"/>
  <c r="DP12" i="3"/>
  <c r="DQ12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BR13" i="3"/>
  <c r="BS13" i="3"/>
  <c r="BT13" i="3"/>
  <c r="BU13" i="3"/>
  <c r="BV13" i="3"/>
  <c r="BW13" i="3"/>
  <c r="BX13" i="3"/>
  <c r="BY13" i="3"/>
  <c r="BZ13" i="3"/>
  <c r="CA13" i="3"/>
  <c r="CB13" i="3"/>
  <c r="CC13" i="3"/>
  <c r="CD13" i="3"/>
  <c r="CE13" i="3"/>
  <c r="CF13" i="3"/>
  <c r="CG13" i="3"/>
  <c r="CH13" i="3"/>
  <c r="CI13" i="3"/>
  <c r="CJ13" i="3"/>
  <c r="CK13" i="3"/>
  <c r="CL13" i="3"/>
  <c r="CM13" i="3"/>
  <c r="CN13" i="3"/>
  <c r="CO13" i="3"/>
  <c r="CP13" i="3"/>
  <c r="CQ13" i="3"/>
  <c r="CR13" i="3"/>
  <c r="CS13" i="3"/>
  <c r="CT13" i="3"/>
  <c r="CU13" i="3"/>
  <c r="CV13" i="3"/>
  <c r="CW13" i="3"/>
  <c r="CX13" i="3"/>
  <c r="CY13" i="3"/>
  <c r="CZ13" i="3"/>
  <c r="DA13" i="3"/>
  <c r="DB13" i="3"/>
  <c r="DC13" i="3"/>
  <c r="DD13" i="3"/>
  <c r="DE13" i="3"/>
  <c r="DF13" i="3"/>
  <c r="DG13" i="3"/>
  <c r="DH13" i="3"/>
  <c r="DI13" i="3"/>
  <c r="DJ13" i="3"/>
  <c r="DK13" i="3"/>
  <c r="DL13" i="3"/>
  <c r="DM13" i="3"/>
  <c r="DN13" i="3"/>
  <c r="DO13" i="3"/>
  <c r="DP13" i="3"/>
  <c r="DQ13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BR14" i="3"/>
  <c r="BS14" i="3"/>
  <c r="BT14" i="3"/>
  <c r="BU14" i="3"/>
  <c r="BV14" i="3"/>
  <c r="BW14" i="3"/>
  <c r="BX14" i="3"/>
  <c r="BY14" i="3"/>
  <c r="BZ14" i="3"/>
  <c r="CA14" i="3"/>
  <c r="CB14" i="3"/>
  <c r="CC14" i="3"/>
  <c r="CD14" i="3"/>
  <c r="CE14" i="3"/>
  <c r="CF14" i="3"/>
  <c r="CG14" i="3"/>
  <c r="CH14" i="3"/>
  <c r="CI14" i="3"/>
  <c r="CJ14" i="3"/>
  <c r="CK14" i="3"/>
  <c r="CL14" i="3"/>
  <c r="CM14" i="3"/>
  <c r="CN14" i="3"/>
  <c r="CO14" i="3"/>
  <c r="CP14" i="3"/>
  <c r="CQ14" i="3"/>
  <c r="CR14" i="3"/>
  <c r="CS14" i="3"/>
  <c r="CT14" i="3"/>
  <c r="CU14" i="3"/>
  <c r="CV14" i="3"/>
  <c r="CW14" i="3"/>
  <c r="CX14" i="3"/>
  <c r="CY14" i="3"/>
  <c r="CZ14" i="3"/>
  <c r="DA14" i="3"/>
  <c r="DB14" i="3"/>
  <c r="DC14" i="3"/>
  <c r="DD14" i="3"/>
  <c r="DE14" i="3"/>
  <c r="DF14" i="3"/>
  <c r="DG14" i="3"/>
  <c r="DH14" i="3"/>
  <c r="DI14" i="3"/>
  <c r="DJ14" i="3"/>
  <c r="DK14" i="3"/>
  <c r="DL14" i="3"/>
  <c r="DM14" i="3"/>
  <c r="DN14" i="3"/>
  <c r="DO14" i="3"/>
  <c r="DP14" i="3"/>
  <c r="DQ14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BR15" i="3"/>
  <c r="BS15" i="3"/>
  <c r="BT15" i="3"/>
  <c r="BU15" i="3"/>
  <c r="BV15" i="3"/>
  <c r="BW15" i="3"/>
  <c r="BX15" i="3"/>
  <c r="BY15" i="3"/>
  <c r="BZ15" i="3"/>
  <c r="CA15" i="3"/>
  <c r="CB15" i="3"/>
  <c r="CC15" i="3"/>
  <c r="CD15" i="3"/>
  <c r="CE15" i="3"/>
  <c r="CF15" i="3"/>
  <c r="CG15" i="3"/>
  <c r="CH15" i="3"/>
  <c r="CI15" i="3"/>
  <c r="CJ15" i="3"/>
  <c r="CK15" i="3"/>
  <c r="CL15" i="3"/>
  <c r="CM15" i="3"/>
  <c r="CN15" i="3"/>
  <c r="CO15" i="3"/>
  <c r="CP15" i="3"/>
  <c r="CQ15" i="3"/>
  <c r="CR15" i="3"/>
  <c r="CS15" i="3"/>
  <c r="CT15" i="3"/>
  <c r="CU15" i="3"/>
  <c r="CV15" i="3"/>
  <c r="CW15" i="3"/>
  <c r="CX15" i="3"/>
  <c r="CY15" i="3"/>
  <c r="CZ15" i="3"/>
  <c r="DA15" i="3"/>
  <c r="DB15" i="3"/>
  <c r="DC15" i="3"/>
  <c r="DD15" i="3"/>
  <c r="DE15" i="3"/>
  <c r="DF15" i="3"/>
  <c r="DG15" i="3"/>
  <c r="DH15" i="3"/>
  <c r="DI15" i="3"/>
  <c r="DJ15" i="3"/>
  <c r="DK15" i="3"/>
  <c r="DL15" i="3"/>
  <c r="DM15" i="3"/>
  <c r="DN15" i="3"/>
  <c r="DO15" i="3"/>
  <c r="DP15" i="3"/>
  <c r="DQ15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BR16" i="3"/>
  <c r="BS16" i="3"/>
  <c r="BT16" i="3"/>
  <c r="BU16" i="3"/>
  <c r="BV16" i="3"/>
  <c r="BW16" i="3"/>
  <c r="BX16" i="3"/>
  <c r="BY16" i="3"/>
  <c r="BZ16" i="3"/>
  <c r="CA16" i="3"/>
  <c r="CB16" i="3"/>
  <c r="CC16" i="3"/>
  <c r="CD16" i="3"/>
  <c r="CE16" i="3"/>
  <c r="CF16" i="3"/>
  <c r="CG16" i="3"/>
  <c r="CH16" i="3"/>
  <c r="CI16" i="3"/>
  <c r="CJ16" i="3"/>
  <c r="CK16" i="3"/>
  <c r="CL16" i="3"/>
  <c r="CM16" i="3"/>
  <c r="CN16" i="3"/>
  <c r="CO16" i="3"/>
  <c r="CP16" i="3"/>
  <c r="CQ16" i="3"/>
  <c r="CR16" i="3"/>
  <c r="CS16" i="3"/>
  <c r="CT16" i="3"/>
  <c r="CU16" i="3"/>
  <c r="CV16" i="3"/>
  <c r="CW16" i="3"/>
  <c r="CX16" i="3"/>
  <c r="CY16" i="3"/>
  <c r="CZ16" i="3"/>
  <c r="DA16" i="3"/>
  <c r="DB16" i="3"/>
  <c r="DC16" i="3"/>
  <c r="DD16" i="3"/>
  <c r="DE16" i="3"/>
  <c r="DF16" i="3"/>
  <c r="DG16" i="3"/>
  <c r="DH16" i="3"/>
  <c r="DI16" i="3"/>
  <c r="DJ16" i="3"/>
  <c r="DK16" i="3"/>
  <c r="DL16" i="3"/>
  <c r="DM16" i="3"/>
  <c r="DN16" i="3"/>
  <c r="DO16" i="3"/>
  <c r="DP16" i="3"/>
  <c r="DQ16" i="3"/>
  <c r="BI19" i="3"/>
  <c r="BP19" i="3"/>
  <c r="BQ19" i="3"/>
  <c r="BR19" i="3"/>
  <c r="BS19" i="3"/>
  <c r="BT19" i="3"/>
  <c r="BU19" i="3"/>
  <c r="BV19" i="3"/>
  <c r="BW19" i="3"/>
  <c r="BX19" i="3"/>
  <c r="BY19" i="3"/>
  <c r="BZ19" i="3"/>
  <c r="CA19" i="3"/>
  <c r="CB19" i="3"/>
  <c r="CC19" i="3"/>
  <c r="CD19" i="3"/>
  <c r="CE19" i="3"/>
  <c r="CF19" i="3"/>
  <c r="CG19" i="3"/>
  <c r="CH19" i="3"/>
  <c r="CI19" i="3"/>
  <c r="CJ19" i="3"/>
  <c r="CK19" i="3"/>
  <c r="CL19" i="3"/>
  <c r="CM19" i="3"/>
  <c r="CN19" i="3"/>
  <c r="CO19" i="3"/>
  <c r="CP19" i="3"/>
  <c r="CQ19" i="3"/>
  <c r="CR19" i="3"/>
  <c r="CS19" i="3"/>
  <c r="CT19" i="3"/>
  <c r="CU19" i="3"/>
  <c r="CV19" i="3"/>
  <c r="CW19" i="3"/>
  <c r="CX19" i="3"/>
  <c r="CY19" i="3"/>
  <c r="CZ19" i="3"/>
  <c r="DA19" i="3"/>
  <c r="DB19" i="3"/>
  <c r="DC19" i="3"/>
  <c r="DD19" i="3"/>
  <c r="DE19" i="3"/>
  <c r="DF19" i="3"/>
  <c r="DG19" i="3"/>
  <c r="DH19" i="3"/>
  <c r="DI19" i="3"/>
  <c r="DJ19" i="3"/>
  <c r="DK19" i="3"/>
  <c r="DL19" i="3"/>
  <c r="DM19" i="3"/>
  <c r="DN19" i="3"/>
  <c r="DO19" i="3"/>
  <c r="DP19" i="3"/>
  <c r="DQ19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BZ20" i="3"/>
  <c r="CA20" i="3"/>
  <c r="CB20" i="3"/>
  <c r="CC20" i="3"/>
  <c r="CD20" i="3"/>
  <c r="CE20" i="3"/>
  <c r="CF20" i="3"/>
  <c r="CG20" i="3"/>
  <c r="CH20" i="3"/>
  <c r="CI20" i="3"/>
  <c r="CJ20" i="3"/>
  <c r="CK20" i="3"/>
  <c r="CL20" i="3"/>
  <c r="CM20" i="3"/>
  <c r="CN20" i="3"/>
  <c r="CO20" i="3"/>
  <c r="CP20" i="3"/>
  <c r="CQ20" i="3"/>
  <c r="CR20" i="3"/>
  <c r="CS20" i="3"/>
  <c r="CT20" i="3"/>
  <c r="CU20" i="3"/>
  <c r="CV20" i="3"/>
  <c r="CW20" i="3"/>
  <c r="CX20" i="3"/>
  <c r="CY20" i="3"/>
  <c r="CZ20" i="3"/>
  <c r="DA20" i="3"/>
  <c r="DB20" i="3"/>
  <c r="DC20" i="3"/>
  <c r="DD20" i="3"/>
  <c r="DE20" i="3"/>
  <c r="DF20" i="3"/>
  <c r="DG20" i="3"/>
  <c r="DH20" i="3"/>
  <c r="DI20" i="3"/>
  <c r="DJ20" i="3"/>
  <c r="DK20" i="3"/>
  <c r="DL20" i="3"/>
  <c r="DM20" i="3"/>
  <c r="DN20" i="3"/>
  <c r="DO20" i="3"/>
  <c r="DP20" i="3"/>
  <c r="DQ20" i="3"/>
  <c r="BI21" i="3"/>
  <c r="BP21" i="3"/>
  <c r="BQ21" i="3"/>
  <c r="BR21" i="3"/>
  <c r="BS21" i="3"/>
  <c r="BT21" i="3"/>
  <c r="BU21" i="3"/>
  <c r="BV21" i="3"/>
  <c r="BW21" i="3"/>
  <c r="BX21" i="3"/>
  <c r="BY21" i="3"/>
  <c r="BZ21" i="3"/>
  <c r="CA21" i="3"/>
  <c r="CB21" i="3"/>
  <c r="CC21" i="3"/>
  <c r="CD21" i="3"/>
  <c r="CE21" i="3"/>
  <c r="CF21" i="3"/>
  <c r="CG21" i="3"/>
  <c r="CH21" i="3"/>
  <c r="CI21" i="3"/>
  <c r="CJ21" i="3"/>
  <c r="CK21" i="3"/>
  <c r="CL21" i="3"/>
  <c r="CM21" i="3"/>
  <c r="CN21" i="3"/>
  <c r="CO21" i="3"/>
  <c r="CP21" i="3"/>
  <c r="CQ21" i="3"/>
  <c r="CR21" i="3"/>
  <c r="CS21" i="3"/>
  <c r="CT21" i="3"/>
  <c r="CU21" i="3"/>
  <c r="CV21" i="3"/>
  <c r="CW21" i="3"/>
  <c r="CX21" i="3"/>
  <c r="CY21" i="3"/>
  <c r="CZ21" i="3"/>
  <c r="DA21" i="3"/>
  <c r="DB21" i="3"/>
  <c r="DC21" i="3"/>
  <c r="DD21" i="3"/>
  <c r="DE21" i="3"/>
  <c r="DF21" i="3"/>
  <c r="DG21" i="3"/>
  <c r="DH21" i="3"/>
  <c r="DI21" i="3"/>
  <c r="DJ21" i="3"/>
  <c r="DK21" i="3"/>
  <c r="DL21" i="3"/>
  <c r="DM21" i="3"/>
  <c r="DN21" i="3"/>
  <c r="DO21" i="3"/>
  <c r="DP21" i="3"/>
  <c r="DQ21" i="3"/>
  <c r="AZ22" i="3"/>
  <c r="BA22" i="3"/>
  <c r="BB22" i="3"/>
  <c r="BC22" i="3"/>
  <c r="BD22" i="3"/>
  <c r="BE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CD22" i="3"/>
  <c r="CE22" i="3"/>
  <c r="CF22" i="3"/>
  <c r="CG22" i="3"/>
  <c r="CH22" i="3"/>
  <c r="CI22" i="3"/>
  <c r="CJ22" i="3"/>
  <c r="CK22" i="3"/>
  <c r="CL22" i="3"/>
  <c r="CM22" i="3"/>
  <c r="CN22" i="3"/>
  <c r="CO22" i="3"/>
  <c r="CP22" i="3"/>
  <c r="CQ22" i="3"/>
  <c r="CR22" i="3"/>
  <c r="CS22" i="3"/>
  <c r="CT22" i="3"/>
  <c r="CU22" i="3"/>
  <c r="CV22" i="3"/>
  <c r="CW22" i="3"/>
  <c r="CX22" i="3"/>
  <c r="CY22" i="3"/>
  <c r="CZ22" i="3"/>
  <c r="DA22" i="3"/>
  <c r="DB22" i="3"/>
  <c r="DC22" i="3"/>
  <c r="DD22" i="3"/>
  <c r="DE22" i="3"/>
  <c r="DF22" i="3"/>
  <c r="DG22" i="3"/>
  <c r="DH22" i="3"/>
  <c r="DI22" i="3"/>
  <c r="DJ22" i="3"/>
  <c r="DK22" i="3"/>
  <c r="DL22" i="3"/>
  <c r="DM22" i="3"/>
  <c r="DN22" i="3"/>
  <c r="DO22" i="3"/>
  <c r="DP22" i="3"/>
  <c r="DQ22" i="3"/>
  <c r="BI23" i="3"/>
  <c r="BP23" i="3"/>
  <c r="BQ23" i="3"/>
  <c r="BR23" i="3"/>
  <c r="BS23" i="3"/>
  <c r="BT23" i="3"/>
  <c r="BU23" i="3"/>
  <c r="BV23" i="3"/>
  <c r="BW23" i="3"/>
  <c r="BX23" i="3"/>
  <c r="BY23" i="3"/>
  <c r="BZ23" i="3"/>
  <c r="CA23" i="3"/>
  <c r="CB23" i="3"/>
  <c r="CC23" i="3"/>
  <c r="CD23" i="3"/>
  <c r="CE23" i="3"/>
  <c r="CF23" i="3"/>
  <c r="CG23" i="3"/>
  <c r="CH23" i="3"/>
  <c r="CI23" i="3"/>
  <c r="CJ23" i="3"/>
  <c r="CK23" i="3"/>
  <c r="CL23" i="3"/>
  <c r="CM23" i="3"/>
  <c r="CN23" i="3"/>
  <c r="CO23" i="3"/>
  <c r="CP23" i="3"/>
  <c r="CQ23" i="3"/>
  <c r="CR23" i="3"/>
  <c r="CS23" i="3"/>
  <c r="CT23" i="3"/>
  <c r="CU23" i="3"/>
  <c r="CV23" i="3"/>
  <c r="CW23" i="3"/>
  <c r="CX23" i="3"/>
  <c r="CY23" i="3"/>
  <c r="CZ23" i="3"/>
  <c r="DA23" i="3"/>
  <c r="DB23" i="3"/>
  <c r="DC23" i="3"/>
  <c r="DD23" i="3"/>
  <c r="DE23" i="3"/>
  <c r="DF23" i="3"/>
  <c r="DG23" i="3"/>
  <c r="DH23" i="3"/>
  <c r="DI23" i="3"/>
  <c r="DJ23" i="3"/>
  <c r="DK23" i="3"/>
  <c r="DL23" i="3"/>
  <c r="DM23" i="3"/>
  <c r="DN23" i="3"/>
  <c r="DO23" i="3"/>
  <c r="DP23" i="3"/>
  <c r="DQ23" i="3"/>
  <c r="BI26" i="3"/>
  <c r="BP26" i="3"/>
  <c r="BQ26" i="3"/>
  <c r="BR26" i="3"/>
  <c r="BS26" i="3"/>
  <c r="BT26" i="3"/>
  <c r="BU26" i="3"/>
  <c r="BV26" i="3"/>
  <c r="BW26" i="3"/>
  <c r="BX26" i="3"/>
  <c r="BY26" i="3"/>
  <c r="BZ26" i="3"/>
  <c r="CA26" i="3"/>
  <c r="CB26" i="3"/>
  <c r="CC26" i="3"/>
  <c r="CD26" i="3"/>
  <c r="CE26" i="3"/>
  <c r="CF26" i="3"/>
  <c r="CG26" i="3"/>
  <c r="CH26" i="3"/>
  <c r="CI26" i="3"/>
  <c r="CJ26" i="3"/>
  <c r="CK26" i="3"/>
  <c r="CL26" i="3"/>
  <c r="CM26" i="3"/>
  <c r="CN26" i="3"/>
  <c r="CO26" i="3"/>
  <c r="CP26" i="3"/>
  <c r="CQ26" i="3"/>
  <c r="CR26" i="3"/>
  <c r="CS26" i="3"/>
  <c r="CT26" i="3"/>
  <c r="CU26" i="3"/>
  <c r="CV26" i="3"/>
  <c r="CW26" i="3"/>
  <c r="CX26" i="3"/>
  <c r="CY26" i="3"/>
  <c r="CZ26" i="3"/>
  <c r="DA26" i="3"/>
  <c r="DB26" i="3"/>
  <c r="DC26" i="3"/>
  <c r="DD26" i="3"/>
  <c r="DE26" i="3"/>
  <c r="DF26" i="3"/>
  <c r="DG26" i="3"/>
  <c r="DH26" i="3"/>
  <c r="DI26" i="3"/>
  <c r="DJ26" i="3"/>
  <c r="DK26" i="3"/>
  <c r="DL26" i="3"/>
  <c r="DM26" i="3"/>
  <c r="DN26" i="3"/>
  <c r="DO26" i="3"/>
  <c r="DP26" i="3"/>
  <c r="DQ26" i="3"/>
  <c r="AY27" i="3"/>
  <c r="AZ27" i="3"/>
  <c r="BA27" i="3"/>
  <c r="BB27" i="3"/>
  <c r="BC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U27" i="3"/>
  <c r="BV27" i="3"/>
  <c r="BW27" i="3"/>
  <c r="BX27" i="3"/>
  <c r="BY27" i="3"/>
  <c r="BZ27" i="3"/>
  <c r="CA27" i="3"/>
  <c r="CB27" i="3"/>
  <c r="CC27" i="3"/>
  <c r="CD27" i="3"/>
  <c r="CE27" i="3"/>
  <c r="CF27" i="3"/>
  <c r="CG27" i="3"/>
  <c r="CH27" i="3"/>
  <c r="CI27" i="3"/>
  <c r="CJ27" i="3"/>
  <c r="CK27" i="3"/>
  <c r="CL27" i="3"/>
  <c r="CM27" i="3"/>
  <c r="CN27" i="3"/>
  <c r="CO27" i="3"/>
  <c r="CP27" i="3"/>
  <c r="CQ27" i="3"/>
  <c r="CR27" i="3"/>
  <c r="CS27" i="3"/>
  <c r="CT27" i="3"/>
  <c r="CU27" i="3"/>
  <c r="CV27" i="3"/>
  <c r="CW27" i="3"/>
  <c r="CX27" i="3"/>
  <c r="CY27" i="3"/>
  <c r="CZ27" i="3"/>
  <c r="DA27" i="3"/>
  <c r="DB27" i="3"/>
  <c r="DC27" i="3"/>
  <c r="DD27" i="3"/>
  <c r="DE27" i="3"/>
  <c r="DF27" i="3"/>
  <c r="DG27" i="3"/>
  <c r="DH27" i="3"/>
  <c r="DI27" i="3"/>
  <c r="DJ27" i="3"/>
  <c r="DK27" i="3"/>
  <c r="DL27" i="3"/>
  <c r="DM27" i="3"/>
  <c r="DN27" i="3"/>
  <c r="DO27" i="3"/>
  <c r="DP27" i="3"/>
  <c r="DQ27" i="3"/>
  <c r="BI28" i="3"/>
  <c r="BP28" i="3"/>
  <c r="BQ28" i="3"/>
  <c r="BR28" i="3"/>
  <c r="BS28" i="3"/>
  <c r="BT28" i="3"/>
  <c r="BU28" i="3"/>
  <c r="BV28" i="3"/>
  <c r="BW28" i="3"/>
  <c r="BX28" i="3"/>
  <c r="BY28" i="3"/>
  <c r="BZ28" i="3"/>
  <c r="CA28" i="3"/>
  <c r="CB28" i="3"/>
  <c r="CC28" i="3"/>
  <c r="CD28" i="3"/>
  <c r="CE28" i="3"/>
  <c r="CF28" i="3"/>
  <c r="CG28" i="3"/>
  <c r="CH28" i="3"/>
  <c r="CI28" i="3"/>
  <c r="CJ28" i="3"/>
  <c r="CK28" i="3"/>
  <c r="CL28" i="3"/>
  <c r="CM28" i="3"/>
  <c r="CN28" i="3"/>
  <c r="CO28" i="3"/>
  <c r="CP28" i="3"/>
  <c r="CQ28" i="3"/>
  <c r="CR28" i="3"/>
  <c r="CS28" i="3"/>
  <c r="CT28" i="3"/>
  <c r="CU28" i="3"/>
  <c r="CV28" i="3"/>
  <c r="CW28" i="3"/>
  <c r="CX28" i="3"/>
  <c r="CY28" i="3"/>
  <c r="CZ28" i="3"/>
  <c r="DA28" i="3"/>
  <c r="DB28" i="3"/>
  <c r="DC28" i="3"/>
  <c r="DD28" i="3"/>
  <c r="DE28" i="3"/>
  <c r="DF28" i="3"/>
  <c r="DG28" i="3"/>
  <c r="DH28" i="3"/>
  <c r="DI28" i="3"/>
  <c r="DJ28" i="3"/>
  <c r="DK28" i="3"/>
  <c r="DL28" i="3"/>
  <c r="DM28" i="3"/>
  <c r="DN28" i="3"/>
  <c r="DO28" i="3"/>
  <c r="DP28" i="3"/>
  <c r="DQ28" i="3"/>
  <c r="AY29" i="3"/>
  <c r="AZ29" i="3"/>
  <c r="BA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CD29" i="3"/>
  <c r="CE29" i="3"/>
  <c r="CF29" i="3"/>
  <c r="CG29" i="3"/>
  <c r="CH29" i="3"/>
  <c r="CI29" i="3"/>
  <c r="CJ29" i="3"/>
  <c r="CK29" i="3"/>
  <c r="CL29" i="3"/>
  <c r="CM29" i="3"/>
  <c r="CN29" i="3"/>
  <c r="CO29" i="3"/>
  <c r="CP29" i="3"/>
  <c r="CQ29" i="3"/>
  <c r="CR29" i="3"/>
  <c r="CS29" i="3"/>
  <c r="CT29" i="3"/>
  <c r="CU29" i="3"/>
  <c r="CV29" i="3"/>
  <c r="CW29" i="3"/>
  <c r="CX29" i="3"/>
  <c r="CY29" i="3"/>
  <c r="CZ29" i="3"/>
  <c r="DA29" i="3"/>
  <c r="DB29" i="3"/>
  <c r="DC29" i="3"/>
  <c r="DD29" i="3"/>
  <c r="DE29" i="3"/>
  <c r="DF29" i="3"/>
  <c r="DG29" i="3"/>
  <c r="DH29" i="3"/>
  <c r="DI29" i="3"/>
  <c r="DJ29" i="3"/>
  <c r="DK29" i="3"/>
  <c r="DL29" i="3"/>
  <c r="DM29" i="3"/>
  <c r="DN29" i="3"/>
  <c r="DO29" i="3"/>
  <c r="DP29" i="3"/>
  <c r="DQ29" i="3"/>
  <c r="BI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D30" i="3"/>
  <c r="CE30" i="3"/>
  <c r="CF30" i="3"/>
  <c r="CG30" i="3"/>
  <c r="CH30" i="3"/>
  <c r="CI30" i="3"/>
  <c r="CJ30" i="3"/>
  <c r="CK30" i="3"/>
  <c r="CL30" i="3"/>
  <c r="CM30" i="3"/>
  <c r="CN30" i="3"/>
  <c r="CO30" i="3"/>
  <c r="CP30" i="3"/>
  <c r="CQ30" i="3"/>
  <c r="CR30" i="3"/>
  <c r="CS30" i="3"/>
  <c r="CT30" i="3"/>
  <c r="CU30" i="3"/>
  <c r="CV30" i="3"/>
  <c r="CW30" i="3"/>
  <c r="CX30" i="3"/>
  <c r="CY30" i="3"/>
  <c r="CZ30" i="3"/>
  <c r="DA30" i="3"/>
  <c r="DB30" i="3"/>
  <c r="DC30" i="3"/>
  <c r="DD30" i="3"/>
  <c r="DE30" i="3"/>
  <c r="DF30" i="3"/>
  <c r="DG30" i="3"/>
  <c r="DH30" i="3"/>
  <c r="DI30" i="3"/>
  <c r="DJ30" i="3"/>
  <c r="DK30" i="3"/>
  <c r="DL30" i="3"/>
  <c r="DM30" i="3"/>
  <c r="DN30" i="3"/>
  <c r="DO30" i="3"/>
  <c r="DP30" i="3"/>
  <c r="DQ30" i="3"/>
  <c r="DR4" i="3"/>
  <c r="DR5" i="3"/>
  <c r="DR6" i="3"/>
  <c r="DR7" i="3"/>
  <c r="DR8" i="3"/>
  <c r="DR10" i="3"/>
  <c r="DR11" i="3"/>
  <c r="DR12" i="3"/>
  <c r="DR13" i="3"/>
  <c r="DR14" i="3"/>
  <c r="DR15" i="3"/>
  <c r="DR16" i="3"/>
  <c r="DR19" i="3"/>
  <c r="DR20" i="3"/>
  <c r="DR21" i="3"/>
  <c r="DR22" i="3"/>
  <c r="DR23" i="3"/>
  <c r="DR26" i="3"/>
  <c r="DR27" i="3"/>
  <c r="DR28" i="3"/>
  <c r="DR29" i="3"/>
  <c r="DR30" i="3"/>
  <c r="DR3" i="3"/>
  <c r="DS3" i="3"/>
  <c r="DT3" i="3"/>
  <c r="DU3" i="3"/>
  <c r="DV3" i="3"/>
  <c r="DW3" i="3"/>
  <c r="DX3" i="3"/>
  <c r="DY3" i="3"/>
  <c r="DZ3" i="3"/>
  <c r="EA3" i="3"/>
  <c r="EB3" i="3"/>
  <c r="EC3" i="3"/>
  <c r="ED3" i="3"/>
  <c r="EE3" i="3"/>
  <c r="EF3" i="3"/>
  <c r="EG3" i="3"/>
  <c r="EH3" i="3"/>
  <c r="EI3" i="3"/>
  <c r="EJ3" i="3"/>
  <c r="EK3" i="3"/>
  <c r="EL3" i="3"/>
  <c r="EM3" i="3"/>
  <c r="EN3" i="3"/>
  <c r="EO3" i="3"/>
  <c r="EP3" i="3"/>
  <c r="DS4" i="3"/>
  <c r="DT4" i="3"/>
  <c r="DU4" i="3"/>
  <c r="DV4" i="3"/>
  <c r="DW4" i="3"/>
  <c r="DX4" i="3"/>
  <c r="DY4" i="3"/>
  <c r="DZ4" i="3"/>
  <c r="EA4" i="3"/>
  <c r="EB4" i="3"/>
  <c r="EC4" i="3"/>
  <c r="ED4" i="3"/>
  <c r="EE4" i="3"/>
  <c r="EF4" i="3"/>
  <c r="EG4" i="3"/>
  <c r="EH4" i="3"/>
  <c r="EI4" i="3"/>
  <c r="EJ4" i="3"/>
  <c r="EK4" i="3"/>
  <c r="EL4" i="3"/>
  <c r="EM4" i="3"/>
  <c r="EN4" i="3"/>
  <c r="EO4" i="3"/>
  <c r="EP4" i="3"/>
  <c r="DS5" i="3"/>
  <c r="DT5" i="3"/>
  <c r="DU5" i="3"/>
  <c r="DV5" i="3"/>
  <c r="DW5" i="3"/>
  <c r="DX5" i="3"/>
  <c r="DY5" i="3"/>
  <c r="DZ5" i="3"/>
  <c r="EA5" i="3"/>
  <c r="EB5" i="3"/>
  <c r="EC5" i="3"/>
  <c r="ED5" i="3"/>
  <c r="EE5" i="3"/>
  <c r="EF5" i="3"/>
  <c r="EG5" i="3"/>
  <c r="EH5" i="3"/>
  <c r="EI5" i="3"/>
  <c r="EJ5" i="3"/>
  <c r="EK5" i="3"/>
  <c r="EL5" i="3"/>
  <c r="EM5" i="3"/>
  <c r="EN5" i="3"/>
  <c r="EO5" i="3"/>
  <c r="EP5" i="3"/>
  <c r="DS6" i="3"/>
  <c r="DT6" i="3"/>
  <c r="DU6" i="3"/>
  <c r="DV6" i="3"/>
  <c r="DW6" i="3"/>
  <c r="DX6" i="3"/>
  <c r="DY6" i="3"/>
  <c r="DZ6" i="3"/>
  <c r="EA6" i="3"/>
  <c r="EB6" i="3"/>
  <c r="EC6" i="3"/>
  <c r="ED6" i="3"/>
  <c r="EE6" i="3"/>
  <c r="EF6" i="3"/>
  <c r="EG6" i="3"/>
  <c r="EH6" i="3"/>
  <c r="EI6" i="3"/>
  <c r="EJ6" i="3"/>
  <c r="EK6" i="3"/>
  <c r="EL6" i="3"/>
  <c r="EM6" i="3"/>
  <c r="EN6" i="3"/>
  <c r="EO6" i="3"/>
  <c r="EP6" i="3"/>
  <c r="DS7" i="3"/>
  <c r="DT7" i="3"/>
  <c r="DU7" i="3"/>
  <c r="DV7" i="3"/>
  <c r="DW7" i="3"/>
  <c r="DX7" i="3"/>
  <c r="DY7" i="3"/>
  <c r="DZ7" i="3"/>
  <c r="EA7" i="3"/>
  <c r="EB7" i="3"/>
  <c r="EC7" i="3"/>
  <c r="ED7" i="3"/>
  <c r="EE7" i="3"/>
  <c r="EF7" i="3"/>
  <c r="EG7" i="3"/>
  <c r="EH7" i="3"/>
  <c r="EI7" i="3"/>
  <c r="EJ7" i="3"/>
  <c r="EK7" i="3"/>
  <c r="EL7" i="3"/>
  <c r="EM7" i="3"/>
  <c r="EN7" i="3"/>
  <c r="EO7" i="3"/>
  <c r="EP7" i="3"/>
  <c r="DS8" i="3"/>
  <c r="DT8" i="3"/>
  <c r="DU8" i="3"/>
  <c r="DV8" i="3"/>
  <c r="DW8" i="3"/>
  <c r="DX8" i="3"/>
  <c r="DY8" i="3"/>
  <c r="DZ8" i="3"/>
  <c r="EA8" i="3"/>
  <c r="EB8" i="3"/>
  <c r="EC8" i="3"/>
  <c r="ED8" i="3"/>
  <c r="EE8" i="3"/>
  <c r="EF8" i="3"/>
  <c r="EG8" i="3"/>
  <c r="EH8" i="3"/>
  <c r="EI8" i="3"/>
  <c r="EJ8" i="3"/>
  <c r="EK8" i="3"/>
  <c r="EL8" i="3"/>
  <c r="EM8" i="3"/>
  <c r="EN8" i="3"/>
  <c r="EO8" i="3"/>
  <c r="EP8" i="3"/>
  <c r="DS10" i="3"/>
  <c r="DT10" i="3"/>
  <c r="DU10" i="3"/>
  <c r="DV10" i="3"/>
  <c r="DW10" i="3"/>
  <c r="DX10" i="3"/>
  <c r="DY10" i="3"/>
  <c r="DZ10" i="3"/>
  <c r="EA10" i="3"/>
  <c r="EB10" i="3"/>
  <c r="EC10" i="3"/>
  <c r="ED10" i="3"/>
  <c r="EE10" i="3"/>
  <c r="EF10" i="3"/>
  <c r="EG10" i="3"/>
  <c r="EH10" i="3"/>
  <c r="EI10" i="3"/>
  <c r="EJ10" i="3"/>
  <c r="EK10" i="3"/>
  <c r="EL10" i="3"/>
  <c r="EM10" i="3"/>
  <c r="EN10" i="3"/>
  <c r="EO10" i="3"/>
  <c r="EP10" i="3"/>
  <c r="DS11" i="3"/>
  <c r="DT11" i="3"/>
  <c r="DU11" i="3"/>
  <c r="DV11" i="3"/>
  <c r="DW11" i="3"/>
  <c r="DX11" i="3"/>
  <c r="DY11" i="3"/>
  <c r="DZ11" i="3"/>
  <c r="EA11" i="3"/>
  <c r="EB11" i="3"/>
  <c r="EC11" i="3"/>
  <c r="ED11" i="3"/>
  <c r="EE11" i="3"/>
  <c r="EF11" i="3"/>
  <c r="EG11" i="3"/>
  <c r="EH11" i="3"/>
  <c r="EI11" i="3"/>
  <c r="EJ11" i="3"/>
  <c r="EK11" i="3"/>
  <c r="EL11" i="3"/>
  <c r="EM11" i="3"/>
  <c r="EN11" i="3"/>
  <c r="EO11" i="3"/>
  <c r="EP11" i="3"/>
  <c r="DS12" i="3"/>
  <c r="DT12" i="3"/>
  <c r="DU12" i="3"/>
  <c r="DV12" i="3"/>
  <c r="DW12" i="3"/>
  <c r="DX12" i="3"/>
  <c r="DY12" i="3"/>
  <c r="DZ12" i="3"/>
  <c r="EA12" i="3"/>
  <c r="EB12" i="3"/>
  <c r="EC12" i="3"/>
  <c r="ED12" i="3"/>
  <c r="EE12" i="3"/>
  <c r="EF12" i="3"/>
  <c r="EG12" i="3"/>
  <c r="EH12" i="3"/>
  <c r="EI12" i="3"/>
  <c r="EJ12" i="3"/>
  <c r="EK12" i="3"/>
  <c r="EL12" i="3"/>
  <c r="EM12" i="3"/>
  <c r="EN12" i="3"/>
  <c r="EO12" i="3"/>
  <c r="EP12" i="3"/>
  <c r="DS13" i="3"/>
  <c r="DT13" i="3"/>
  <c r="DU13" i="3"/>
  <c r="DV13" i="3"/>
  <c r="DW13" i="3"/>
  <c r="DX13" i="3"/>
  <c r="DY13" i="3"/>
  <c r="DZ13" i="3"/>
  <c r="EA13" i="3"/>
  <c r="EB13" i="3"/>
  <c r="EC13" i="3"/>
  <c r="ED13" i="3"/>
  <c r="EE13" i="3"/>
  <c r="EF13" i="3"/>
  <c r="EG13" i="3"/>
  <c r="EH13" i="3"/>
  <c r="EI13" i="3"/>
  <c r="EJ13" i="3"/>
  <c r="EK13" i="3"/>
  <c r="EL13" i="3"/>
  <c r="EM13" i="3"/>
  <c r="EN13" i="3"/>
  <c r="EO13" i="3"/>
  <c r="EP13" i="3"/>
  <c r="DS14" i="3"/>
  <c r="DT14" i="3"/>
  <c r="DU14" i="3"/>
  <c r="DV14" i="3"/>
  <c r="DW14" i="3"/>
  <c r="DX14" i="3"/>
  <c r="DY14" i="3"/>
  <c r="DZ14" i="3"/>
  <c r="EA14" i="3"/>
  <c r="EB14" i="3"/>
  <c r="EC14" i="3"/>
  <c r="ED14" i="3"/>
  <c r="EE14" i="3"/>
  <c r="EF14" i="3"/>
  <c r="EG14" i="3"/>
  <c r="EH14" i="3"/>
  <c r="EI14" i="3"/>
  <c r="EJ14" i="3"/>
  <c r="EK14" i="3"/>
  <c r="EL14" i="3"/>
  <c r="EM14" i="3"/>
  <c r="EN14" i="3"/>
  <c r="EO14" i="3"/>
  <c r="EP14" i="3"/>
  <c r="DS15" i="3"/>
  <c r="DT15" i="3"/>
  <c r="DU15" i="3"/>
  <c r="DV15" i="3"/>
  <c r="DW15" i="3"/>
  <c r="DX15" i="3"/>
  <c r="DY15" i="3"/>
  <c r="DZ15" i="3"/>
  <c r="EA15" i="3"/>
  <c r="EB15" i="3"/>
  <c r="EC15" i="3"/>
  <c r="ED15" i="3"/>
  <c r="EE15" i="3"/>
  <c r="EF15" i="3"/>
  <c r="EG15" i="3"/>
  <c r="EH15" i="3"/>
  <c r="EI15" i="3"/>
  <c r="EJ15" i="3"/>
  <c r="EK15" i="3"/>
  <c r="EL15" i="3"/>
  <c r="EM15" i="3"/>
  <c r="EN15" i="3"/>
  <c r="EO15" i="3"/>
  <c r="EP15" i="3"/>
  <c r="DS16" i="3"/>
  <c r="DT16" i="3"/>
  <c r="DU16" i="3"/>
  <c r="DV16" i="3"/>
  <c r="DW16" i="3"/>
  <c r="DX16" i="3"/>
  <c r="DY16" i="3"/>
  <c r="DZ16" i="3"/>
  <c r="EA16" i="3"/>
  <c r="EB16" i="3"/>
  <c r="EC16" i="3"/>
  <c r="ED16" i="3"/>
  <c r="EE16" i="3"/>
  <c r="EF16" i="3"/>
  <c r="EG16" i="3"/>
  <c r="EH16" i="3"/>
  <c r="EI16" i="3"/>
  <c r="EJ16" i="3"/>
  <c r="EK16" i="3"/>
  <c r="EL16" i="3"/>
  <c r="EM16" i="3"/>
  <c r="EN16" i="3"/>
  <c r="EO16" i="3"/>
  <c r="EP16" i="3"/>
  <c r="DS19" i="3"/>
  <c r="DT19" i="3"/>
  <c r="DU19" i="3"/>
  <c r="DV19" i="3"/>
  <c r="DW19" i="3"/>
  <c r="DX19" i="3"/>
  <c r="DY19" i="3"/>
  <c r="DZ19" i="3"/>
  <c r="EA19" i="3"/>
  <c r="EB19" i="3"/>
  <c r="EC19" i="3"/>
  <c r="ED19" i="3"/>
  <c r="EE19" i="3"/>
  <c r="EF19" i="3"/>
  <c r="EG19" i="3"/>
  <c r="EH19" i="3"/>
  <c r="EI19" i="3"/>
  <c r="EJ19" i="3"/>
  <c r="EK19" i="3"/>
  <c r="EL19" i="3"/>
  <c r="EM19" i="3"/>
  <c r="EN19" i="3"/>
  <c r="EO19" i="3"/>
  <c r="EP19" i="3"/>
  <c r="DS20" i="3"/>
  <c r="DT20" i="3"/>
  <c r="DU20" i="3"/>
  <c r="DV20" i="3"/>
  <c r="DW20" i="3"/>
  <c r="DX20" i="3"/>
  <c r="DY20" i="3"/>
  <c r="DZ20" i="3"/>
  <c r="EA20" i="3"/>
  <c r="EB20" i="3"/>
  <c r="EC20" i="3"/>
  <c r="ED20" i="3"/>
  <c r="EE20" i="3"/>
  <c r="EF20" i="3"/>
  <c r="EG20" i="3"/>
  <c r="EH20" i="3"/>
  <c r="EI20" i="3"/>
  <c r="EJ20" i="3"/>
  <c r="EK20" i="3"/>
  <c r="EL20" i="3"/>
  <c r="EM20" i="3"/>
  <c r="EN20" i="3"/>
  <c r="EO20" i="3"/>
  <c r="EP20" i="3"/>
  <c r="DS21" i="3"/>
  <c r="DT21" i="3"/>
  <c r="DU21" i="3"/>
  <c r="DV21" i="3"/>
  <c r="DW21" i="3"/>
  <c r="DX21" i="3"/>
  <c r="DY21" i="3"/>
  <c r="DZ21" i="3"/>
  <c r="EA21" i="3"/>
  <c r="EB21" i="3"/>
  <c r="EC21" i="3"/>
  <c r="ED21" i="3"/>
  <c r="EE21" i="3"/>
  <c r="EF21" i="3"/>
  <c r="EG21" i="3"/>
  <c r="EH21" i="3"/>
  <c r="EI21" i="3"/>
  <c r="EJ21" i="3"/>
  <c r="EK21" i="3"/>
  <c r="EL21" i="3"/>
  <c r="EM21" i="3"/>
  <c r="EN21" i="3"/>
  <c r="EO21" i="3"/>
  <c r="EP21" i="3"/>
  <c r="DS22" i="3"/>
  <c r="DT22" i="3"/>
  <c r="DU22" i="3"/>
  <c r="DV22" i="3"/>
  <c r="DW22" i="3"/>
  <c r="DX22" i="3"/>
  <c r="DY22" i="3"/>
  <c r="DZ22" i="3"/>
  <c r="EA22" i="3"/>
  <c r="EB22" i="3"/>
  <c r="EC22" i="3"/>
  <c r="ED22" i="3"/>
  <c r="EE22" i="3"/>
  <c r="EF22" i="3"/>
  <c r="EG22" i="3"/>
  <c r="EH22" i="3"/>
  <c r="EI22" i="3"/>
  <c r="EJ22" i="3"/>
  <c r="EK22" i="3"/>
  <c r="EL22" i="3"/>
  <c r="EM22" i="3"/>
  <c r="EN22" i="3"/>
  <c r="EO22" i="3"/>
  <c r="EP22" i="3"/>
  <c r="DS23" i="3"/>
  <c r="DT23" i="3"/>
  <c r="DU23" i="3"/>
  <c r="DV23" i="3"/>
  <c r="DW23" i="3"/>
  <c r="DX23" i="3"/>
  <c r="DY23" i="3"/>
  <c r="DZ23" i="3"/>
  <c r="EA23" i="3"/>
  <c r="EB23" i="3"/>
  <c r="EC23" i="3"/>
  <c r="ED23" i="3"/>
  <c r="EE23" i="3"/>
  <c r="EF23" i="3"/>
  <c r="EG23" i="3"/>
  <c r="EH23" i="3"/>
  <c r="EI23" i="3"/>
  <c r="EJ23" i="3"/>
  <c r="EK23" i="3"/>
  <c r="EL23" i="3"/>
  <c r="EM23" i="3"/>
  <c r="EN23" i="3"/>
  <c r="EO23" i="3"/>
  <c r="EP23" i="3"/>
  <c r="DS26" i="3"/>
  <c r="DT26" i="3"/>
  <c r="DU26" i="3"/>
  <c r="DV26" i="3"/>
  <c r="DW26" i="3"/>
  <c r="DX26" i="3"/>
  <c r="DY26" i="3"/>
  <c r="DZ26" i="3"/>
  <c r="EA26" i="3"/>
  <c r="EB26" i="3"/>
  <c r="EC26" i="3"/>
  <c r="ED26" i="3"/>
  <c r="EE26" i="3"/>
  <c r="EF26" i="3"/>
  <c r="EG26" i="3"/>
  <c r="EH26" i="3"/>
  <c r="EI26" i="3"/>
  <c r="EJ26" i="3"/>
  <c r="EK26" i="3"/>
  <c r="EL26" i="3"/>
  <c r="EM26" i="3"/>
  <c r="EN26" i="3"/>
  <c r="EO26" i="3"/>
  <c r="EP26" i="3"/>
  <c r="DS27" i="3"/>
  <c r="DT27" i="3"/>
  <c r="DU27" i="3"/>
  <c r="DV27" i="3"/>
  <c r="DW27" i="3"/>
  <c r="DX27" i="3"/>
  <c r="DY27" i="3"/>
  <c r="DZ27" i="3"/>
  <c r="EA27" i="3"/>
  <c r="EB27" i="3"/>
  <c r="EC27" i="3"/>
  <c r="ED27" i="3"/>
  <c r="EE27" i="3"/>
  <c r="EF27" i="3"/>
  <c r="EG27" i="3"/>
  <c r="EH27" i="3"/>
  <c r="EI27" i="3"/>
  <c r="EJ27" i="3"/>
  <c r="EK27" i="3"/>
  <c r="EL27" i="3"/>
  <c r="EM27" i="3"/>
  <c r="EN27" i="3"/>
  <c r="EO27" i="3"/>
  <c r="EP27" i="3"/>
  <c r="DS28" i="3"/>
  <c r="DT28" i="3"/>
  <c r="DU28" i="3"/>
  <c r="DV28" i="3"/>
  <c r="DW28" i="3"/>
  <c r="DX28" i="3"/>
  <c r="DY28" i="3"/>
  <c r="DZ28" i="3"/>
  <c r="EA28" i="3"/>
  <c r="EB28" i="3"/>
  <c r="EC28" i="3"/>
  <c r="ED28" i="3"/>
  <c r="EE28" i="3"/>
  <c r="EF28" i="3"/>
  <c r="EG28" i="3"/>
  <c r="EH28" i="3"/>
  <c r="EI28" i="3"/>
  <c r="EJ28" i="3"/>
  <c r="EK28" i="3"/>
  <c r="EL28" i="3"/>
  <c r="EM28" i="3"/>
  <c r="EN28" i="3"/>
  <c r="EO28" i="3"/>
  <c r="EP28" i="3"/>
  <c r="DS29" i="3"/>
  <c r="DT29" i="3"/>
  <c r="DU29" i="3"/>
  <c r="DV29" i="3"/>
  <c r="DW29" i="3"/>
  <c r="DX29" i="3"/>
  <c r="DY29" i="3"/>
  <c r="DZ29" i="3"/>
  <c r="EA29" i="3"/>
  <c r="EB29" i="3"/>
  <c r="EC29" i="3"/>
  <c r="ED29" i="3"/>
  <c r="EE29" i="3"/>
  <c r="EF29" i="3"/>
  <c r="EG29" i="3"/>
  <c r="EH29" i="3"/>
  <c r="EI29" i="3"/>
  <c r="EJ29" i="3"/>
  <c r="EK29" i="3"/>
  <c r="EL29" i="3"/>
  <c r="EM29" i="3"/>
  <c r="EN29" i="3"/>
  <c r="EO29" i="3"/>
  <c r="EP29" i="3"/>
  <c r="DS30" i="3"/>
  <c r="DT30" i="3"/>
  <c r="DU30" i="3"/>
  <c r="DV30" i="3"/>
  <c r="DW30" i="3"/>
  <c r="DX30" i="3"/>
  <c r="DY30" i="3"/>
  <c r="DZ30" i="3"/>
  <c r="EA30" i="3"/>
  <c r="EB30" i="3"/>
  <c r="EC30" i="3"/>
  <c r="ED30" i="3"/>
  <c r="EE30" i="3"/>
  <c r="EF30" i="3"/>
  <c r="EG30" i="3"/>
  <c r="EH30" i="3"/>
  <c r="EI30" i="3"/>
  <c r="EJ30" i="3"/>
  <c r="EK30" i="3"/>
  <c r="EL30" i="3"/>
  <c r="EM30" i="3"/>
  <c r="EN30" i="3"/>
  <c r="EO30" i="3"/>
  <c r="EP30" i="3"/>
  <c r="ER3" i="3"/>
  <c r="ES3" i="3"/>
  <c r="ET3" i="3"/>
  <c r="EU3" i="3"/>
  <c r="EV3" i="3"/>
  <c r="EW3" i="3"/>
  <c r="ER4" i="3"/>
  <c r="ES4" i="3"/>
  <c r="ET4" i="3"/>
  <c r="EU4" i="3"/>
  <c r="EV4" i="3"/>
  <c r="EW4" i="3"/>
  <c r="ER5" i="3"/>
  <c r="ES5" i="3"/>
  <c r="ET5" i="3"/>
  <c r="EU5" i="3"/>
  <c r="EV5" i="3"/>
  <c r="EW5" i="3"/>
  <c r="ER6" i="3"/>
  <c r="ES6" i="3"/>
  <c r="ET6" i="3"/>
  <c r="EU6" i="3"/>
  <c r="EV6" i="3"/>
  <c r="EW6" i="3"/>
  <c r="ER7" i="3"/>
  <c r="ES7" i="3"/>
  <c r="ET7" i="3"/>
  <c r="EU7" i="3"/>
  <c r="EV7" i="3"/>
  <c r="EW7" i="3"/>
  <c r="ER8" i="3"/>
  <c r="ES8" i="3"/>
  <c r="ET8" i="3"/>
  <c r="EU8" i="3"/>
  <c r="EV8" i="3"/>
  <c r="EW8" i="3"/>
  <c r="ER10" i="3"/>
  <c r="ES10" i="3"/>
  <c r="ET10" i="3"/>
  <c r="EU10" i="3"/>
  <c r="EV10" i="3"/>
  <c r="EW10" i="3"/>
  <c r="ER11" i="3"/>
  <c r="ES11" i="3"/>
  <c r="ET11" i="3"/>
  <c r="EU11" i="3"/>
  <c r="EV11" i="3"/>
  <c r="EW11" i="3"/>
  <c r="ER12" i="3"/>
  <c r="ES12" i="3"/>
  <c r="ET12" i="3"/>
  <c r="EU12" i="3"/>
  <c r="EV12" i="3"/>
  <c r="EW12" i="3"/>
  <c r="ER13" i="3"/>
  <c r="ES13" i="3"/>
  <c r="ET13" i="3"/>
  <c r="EU13" i="3"/>
  <c r="EV13" i="3"/>
  <c r="EW13" i="3"/>
  <c r="ER14" i="3"/>
  <c r="ES14" i="3"/>
  <c r="ET14" i="3"/>
  <c r="EU14" i="3"/>
  <c r="EV14" i="3"/>
  <c r="EW14" i="3"/>
  <c r="ER15" i="3"/>
  <c r="ES15" i="3"/>
  <c r="ET15" i="3"/>
  <c r="EU15" i="3"/>
  <c r="EV15" i="3"/>
  <c r="EW15" i="3"/>
  <c r="ER16" i="3"/>
  <c r="ES16" i="3"/>
  <c r="ET16" i="3"/>
  <c r="EU16" i="3"/>
  <c r="EV16" i="3"/>
  <c r="EW16" i="3"/>
  <c r="ER19" i="3"/>
  <c r="ES19" i="3"/>
  <c r="ET19" i="3"/>
  <c r="EU19" i="3"/>
  <c r="EV19" i="3"/>
  <c r="EW19" i="3"/>
  <c r="ER20" i="3"/>
  <c r="ES20" i="3"/>
  <c r="ET20" i="3"/>
  <c r="EU20" i="3"/>
  <c r="EV20" i="3"/>
  <c r="EW20" i="3"/>
  <c r="ER21" i="3"/>
  <c r="ES21" i="3"/>
  <c r="ET21" i="3"/>
  <c r="EU21" i="3"/>
  <c r="EV21" i="3"/>
  <c r="EW21" i="3"/>
  <c r="ER22" i="3"/>
  <c r="ES22" i="3"/>
  <c r="ET22" i="3"/>
  <c r="EU22" i="3"/>
  <c r="EV22" i="3"/>
  <c r="EW22" i="3"/>
  <c r="ER23" i="3"/>
  <c r="ES23" i="3"/>
  <c r="ET23" i="3"/>
  <c r="EU23" i="3"/>
  <c r="EV23" i="3"/>
  <c r="EW23" i="3"/>
  <c r="ER26" i="3"/>
  <c r="ES26" i="3"/>
  <c r="ET26" i="3"/>
  <c r="EU26" i="3"/>
  <c r="EV26" i="3"/>
  <c r="EW26" i="3"/>
  <c r="ER27" i="3"/>
  <c r="ES27" i="3"/>
  <c r="ET27" i="3"/>
  <c r="EU27" i="3"/>
  <c r="EV27" i="3"/>
  <c r="EW27" i="3"/>
  <c r="ER28" i="3"/>
  <c r="ES28" i="3"/>
  <c r="ET28" i="3"/>
  <c r="EU28" i="3"/>
  <c r="EV28" i="3"/>
  <c r="EW28" i="3"/>
  <c r="ER29" i="3"/>
  <c r="ES29" i="3"/>
  <c r="ET29" i="3"/>
  <c r="EU29" i="3"/>
  <c r="EV29" i="3"/>
  <c r="EW29" i="3"/>
  <c r="ER30" i="3"/>
  <c r="ES30" i="3"/>
  <c r="ET30" i="3"/>
  <c r="EU30" i="3"/>
  <c r="EV30" i="3"/>
  <c r="EW30" i="3"/>
  <c r="EQ5" i="3"/>
  <c r="EQ6" i="3"/>
  <c r="EQ7" i="3"/>
  <c r="EQ8" i="3"/>
  <c r="EQ10" i="3"/>
  <c r="EQ11" i="3"/>
  <c r="EQ12" i="3"/>
  <c r="EQ13" i="3"/>
  <c r="EQ14" i="3"/>
  <c r="EQ15" i="3"/>
  <c r="EQ16" i="3"/>
  <c r="EQ19" i="3"/>
  <c r="EQ20" i="3"/>
  <c r="EQ21" i="3"/>
  <c r="EQ22" i="3"/>
  <c r="EQ23" i="3"/>
  <c r="EQ26" i="3"/>
  <c r="EQ27" i="3"/>
  <c r="EQ28" i="3"/>
  <c r="EQ29" i="3"/>
  <c r="EQ30" i="3"/>
  <c r="EQ4" i="3"/>
  <c r="EQ3" i="3"/>
  <c r="AD51" i="1"/>
  <c r="AD50" i="1"/>
  <c r="AD49" i="1"/>
  <c r="AD48" i="1"/>
  <c r="AD47" i="1"/>
  <c r="AD42" i="1"/>
  <c r="U42" i="1"/>
  <c r="AM41" i="1"/>
  <c r="AL41" i="1"/>
  <c r="AE41" i="1"/>
  <c r="Z41" i="1"/>
  <c r="Y41" i="1"/>
  <c r="X41" i="1"/>
  <c r="W41" i="1"/>
  <c r="V41" i="1"/>
  <c r="U41" i="1"/>
  <c r="T41" i="1"/>
  <c r="S41" i="1"/>
  <c r="R41" i="1"/>
  <c r="Q41" i="1"/>
  <c r="AC40" i="1"/>
  <c r="Y40" i="1"/>
  <c r="T40" i="1"/>
  <c r="R40" i="1"/>
  <c r="AC39" i="1"/>
  <c r="Y39" i="1"/>
  <c r="T39" i="1"/>
  <c r="R39" i="1"/>
  <c r="AC38" i="1"/>
  <c r="Y38" i="1"/>
  <c r="T38" i="1"/>
  <c r="R38" i="1"/>
  <c r="DA35" i="1"/>
  <c r="CY35" i="1"/>
  <c r="CX35" i="1"/>
  <c r="CW35" i="1"/>
  <c r="CV35" i="1"/>
  <c r="BT35" i="1"/>
  <c r="BO35" i="1"/>
  <c r="BN35" i="1"/>
  <c r="BM35" i="1"/>
  <c r="BL35" i="1"/>
  <c r="BK35" i="1"/>
  <c r="BJ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Z35" i="1"/>
  <c r="Y35" i="1"/>
  <c r="X35" i="1"/>
  <c r="W35" i="1"/>
  <c r="V35" i="1"/>
  <c r="U35" i="1"/>
  <c r="T35" i="1"/>
  <c r="S35" i="1"/>
  <c r="R35" i="1"/>
  <c r="Q35" i="1"/>
  <c r="P35" i="1"/>
  <c r="BO30" i="1"/>
  <c r="BO30" i="3" s="1"/>
  <c r="BN30" i="1"/>
  <c r="BN30" i="3" s="1"/>
  <c r="BM30" i="1"/>
  <c r="BM30" i="3" s="1"/>
  <c r="BL30" i="1"/>
  <c r="BL30" i="3" s="1"/>
  <c r="BK30" i="1"/>
  <c r="BK30" i="3" s="1"/>
  <c r="BJ30" i="1"/>
  <c r="BJ30" i="3" s="1"/>
  <c r="BH30" i="1"/>
  <c r="BH30" i="3" s="1"/>
  <c r="BG30" i="1"/>
  <c r="BG30" i="3" s="1"/>
  <c r="BF30" i="1"/>
  <c r="BF30" i="3" s="1"/>
  <c r="BE30" i="1"/>
  <c r="BE30" i="3" s="1"/>
  <c r="BD30" i="1"/>
  <c r="BD30" i="3" s="1"/>
  <c r="BC30" i="1"/>
  <c r="BC30" i="3" s="1"/>
  <c r="BB30" i="1"/>
  <c r="BB30" i="3" s="1"/>
  <c r="BA30" i="1"/>
  <c r="BA30" i="3" s="1"/>
  <c r="AZ30" i="1"/>
  <c r="AZ30" i="3" s="1"/>
  <c r="AY30" i="1"/>
  <c r="AY30" i="3" s="1"/>
  <c r="AX30" i="1"/>
  <c r="AX30" i="3" s="1"/>
  <c r="AW30" i="1"/>
  <c r="AW30" i="3" s="1"/>
  <c r="AV30" i="1"/>
  <c r="AV30" i="3" s="1"/>
  <c r="AU30" i="1"/>
  <c r="AU30" i="3" s="1"/>
  <c r="AT30" i="1"/>
  <c r="AT30" i="3" s="1"/>
  <c r="AS30" i="1"/>
  <c r="AS30" i="3" s="1"/>
  <c r="AR30" i="1"/>
  <c r="AR30" i="3" s="1"/>
  <c r="AQ30" i="1"/>
  <c r="AQ30" i="3" s="1"/>
  <c r="AP30" i="1"/>
  <c r="AP30" i="3" s="1"/>
  <c r="AO30" i="1"/>
  <c r="AO30" i="3" s="1"/>
  <c r="AN30" i="1"/>
  <c r="AN30" i="3" s="1"/>
  <c r="AM30" i="1"/>
  <c r="AM30" i="3" s="1"/>
  <c r="AL30" i="1"/>
  <c r="AL30" i="3" s="1"/>
  <c r="AK30" i="1"/>
  <c r="AK30" i="3" s="1"/>
  <c r="AJ30" i="1"/>
  <c r="AJ30" i="3" s="1"/>
  <c r="AH30" i="1"/>
  <c r="AH30" i="3" s="1"/>
  <c r="AG30" i="1"/>
  <c r="AG30" i="3" s="1"/>
  <c r="AF30" i="1"/>
  <c r="AF30" i="3" s="1"/>
  <c r="AE30" i="1"/>
  <c r="AE30" i="3" s="1"/>
  <c r="AD30" i="1"/>
  <c r="AD30" i="3" s="1"/>
  <c r="AA30" i="1"/>
  <c r="AA30" i="3" s="1"/>
  <c r="Z30" i="1"/>
  <c r="Z30" i="3" s="1"/>
  <c r="Y30" i="1"/>
  <c r="Y30" i="3" s="1"/>
  <c r="X30" i="1"/>
  <c r="X30" i="3" s="1"/>
  <c r="W30" i="1"/>
  <c r="W30" i="3" s="1"/>
  <c r="V30" i="1"/>
  <c r="V30" i="3" s="1"/>
  <c r="U30" i="1"/>
  <c r="U30" i="3" s="1"/>
  <c r="R30" i="1"/>
  <c r="R30" i="3" s="1"/>
  <c r="Q30" i="1"/>
  <c r="Q30" i="3" s="1"/>
  <c r="P30" i="1"/>
  <c r="P30" i="3" s="1"/>
  <c r="O30" i="1"/>
  <c r="O30" i="3" s="1"/>
  <c r="BC29" i="1"/>
  <c r="BC29" i="3" s="1"/>
  <c r="BB29" i="1"/>
  <c r="BB29" i="3" s="1"/>
  <c r="AU29" i="1"/>
  <c r="AU29" i="3" s="1"/>
  <c r="AT29" i="1"/>
  <c r="AT29" i="3" s="1"/>
  <c r="AP29" i="1"/>
  <c r="AP29" i="3" s="1"/>
  <c r="AN29" i="1"/>
  <c r="AN29" i="3" s="1"/>
  <c r="AM29" i="1"/>
  <c r="AM29" i="3" s="1"/>
  <c r="AK29" i="1"/>
  <c r="AK29" i="3" s="1"/>
  <c r="AJ29" i="1"/>
  <c r="AJ29" i="3" s="1"/>
  <c r="AH29" i="1"/>
  <c r="AH29" i="3" s="1"/>
  <c r="O29" i="1"/>
  <c r="O29" i="3" s="1"/>
  <c r="BO28" i="1"/>
  <c r="BO28" i="3" s="1"/>
  <c r="BN28" i="1"/>
  <c r="BN28" i="3" s="1"/>
  <c r="BM28" i="1"/>
  <c r="BM28" i="3" s="1"/>
  <c r="BL28" i="1"/>
  <c r="BL28" i="3" s="1"/>
  <c r="BK28" i="1"/>
  <c r="BK28" i="3" s="1"/>
  <c r="BJ28" i="1"/>
  <c r="BJ28" i="3" s="1"/>
  <c r="BH28" i="1"/>
  <c r="BH28" i="3" s="1"/>
  <c r="BG28" i="1"/>
  <c r="BG28" i="3" s="1"/>
  <c r="BF28" i="1"/>
  <c r="BF28" i="3" s="1"/>
  <c r="BE28" i="1"/>
  <c r="BE28" i="3" s="1"/>
  <c r="BD28" i="1"/>
  <c r="BD28" i="3" s="1"/>
  <c r="BC28" i="1"/>
  <c r="BC28" i="3" s="1"/>
  <c r="BB28" i="1"/>
  <c r="BB28" i="3" s="1"/>
  <c r="BA28" i="1"/>
  <c r="BA28" i="3" s="1"/>
  <c r="AZ28" i="1"/>
  <c r="AY28" i="1"/>
  <c r="AY28" i="3" s="1"/>
  <c r="AX28" i="1"/>
  <c r="AX28" i="3" s="1"/>
  <c r="AW28" i="1"/>
  <c r="AW28" i="3" s="1"/>
  <c r="AV28" i="1"/>
  <c r="AV28" i="3" s="1"/>
  <c r="AU28" i="1"/>
  <c r="AU28" i="3" s="1"/>
  <c r="AT28" i="1"/>
  <c r="AT28" i="3" s="1"/>
  <c r="AS28" i="1"/>
  <c r="AS28" i="3" s="1"/>
  <c r="AR28" i="1"/>
  <c r="AR28" i="3" s="1"/>
  <c r="AQ28" i="1"/>
  <c r="AQ28" i="3" s="1"/>
  <c r="AP28" i="1"/>
  <c r="AP28" i="3" s="1"/>
  <c r="AO28" i="1"/>
  <c r="AO28" i="3" s="1"/>
  <c r="AN28" i="1"/>
  <c r="AN28" i="3" s="1"/>
  <c r="AM28" i="1"/>
  <c r="AM28" i="3" s="1"/>
  <c r="AL28" i="1"/>
  <c r="AL28" i="3" s="1"/>
  <c r="AK28" i="1"/>
  <c r="AK28" i="3" s="1"/>
  <c r="AJ28" i="1"/>
  <c r="AJ28" i="3" s="1"/>
  <c r="AH28" i="1"/>
  <c r="AH28" i="3" s="1"/>
  <c r="AG28" i="1"/>
  <c r="AG28" i="3" s="1"/>
  <c r="AF28" i="1"/>
  <c r="AF28" i="3" s="1"/>
  <c r="AE28" i="1"/>
  <c r="AE28" i="3" s="1"/>
  <c r="AD28" i="1"/>
  <c r="AD28" i="3" s="1"/>
  <c r="AA28" i="1"/>
  <c r="AA28" i="3" s="1"/>
  <c r="Z28" i="1"/>
  <c r="Z28" i="3" s="1"/>
  <c r="W28" i="1"/>
  <c r="W28" i="3" s="1"/>
  <c r="V28" i="1"/>
  <c r="V28" i="3" s="1"/>
  <c r="U28" i="1"/>
  <c r="U28" i="3" s="1"/>
  <c r="Q28" i="1"/>
  <c r="Q28" i="3" s="1"/>
  <c r="P28" i="1"/>
  <c r="P28" i="3" s="1"/>
  <c r="O28" i="1"/>
  <c r="O28" i="3" s="1"/>
  <c r="BD27" i="1"/>
  <c r="BD27" i="3" s="1"/>
  <c r="AH27" i="1"/>
  <c r="AH26" i="1" s="1"/>
  <c r="AH26" i="3" s="1"/>
  <c r="AA27" i="1"/>
  <c r="AA27" i="3" s="1"/>
  <c r="BO26" i="1"/>
  <c r="BO26" i="3" s="1"/>
  <c r="BN26" i="1"/>
  <c r="BN26" i="3" s="1"/>
  <c r="BM26" i="1"/>
  <c r="BM26" i="3" s="1"/>
  <c r="BL26" i="1"/>
  <c r="BL26" i="3" s="1"/>
  <c r="BK26" i="1"/>
  <c r="BK26" i="3" s="1"/>
  <c r="BJ26" i="1"/>
  <c r="BJ26" i="3" s="1"/>
  <c r="BH26" i="1"/>
  <c r="BH26" i="3" s="1"/>
  <c r="BG26" i="1"/>
  <c r="BG26" i="3" s="1"/>
  <c r="BF26" i="1"/>
  <c r="BF26" i="3" s="1"/>
  <c r="BE26" i="1"/>
  <c r="BE26" i="3" s="1"/>
  <c r="BC26" i="1"/>
  <c r="BC26" i="3" s="1"/>
  <c r="BB26" i="1"/>
  <c r="BB26" i="3" s="1"/>
  <c r="BA26" i="1"/>
  <c r="BA26" i="3" s="1"/>
  <c r="AZ26" i="1"/>
  <c r="AZ26" i="3" s="1"/>
  <c r="AY26" i="1"/>
  <c r="AY26" i="3" s="1"/>
  <c r="AX26" i="1"/>
  <c r="AX26" i="3" s="1"/>
  <c r="AW26" i="1"/>
  <c r="AW26" i="3" s="1"/>
  <c r="AV26" i="1"/>
  <c r="AV26" i="3" s="1"/>
  <c r="AU26" i="1"/>
  <c r="AU26" i="3" s="1"/>
  <c r="AT26" i="1"/>
  <c r="AT26" i="3" s="1"/>
  <c r="AS26" i="1"/>
  <c r="AS26" i="3" s="1"/>
  <c r="AR26" i="1"/>
  <c r="AR26" i="3" s="1"/>
  <c r="AQ26" i="1"/>
  <c r="AQ26" i="3" s="1"/>
  <c r="AP26" i="1"/>
  <c r="AP26" i="3" s="1"/>
  <c r="AO26" i="1"/>
  <c r="AO26" i="3" s="1"/>
  <c r="AN26" i="1"/>
  <c r="AN26" i="3" s="1"/>
  <c r="AM26" i="1"/>
  <c r="AM26" i="3" s="1"/>
  <c r="AL26" i="1"/>
  <c r="AL26" i="3" s="1"/>
  <c r="AK26" i="1"/>
  <c r="AK26" i="3" s="1"/>
  <c r="AJ26" i="1"/>
  <c r="AJ26" i="3" s="1"/>
  <c r="AG26" i="1"/>
  <c r="AG26" i="3" s="1"/>
  <c r="AF26" i="1"/>
  <c r="AF26" i="3" s="1"/>
  <c r="AE26" i="1"/>
  <c r="AE26" i="3" s="1"/>
  <c r="Z26" i="1"/>
  <c r="Z26" i="3" s="1"/>
  <c r="Y26" i="1"/>
  <c r="Y26" i="3" s="1"/>
  <c r="X26" i="1"/>
  <c r="X26" i="3" s="1"/>
  <c r="W26" i="1"/>
  <c r="W26" i="3" s="1"/>
  <c r="V26" i="1"/>
  <c r="V26" i="3" s="1"/>
  <c r="U26" i="1"/>
  <c r="U26" i="3" s="1"/>
  <c r="T26" i="1"/>
  <c r="T26" i="3" s="1"/>
  <c r="S26" i="1"/>
  <c r="S26" i="3" s="1"/>
  <c r="R26" i="1"/>
  <c r="R26" i="3" s="1"/>
  <c r="Q26" i="1"/>
  <c r="Q26" i="3" s="1"/>
  <c r="P26" i="1"/>
  <c r="P26" i="3" s="1"/>
  <c r="O26" i="1"/>
  <c r="O26" i="3" s="1"/>
  <c r="BO23" i="1"/>
  <c r="BO23" i="3" s="1"/>
  <c r="BN23" i="1"/>
  <c r="BN23" i="3" s="1"/>
  <c r="BM23" i="1"/>
  <c r="BM23" i="3" s="1"/>
  <c r="BL23" i="1"/>
  <c r="BL23" i="3" s="1"/>
  <c r="BK23" i="1"/>
  <c r="BK23" i="3" s="1"/>
  <c r="BJ23" i="1"/>
  <c r="BJ23" i="3" s="1"/>
  <c r="BH23" i="1"/>
  <c r="BH23" i="3" s="1"/>
  <c r="BG23" i="1"/>
  <c r="BG23" i="3" s="1"/>
  <c r="BF23" i="1"/>
  <c r="BF23" i="3" s="1"/>
  <c r="BE23" i="1"/>
  <c r="BE23" i="3" s="1"/>
  <c r="BD23" i="1"/>
  <c r="BD23" i="3" s="1"/>
  <c r="BC23" i="1"/>
  <c r="BC23" i="3" s="1"/>
  <c r="BB23" i="1"/>
  <c r="BB23" i="3" s="1"/>
  <c r="BA23" i="1"/>
  <c r="BA23" i="3" s="1"/>
  <c r="AZ23" i="1"/>
  <c r="AZ23" i="3" s="1"/>
  <c r="AY23" i="1"/>
  <c r="AY23" i="3" s="1"/>
  <c r="AX23" i="1"/>
  <c r="AX23" i="3" s="1"/>
  <c r="AW23" i="1"/>
  <c r="AW23" i="3" s="1"/>
  <c r="AV23" i="1"/>
  <c r="AV23" i="3" s="1"/>
  <c r="AU23" i="1"/>
  <c r="AU23" i="3" s="1"/>
  <c r="AT23" i="1"/>
  <c r="AT23" i="3" s="1"/>
  <c r="AS23" i="1"/>
  <c r="AS23" i="3" s="1"/>
  <c r="AR23" i="1"/>
  <c r="AR23" i="3" s="1"/>
  <c r="AQ23" i="1"/>
  <c r="AQ23" i="3" s="1"/>
  <c r="AP23" i="1"/>
  <c r="AP23" i="3" s="1"/>
  <c r="AO23" i="1"/>
  <c r="AO23" i="3" s="1"/>
  <c r="AN23" i="1"/>
  <c r="AN23" i="3" s="1"/>
  <c r="AM23" i="1"/>
  <c r="AM23" i="3" s="1"/>
  <c r="AL23" i="1"/>
  <c r="AL23" i="3" s="1"/>
  <c r="AK23" i="1"/>
  <c r="AK23" i="3" s="1"/>
  <c r="AJ23" i="1"/>
  <c r="AJ23" i="3" s="1"/>
  <c r="AH23" i="1"/>
  <c r="AH23" i="3" s="1"/>
  <c r="AG23" i="1"/>
  <c r="AG23" i="3" s="1"/>
  <c r="AF23" i="1"/>
  <c r="AF23" i="3" s="1"/>
  <c r="AE23" i="1"/>
  <c r="AE23" i="3" s="1"/>
  <c r="AA23" i="1"/>
  <c r="AA23" i="3" s="1"/>
  <c r="Z23" i="1"/>
  <c r="Z23" i="3" s="1"/>
  <c r="Y23" i="1"/>
  <c r="Y23" i="3" s="1"/>
  <c r="X23" i="1"/>
  <c r="X23" i="3" s="1"/>
  <c r="W23" i="1"/>
  <c r="W23" i="3" s="1"/>
  <c r="V23" i="1"/>
  <c r="V23" i="3" s="1"/>
  <c r="U23" i="1"/>
  <c r="U23" i="3" s="1"/>
  <c r="T23" i="1"/>
  <c r="T23" i="3" s="1"/>
  <c r="S23" i="1"/>
  <c r="S23" i="3" s="1"/>
  <c r="R23" i="1"/>
  <c r="R23" i="3" s="1"/>
  <c r="Q23" i="1"/>
  <c r="Q23" i="3" s="1"/>
  <c r="P23" i="1"/>
  <c r="P23" i="3" s="1"/>
  <c r="O23" i="1"/>
  <c r="O23" i="3" s="1"/>
  <c r="BG22" i="1"/>
  <c r="BG22" i="3" s="1"/>
  <c r="BF22" i="1"/>
  <c r="AY22" i="1"/>
  <c r="AY22" i="3" s="1"/>
  <c r="AT22" i="1"/>
  <c r="AN22" i="1"/>
  <c r="AN22" i="3" s="1"/>
  <c r="AM22" i="1"/>
  <c r="AM22" i="3" s="1"/>
  <c r="AJ22" i="1"/>
  <c r="AJ22" i="3" s="1"/>
  <c r="AH22" i="1"/>
  <c r="AH22" i="3" s="1"/>
  <c r="X22" i="1"/>
  <c r="X22" i="3" s="1"/>
  <c r="V22" i="1"/>
  <c r="R22" i="1"/>
  <c r="R22" i="3" s="1"/>
  <c r="BO21" i="1"/>
  <c r="BO21" i="3" s="1"/>
  <c r="BN21" i="1"/>
  <c r="BN21" i="3" s="1"/>
  <c r="BM21" i="1"/>
  <c r="BM21" i="3" s="1"/>
  <c r="BL21" i="1"/>
  <c r="BL21" i="3" s="1"/>
  <c r="BK21" i="1"/>
  <c r="BK21" i="3" s="1"/>
  <c r="BJ21" i="1"/>
  <c r="BJ21" i="3" s="1"/>
  <c r="BH21" i="1"/>
  <c r="BH21" i="3" s="1"/>
  <c r="BG21" i="1"/>
  <c r="BG21" i="3" s="1"/>
  <c r="BF21" i="1"/>
  <c r="BF21" i="3" s="1"/>
  <c r="BE21" i="1"/>
  <c r="BE21" i="3" s="1"/>
  <c r="BD21" i="1"/>
  <c r="BD21" i="3" s="1"/>
  <c r="BC21" i="1"/>
  <c r="BC21" i="3" s="1"/>
  <c r="BB21" i="1"/>
  <c r="BB21" i="3" s="1"/>
  <c r="BA21" i="1"/>
  <c r="BA21" i="3" s="1"/>
  <c r="AZ21" i="1"/>
  <c r="AZ21" i="3" s="1"/>
  <c r="AY21" i="1"/>
  <c r="AY21" i="3" s="1"/>
  <c r="AX21" i="1"/>
  <c r="AX21" i="3" s="1"/>
  <c r="AW21" i="1"/>
  <c r="AW21" i="3" s="1"/>
  <c r="AV21" i="1"/>
  <c r="AV21" i="3" s="1"/>
  <c r="AU21" i="1"/>
  <c r="AU21" i="3" s="1"/>
  <c r="AT21" i="1"/>
  <c r="AT21" i="3" s="1"/>
  <c r="AS21" i="1"/>
  <c r="AS21" i="3" s="1"/>
  <c r="AR21" i="1"/>
  <c r="AR21" i="3" s="1"/>
  <c r="AQ21" i="1"/>
  <c r="AQ21" i="3" s="1"/>
  <c r="AP21" i="1"/>
  <c r="AP21" i="3" s="1"/>
  <c r="AO21" i="1"/>
  <c r="AO21" i="3" s="1"/>
  <c r="AN21" i="1"/>
  <c r="AN21" i="3" s="1"/>
  <c r="AM21" i="1"/>
  <c r="AM21" i="3" s="1"/>
  <c r="AL21" i="1"/>
  <c r="AL21" i="3" s="1"/>
  <c r="AK21" i="1"/>
  <c r="AK21" i="3" s="1"/>
  <c r="AJ21" i="1"/>
  <c r="AH21" i="1"/>
  <c r="AH21" i="3" s="1"/>
  <c r="AG21" i="1"/>
  <c r="AG21" i="3" s="1"/>
  <c r="AF21" i="1"/>
  <c r="AF21" i="3" s="1"/>
  <c r="AE21" i="1"/>
  <c r="AE21" i="3" s="1"/>
  <c r="AD21" i="1"/>
  <c r="AD21" i="3" s="1"/>
  <c r="AA21" i="1"/>
  <c r="AA21" i="3" s="1"/>
  <c r="Z21" i="1"/>
  <c r="Z21" i="3" s="1"/>
  <c r="X21" i="1"/>
  <c r="X21" i="3" s="1"/>
  <c r="W21" i="1"/>
  <c r="W21" i="3" s="1"/>
  <c r="V21" i="1"/>
  <c r="V21" i="3" s="1"/>
  <c r="U21" i="1"/>
  <c r="U21" i="3" s="1"/>
  <c r="T21" i="1"/>
  <c r="T21" i="3" s="1"/>
  <c r="S21" i="1"/>
  <c r="S21" i="3" s="1"/>
  <c r="R21" i="1"/>
  <c r="R21" i="3" s="1"/>
  <c r="Q21" i="1"/>
  <c r="Q21" i="3" s="1"/>
  <c r="P21" i="1"/>
  <c r="P21" i="3" s="1"/>
  <c r="O21" i="1"/>
  <c r="O21" i="3" s="1"/>
  <c r="AD20" i="1"/>
  <c r="AD20" i="3" s="1"/>
  <c r="BO19" i="1"/>
  <c r="BO19" i="3" s="1"/>
  <c r="BN19" i="1"/>
  <c r="BN19" i="3" s="1"/>
  <c r="BM19" i="1"/>
  <c r="BM19" i="3" s="1"/>
  <c r="BL19" i="1"/>
  <c r="BL19" i="3" s="1"/>
  <c r="BK19" i="1"/>
  <c r="BK19" i="3" s="1"/>
  <c r="BJ19" i="1"/>
  <c r="BJ19" i="3" s="1"/>
  <c r="BH19" i="1"/>
  <c r="BH19" i="3" s="1"/>
  <c r="BG19" i="1"/>
  <c r="BG19" i="3" s="1"/>
  <c r="BF19" i="1"/>
  <c r="BF19" i="3" s="1"/>
  <c r="BE19" i="1"/>
  <c r="BE19" i="3" s="1"/>
  <c r="BD19" i="1"/>
  <c r="BD19" i="3" s="1"/>
  <c r="BC19" i="1"/>
  <c r="BC19" i="3" s="1"/>
  <c r="BB19" i="1"/>
  <c r="BB19" i="3" s="1"/>
  <c r="BA19" i="1"/>
  <c r="AZ19" i="1"/>
  <c r="AZ19" i="3" s="1"/>
  <c r="AY19" i="1"/>
  <c r="AY19" i="3" s="1"/>
  <c r="AX19" i="1"/>
  <c r="AX19" i="3" s="1"/>
  <c r="AV19" i="1"/>
  <c r="AV19" i="3" s="1"/>
  <c r="AU19" i="1"/>
  <c r="AU19" i="3" s="1"/>
  <c r="AT19" i="1"/>
  <c r="AT19" i="3" s="1"/>
  <c r="AS19" i="1"/>
  <c r="AS19" i="3" s="1"/>
  <c r="AR19" i="1"/>
  <c r="AR19" i="3" s="1"/>
  <c r="AQ19" i="1"/>
  <c r="AQ19" i="3" s="1"/>
  <c r="AP19" i="1"/>
  <c r="AP19" i="3" s="1"/>
  <c r="AO19" i="1"/>
  <c r="AO19" i="3" s="1"/>
  <c r="AN19" i="1"/>
  <c r="AN19" i="3" s="1"/>
  <c r="AM19" i="1"/>
  <c r="AM19" i="3" s="1"/>
  <c r="AL19" i="1"/>
  <c r="AL19" i="3" s="1"/>
  <c r="AK19" i="1"/>
  <c r="AK19" i="3" s="1"/>
  <c r="AJ19" i="1"/>
  <c r="AJ19" i="3" s="1"/>
  <c r="AH19" i="1"/>
  <c r="AH19" i="3" s="1"/>
  <c r="AG19" i="1"/>
  <c r="AG19" i="3" s="1"/>
  <c r="AF19" i="1"/>
  <c r="AF19" i="3" s="1"/>
  <c r="AE19" i="1"/>
  <c r="AE19" i="3" s="1"/>
  <c r="AA19" i="1"/>
  <c r="AA19" i="3" s="1"/>
  <c r="Z19" i="1"/>
  <c r="Z19" i="3" s="1"/>
  <c r="Y19" i="1"/>
  <c r="Y19" i="3" s="1"/>
  <c r="X19" i="1"/>
  <c r="X19" i="3" s="1"/>
  <c r="W19" i="1"/>
  <c r="W19" i="3" s="1"/>
  <c r="V19" i="1"/>
  <c r="V19" i="3" s="1"/>
  <c r="U19" i="1"/>
  <c r="U19" i="3" s="1"/>
  <c r="T19" i="1"/>
  <c r="T19" i="3" s="1"/>
  <c r="S19" i="1"/>
  <c r="S19" i="3" s="1"/>
  <c r="R19" i="1"/>
  <c r="R19" i="3" s="1"/>
  <c r="Q19" i="1"/>
  <c r="Q19" i="3" s="1"/>
  <c r="P19" i="1"/>
  <c r="O19" i="1"/>
  <c r="O19" i="3" s="1"/>
  <c r="AN16" i="1"/>
  <c r="AE16" i="1"/>
  <c r="AE16" i="3" s="1"/>
  <c r="AD16" i="1"/>
  <c r="AD16" i="3" s="1"/>
  <c r="AC16" i="1"/>
  <c r="AC16" i="3" s="1"/>
  <c r="Z16" i="1"/>
  <c r="Z16" i="3" s="1"/>
  <c r="X16" i="1"/>
  <c r="X16" i="3" s="1"/>
  <c r="V16" i="1"/>
  <c r="V16" i="3" s="1"/>
  <c r="U16" i="1"/>
  <c r="U16" i="3" s="1"/>
  <c r="R16" i="1"/>
  <c r="R16" i="3" s="1"/>
  <c r="Q16" i="3"/>
  <c r="P16" i="1"/>
  <c r="P16" i="3" s="1"/>
  <c r="O16" i="1"/>
  <c r="N16" i="1"/>
  <c r="N16" i="3" s="1"/>
  <c r="L16" i="1"/>
  <c r="AN15" i="1"/>
  <c r="AE15" i="1"/>
  <c r="AE15" i="3" s="1"/>
  <c r="AD15" i="1"/>
  <c r="AD15" i="3" s="1"/>
  <c r="AC15" i="1"/>
  <c r="AC15" i="3" s="1"/>
  <c r="AA15" i="1"/>
  <c r="AA15" i="3" s="1"/>
  <c r="Z15" i="1"/>
  <c r="Z15" i="3" s="1"/>
  <c r="X15" i="1"/>
  <c r="X15" i="3" s="1"/>
  <c r="V15" i="1"/>
  <c r="V15" i="3" s="1"/>
  <c r="U15" i="1"/>
  <c r="U15" i="3" s="1"/>
  <c r="S15" i="1"/>
  <c r="S15" i="3" s="1"/>
  <c r="R15" i="1"/>
  <c r="R15" i="3" s="1"/>
  <c r="Q15" i="3"/>
  <c r="P15" i="1"/>
  <c r="P15" i="3" s="1"/>
  <c r="O15" i="1"/>
  <c r="O15" i="3" s="1"/>
  <c r="N15" i="1"/>
  <c r="N15" i="3" s="1"/>
  <c r="L15" i="1"/>
  <c r="L15" i="3" s="1"/>
  <c r="AN14" i="1"/>
  <c r="AN14" i="3" s="1"/>
  <c r="AE14" i="1"/>
  <c r="AE14" i="3" s="1"/>
  <c r="AD14" i="1"/>
  <c r="AD14" i="3" s="1"/>
  <c r="AC14" i="1"/>
  <c r="AC14" i="3" s="1"/>
  <c r="AA14" i="1"/>
  <c r="AA14" i="3" s="1"/>
  <c r="Z14" i="1"/>
  <c r="Z14" i="3" s="1"/>
  <c r="X14" i="1"/>
  <c r="X14" i="3" s="1"/>
  <c r="V14" i="1"/>
  <c r="V14" i="3" s="1"/>
  <c r="U14" i="1"/>
  <c r="U14" i="3" s="1"/>
  <c r="S14" i="1"/>
  <c r="S14" i="3" s="1"/>
  <c r="R14" i="1"/>
  <c r="R14" i="3" s="1"/>
  <c r="Q14" i="3"/>
  <c r="P14" i="1"/>
  <c r="P14" i="3" s="1"/>
  <c r="O14" i="1"/>
  <c r="O14" i="3" s="1"/>
  <c r="N14" i="1"/>
  <c r="L14" i="1"/>
  <c r="L14" i="3" s="1"/>
  <c r="AN13" i="1"/>
  <c r="AN13" i="3" s="1"/>
  <c r="AE13" i="1"/>
  <c r="AE13" i="3" s="1"/>
  <c r="AD13" i="1"/>
  <c r="AD13" i="3" s="1"/>
  <c r="AC13" i="1"/>
  <c r="AC13" i="3" s="1"/>
  <c r="AA13" i="1"/>
  <c r="AA13" i="3" s="1"/>
  <c r="Z13" i="1"/>
  <c r="Z13" i="3" s="1"/>
  <c r="X13" i="1"/>
  <c r="X13" i="3" s="1"/>
  <c r="V13" i="1"/>
  <c r="V13" i="3" s="1"/>
  <c r="U13" i="1"/>
  <c r="U13" i="3" s="1"/>
  <c r="S13" i="1"/>
  <c r="S13" i="3" s="1"/>
  <c r="R13" i="1"/>
  <c r="R13" i="3" s="1"/>
  <c r="Q13" i="3"/>
  <c r="P13" i="1"/>
  <c r="O13" i="1"/>
  <c r="O13" i="3" s="1"/>
  <c r="N13" i="1"/>
  <c r="L13" i="1"/>
  <c r="L13" i="3" s="1"/>
  <c r="X10" i="1"/>
  <c r="X10" i="3" s="1"/>
  <c r="U10" i="1"/>
  <c r="U10" i="3" s="1"/>
  <c r="R10" i="1"/>
  <c r="R10" i="3" s="1"/>
  <c r="Q10" i="3"/>
  <c r="P10" i="1"/>
  <c r="P10" i="3" s="1"/>
  <c r="O10" i="1"/>
  <c r="O10" i="3" s="1"/>
  <c r="N10" i="1"/>
  <c r="N10" i="3" s="1"/>
  <c r="L10" i="1"/>
  <c r="L10" i="3" s="1"/>
  <c r="AL8" i="1"/>
  <c r="AL8" i="3" s="1"/>
  <c r="AJ8" i="1"/>
  <c r="AJ8" i="3" s="1"/>
  <c r="AI8" i="1"/>
  <c r="AI8" i="3" s="1"/>
  <c r="AH8" i="1"/>
  <c r="AH8" i="3" s="1"/>
  <c r="AG8" i="1"/>
  <c r="AG8" i="3" s="1"/>
  <c r="AF8" i="1"/>
  <c r="AF8" i="3" s="1"/>
  <c r="AE8" i="1"/>
  <c r="AE8" i="3" s="1"/>
  <c r="AD8" i="1"/>
  <c r="AD8" i="3" s="1"/>
  <c r="AC8" i="1"/>
  <c r="AC8" i="3" s="1"/>
  <c r="AA8" i="1"/>
  <c r="AA8" i="3" s="1"/>
  <c r="Y8" i="1"/>
  <c r="Y8" i="3" s="1"/>
  <c r="X8" i="1"/>
  <c r="X8" i="3" s="1"/>
  <c r="W8" i="1"/>
  <c r="W8" i="3" s="1"/>
  <c r="V8" i="1"/>
  <c r="V8" i="3" s="1"/>
  <c r="U8" i="1"/>
  <c r="U8" i="3" s="1"/>
  <c r="Q8" i="1"/>
  <c r="Q8" i="3" s="1"/>
  <c r="N8" i="1"/>
  <c r="N8" i="3" s="1"/>
  <c r="L8" i="1"/>
  <c r="L8" i="3" s="1"/>
  <c r="AL7" i="1"/>
  <c r="AL7" i="3" s="1"/>
  <c r="AJ7" i="1"/>
  <c r="AJ7" i="3" s="1"/>
  <c r="AI7" i="1"/>
  <c r="AI7" i="3" s="1"/>
  <c r="AH7" i="1"/>
  <c r="AH7" i="3" s="1"/>
  <c r="AG7" i="1"/>
  <c r="AG7" i="3" s="1"/>
  <c r="AF7" i="1"/>
  <c r="AF7" i="3" s="1"/>
  <c r="AE7" i="1"/>
  <c r="AE7" i="3" s="1"/>
  <c r="AD7" i="1"/>
  <c r="AD7" i="3" s="1"/>
  <c r="AC7" i="1"/>
  <c r="AC7" i="3" s="1"/>
  <c r="AA7" i="1"/>
  <c r="AA7" i="3" s="1"/>
  <c r="Y7" i="1"/>
  <c r="Y7" i="3" s="1"/>
  <c r="X7" i="1"/>
  <c r="X7" i="3" s="1"/>
  <c r="W7" i="1"/>
  <c r="W7" i="3" s="1"/>
  <c r="V7" i="1"/>
  <c r="V7" i="3" s="1"/>
  <c r="U7" i="1"/>
  <c r="U7" i="3" s="1"/>
  <c r="S7" i="1"/>
  <c r="S7" i="3" s="1"/>
  <c r="Q7" i="1"/>
  <c r="Q7" i="3" s="1"/>
  <c r="P7" i="1"/>
  <c r="P7" i="3" s="1"/>
  <c r="N7" i="1"/>
  <c r="N7" i="3" s="1"/>
  <c r="L7" i="1"/>
  <c r="L7" i="3" s="1"/>
  <c r="AA26" i="1"/>
  <c r="AA26" i="3" s="1"/>
  <c r="BD26" i="1" l="1"/>
  <c r="BD26" i="3" s="1"/>
  <c r="AN16" i="3"/>
  <c r="N13" i="3"/>
  <c r="AT22" i="3"/>
  <c r="AN15" i="3"/>
  <c r="Q6" i="3"/>
  <c r="P13" i="3"/>
  <c r="P19" i="3"/>
  <c r="BA19" i="3"/>
  <c r="AJ21" i="3"/>
  <c r="AZ28" i="3"/>
  <c r="Q5" i="3"/>
  <c r="AH27" i="3"/>
  <c r="N14" i="3"/>
  <c r="L16" i="3"/>
  <c r="O16" i="3"/>
  <c r="V22" i="3"/>
  <c r="BF22" i="3"/>
</calcChain>
</file>

<file path=xl/sharedStrings.xml><?xml version="1.0" encoding="utf-8"?>
<sst xmlns="http://schemas.openxmlformats.org/spreadsheetml/2006/main" count="180" uniqueCount="76">
  <si>
    <t>Kriterium</t>
  </si>
  <si>
    <t>Arbeitslose Total</t>
  </si>
  <si>
    <t>Stellensuchende Männer</t>
  </si>
  <si>
    <t>Stellensuchende Frauen</t>
  </si>
  <si>
    <t>Stellensuchende CH</t>
  </si>
  <si>
    <t>Stellensuchende Ausländer</t>
  </si>
  <si>
    <t>Zugänge</t>
  </si>
  <si>
    <t>Abgänge</t>
  </si>
  <si>
    <t>davon eine Stelle</t>
  </si>
  <si>
    <t>Offene Stellen</t>
  </si>
  <si>
    <t>Zwischenverdienst</t>
  </si>
  <si>
    <t>Q-Programme</t>
  </si>
  <si>
    <t>Weiterbildung §</t>
  </si>
  <si>
    <t>übrige nicht AL SteSu</t>
  </si>
  <si>
    <t>Arbeitslos</t>
  </si>
  <si>
    <t>Aussteuerungen</t>
  </si>
  <si>
    <t>Dauer der Stellensuche</t>
  </si>
  <si>
    <t>bis 3 Mt</t>
  </si>
  <si>
    <t>3 bis 6 Mt</t>
  </si>
  <si>
    <t>6 bis 9 Mt</t>
  </si>
  <si>
    <t>9 bis 12 Mt</t>
  </si>
  <si>
    <t>&gt;12 Mt</t>
  </si>
  <si>
    <t>Anzahl Ausfallstunden</t>
  </si>
  <si>
    <t xml:space="preserve">Anzahl Betriebsabteilungen </t>
  </si>
  <si>
    <t>Anzahl Arbeitnehmer Betroffen</t>
  </si>
  <si>
    <t>Voranmeldungen total</t>
  </si>
  <si>
    <t>davon kein oder teilweise Einspruch</t>
  </si>
  <si>
    <t>Anzahl voraussichtlich betroffene Arbeitsplätze</t>
  </si>
  <si>
    <t>Stellensuchende Total</t>
  </si>
  <si>
    <t>Arbeitslose Regional</t>
  </si>
  <si>
    <t>Solothurn</t>
  </si>
  <si>
    <t>Grenchen</t>
  </si>
  <si>
    <t>Olten/Gösgen/Gäu</t>
  </si>
  <si>
    <t>Thal</t>
  </si>
  <si>
    <t>Thierstein/Dorneck</t>
  </si>
  <si>
    <t>unter 20</t>
  </si>
  <si>
    <t>20 - 24 jährig</t>
  </si>
  <si>
    <t>25 - 29 jährig</t>
  </si>
  <si>
    <t>30 - 39 jährig</t>
  </si>
  <si>
    <t>40 - 49 jährig</t>
  </si>
  <si>
    <t>50 - 59 jährig</t>
  </si>
  <si>
    <t>60 und älter</t>
  </si>
  <si>
    <t>Stellensuchende Regional</t>
  </si>
  <si>
    <t>Veränderungen</t>
  </si>
  <si>
    <t>Kurzarbeitsentschädigung</t>
  </si>
  <si>
    <t>Stellensuchende nach Alter</t>
  </si>
  <si>
    <t>#</t>
  </si>
  <si>
    <t>Erwerbspersonen</t>
  </si>
  <si>
    <t>Stellensuchende total</t>
  </si>
  <si>
    <t>Stellensuchende:</t>
  </si>
  <si>
    <t>STS unter 20</t>
  </si>
  <si>
    <t>STS 20 - 24 jährig</t>
  </si>
  <si>
    <t>STS 25 - 29 jährig</t>
  </si>
  <si>
    <t>STS 30 - 39 jährig</t>
  </si>
  <si>
    <t>STS 40 - 49 jährig</t>
  </si>
  <si>
    <t>STS 50 - 59 jährig</t>
  </si>
  <si>
    <t>STS 60 und älter</t>
  </si>
  <si>
    <t>Arbeitslose</t>
  </si>
  <si>
    <t>Reg. Solothurn</t>
  </si>
  <si>
    <t>Reg. Grenchen</t>
  </si>
  <si>
    <t>Reg. Olten/Gösgen/Gäu</t>
  </si>
  <si>
    <t>Reg. Thal</t>
  </si>
  <si>
    <t>Reg. Thierstein/Dorneck</t>
  </si>
  <si>
    <t>Stellensuchende</t>
  </si>
  <si>
    <t>EP VZ 2010</t>
  </si>
  <si>
    <t>EP VZ 2000</t>
  </si>
  <si>
    <t>EP SE 2012 - 2014</t>
  </si>
  <si>
    <t>Voranmeldungen pro Monat</t>
  </si>
  <si>
    <t>Anzahl Ausfallstunden pro Monat</t>
  </si>
  <si>
    <t>Anzahl Betriebsabteilungen pro Monat</t>
  </si>
  <si>
    <t>Anzahl Arbeitnehmer Betroffen pro Monat</t>
  </si>
  <si>
    <t>Anzahl voraussichtlich betroffene Arbeitsplätze p.M.</t>
  </si>
  <si>
    <t xml:space="preserve">Weiterbildung </t>
  </si>
  <si>
    <t>EP SE 2015 - 2017</t>
  </si>
  <si>
    <t>n.v.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</si>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</sst>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_ ;\-0\ "/>
    <numFmt numFmtId="166" formatCode="_ * #,##0.0_ ;_ * \-#,##0.0_ ;_ * &quot;-&quot;??_ ;_ @_ "/>
    <numFmt numFmtId="167" formatCode="#,##0_ ;\-#,##0\ "/>
  </numFmts>
  <fonts count="13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Frutiger LT Com 55 Roman"/>
      <family val="2"/>
    </font>
    <font>
      <b/>
      <sz val="10"/>
      <name val="Frutiger LT Com 55 Roman"/>
      <family val="2"/>
    </font>
    <font>
      <sz val="8"/>
      <name val="Frutiger LT Com 55 Roman"/>
      <family val="2"/>
    </font>
    <font>
      <sz val="8.5"/>
      <name val="MS Sans Serif"/>
      <family val="2"/>
    </font>
    <font>
      <sz val="9"/>
      <name val="Frutiger LT Com 55 Roman"/>
      <family val="2"/>
    </font>
    <font>
      <sz val="8.5"/>
      <name val="Frutiger LT Com 55 Roman"/>
      <family val="2"/>
    </font>
    <font>
      <sz val="10"/>
      <color rgb="FFFF0000"/>
      <name val="Frutiger LT Com 55 Roman"/>
      <family val="2"/>
    </font>
    <font>
      <sz val="10"/>
      <color rgb="FF000000"/>
      <name val="Arial"/>
      <family val="2"/>
    </font>
    <font>
      <b/>
      <sz val="8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1" fillId="0" borderId="0"/>
  </cellStyleXfs>
  <cellXfs count="5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1" xfId="0" applyFont="1" applyBorder="1"/>
    <xf numFmtId="17" fontId="5" fillId="2" borderId="0" xfId="0" applyNumberFormat="1" applyFont="1" applyFill="1"/>
    <xf numFmtId="0" fontId="4" fillId="0" borderId="0" xfId="0" applyFont="1" applyAlignment="1">
      <alignment wrapText="1"/>
    </xf>
    <xf numFmtId="164" fontId="4" fillId="0" borderId="0" xfId="1" applyNumberFormat="1" applyFont="1" applyFill="1" applyBorder="1"/>
    <xf numFmtId="164" fontId="5" fillId="0" borderId="0" xfId="1" applyNumberFormat="1" applyFont="1" applyFill="1" applyBorder="1"/>
    <xf numFmtId="164" fontId="5" fillId="0" borderId="0" xfId="1" applyNumberFormat="1" applyFont="1" applyFill="1" applyBorder="1" applyAlignment="1">
      <alignment horizontal="center" vertical="center" wrapText="1"/>
    </xf>
    <xf numFmtId="17" fontId="5" fillId="2" borderId="1" xfId="0" applyNumberFormat="1" applyFont="1" applyFill="1" applyBorder="1"/>
    <xf numFmtId="164" fontId="4" fillId="0" borderId="1" xfId="1" applyNumberFormat="1" applyFont="1" applyFill="1" applyBorder="1"/>
    <xf numFmtId="164" fontId="5" fillId="0" borderId="1" xfId="1" applyNumberFormat="1" applyFont="1" applyFill="1" applyBorder="1"/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49" fontId="4" fillId="0" borderId="0" xfId="0" applyNumberFormat="1" applyFont="1"/>
    <xf numFmtId="165" fontId="5" fillId="2" borderId="0" xfId="1" applyNumberFormat="1" applyFont="1" applyFill="1" applyBorder="1"/>
    <xf numFmtId="164" fontId="6" fillId="0" borderId="0" xfId="1" applyNumberFormat="1" applyFont="1" applyFill="1" applyBorder="1"/>
    <xf numFmtId="164" fontId="6" fillId="0" borderId="1" xfId="1" applyNumberFormat="1" applyFont="1" applyFill="1" applyBorder="1"/>
    <xf numFmtId="166" fontId="4" fillId="0" borderId="0" xfId="1" applyNumberFormat="1" applyFont="1" applyFill="1" applyBorder="1"/>
    <xf numFmtId="166" fontId="5" fillId="0" borderId="0" xfId="1" applyNumberFormat="1" applyFont="1" applyFill="1" applyBorder="1"/>
    <xf numFmtId="17" fontId="5" fillId="2" borderId="2" xfId="0" applyNumberFormat="1" applyFont="1" applyFill="1" applyBorder="1"/>
    <xf numFmtId="164" fontId="4" fillId="0" borderId="2" xfId="1" applyNumberFormat="1" applyFont="1" applyFill="1" applyBorder="1"/>
    <xf numFmtId="166" fontId="4" fillId="0" borderId="2" xfId="1" applyNumberFormat="1" applyFont="1" applyFill="1" applyBorder="1"/>
    <xf numFmtId="166" fontId="5" fillId="0" borderId="2" xfId="1" applyNumberFormat="1" applyFont="1" applyFill="1" applyBorder="1"/>
    <xf numFmtId="166" fontId="4" fillId="0" borderId="1" xfId="1" applyNumberFormat="1" applyFont="1" applyFill="1" applyBorder="1"/>
    <xf numFmtId="166" fontId="5" fillId="0" borderId="1" xfId="1" applyNumberFormat="1" applyFont="1" applyFill="1" applyBorder="1"/>
    <xf numFmtId="166" fontId="0" fillId="0" borderId="0" xfId="0" applyNumberFormat="1"/>
    <xf numFmtId="0" fontId="7" fillId="0" borderId="0" xfId="0" applyFont="1"/>
    <xf numFmtId="0" fontId="0" fillId="0" borderId="1" xfId="0" applyBorder="1"/>
    <xf numFmtId="1" fontId="4" fillId="0" borderId="0" xfId="0" applyNumberFormat="1" applyFont="1"/>
    <xf numFmtId="0" fontId="9" fillId="0" borderId="0" xfId="0" applyFont="1"/>
    <xf numFmtId="3" fontId="4" fillId="0" borderId="0" xfId="1" applyNumberFormat="1" applyFont="1" applyFill="1" applyBorder="1"/>
    <xf numFmtId="3" fontId="4" fillId="0" borderId="0" xfId="0" applyNumberFormat="1" applyFont="1"/>
    <xf numFmtId="0" fontId="8" fillId="0" borderId="0" xfId="0" applyFont="1"/>
    <xf numFmtId="3" fontId="4" fillId="0" borderId="1" xfId="1" applyNumberFormat="1" applyFont="1" applyFill="1" applyBorder="1"/>
    <xf numFmtId="3" fontId="5" fillId="0" borderId="0" xfId="0" applyNumberFormat="1" applyFont="1"/>
    <xf numFmtId="0" fontId="5" fillId="0" borderId="0" xfId="0" applyFont="1" applyAlignment="1">
      <alignment horizontal="center"/>
    </xf>
    <xf numFmtId="3" fontId="10" fillId="0" borderId="0" xfId="0" applyNumberFormat="1" applyFont="1"/>
    <xf numFmtId="0" fontId="4" fillId="0" borderId="2" xfId="0" applyFont="1" applyBorder="1"/>
    <xf numFmtId="0" fontId="0" fillId="0" borderId="2" xfId="0" applyBorder="1"/>
    <xf numFmtId="17" fontId="5" fillId="2" borderId="3" xfId="0" applyNumberFormat="1" applyFont="1" applyFill="1" applyBorder="1"/>
    <xf numFmtId="17" fontId="5" fillId="3" borderId="0" xfId="0" applyNumberFormat="1" applyFont="1" applyFill="1"/>
    <xf numFmtId="164" fontId="4" fillId="0" borderId="0" xfId="1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right"/>
    </xf>
    <xf numFmtId="1" fontId="4" fillId="0" borderId="0" xfId="1" applyNumberFormat="1" applyFont="1" applyFill="1" applyBorder="1"/>
    <xf numFmtId="1" fontId="4" fillId="0" borderId="0" xfId="1" quotePrefix="1" applyNumberFormat="1" applyFont="1" applyFill="1" applyBorder="1" applyAlignment="1">
      <alignment horizontal="center"/>
    </xf>
    <xf numFmtId="167" fontId="4" fillId="0" borderId="0" xfId="1" quotePrefix="1" applyNumberFormat="1" applyFont="1" applyFill="1" applyBorder="1" applyAlignment="1">
      <alignment horizontal="center"/>
    </xf>
    <xf numFmtId="164" fontId="4" fillId="0" borderId="0" xfId="1" quotePrefix="1" applyNumberFormat="1" applyFont="1" applyFill="1" applyBorder="1" applyAlignment="1">
      <alignment horizontal="center"/>
    </xf>
    <xf numFmtId="17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7" fontId="12" fillId="3" borderId="4" xfId="0" applyNumberFormat="1" applyFont="1" applyFill="1" applyBorder="1"/>
  </cellXfs>
  <cellStyles count="6">
    <cellStyle name="Komma" xfId="1" builtinId="3"/>
    <cellStyle name="Standard" xfId="0" builtinId="0"/>
    <cellStyle name="Standard 2" xfId="2" xr:uid="{00000000-0005-0000-0000-000002000000}"/>
    <cellStyle name="Standard 3" xfId="3" xr:uid="{00000000-0005-0000-0000-000003000000}"/>
    <cellStyle name="Standard 4" xfId="4" xr:uid="{00000000-0005-0000-0000-000004000000}"/>
    <cellStyle name="Standard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FFIVWSTAT\03%20Arbeit%20und%20Erwerb\03_11%20Arbeitslosenzahlen\2024\Kopie_Januar_Arbeitslosenzahlen_1992-2024_Monatswerte.xlsx" TargetMode="External"/><Relationship Id="rId1" Type="http://schemas.openxmlformats.org/officeDocument/2006/relationships/externalLinkPath" Target="/FFIVWSTAT/03%20Arbeit%20und%20Erwerb/03_11%20Arbeitslosenzahlen/2024/Kopie_Januar_Arbeitslosenzahlen_1992-2024_Monatswert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FFIVWSTAT\03%20Arbeit%20und%20Erwerb\03_11%20Arbeitslosenzahlen\2025\Kopie_Februar_Arbeitslosenzahlen_1992-2025_Monatswerte.xlsx" TargetMode="External"/><Relationship Id="rId1" Type="http://schemas.openxmlformats.org/officeDocument/2006/relationships/externalLinkPath" Target="/FFIVWSTAT/03%20Arbeit%20und%20Erwerb/03_11%20Arbeitslosenzahlen/2025/Kopie_Februar_Arbeitslosenzahlen_1992-2025_Monatswerte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FFIVWSTAT\03%20Arbeit%20und%20Erwerb\03_11%20Arbeitslosenzahlen\2025\Kopie_April_Arbeitslosenzahlen_1992-2025_Monatswerte.xlsx" TargetMode="External"/><Relationship Id="rId1" Type="http://schemas.openxmlformats.org/officeDocument/2006/relationships/externalLinkPath" Target="/FFIVWSTAT/03%20Arbeit%20und%20Erwerb/03_11%20Arbeitslosenzahlen/2025/Kopie_April_Arbeitslosenzahlen_1992-2025_Monatswer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hreswerte"/>
      <sheetName val="Monatswerte"/>
      <sheetName val="Quoten"/>
      <sheetName val="Erwerbspersonen"/>
    </sheetNames>
    <sheetDataSet>
      <sheetData sheetId="0"/>
      <sheetData sheetId="1">
        <row r="3">
          <cell r="C3">
            <v>7667</v>
          </cell>
          <cell r="D3">
            <v>7675</v>
          </cell>
          <cell r="E3">
            <v>7517</v>
          </cell>
          <cell r="F3">
            <v>7369</v>
          </cell>
          <cell r="G3">
            <v>7140</v>
          </cell>
          <cell r="H3">
            <v>7010</v>
          </cell>
          <cell r="I3">
            <v>7029</v>
          </cell>
          <cell r="J3">
            <v>7213</v>
          </cell>
          <cell r="K3">
            <v>7113</v>
          </cell>
          <cell r="L3">
            <v>6911</v>
          </cell>
          <cell r="M3">
            <v>7101</v>
          </cell>
          <cell r="N3">
            <v>7283</v>
          </cell>
          <cell r="O3">
            <v>7317</v>
          </cell>
          <cell r="P3">
            <v>7398</v>
          </cell>
          <cell r="Q3">
            <v>7235</v>
          </cell>
          <cell r="R3">
            <v>7063</v>
          </cell>
          <cell r="S3">
            <v>7042</v>
          </cell>
          <cell r="T3">
            <v>6957</v>
          </cell>
          <cell r="U3">
            <v>6951</v>
          </cell>
          <cell r="V3">
            <v>6998</v>
          </cell>
          <cell r="W3">
            <v>6949</v>
          </cell>
          <cell r="X3">
            <v>6954</v>
          </cell>
          <cell r="Y3">
            <v>7012</v>
          </cell>
          <cell r="Z3">
            <v>7040</v>
          </cell>
          <cell r="AG3">
            <v>6191</v>
          </cell>
          <cell r="AH3">
            <v>6138</v>
          </cell>
          <cell r="AI3">
            <v>6041</v>
          </cell>
          <cell r="AJ3">
            <v>5901</v>
          </cell>
          <cell r="AK3">
            <v>5844</v>
          </cell>
          <cell r="AL3">
            <v>5937</v>
          </cell>
          <cell r="AM3">
            <v>5940</v>
          </cell>
          <cell r="AN3">
            <v>5906</v>
          </cell>
          <cell r="AO3">
            <v>5751</v>
          </cell>
          <cell r="AP3">
            <v>5565</v>
          </cell>
          <cell r="AQ3">
            <v>5450</v>
          </cell>
          <cell r="AR3">
            <v>5320</v>
          </cell>
          <cell r="AS3">
            <v>5325</v>
          </cell>
          <cell r="AT3">
            <v>5309</v>
          </cell>
          <cell r="AU3">
            <v>5138</v>
          </cell>
          <cell r="AV3">
            <v>5058</v>
          </cell>
          <cell r="AW3">
            <v>5131</v>
          </cell>
          <cell r="AX3">
            <v>5263</v>
          </cell>
          <cell r="AY3">
            <v>5331</v>
          </cell>
          <cell r="AZ3">
            <v>5118</v>
          </cell>
          <cell r="BA3">
            <v>5026</v>
          </cell>
          <cell r="BB3">
            <v>4989</v>
          </cell>
          <cell r="BC3">
            <v>4728</v>
          </cell>
          <cell r="BD3">
            <v>4554</v>
          </cell>
          <cell r="BE3">
            <v>4566</v>
          </cell>
          <cell r="BF3">
            <v>4543</v>
          </cell>
          <cell r="BG3">
            <v>4617</v>
          </cell>
          <cell r="BH3">
            <v>4680</v>
          </cell>
          <cell r="BI3">
            <v>4904</v>
          </cell>
          <cell r="BJ3">
            <v>5355</v>
          </cell>
          <cell r="BK3">
            <v>5762</v>
          </cell>
          <cell r="BL3">
            <v>6025</v>
          </cell>
          <cell r="BM3">
            <v>6352</v>
          </cell>
          <cell r="BN3">
            <v>6548</v>
          </cell>
          <cell r="BO3">
            <v>6681</v>
          </cell>
          <cell r="BP3">
            <v>7115</v>
          </cell>
          <cell r="BQ3">
            <v>7338</v>
          </cell>
          <cell r="BR3">
            <v>7466</v>
          </cell>
          <cell r="BS3">
            <v>7587</v>
          </cell>
          <cell r="BT3">
            <v>7671</v>
          </cell>
          <cell r="BU3">
            <v>7848</v>
          </cell>
          <cell r="BV3">
            <v>8203</v>
          </cell>
          <cell r="BW3">
            <v>8186</v>
          </cell>
          <cell r="BX3">
            <v>8115</v>
          </cell>
          <cell r="BY3">
            <v>8054</v>
          </cell>
          <cell r="BZ3">
            <v>7711</v>
          </cell>
          <cell r="CA3">
            <v>7457</v>
          </cell>
          <cell r="CB3">
            <v>7222</v>
          </cell>
          <cell r="CC3">
            <v>7133</v>
          </cell>
          <cell r="CD3">
            <v>7051</v>
          </cell>
          <cell r="CE3">
            <v>6808</v>
          </cell>
          <cell r="CF3">
            <v>6708</v>
          </cell>
          <cell r="CG3">
            <v>6595</v>
          </cell>
          <cell r="CH3">
            <v>6693</v>
          </cell>
          <cell r="CI3">
            <v>6587</v>
          </cell>
          <cell r="CJ3">
            <v>6349</v>
          </cell>
          <cell r="CK3">
            <v>6136</v>
          </cell>
          <cell r="CL3">
            <v>5611</v>
          </cell>
          <cell r="CM3">
            <v>5251</v>
          </cell>
          <cell r="CN3">
            <v>5162</v>
          </cell>
          <cell r="CO3">
            <v>4967</v>
          </cell>
          <cell r="CP3">
            <v>5081</v>
          </cell>
          <cell r="CQ3">
            <v>5066</v>
          </cell>
          <cell r="CR3">
            <v>5110</v>
          </cell>
          <cell r="CS3">
            <v>5393</v>
          </cell>
          <cell r="CT3">
            <v>5638</v>
          </cell>
          <cell r="CU3">
            <v>5708</v>
          </cell>
          <cell r="CV3">
            <v>5715</v>
          </cell>
          <cell r="CW3">
            <v>5516</v>
          </cell>
          <cell r="CX3">
            <v>5445</v>
          </cell>
          <cell r="CY3">
            <v>5344</v>
          </cell>
          <cell r="CZ3">
            <v>5299</v>
          </cell>
          <cell r="DA3">
            <v>5352</v>
          </cell>
          <cell r="DB3">
            <v>5473</v>
          </cell>
          <cell r="DC3">
            <v>5478</v>
          </cell>
          <cell r="DD3">
            <v>5656</v>
          </cell>
          <cell r="DE3">
            <v>5998</v>
          </cell>
          <cell r="DF3">
            <v>6310</v>
          </cell>
          <cell r="DG3">
            <v>6520</v>
          </cell>
          <cell r="DH3">
            <v>6484</v>
          </cell>
          <cell r="DI3">
            <v>6295</v>
          </cell>
          <cell r="DJ3">
            <v>6152</v>
          </cell>
          <cell r="DK3">
            <v>5979</v>
          </cell>
          <cell r="DL3">
            <v>5869</v>
          </cell>
          <cell r="DM3">
            <v>5903</v>
          </cell>
          <cell r="DN3">
            <v>5826</v>
          </cell>
          <cell r="DO3">
            <v>5735</v>
          </cell>
          <cell r="DP3">
            <v>5897</v>
          </cell>
          <cell r="DQ3">
            <v>6064</v>
          </cell>
          <cell r="DR3">
            <v>6195</v>
          </cell>
          <cell r="DS3">
            <v>6154</v>
          </cell>
          <cell r="DT3">
            <v>6060</v>
          </cell>
          <cell r="DU3">
            <v>5923</v>
          </cell>
          <cell r="DV3">
            <v>5772</v>
          </cell>
          <cell r="DW3">
            <v>5602</v>
          </cell>
          <cell r="DX3">
            <v>5539</v>
          </cell>
          <cell r="DY3">
            <v>5511</v>
          </cell>
          <cell r="DZ3">
            <v>5340</v>
          </cell>
          <cell r="EA3">
            <v>5290</v>
          </cell>
          <cell r="EB3">
            <v>5282</v>
          </cell>
          <cell r="EC3">
            <v>5437</v>
          </cell>
          <cell r="ED3">
            <v>5723</v>
          </cell>
          <cell r="EE3">
            <v>5726</v>
          </cell>
          <cell r="EF3">
            <v>5772</v>
          </cell>
          <cell r="EG3">
            <v>5878</v>
          </cell>
          <cell r="EH3">
            <v>5897</v>
          </cell>
          <cell r="EI3">
            <v>5784</v>
          </cell>
          <cell r="EJ3">
            <v>5875</v>
          </cell>
          <cell r="EK3">
            <v>6049</v>
          </cell>
          <cell r="EL3">
            <v>6080</v>
          </cell>
          <cell r="EM3">
            <v>6141</v>
          </cell>
          <cell r="EN3">
            <v>6285</v>
          </cell>
          <cell r="EO3">
            <v>6675</v>
          </cell>
          <cell r="EP3">
            <v>6971</v>
          </cell>
          <cell r="EQ3">
            <v>6954</v>
          </cell>
          <cell r="ER3">
            <v>7002</v>
          </cell>
          <cell r="ES3">
            <v>6915</v>
          </cell>
          <cell r="ET3">
            <v>6798</v>
          </cell>
          <cell r="EU3">
            <v>6727</v>
          </cell>
          <cell r="EV3">
            <v>6672</v>
          </cell>
          <cell r="EW3">
            <v>6614</v>
          </cell>
          <cell r="EX3">
            <v>6744</v>
          </cell>
          <cell r="EY3">
            <v>6812</v>
          </cell>
          <cell r="EZ3">
            <v>6883</v>
          </cell>
          <cell r="FA3">
            <v>7099</v>
          </cell>
          <cell r="FB3">
            <v>7272</v>
          </cell>
        </row>
        <row r="4">
          <cell r="C4">
            <v>5327</v>
          </cell>
          <cell r="D4">
            <v>5242</v>
          </cell>
          <cell r="E4">
            <v>5037</v>
          </cell>
          <cell r="F4">
            <v>4785</v>
          </cell>
          <cell r="G4">
            <v>4560</v>
          </cell>
          <cell r="H4">
            <v>4413</v>
          </cell>
          <cell r="I4">
            <v>4462</v>
          </cell>
          <cell r="J4">
            <v>4648</v>
          </cell>
          <cell r="K4">
            <v>4506</v>
          </cell>
          <cell r="L4">
            <v>4333</v>
          </cell>
          <cell r="M4">
            <v>4511</v>
          </cell>
          <cell r="N4">
            <v>4803</v>
          </cell>
          <cell r="O4">
            <v>4848</v>
          </cell>
          <cell r="P4">
            <v>4877</v>
          </cell>
          <cell r="Q4">
            <v>4741</v>
          </cell>
          <cell r="R4">
            <v>4473</v>
          </cell>
          <cell r="S4">
            <v>4369</v>
          </cell>
          <cell r="T4">
            <v>4228</v>
          </cell>
          <cell r="U4">
            <v>4253</v>
          </cell>
          <cell r="V4">
            <v>4360</v>
          </cell>
          <cell r="W4">
            <v>4372</v>
          </cell>
          <cell r="X4">
            <v>4312</v>
          </cell>
          <cell r="Y4">
            <v>4362</v>
          </cell>
          <cell r="Z4">
            <v>4457</v>
          </cell>
          <cell r="AG4">
            <v>3676</v>
          </cell>
          <cell r="AH4">
            <v>3641</v>
          </cell>
          <cell r="AI4">
            <v>3606</v>
          </cell>
          <cell r="AJ4">
            <v>3501</v>
          </cell>
          <cell r="AK4">
            <v>3444</v>
          </cell>
          <cell r="AL4">
            <v>3634</v>
          </cell>
          <cell r="AM4">
            <v>3711</v>
          </cell>
          <cell r="AN4">
            <v>3602</v>
          </cell>
          <cell r="AO4">
            <v>3441</v>
          </cell>
          <cell r="AP4">
            <v>3233</v>
          </cell>
          <cell r="AQ4">
            <v>3182</v>
          </cell>
          <cell r="AR4">
            <v>3050</v>
          </cell>
          <cell r="AS4">
            <v>3116</v>
          </cell>
          <cell r="AT4">
            <v>3191</v>
          </cell>
          <cell r="AU4">
            <v>3039</v>
          </cell>
          <cell r="AV4">
            <v>2978</v>
          </cell>
          <cell r="AW4">
            <v>3104</v>
          </cell>
          <cell r="AX4">
            <v>3253</v>
          </cell>
          <cell r="AY4">
            <v>3309</v>
          </cell>
          <cell r="AZ4">
            <v>3120</v>
          </cell>
          <cell r="BA4">
            <v>3019</v>
          </cell>
          <cell r="BB4">
            <v>3063</v>
          </cell>
          <cell r="BC4">
            <v>2779</v>
          </cell>
          <cell r="BD4">
            <v>2630</v>
          </cell>
          <cell r="BE4">
            <v>2763</v>
          </cell>
          <cell r="BF4">
            <v>2804</v>
          </cell>
          <cell r="BG4">
            <v>2824</v>
          </cell>
          <cell r="BH4">
            <v>2888</v>
          </cell>
          <cell r="BI4">
            <v>3176</v>
          </cell>
          <cell r="BJ4">
            <v>3651</v>
          </cell>
          <cell r="BK4">
            <v>4040</v>
          </cell>
          <cell r="BL4">
            <v>4313</v>
          </cell>
          <cell r="BM4">
            <v>4534</v>
          </cell>
          <cell r="BN4">
            <v>4654</v>
          </cell>
          <cell r="BO4">
            <v>4767</v>
          </cell>
          <cell r="BP4">
            <v>5176</v>
          </cell>
          <cell r="BQ4">
            <v>5403</v>
          </cell>
          <cell r="BR4">
            <v>5488</v>
          </cell>
          <cell r="BS4">
            <v>5550</v>
          </cell>
          <cell r="BT4">
            <v>5659</v>
          </cell>
          <cell r="BU4">
            <v>5783</v>
          </cell>
          <cell r="BV4">
            <v>6123</v>
          </cell>
          <cell r="BW4">
            <v>6111</v>
          </cell>
          <cell r="BX4">
            <v>6002</v>
          </cell>
          <cell r="BY4">
            <v>5755</v>
          </cell>
          <cell r="BZ4">
            <v>5399</v>
          </cell>
          <cell r="CA4">
            <v>5103</v>
          </cell>
          <cell r="CB4">
            <v>4856</v>
          </cell>
          <cell r="CC4">
            <v>4752</v>
          </cell>
          <cell r="CD4">
            <v>4671</v>
          </cell>
          <cell r="CE4">
            <v>4288</v>
          </cell>
          <cell r="CF4">
            <v>4298</v>
          </cell>
          <cell r="CG4">
            <v>4178</v>
          </cell>
          <cell r="CH4">
            <v>4374</v>
          </cell>
          <cell r="CI4">
            <v>4377</v>
          </cell>
          <cell r="CJ4">
            <v>4146</v>
          </cell>
          <cell r="CK4">
            <v>3860</v>
          </cell>
          <cell r="CL4">
            <v>3495</v>
          </cell>
          <cell r="CM4">
            <v>3109</v>
          </cell>
          <cell r="CN4">
            <v>3070</v>
          </cell>
          <cell r="CO4">
            <v>3043</v>
          </cell>
          <cell r="CP4">
            <v>3222</v>
          </cell>
          <cell r="CQ4">
            <v>3104</v>
          </cell>
          <cell r="CR4">
            <v>3081</v>
          </cell>
          <cell r="CS4">
            <v>3266</v>
          </cell>
          <cell r="CT4">
            <v>3568</v>
          </cell>
          <cell r="CU4">
            <v>3631</v>
          </cell>
          <cell r="CV4">
            <v>3646</v>
          </cell>
          <cell r="CW4">
            <v>3422</v>
          </cell>
          <cell r="CX4">
            <v>3306</v>
          </cell>
          <cell r="CY4">
            <v>3231</v>
          </cell>
          <cell r="CZ4">
            <v>3177</v>
          </cell>
          <cell r="DA4">
            <v>3264</v>
          </cell>
          <cell r="DB4">
            <v>3446</v>
          </cell>
          <cell r="DC4">
            <v>3428</v>
          </cell>
          <cell r="DD4">
            <v>3501</v>
          </cell>
          <cell r="DE4">
            <v>3817</v>
          </cell>
          <cell r="DF4">
            <v>4203</v>
          </cell>
          <cell r="DG4">
            <v>4444</v>
          </cell>
          <cell r="DH4">
            <v>4397</v>
          </cell>
          <cell r="DI4">
            <v>4132</v>
          </cell>
          <cell r="DJ4">
            <v>3934</v>
          </cell>
          <cell r="DK4">
            <v>3810</v>
          </cell>
          <cell r="DL4">
            <v>3651</v>
          </cell>
          <cell r="DM4">
            <v>3673</v>
          </cell>
          <cell r="DN4">
            <v>3683</v>
          </cell>
          <cell r="DO4">
            <v>3542</v>
          </cell>
          <cell r="DP4">
            <v>3593</v>
          </cell>
          <cell r="DQ4">
            <v>3756</v>
          </cell>
          <cell r="DR4">
            <v>3998</v>
          </cell>
          <cell r="DS4">
            <v>4025</v>
          </cell>
          <cell r="DT4">
            <v>3985</v>
          </cell>
          <cell r="DU4">
            <v>3819</v>
          </cell>
          <cell r="DV4">
            <v>3635</v>
          </cell>
          <cell r="DW4">
            <v>3475</v>
          </cell>
          <cell r="DX4">
            <v>3375</v>
          </cell>
          <cell r="DY4">
            <v>3386</v>
          </cell>
          <cell r="DZ4">
            <v>3359</v>
          </cell>
          <cell r="EA4">
            <v>3292</v>
          </cell>
          <cell r="EB4">
            <v>3258</v>
          </cell>
          <cell r="EC4">
            <v>3351</v>
          </cell>
          <cell r="ED4">
            <v>3728</v>
          </cell>
          <cell r="EE4">
            <v>3778</v>
          </cell>
          <cell r="EF4">
            <v>3788</v>
          </cell>
          <cell r="EG4">
            <v>3719</v>
          </cell>
          <cell r="EH4">
            <v>3685</v>
          </cell>
          <cell r="EI4">
            <v>3562</v>
          </cell>
          <cell r="EJ4">
            <v>3589</v>
          </cell>
          <cell r="EK4">
            <v>3753</v>
          </cell>
          <cell r="EL4">
            <v>3891</v>
          </cell>
          <cell r="EM4">
            <v>3805</v>
          </cell>
          <cell r="EN4">
            <v>3853</v>
          </cell>
          <cell r="EO4">
            <v>4107</v>
          </cell>
          <cell r="EP4">
            <v>4601</v>
          </cell>
          <cell r="EQ4">
            <v>4632</v>
          </cell>
          <cell r="ER4">
            <v>4554</v>
          </cell>
          <cell r="ES4">
            <v>4450</v>
          </cell>
          <cell r="ET4">
            <v>4281</v>
          </cell>
          <cell r="EU4">
            <v>4189</v>
          </cell>
          <cell r="EV4">
            <v>4013</v>
          </cell>
          <cell r="EW4">
            <v>3963</v>
          </cell>
          <cell r="EX4">
            <v>4182</v>
          </cell>
          <cell r="EY4">
            <v>4220</v>
          </cell>
          <cell r="EZ4">
            <v>4232</v>
          </cell>
          <cell r="FA4">
            <v>4380</v>
          </cell>
          <cell r="FB4">
            <v>4679</v>
          </cell>
        </row>
        <row r="5">
          <cell r="C5">
            <v>4400</v>
          </cell>
          <cell r="D5">
            <v>4398</v>
          </cell>
          <cell r="E5">
            <v>4269</v>
          </cell>
          <cell r="F5">
            <v>4138</v>
          </cell>
          <cell r="G5">
            <v>4002</v>
          </cell>
          <cell r="H5">
            <v>3889</v>
          </cell>
          <cell r="I5">
            <v>3812</v>
          </cell>
          <cell r="J5">
            <v>3876</v>
          </cell>
          <cell r="K5">
            <v>3839</v>
          </cell>
          <cell r="L5">
            <v>3751</v>
          </cell>
          <cell r="M5">
            <v>3914</v>
          </cell>
          <cell r="N5">
            <v>4041</v>
          </cell>
          <cell r="O5">
            <v>4041</v>
          </cell>
          <cell r="P5">
            <v>4074</v>
          </cell>
          <cell r="Q5">
            <v>3999</v>
          </cell>
          <cell r="R5">
            <v>3886</v>
          </cell>
          <cell r="S5">
            <v>3833</v>
          </cell>
          <cell r="T5">
            <v>3752</v>
          </cell>
          <cell r="U5">
            <v>3727</v>
          </cell>
          <cell r="V5">
            <v>3707</v>
          </cell>
          <cell r="W5">
            <v>3656</v>
          </cell>
          <cell r="X5">
            <v>3697</v>
          </cell>
          <cell r="Y5">
            <v>3764</v>
          </cell>
          <cell r="Z5">
            <v>3802</v>
          </cell>
          <cell r="AG5">
            <v>3217</v>
          </cell>
          <cell r="AH5">
            <v>3156</v>
          </cell>
          <cell r="AI5">
            <v>3118</v>
          </cell>
          <cell r="AJ5">
            <v>3059</v>
          </cell>
          <cell r="AK5">
            <v>3042</v>
          </cell>
          <cell r="AL5">
            <v>3141</v>
          </cell>
          <cell r="AM5">
            <v>3163</v>
          </cell>
          <cell r="AN5">
            <v>3134</v>
          </cell>
          <cell r="AO5">
            <v>3009</v>
          </cell>
          <cell r="AP5">
            <v>2926</v>
          </cell>
          <cell r="AQ5">
            <v>2841</v>
          </cell>
          <cell r="AR5">
            <v>2729</v>
          </cell>
          <cell r="AS5">
            <v>2711</v>
          </cell>
          <cell r="AT5">
            <v>2661</v>
          </cell>
          <cell r="AU5">
            <v>2572</v>
          </cell>
          <cell r="AV5">
            <v>2521</v>
          </cell>
          <cell r="AW5">
            <v>2612</v>
          </cell>
          <cell r="AX5">
            <v>2699</v>
          </cell>
          <cell r="AY5">
            <v>2751</v>
          </cell>
          <cell r="AZ5">
            <v>2658</v>
          </cell>
          <cell r="BA5">
            <v>2542</v>
          </cell>
          <cell r="BB5">
            <v>2541</v>
          </cell>
          <cell r="BC5">
            <v>2393</v>
          </cell>
          <cell r="BD5">
            <v>2298</v>
          </cell>
          <cell r="BE5">
            <v>2255</v>
          </cell>
          <cell r="BF5">
            <v>2287</v>
          </cell>
          <cell r="BG5">
            <v>2309</v>
          </cell>
          <cell r="BH5">
            <v>2390</v>
          </cell>
          <cell r="BI5">
            <v>2605</v>
          </cell>
          <cell r="BJ5">
            <v>2938</v>
          </cell>
          <cell r="BK5">
            <v>3219</v>
          </cell>
          <cell r="BL5">
            <v>3417</v>
          </cell>
          <cell r="BM5">
            <v>3646</v>
          </cell>
          <cell r="BN5">
            <v>3804</v>
          </cell>
          <cell r="BO5">
            <v>3893</v>
          </cell>
          <cell r="BP5">
            <v>4118</v>
          </cell>
          <cell r="BQ5">
            <v>4210</v>
          </cell>
          <cell r="BR5">
            <v>4254</v>
          </cell>
          <cell r="BS5">
            <v>4342</v>
          </cell>
          <cell r="BT5">
            <v>4407</v>
          </cell>
          <cell r="BU5">
            <v>4537</v>
          </cell>
          <cell r="BV5">
            <v>4775</v>
          </cell>
          <cell r="BW5">
            <v>4827</v>
          </cell>
          <cell r="BX5">
            <v>4759</v>
          </cell>
          <cell r="BY5">
            <v>4662</v>
          </cell>
          <cell r="BZ5">
            <v>4457</v>
          </cell>
          <cell r="CA5">
            <v>4284</v>
          </cell>
          <cell r="CB5">
            <v>4114</v>
          </cell>
          <cell r="CC5">
            <v>4007</v>
          </cell>
          <cell r="CD5">
            <v>3933</v>
          </cell>
          <cell r="CE5">
            <v>3768</v>
          </cell>
          <cell r="CF5">
            <v>3668</v>
          </cell>
          <cell r="CG5">
            <v>3635</v>
          </cell>
          <cell r="CH5">
            <v>3750</v>
          </cell>
          <cell r="CI5">
            <v>3705</v>
          </cell>
          <cell r="CJ5">
            <v>3537</v>
          </cell>
          <cell r="CK5">
            <v>3388</v>
          </cell>
          <cell r="CL5">
            <v>3074</v>
          </cell>
          <cell r="CM5">
            <v>2802</v>
          </cell>
          <cell r="CN5">
            <v>2749</v>
          </cell>
          <cell r="CO5">
            <v>2599</v>
          </cell>
          <cell r="CP5">
            <v>2723</v>
          </cell>
          <cell r="CQ5">
            <v>2731</v>
          </cell>
          <cell r="CR5">
            <v>2730</v>
          </cell>
          <cell r="CS5">
            <v>2900</v>
          </cell>
          <cell r="CT5">
            <v>3110</v>
          </cell>
          <cell r="CU5">
            <v>3197</v>
          </cell>
          <cell r="CV5">
            <v>3202</v>
          </cell>
          <cell r="CW5">
            <v>3103</v>
          </cell>
          <cell r="CX5">
            <v>3032</v>
          </cell>
          <cell r="CY5">
            <v>2944</v>
          </cell>
          <cell r="CZ5">
            <v>2877</v>
          </cell>
          <cell r="DA5">
            <v>2862</v>
          </cell>
          <cell r="DB5">
            <v>2928</v>
          </cell>
          <cell r="DC5">
            <v>2907</v>
          </cell>
          <cell r="DD5">
            <v>2974</v>
          </cell>
          <cell r="DE5">
            <v>3194</v>
          </cell>
          <cell r="DF5">
            <v>3458</v>
          </cell>
          <cell r="DG5">
            <v>3578</v>
          </cell>
          <cell r="DH5">
            <v>3564</v>
          </cell>
          <cell r="DI5">
            <v>3465</v>
          </cell>
          <cell r="DJ5">
            <v>3348</v>
          </cell>
          <cell r="DK5">
            <v>3257</v>
          </cell>
          <cell r="DL5">
            <v>3149</v>
          </cell>
          <cell r="DM5">
            <v>3191</v>
          </cell>
          <cell r="DN5">
            <v>3104</v>
          </cell>
          <cell r="DO5">
            <v>3067</v>
          </cell>
          <cell r="DP5">
            <v>3184</v>
          </cell>
          <cell r="DQ5">
            <v>3323</v>
          </cell>
          <cell r="DR5">
            <v>3502</v>
          </cell>
          <cell r="DS5">
            <v>3458</v>
          </cell>
          <cell r="DT5">
            <v>3389</v>
          </cell>
          <cell r="DU5">
            <v>3300</v>
          </cell>
          <cell r="DV5">
            <v>3186</v>
          </cell>
          <cell r="DW5">
            <v>3084</v>
          </cell>
          <cell r="DX5">
            <v>3005</v>
          </cell>
          <cell r="DY5">
            <v>2965</v>
          </cell>
          <cell r="DZ5">
            <v>2866</v>
          </cell>
          <cell r="EA5">
            <v>2843</v>
          </cell>
          <cell r="EB5">
            <v>2852</v>
          </cell>
          <cell r="EC5">
            <v>3000</v>
          </cell>
          <cell r="ED5">
            <v>3245</v>
          </cell>
          <cell r="EE5">
            <v>3268</v>
          </cell>
          <cell r="EF5">
            <v>3260</v>
          </cell>
          <cell r="EG5">
            <v>3270</v>
          </cell>
          <cell r="EH5">
            <v>3265</v>
          </cell>
          <cell r="EI5">
            <v>3184</v>
          </cell>
          <cell r="EJ5">
            <v>3190</v>
          </cell>
          <cell r="EK5">
            <v>3228</v>
          </cell>
          <cell r="EL5">
            <v>3247</v>
          </cell>
          <cell r="EM5">
            <v>3260</v>
          </cell>
          <cell r="EN5">
            <v>3336</v>
          </cell>
          <cell r="EO5">
            <v>3641</v>
          </cell>
          <cell r="EP5">
            <v>3879</v>
          </cell>
          <cell r="EQ5">
            <v>3897</v>
          </cell>
          <cell r="ER5">
            <v>3947</v>
          </cell>
          <cell r="ES5">
            <v>3894</v>
          </cell>
          <cell r="ET5">
            <v>3805</v>
          </cell>
          <cell r="EU5">
            <v>3721</v>
          </cell>
          <cell r="EV5">
            <v>3686</v>
          </cell>
          <cell r="EW5">
            <v>3602</v>
          </cell>
          <cell r="EX5">
            <v>3675</v>
          </cell>
          <cell r="EY5">
            <v>3715</v>
          </cell>
          <cell r="EZ5">
            <v>3753</v>
          </cell>
          <cell r="FA5">
            <v>3947</v>
          </cell>
          <cell r="FB5">
            <v>4126</v>
          </cell>
        </row>
        <row r="6">
          <cell r="C6">
            <v>3267</v>
          </cell>
          <cell r="D6">
            <v>3277</v>
          </cell>
          <cell r="E6">
            <v>3248</v>
          </cell>
          <cell r="F6">
            <v>3231</v>
          </cell>
          <cell r="G6">
            <v>3138</v>
          </cell>
          <cell r="H6">
            <v>3121</v>
          </cell>
          <cell r="I6">
            <v>3217</v>
          </cell>
          <cell r="J6">
            <v>3337</v>
          </cell>
          <cell r="K6">
            <v>3274</v>
          </cell>
          <cell r="L6">
            <v>3160</v>
          </cell>
          <cell r="M6">
            <v>3187</v>
          </cell>
          <cell r="N6">
            <v>3242</v>
          </cell>
          <cell r="O6">
            <v>3276</v>
          </cell>
          <cell r="P6">
            <v>3324</v>
          </cell>
          <cell r="Q6">
            <v>3236</v>
          </cell>
          <cell r="R6">
            <v>3177</v>
          </cell>
          <cell r="S6">
            <v>3209</v>
          </cell>
          <cell r="T6">
            <v>3205</v>
          </cell>
          <cell r="U6">
            <v>3224</v>
          </cell>
          <cell r="V6">
            <v>3291</v>
          </cell>
          <cell r="W6">
            <v>3293</v>
          </cell>
          <cell r="X6">
            <v>3257</v>
          </cell>
          <cell r="Y6">
            <v>3248</v>
          </cell>
          <cell r="Z6">
            <v>3238</v>
          </cell>
          <cell r="AG6">
            <v>2974</v>
          </cell>
          <cell r="AH6">
            <v>2982</v>
          </cell>
          <cell r="AI6">
            <v>2923</v>
          </cell>
          <cell r="AJ6">
            <v>2842</v>
          </cell>
          <cell r="AK6">
            <v>2802</v>
          </cell>
          <cell r="AL6">
            <v>2796</v>
          </cell>
          <cell r="AM6">
            <v>2777</v>
          </cell>
          <cell r="AN6">
            <v>2772</v>
          </cell>
          <cell r="AO6">
            <v>2742</v>
          </cell>
          <cell r="AP6">
            <v>2639</v>
          </cell>
          <cell r="AQ6">
            <v>2609</v>
          </cell>
          <cell r="AR6">
            <v>2591</v>
          </cell>
          <cell r="AS6">
            <v>2614</v>
          </cell>
          <cell r="AT6">
            <v>2648</v>
          </cell>
          <cell r="AU6">
            <v>2566</v>
          </cell>
          <cell r="AV6">
            <v>2537</v>
          </cell>
          <cell r="AW6">
            <v>2519</v>
          </cell>
          <cell r="AX6">
            <v>2564</v>
          </cell>
          <cell r="AY6">
            <v>2580</v>
          </cell>
          <cell r="AZ6">
            <v>2460</v>
          </cell>
          <cell r="BA6">
            <v>2484</v>
          </cell>
          <cell r="BB6">
            <v>2448</v>
          </cell>
          <cell r="BC6">
            <v>2335</v>
          </cell>
          <cell r="BD6">
            <v>2256</v>
          </cell>
          <cell r="BE6">
            <v>2311</v>
          </cell>
          <cell r="BF6">
            <v>2256</v>
          </cell>
          <cell r="BG6">
            <v>2308</v>
          </cell>
          <cell r="BH6">
            <v>2290</v>
          </cell>
          <cell r="BI6">
            <v>2299</v>
          </cell>
          <cell r="BJ6">
            <v>2417</v>
          </cell>
          <cell r="BK6">
            <v>2543</v>
          </cell>
          <cell r="BL6">
            <v>2608</v>
          </cell>
          <cell r="BM6">
            <v>2706</v>
          </cell>
          <cell r="BN6">
            <v>2744</v>
          </cell>
          <cell r="BO6">
            <v>2788</v>
          </cell>
          <cell r="BP6">
            <v>2997</v>
          </cell>
          <cell r="BQ6">
            <v>3128</v>
          </cell>
          <cell r="BR6">
            <v>3212</v>
          </cell>
          <cell r="BS6">
            <v>3245</v>
          </cell>
          <cell r="BT6">
            <v>3264</v>
          </cell>
          <cell r="BU6">
            <v>3311</v>
          </cell>
          <cell r="BV6">
            <v>3428</v>
          </cell>
          <cell r="BW6">
            <v>3359</v>
          </cell>
          <cell r="BX6">
            <v>3356</v>
          </cell>
          <cell r="BY6">
            <v>3392</v>
          </cell>
          <cell r="BZ6">
            <v>3254</v>
          </cell>
          <cell r="CA6">
            <v>3173</v>
          </cell>
          <cell r="CB6">
            <v>3108</v>
          </cell>
          <cell r="CC6">
            <v>3126</v>
          </cell>
          <cell r="CD6">
            <v>3118</v>
          </cell>
          <cell r="CE6">
            <v>3040</v>
          </cell>
          <cell r="CF6">
            <v>3040</v>
          </cell>
          <cell r="CG6">
            <v>2960</v>
          </cell>
          <cell r="CH6">
            <v>2943</v>
          </cell>
          <cell r="CI6">
            <v>2882</v>
          </cell>
          <cell r="CJ6">
            <v>2812</v>
          </cell>
          <cell r="CK6">
            <v>2748</v>
          </cell>
          <cell r="CL6">
            <v>2537</v>
          </cell>
          <cell r="CM6">
            <v>2449</v>
          </cell>
          <cell r="CN6">
            <v>2413</v>
          </cell>
          <cell r="CO6">
            <v>2368</v>
          </cell>
          <cell r="CP6">
            <v>2358</v>
          </cell>
          <cell r="CQ6">
            <v>2335</v>
          </cell>
          <cell r="CR6">
            <v>2380</v>
          </cell>
          <cell r="CS6">
            <v>2493</v>
          </cell>
          <cell r="CT6">
            <v>2528</v>
          </cell>
          <cell r="CU6">
            <v>2511</v>
          </cell>
          <cell r="CV6">
            <v>2513</v>
          </cell>
          <cell r="CW6">
            <v>2413</v>
          </cell>
          <cell r="CX6">
            <v>2413</v>
          </cell>
          <cell r="CY6">
            <v>2400</v>
          </cell>
          <cell r="CZ6">
            <v>2422</v>
          </cell>
          <cell r="DA6">
            <v>2490</v>
          </cell>
          <cell r="DB6">
            <v>2545</v>
          </cell>
          <cell r="DC6">
            <v>2571</v>
          </cell>
          <cell r="DD6">
            <v>2682</v>
          </cell>
          <cell r="DE6">
            <v>2804</v>
          </cell>
          <cell r="DF6">
            <v>2852</v>
          </cell>
          <cell r="DG6">
            <v>2942</v>
          </cell>
          <cell r="DH6">
            <v>2920</v>
          </cell>
          <cell r="DI6">
            <v>2830</v>
          </cell>
          <cell r="DJ6">
            <v>2804</v>
          </cell>
          <cell r="DK6">
            <v>2722</v>
          </cell>
          <cell r="DL6">
            <v>2720</v>
          </cell>
          <cell r="DM6">
            <v>2712</v>
          </cell>
          <cell r="DN6">
            <v>2722</v>
          </cell>
          <cell r="DO6">
            <v>2668</v>
          </cell>
          <cell r="DP6">
            <v>2713</v>
          </cell>
          <cell r="DQ6">
            <v>2741</v>
          </cell>
          <cell r="DR6">
            <v>2693</v>
          </cell>
          <cell r="DS6">
            <v>2696</v>
          </cell>
          <cell r="DT6">
            <v>2671</v>
          </cell>
          <cell r="DU6">
            <v>2623</v>
          </cell>
          <cell r="DV6">
            <v>2586</v>
          </cell>
          <cell r="DW6">
            <v>2518</v>
          </cell>
          <cell r="DX6">
            <v>2534</v>
          </cell>
          <cell r="DY6">
            <v>2546</v>
          </cell>
          <cell r="DZ6">
            <v>2474</v>
          </cell>
          <cell r="EA6">
            <v>2447</v>
          </cell>
          <cell r="EB6">
            <v>2430</v>
          </cell>
          <cell r="EC6">
            <v>2437</v>
          </cell>
          <cell r="ED6">
            <v>2478</v>
          </cell>
          <cell r="EE6">
            <v>2458</v>
          </cell>
          <cell r="EF6">
            <v>2512</v>
          </cell>
          <cell r="EG6">
            <v>2608</v>
          </cell>
          <cell r="EH6">
            <v>2632</v>
          </cell>
          <cell r="EI6">
            <v>2600</v>
          </cell>
          <cell r="EJ6">
            <v>2685</v>
          </cell>
          <cell r="EK6">
            <v>2821</v>
          </cell>
          <cell r="EL6">
            <v>2833</v>
          </cell>
          <cell r="EM6">
            <v>2881</v>
          </cell>
          <cell r="EN6">
            <v>2949</v>
          </cell>
          <cell r="EO6">
            <v>3034</v>
          </cell>
          <cell r="EP6">
            <v>3092</v>
          </cell>
          <cell r="EQ6">
            <v>3057</v>
          </cell>
          <cell r="ER6">
            <v>3055</v>
          </cell>
          <cell r="ES6">
            <v>3021</v>
          </cell>
          <cell r="ET6">
            <v>2993</v>
          </cell>
          <cell r="EU6">
            <v>3006</v>
          </cell>
          <cell r="EV6">
            <v>2986</v>
          </cell>
          <cell r="EW6">
            <v>3012</v>
          </cell>
          <cell r="EX6">
            <v>3069</v>
          </cell>
          <cell r="EY6">
            <v>3097</v>
          </cell>
          <cell r="EZ6">
            <v>3130</v>
          </cell>
          <cell r="FA6">
            <v>3152</v>
          </cell>
          <cell r="FB6">
            <v>3146</v>
          </cell>
        </row>
        <row r="7">
          <cell r="C7">
            <v>4400</v>
          </cell>
          <cell r="D7">
            <v>4401</v>
          </cell>
          <cell r="E7">
            <v>4293</v>
          </cell>
          <cell r="F7">
            <v>4234</v>
          </cell>
          <cell r="G7">
            <v>4103</v>
          </cell>
          <cell r="H7">
            <v>4049</v>
          </cell>
          <cell r="I7">
            <v>4128</v>
          </cell>
          <cell r="J7">
            <v>4246</v>
          </cell>
          <cell r="K7">
            <v>4172</v>
          </cell>
          <cell r="L7">
            <v>4029</v>
          </cell>
          <cell r="M7">
            <v>4144</v>
          </cell>
          <cell r="N7">
            <v>4265</v>
          </cell>
          <cell r="O7">
            <v>4311</v>
          </cell>
          <cell r="P7">
            <v>4361</v>
          </cell>
          <cell r="Q7">
            <v>4262</v>
          </cell>
          <cell r="R7">
            <v>4165</v>
          </cell>
          <cell r="S7">
            <v>4179</v>
          </cell>
          <cell r="T7">
            <v>4139</v>
          </cell>
          <cell r="U7">
            <v>4171</v>
          </cell>
          <cell r="V7">
            <v>4217</v>
          </cell>
          <cell r="W7">
            <v>4212</v>
          </cell>
          <cell r="X7">
            <v>4201</v>
          </cell>
          <cell r="Y7">
            <v>4201</v>
          </cell>
          <cell r="Z7">
            <v>4212</v>
          </cell>
          <cell r="AG7">
            <v>3753</v>
          </cell>
          <cell r="AH7">
            <v>3652</v>
          </cell>
          <cell r="AI7">
            <v>3582</v>
          </cell>
          <cell r="AJ7">
            <v>3484</v>
          </cell>
          <cell r="AK7">
            <v>3393</v>
          </cell>
          <cell r="AL7">
            <v>3438</v>
          </cell>
          <cell r="AM7">
            <v>3435</v>
          </cell>
          <cell r="AN7">
            <v>3404</v>
          </cell>
          <cell r="AO7">
            <v>3301</v>
          </cell>
          <cell r="AP7">
            <v>3184</v>
          </cell>
          <cell r="AQ7">
            <v>3094</v>
          </cell>
          <cell r="AR7">
            <v>3033</v>
          </cell>
          <cell r="AS7">
            <v>3004</v>
          </cell>
          <cell r="AT7">
            <v>2987</v>
          </cell>
          <cell r="AU7">
            <v>2868</v>
          </cell>
          <cell r="AV7">
            <v>2822</v>
          </cell>
          <cell r="AW7">
            <v>2862</v>
          </cell>
          <cell r="AX7">
            <v>2947</v>
          </cell>
          <cell r="AY7">
            <v>2942</v>
          </cell>
          <cell r="AZ7">
            <v>2831</v>
          </cell>
          <cell r="BA7">
            <v>2776</v>
          </cell>
          <cell r="BB7">
            <v>2757</v>
          </cell>
          <cell r="BC7">
            <v>2616</v>
          </cell>
          <cell r="BD7">
            <v>2502</v>
          </cell>
          <cell r="BE7">
            <v>2516</v>
          </cell>
          <cell r="BF7">
            <v>2444</v>
          </cell>
          <cell r="BG7">
            <v>2475</v>
          </cell>
          <cell r="BH7">
            <v>2476</v>
          </cell>
          <cell r="BI7">
            <v>2580</v>
          </cell>
          <cell r="BJ7">
            <v>2837</v>
          </cell>
          <cell r="BK7">
            <v>3083</v>
          </cell>
          <cell r="BL7">
            <v>3222</v>
          </cell>
          <cell r="BM7">
            <v>3432</v>
          </cell>
          <cell r="BN7">
            <v>3606</v>
          </cell>
          <cell r="BO7">
            <v>3701</v>
          </cell>
          <cell r="BP7">
            <v>3962</v>
          </cell>
          <cell r="BQ7">
            <v>4122</v>
          </cell>
          <cell r="BR7">
            <v>4210</v>
          </cell>
          <cell r="BS7">
            <v>4263</v>
          </cell>
          <cell r="BT7">
            <v>4294</v>
          </cell>
          <cell r="BU7">
            <v>4386</v>
          </cell>
          <cell r="BV7">
            <v>4574</v>
          </cell>
          <cell r="BW7">
            <v>4536</v>
          </cell>
          <cell r="BX7">
            <v>4472</v>
          </cell>
          <cell r="BY7">
            <v>4473</v>
          </cell>
          <cell r="BZ7">
            <v>4306</v>
          </cell>
          <cell r="CA7">
            <v>4201</v>
          </cell>
          <cell r="CB7">
            <v>4053</v>
          </cell>
          <cell r="CC7">
            <v>4021</v>
          </cell>
          <cell r="CD7">
            <v>3980</v>
          </cell>
          <cell r="CE7">
            <v>3846</v>
          </cell>
          <cell r="CF7">
            <v>3753</v>
          </cell>
          <cell r="CG7">
            <v>3693</v>
          </cell>
          <cell r="CH7">
            <v>3747</v>
          </cell>
          <cell r="CI7">
            <v>3695</v>
          </cell>
          <cell r="CJ7">
            <v>3576</v>
          </cell>
          <cell r="CK7">
            <v>3455</v>
          </cell>
          <cell r="CL7">
            <v>3198</v>
          </cell>
          <cell r="CM7">
            <v>2983</v>
          </cell>
          <cell r="CN7">
            <v>2933</v>
          </cell>
          <cell r="CO7">
            <v>2870</v>
          </cell>
          <cell r="CP7">
            <v>2964</v>
          </cell>
          <cell r="CQ7">
            <v>2981</v>
          </cell>
          <cell r="CR7">
            <v>3017</v>
          </cell>
          <cell r="CS7">
            <v>3123</v>
          </cell>
          <cell r="CT7">
            <v>3238</v>
          </cell>
          <cell r="CU7">
            <v>3283</v>
          </cell>
          <cell r="CV7">
            <v>3275</v>
          </cell>
          <cell r="CW7">
            <v>3145</v>
          </cell>
          <cell r="CX7">
            <v>3113</v>
          </cell>
          <cell r="CY7">
            <v>3076</v>
          </cell>
          <cell r="CZ7">
            <v>3056</v>
          </cell>
          <cell r="DA7">
            <v>3144</v>
          </cell>
          <cell r="DB7">
            <v>3218</v>
          </cell>
          <cell r="DC7">
            <v>3189</v>
          </cell>
          <cell r="DD7">
            <v>3275</v>
          </cell>
          <cell r="DE7">
            <v>3444</v>
          </cell>
          <cell r="DF7">
            <v>3582</v>
          </cell>
          <cell r="DG7">
            <v>3709</v>
          </cell>
          <cell r="DH7">
            <v>3707</v>
          </cell>
          <cell r="DI7">
            <v>3606</v>
          </cell>
          <cell r="DJ7">
            <v>3524</v>
          </cell>
          <cell r="DK7">
            <v>3422</v>
          </cell>
          <cell r="DL7">
            <v>3339</v>
          </cell>
          <cell r="DM7">
            <v>3390</v>
          </cell>
          <cell r="DN7">
            <v>3326</v>
          </cell>
          <cell r="DO7">
            <v>3268</v>
          </cell>
          <cell r="DP7">
            <v>3338</v>
          </cell>
          <cell r="DQ7">
            <v>3388</v>
          </cell>
          <cell r="DR7">
            <v>3450</v>
          </cell>
          <cell r="DS7">
            <v>3426</v>
          </cell>
          <cell r="DT7">
            <v>3342</v>
          </cell>
          <cell r="DU7">
            <v>3271</v>
          </cell>
          <cell r="DV7">
            <v>3216</v>
          </cell>
          <cell r="DW7">
            <v>3124</v>
          </cell>
          <cell r="DX7">
            <v>3137</v>
          </cell>
          <cell r="DY7">
            <v>3177</v>
          </cell>
          <cell r="DZ7">
            <v>3060</v>
          </cell>
          <cell r="EA7">
            <v>3003</v>
          </cell>
          <cell r="EB7">
            <v>2980</v>
          </cell>
          <cell r="EC7">
            <v>3028</v>
          </cell>
          <cell r="ED7">
            <v>3198</v>
          </cell>
          <cell r="EE7">
            <v>3174</v>
          </cell>
          <cell r="EF7">
            <v>3144</v>
          </cell>
          <cell r="EG7">
            <v>3229</v>
          </cell>
          <cell r="EH7">
            <v>3297</v>
          </cell>
          <cell r="EI7">
            <v>3257</v>
          </cell>
          <cell r="EJ7">
            <v>3337</v>
          </cell>
          <cell r="EK7">
            <v>3439</v>
          </cell>
          <cell r="EL7">
            <v>3440</v>
          </cell>
          <cell r="EM7">
            <v>3412</v>
          </cell>
          <cell r="EN7">
            <v>3484</v>
          </cell>
          <cell r="EO7">
            <v>3634</v>
          </cell>
          <cell r="EP7">
            <v>3814</v>
          </cell>
          <cell r="EQ7">
            <v>3798</v>
          </cell>
          <cell r="ER7">
            <v>3804</v>
          </cell>
          <cell r="ES7">
            <v>3794</v>
          </cell>
          <cell r="ET7">
            <v>3781</v>
          </cell>
          <cell r="EU7">
            <v>3768</v>
          </cell>
          <cell r="EV7">
            <v>3778</v>
          </cell>
          <cell r="EW7">
            <v>3748</v>
          </cell>
          <cell r="EX7">
            <v>3815</v>
          </cell>
          <cell r="EY7">
            <v>3824</v>
          </cell>
          <cell r="EZ7">
            <v>3802</v>
          </cell>
          <cell r="FA7">
            <v>3854</v>
          </cell>
          <cell r="FB7">
            <v>3923</v>
          </cell>
        </row>
        <row r="8">
          <cell r="C8">
            <v>3267</v>
          </cell>
          <cell r="D8">
            <v>3274</v>
          </cell>
          <cell r="E8">
            <v>3224</v>
          </cell>
          <cell r="F8">
            <v>3135</v>
          </cell>
          <cell r="G8">
            <v>3037</v>
          </cell>
          <cell r="H8">
            <v>2961</v>
          </cell>
          <cell r="I8">
            <v>2901</v>
          </cell>
          <cell r="J8">
            <v>2967</v>
          </cell>
          <cell r="K8">
            <v>2941</v>
          </cell>
          <cell r="L8">
            <v>2882</v>
          </cell>
          <cell r="M8">
            <v>2957</v>
          </cell>
          <cell r="N8">
            <v>3018</v>
          </cell>
          <cell r="O8">
            <v>3006</v>
          </cell>
          <cell r="P8">
            <v>3037</v>
          </cell>
          <cell r="Q8">
            <v>2973</v>
          </cell>
          <cell r="R8">
            <v>2898</v>
          </cell>
          <cell r="S8">
            <v>2863</v>
          </cell>
          <cell r="T8">
            <v>2818</v>
          </cell>
          <cell r="U8">
            <v>2780</v>
          </cell>
          <cell r="V8">
            <v>2781</v>
          </cell>
          <cell r="W8">
            <v>2737</v>
          </cell>
          <cell r="X8">
            <v>2753</v>
          </cell>
          <cell r="Y8">
            <v>2811</v>
          </cell>
          <cell r="Z8">
            <v>2828</v>
          </cell>
          <cell r="AG8">
            <v>2438</v>
          </cell>
          <cell r="AH8">
            <v>2486</v>
          </cell>
          <cell r="AI8">
            <v>2459</v>
          </cell>
          <cell r="AJ8">
            <v>2417</v>
          </cell>
          <cell r="AK8">
            <v>2451</v>
          </cell>
          <cell r="AL8">
            <v>2499</v>
          </cell>
          <cell r="AM8">
            <v>2505</v>
          </cell>
          <cell r="AN8">
            <v>2502</v>
          </cell>
          <cell r="AO8">
            <v>2450</v>
          </cell>
          <cell r="AP8">
            <v>2381</v>
          </cell>
          <cell r="AQ8">
            <v>2356</v>
          </cell>
          <cell r="AR8">
            <v>2287</v>
          </cell>
          <cell r="AS8">
            <v>2321</v>
          </cell>
          <cell r="AT8">
            <v>2322</v>
          </cell>
          <cell r="AU8">
            <v>2270</v>
          </cell>
          <cell r="AV8">
            <v>2236</v>
          </cell>
          <cell r="AW8">
            <v>2269</v>
          </cell>
          <cell r="AX8">
            <v>2316</v>
          </cell>
          <cell r="AY8">
            <v>2389</v>
          </cell>
          <cell r="AZ8">
            <v>2287</v>
          </cell>
          <cell r="BA8">
            <v>2250</v>
          </cell>
          <cell r="BB8">
            <v>2232</v>
          </cell>
          <cell r="BC8">
            <v>2112</v>
          </cell>
          <cell r="BD8">
            <v>2052</v>
          </cell>
          <cell r="BE8">
            <v>2050</v>
          </cell>
          <cell r="BF8">
            <v>2099</v>
          </cell>
          <cell r="BG8">
            <v>2142</v>
          </cell>
          <cell r="BH8">
            <v>2204</v>
          </cell>
          <cell r="BI8">
            <v>2324</v>
          </cell>
          <cell r="BJ8">
            <v>2518</v>
          </cell>
          <cell r="BK8">
            <v>2679</v>
          </cell>
          <cell r="BL8">
            <v>2803</v>
          </cell>
          <cell r="BM8">
            <v>2920</v>
          </cell>
          <cell r="BN8">
            <v>2942</v>
          </cell>
          <cell r="BO8">
            <v>2980</v>
          </cell>
          <cell r="BP8">
            <v>3153</v>
          </cell>
          <cell r="BQ8">
            <v>3216</v>
          </cell>
          <cell r="BR8">
            <v>3256</v>
          </cell>
          <cell r="BS8">
            <v>3324</v>
          </cell>
          <cell r="BT8">
            <v>3377</v>
          </cell>
          <cell r="BU8">
            <v>3462</v>
          </cell>
          <cell r="BV8">
            <v>3629</v>
          </cell>
          <cell r="BW8">
            <v>3650</v>
          </cell>
          <cell r="BX8">
            <v>3643</v>
          </cell>
          <cell r="BY8">
            <v>3581</v>
          </cell>
          <cell r="BZ8">
            <v>3405</v>
          </cell>
          <cell r="CA8">
            <v>3256</v>
          </cell>
          <cell r="CB8">
            <v>3169</v>
          </cell>
          <cell r="CC8">
            <v>3112</v>
          </cell>
          <cell r="CD8">
            <v>3071</v>
          </cell>
          <cell r="CE8">
            <v>2962</v>
          </cell>
          <cell r="CF8">
            <v>2955</v>
          </cell>
          <cell r="CG8">
            <v>2902</v>
          </cell>
          <cell r="CH8">
            <v>2946</v>
          </cell>
          <cell r="CI8">
            <v>2892</v>
          </cell>
          <cell r="CJ8">
            <v>2773</v>
          </cell>
          <cell r="CK8">
            <v>2681</v>
          </cell>
          <cell r="CL8">
            <v>2413</v>
          </cell>
          <cell r="CM8">
            <v>2268</v>
          </cell>
          <cell r="CN8">
            <v>2229</v>
          </cell>
          <cell r="CO8">
            <v>2097</v>
          </cell>
          <cell r="CP8">
            <v>2117</v>
          </cell>
          <cell r="CQ8">
            <v>2085</v>
          </cell>
          <cell r="CR8">
            <v>2093</v>
          </cell>
          <cell r="CS8">
            <v>2261</v>
          </cell>
          <cell r="CT8">
            <v>2400</v>
          </cell>
          <cell r="CU8">
            <v>2425</v>
          </cell>
          <cell r="CV8">
            <v>2440</v>
          </cell>
          <cell r="CW8">
            <v>2371</v>
          </cell>
          <cell r="CX8">
            <v>2332</v>
          </cell>
          <cell r="CY8">
            <v>2268</v>
          </cell>
          <cell r="CZ8">
            <v>2243</v>
          </cell>
          <cell r="DA8">
            <v>2208</v>
          </cell>
          <cell r="DB8">
            <v>2255</v>
          </cell>
          <cell r="DC8">
            <v>2289</v>
          </cell>
          <cell r="DD8">
            <v>2381</v>
          </cell>
          <cell r="DE8">
            <v>2554</v>
          </cell>
          <cell r="DF8">
            <v>2728</v>
          </cell>
          <cell r="DG8">
            <v>2811</v>
          </cell>
          <cell r="DH8">
            <v>2777</v>
          </cell>
          <cell r="DI8">
            <v>2689</v>
          </cell>
          <cell r="DJ8">
            <v>2628</v>
          </cell>
          <cell r="DK8">
            <v>2557</v>
          </cell>
          <cell r="DL8">
            <v>2530</v>
          </cell>
          <cell r="DM8">
            <v>2513</v>
          </cell>
          <cell r="DN8">
            <v>2500</v>
          </cell>
          <cell r="DO8">
            <v>2467</v>
          </cell>
          <cell r="DP8">
            <v>2559</v>
          </cell>
          <cell r="DQ8">
            <v>2676</v>
          </cell>
          <cell r="DR8">
            <v>2745</v>
          </cell>
          <cell r="DS8">
            <v>2728</v>
          </cell>
          <cell r="DT8">
            <v>2718</v>
          </cell>
          <cell r="DU8">
            <v>2652</v>
          </cell>
          <cell r="DV8">
            <v>2556</v>
          </cell>
          <cell r="DW8">
            <v>2478</v>
          </cell>
          <cell r="DX8">
            <v>2402</v>
          </cell>
          <cell r="DY8">
            <v>2334</v>
          </cell>
          <cell r="DZ8">
            <v>2280</v>
          </cell>
          <cell r="EA8">
            <v>2287</v>
          </cell>
          <cell r="EB8">
            <v>2302</v>
          </cell>
          <cell r="EC8">
            <v>2409</v>
          </cell>
          <cell r="ED8">
            <v>2525</v>
          </cell>
          <cell r="EE8">
            <v>2552</v>
          </cell>
          <cell r="EF8">
            <v>2628</v>
          </cell>
          <cell r="EG8">
            <v>2649</v>
          </cell>
          <cell r="EH8">
            <v>2600</v>
          </cell>
          <cell r="EI8">
            <v>2527</v>
          </cell>
          <cell r="EJ8">
            <v>2538</v>
          </cell>
          <cell r="EK8">
            <v>2610</v>
          </cell>
          <cell r="EL8">
            <v>2640</v>
          </cell>
          <cell r="EM8">
            <v>2729</v>
          </cell>
          <cell r="EN8">
            <v>2801</v>
          </cell>
          <cell r="EO8">
            <v>3041</v>
          </cell>
          <cell r="EP8">
            <v>3157</v>
          </cell>
          <cell r="EQ8">
            <v>3156</v>
          </cell>
          <cell r="ER8">
            <v>3198</v>
          </cell>
          <cell r="ES8">
            <v>3121</v>
          </cell>
          <cell r="ET8">
            <v>3017</v>
          </cell>
          <cell r="EU8">
            <v>2959</v>
          </cell>
          <cell r="EV8">
            <v>2894</v>
          </cell>
          <cell r="EW8">
            <v>2866</v>
          </cell>
          <cell r="EX8">
            <v>2929</v>
          </cell>
          <cell r="EY8">
            <v>2988</v>
          </cell>
          <cell r="EZ8">
            <v>3081</v>
          </cell>
          <cell r="FA8">
            <v>3245</v>
          </cell>
          <cell r="FB8">
            <v>3349</v>
          </cell>
        </row>
        <row r="10">
          <cell r="C10">
            <v>585</v>
          </cell>
          <cell r="D10">
            <v>564</v>
          </cell>
          <cell r="E10">
            <v>534</v>
          </cell>
          <cell r="F10">
            <v>506</v>
          </cell>
          <cell r="G10">
            <v>461</v>
          </cell>
          <cell r="H10">
            <v>475</v>
          </cell>
          <cell r="I10">
            <v>547</v>
          </cell>
          <cell r="J10">
            <v>725</v>
          </cell>
          <cell r="K10">
            <v>689</v>
          </cell>
          <cell r="L10">
            <v>629</v>
          </cell>
          <cell r="M10">
            <v>609</v>
          </cell>
          <cell r="N10">
            <v>583</v>
          </cell>
          <cell r="O10">
            <v>568</v>
          </cell>
          <cell r="P10">
            <v>576</v>
          </cell>
          <cell r="Q10">
            <v>534</v>
          </cell>
          <cell r="R10">
            <v>496</v>
          </cell>
          <cell r="S10">
            <v>483</v>
          </cell>
          <cell r="T10">
            <v>468</v>
          </cell>
          <cell r="U10">
            <v>553</v>
          </cell>
          <cell r="V10">
            <v>685</v>
          </cell>
          <cell r="W10">
            <v>616</v>
          </cell>
          <cell r="X10">
            <v>584</v>
          </cell>
          <cell r="Y10">
            <v>562</v>
          </cell>
          <cell r="Z10">
            <v>551</v>
          </cell>
          <cell r="AG10">
            <v>537</v>
          </cell>
          <cell r="AH10">
            <v>590</v>
          </cell>
          <cell r="AI10">
            <v>564</v>
          </cell>
          <cell r="AJ10">
            <v>534</v>
          </cell>
          <cell r="AK10">
            <v>523</v>
          </cell>
          <cell r="AL10">
            <v>508</v>
          </cell>
          <cell r="AM10">
            <v>501</v>
          </cell>
          <cell r="AN10">
            <v>501</v>
          </cell>
          <cell r="AO10">
            <v>471</v>
          </cell>
          <cell r="AP10">
            <v>427</v>
          </cell>
          <cell r="AQ10">
            <v>411</v>
          </cell>
          <cell r="AR10">
            <v>389</v>
          </cell>
          <cell r="AS10">
            <v>466</v>
          </cell>
          <cell r="AT10">
            <v>504</v>
          </cell>
          <cell r="AU10">
            <v>462</v>
          </cell>
          <cell r="AV10">
            <v>439</v>
          </cell>
          <cell r="AW10">
            <v>430</v>
          </cell>
          <cell r="AX10">
            <v>432</v>
          </cell>
          <cell r="AY10">
            <v>447</v>
          </cell>
          <cell r="AZ10">
            <v>437</v>
          </cell>
          <cell r="BA10">
            <v>411</v>
          </cell>
          <cell r="BB10">
            <v>415</v>
          </cell>
          <cell r="BC10">
            <v>364</v>
          </cell>
          <cell r="BD10">
            <v>340</v>
          </cell>
          <cell r="BE10">
            <v>460</v>
          </cell>
          <cell r="BF10">
            <v>509</v>
          </cell>
          <cell r="BG10">
            <v>430</v>
          </cell>
          <cell r="BH10">
            <v>411</v>
          </cell>
          <cell r="BI10">
            <v>415</v>
          </cell>
          <cell r="BJ10">
            <v>416</v>
          </cell>
          <cell r="BK10">
            <v>439</v>
          </cell>
          <cell r="BL10">
            <v>459</v>
          </cell>
          <cell r="BM10">
            <v>461</v>
          </cell>
          <cell r="BN10">
            <v>430</v>
          </cell>
          <cell r="BO10">
            <v>397</v>
          </cell>
          <cell r="BP10">
            <v>436</v>
          </cell>
          <cell r="BQ10">
            <v>559</v>
          </cell>
          <cell r="BR10">
            <v>604</v>
          </cell>
          <cell r="BS10">
            <v>546</v>
          </cell>
          <cell r="BT10">
            <v>502</v>
          </cell>
          <cell r="BU10">
            <v>500</v>
          </cell>
          <cell r="BV10">
            <v>495</v>
          </cell>
          <cell r="BW10">
            <v>488</v>
          </cell>
          <cell r="BX10">
            <v>482</v>
          </cell>
          <cell r="BY10">
            <v>446</v>
          </cell>
          <cell r="BZ10">
            <v>404</v>
          </cell>
          <cell r="CA10">
            <v>370</v>
          </cell>
          <cell r="CB10">
            <v>362</v>
          </cell>
          <cell r="CC10">
            <v>476</v>
          </cell>
          <cell r="CD10">
            <v>462</v>
          </cell>
          <cell r="CE10">
            <v>416</v>
          </cell>
          <cell r="CF10">
            <v>420</v>
          </cell>
          <cell r="CG10">
            <v>383</v>
          </cell>
          <cell r="CH10">
            <v>370</v>
          </cell>
          <cell r="CI10">
            <v>353</v>
          </cell>
          <cell r="CJ10">
            <v>329</v>
          </cell>
          <cell r="CK10">
            <v>316</v>
          </cell>
          <cell r="CL10">
            <v>292</v>
          </cell>
          <cell r="CM10">
            <v>253</v>
          </cell>
          <cell r="CN10">
            <v>253</v>
          </cell>
          <cell r="CO10">
            <v>278</v>
          </cell>
          <cell r="CP10">
            <v>335</v>
          </cell>
          <cell r="CQ10">
            <v>297</v>
          </cell>
          <cell r="CR10">
            <v>283</v>
          </cell>
          <cell r="CS10">
            <v>283</v>
          </cell>
          <cell r="CT10">
            <v>287</v>
          </cell>
          <cell r="CU10">
            <v>287</v>
          </cell>
          <cell r="CV10">
            <v>301</v>
          </cell>
          <cell r="CW10">
            <v>264</v>
          </cell>
          <cell r="CX10">
            <v>260</v>
          </cell>
          <cell r="CY10">
            <v>244</v>
          </cell>
          <cell r="CZ10">
            <v>252</v>
          </cell>
          <cell r="DA10">
            <v>305</v>
          </cell>
          <cell r="DB10">
            <v>362</v>
          </cell>
          <cell r="DC10">
            <v>324</v>
          </cell>
          <cell r="DD10">
            <v>303</v>
          </cell>
          <cell r="DE10">
            <v>309</v>
          </cell>
          <cell r="DF10">
            <v>311</v>
          </cell>
          <cell r="DG10">
            <v>318</v>
          </cell>
          <cell r="DH10">
            <v>298</v>
          </cell>
          <cell r="DI10">
            <v>275</v>
          </cell>
          <cell r="DJ10">
            <v>264</v>
          </cell>
          <cell r="DK10">
            <v>259</v>
          </cell>
          <cell r="DL10">
            <v>268</v>
          </cell>
          <cell r="DM10">
            <v>338</v>
          </cell>
          <cell r="DN10">
            <v>370</v>
          </cell>
          <cell r="DO10">
            <v>343</v>
          </cell>
          <cell r="DP10">
            <v>346</v>
          </cell>
          <cell r="DQ10">
            <v>330</v>
          </cell>
          <cell r="DR10">
            <v>311</v>
          </cell>
          <cell r="DS10">
            <v>299</v>
          </cell>
          <cell r="DT10">
            <v>291</v>
          </cell>
          <cell r="DU10">
            <v>249</v>
          </cell>
          <cell r="DV10">
            <v>229</v>
          </cell>
          <cell r="DW10">
            <v>212</v>
          </cell>
          <cell r="DX10">
            <v>213</v>
          </cell>
          <cell r="DY10">
            <v>222</v>
          </cell>
          <cell r="DZ10">
            <v>255</v>
          </cell>
          <cell r="EA10">
            <v>286</v>
          </cell>
          <cell r="EB10">
            <v>265</v>
          </cell>
          <cell r="EC10">
            <v>262</v>
          </cell>
          <cell r="ED10">
            <v>253</v>
          </cell>
          <cell r="EE10">
            <v>245</v>
          </cell>
          <cell r="EF10">
            <v>254</v>
          </cell>
          <cell r="EG10">
            <v>257</v>
          </cell>
          <cell r="EH10">
            <v>254</v>
          </cell>
          <cell r="EI10">
            <v>238</v>
          </cell>
          <cell r="EJ10">
            <v>239</v>
          </cell>
          <cell r="EK10">
            <v>332</v>
          </cell>
          <cell r="EL10">
            <v>369</v>
          </cell>
          <cell r="EM10">
            <v>361</v>
          </cell>
          <cell r="EN10">
            <v>337</v>
          </cell>
          <cell r="EO10">
            <v>335</v>
          </cell>
          <cell r="EP10">
            <v>341</v>
          </cell>
          <cell r="EQ10">
            <v>315</v>
          </cell>
          <cell r="ER10">
            <v>294</v>
          </cell>
          <cell r="ES10">
            <v>262</v>
          </cell>
          <cell r="ET10">
            <v>242</v>
          </cell>
          <cell r="EU10">
            <v>228</v>
          </cell>
          <cell r="EV10">
            <v>232</v>
          </cell>
          <cell r="EW10">
            <v>280</v>
          </cell>
          <cell r="EX10">
            <v>332</v>
          </cell>
          <cell r="EY10">
            <v>326</v>
          </cell>
          <cell r="EZ10">
            <v>314</v>
          </cell>
          <cell r="FA10">
            <v>306</v>
          </cell>
          <cell r="FB10">
            <v>297</v>
          </cell>
        </row>
        <row r="11">
          <cell r="C11">
            <v>1209</v>
          </cell>
          <cell r="D11">
            <v>1215</v>
          </cell>
          <cell r="E11">
            <v>1165</v>
          </cell>
          <cell r="F11">
            <v>1106</v>
          </cell>
          <cell r="G11">
            <v>1035</v>
          </cell>
          <cell r="H11">
            <v>1010</v>
          </cell>
          <cell r="I11">
            <v>1045</v>
          </cell>
          <cell r="J11">
            <v>1089</v>
          </cell>
          <cell r="K11">
            <v>1114</v>
          </cell>
          <cell r="L11">
            <v>1079</v>
          </cell>
          <cell r="M11">
            <v>1083</v>
          </cell>
          <cell r="N11">
            <v>1108</v>
          </cell>
          <cell r="O11">
            <v>1122</v>
          </cell>
          <cell r="P11">
            <v>1127</v>
          </cell>
          <cell r="Q11">
            <v>1086</v>
          </cell>
          <cell r="R11">
            <v>1047</v>
          </cell>
          <cell r="S11">
            <v>1033</v>
          </cell>
          <cell r="T11">
            <v>1006</v>
          </cell>
          <cell r="U11">
            <v>1011</v>
          </cell>
          <cell r="V11">
            <v>1038</v>
          </cell>
          <cell r="W11">
            <v>1038</v>
          </cell>
          <cell r="X11">
            <v>1078</v>
          </cell>
          <cell r="Y11">
            <v>1078</v>
          </cell>
          <cell r="Z11">
            <v>1095</v>
          </cell>
          <cell r="AG11">
            <v>842</v>
          </cell>
          <cell r="AH11">
            <v>854</v>
          </cell>
          <cell r="AI11">
            <v>831</v>
          </cell>
          <cell r="AJ11">
            <v>822</v>
          </cell>
          <cell r="AK11">
            <v>783</v>
          </cell>
          <cell r="AL11">
            <v>783</v>
          </cell>
          <cell r="AM11">
            <v>838</v>
          </cell>
          <cell r="AN11">
            <v>831</v>
          </cell>
          <cell r="AO11">
            <v>816</v>
          </cell>
          <cell r="AP11">
            <v>792</v>
          </cell>
          <cell r="AQ11">
            <v>765</v>
          </cell>
          <cell r="AR11">
            <v>728</v>
          </cell>
          <cell r="AS11">
            <v>728</v>
          </cell>
          <cell r="AT11">
            <v>722</v>
          </cell>
          <cell r="AU11">
            <v>681</v>
          </cell>
          <cell r="AV11">
            <v>653</v>
          </cell>
          <cell r="AW11">
            <v>646</v>
          </cell>
          <cell r="AX11">
            <v>645</v>
          </cell>
          <cell r="AY11">
            <v>680</v>
          </cell>
          <cell r="AZ11">
            <v>640</v>
          </cell>
          <cell r="BA11">
            <v>618</v>
          </cell>
          <cell r="BB11">
            <v>593</v>
          </cell>
          <cell r="BC11">
            <v>564</v>
          </cell>
          <cell r="BD11">
            <v>553</v>
          </cell>
          <cell r="BE11">
            <v>540</v>
          </cell>
          <cell r="BF11">
            <v>551</v>
          </cell>
          <cell r="BG11">
            <v>578</v>
          </cell>
          <cell r="BH11">
            <v>600</v>
          </cell>
          <cell r="BI11">
            <v>632</v>
          </cell>
          <cell r="BJ11">
            <v>730</v>
          </cell>
          <cell r="BK11">
            <v>818</v>
          </cell>
          <cell r="BL11">
            <v>861</v>
          </cell>
          <cell r="BM11">
            <v>900</v>
          </cell>
          <cell r="BN11">
            <v>913</v>
          </cell>
          <cell r="BO11">
            <v>921</v>
          </cell>
          <cell r="BP11">
            <v>983</v>
          </cell>
          <cell r="BQ11">
            <v>1050</v>
          </cell>
          <cell r="BR11">
            <v>1116</v>
          </cell>
          <cell r="BS11">
            <v>1136</v>
          </cell>
          <cell r="BT11">
            <v>1131</v>
          </cell>
          <cell r="BU11">
            <v>1133</v>
          </cell>
          <cell r="BV11">
            <v>1165</v>
          </cell>
          <cell r="BW11">
            <v>1173</v>
          </cell>
          <cell r="BX11">
            <v>1124</v>
          </cell>
          <cell r="BY11">
            <v>1104</v>
          </cell>
          <cell r="BZ11">
            <v>1039</v>
          </cell>
          <cell r="CA11">
            <v>967</v>
          </cell>
          <cell r="CB11">
            <v>892</v>
          </cell>
          <cell r="CC11">
            <v>903</v>
          </cell>
          <cell r="CD11">
            <v>943</v>
          </cell>
          <cell r="CE11">
            <v>874</v>
          </cell>
          <cell r="CF11">
            <v>843</v>
          </cell>
          <cell r="CG11">
            <v>818</v>
          </cell>
          <cell r="CH11">
            <v>817</v>
          </cell>
          <cell r="CI11">
            <v>838</v>
          </cell>
          <cell r="CJ11">
            <v>814</v>
          </cell>
          <cell r="CK11">
            <v>750</v>
          </cell>
          <cell r="CL11">
            <v>626</v>
          </cell>
          <cell r="CM11">
            <v>554</v>
          </cell>
          <cell r="CN11">
            <v>549</v>
          </cell>
          <cell r="CO11">
            <v>560</v>
          </cell>
          <cell r="CP11">
            <v>600</v>
          </cell>
          <cell r="CQ11">
            <v>593</v>
          </cell>
          <cell r="CR11">
            <v>609</v>
          </cell>
          <cell r="CS11">
            <v>626</v>
          </cell>
          <cell r="CT11">
            <v>675</v>
          </cell>
          <cell r="CU11">
            <v>706</v>
          </cell>
          <cell r="CV11">
            <v>730</v>
          </cell>
          <cell r="CW11">
            <v>676</v>
          </cell>
          <cell r="CX11">
            <v>655</v>
          </cell>
          <cell r="CY11">
            <v>619</v>
          </cell>
          <cell r="CZ11">
            <v>595</v>
          </cell>
          <cell r="DA11">
            <v>612</v>
          </cell>
          <cell r="DB11">
            <v>678</v>
          </cell>
          <cell r="DC11">
            <v>671</v>
          </cell>
          <cell r="DD11">
            <v>690</v>
          </cell>
          <cell r="DE11">
            <v>697</v>
          </cell>
          <cell r="DF11">
            <v>760</v>
          </cell>
          <cell r="DG11">
            <v>828</v>
          </cell>
          <cell r="DH11">
            <v>809</v>
          </cell>
          <cell r="DI11">
            <v>768</v>
          </cell>
          <cell r="DJ11">
            <v>726</v>
          </cell>
          <cell r="DK11">
            <v>685</v>
          </cell>
          <cell r="DL11">
            <v>650</v>
          </cell>
          <cell r="DM11">
            <v>657</v>
          </cell>
          <cell r="DN11">
            <v>678</v>
          </cell>
          <cell r="DO11">
            <v>686</v>
          </cell>
          <cell r="DP11">
            <v>684</v>
          </cell>
          <cell r="DQ11">
            <v>697</v>
          </cell>
          <cell r="DR11">
            <v>707</v>
          </cell>
          <cell r="DS11">
            <v>723</v>
          </cell>
          <cell r="DT11">
            <v>690</v>
          </cell>
          <cell r="DU11">
            <v>669</v>
          </cell>
          <cell r="DV11">
            <v>632</v>
          </cell>
          <cell r="DW11">
            <v>610</v>
          </cell>
          <cell r="DX11">
            <v>615</v>
          </cell>
          <cell r="DY11">
            <v>627</v>
          </cell>
          <cell r="DZ11">
            <v>609</v>
          </cell>
          <cell r="EA11">
            <v>583</v>
          </cell>
          <cell r="EB11">
            <v>552</v>
          </cell>
          <cell r="EC11">
            <v>569</v>
          </cell>
          <cell r="ED11">
            <v>623</v>
          </cell>
          <cell r="EE11">
            <v>634</v>
          </cell>
          <cell r="EF11">
            <v>649</v>
          </cell>
          <cell r="EG11">
            <v>650</v>
          </cell>
          <cell r="EH11">
            <v>645</v>
          </cell>
          <cell r="EI11">
            <v>618</v>
          </cell>
          <cell r="EJ11">
            <v>646</v>
          </cell>
          <cell r="EK11">
            <v>722</v>
          </cell>
          <cell r="EL11">
            <v>711</v>
          </cell>
          <cell r="EM11">
            <v>700</v>
          </cell>
          <cell r="EN11">
            <v>701</v>
          </cell>
          <cell r="EO11">
            <v>731</v>
          </cell>
          <cell r="EP11">
            <v>760</v>
          </cell>
          <cell r="EQ11">
            <v>756</v>
          </cell>
          <cell r="ER11">
            <v>757</v>
          </cell>
          <cell r="ES11">
            <v>704</v>
          </cell>
          <cell r="ET11">
            <v>668</v>
          </cell>
          <cell r="EU11">
            <v>644</v>
          </cell>
          <cell r="EV11">
            <v>617</v>
          </cell>
          <cell r="EW11">
            <v>640</v>
          </cell>
          <cell r="EX11">
            <v>712</v>
          </cell>
          <cell r="EY11">
            <v>712</v>
          </cell>
          <cell r="EZ11">
            <v>689</v>
          </cell>
          <cell r="FA11">
            <v>677</v>
          </cell>
          <cell r="FB11">
            <v>718</v>
          </cell>
        </row>
        <row r="12">
          <cell r="C12">
            <v>1026</v>
          </cell>
          <cell r="D12">
            <v>1039</v>
          </cell>
          <cell r="E12">
            <v>1010</v>
          </cell>
          <cell r="F12">
            <v>959</v>
          </cell>
          <cell r="G12">
            <v>911</v>
          </cell>
          <cell r="H12">
            <v>864</v>
          </cell>
          <cell r="I12">
            <v>839</v>
          </cell>
          <cell r="J12">
            <v>834</v>
          </cell>
          <cell r="K12">
            <v>805</v>
          </cell>
          <cell r="L12">
            <v>777</v>
          </cell>
          <cell r="M12">
            <v>824</v>
          </cell>
          <cell r="N12">
            <v>843</v>
          </cell>
          <cell r="O12">
            <v>860</v>
          </cell>
          <cell r="P12">
            <v>863</v>
          </cell>
          <cell r="Q12">
            <v>815</v>
          </cell>
          <cell r="R12">
            <v>783</v>
          </cell>
          <cell r="S12">
            <v>790</v>
          </cell>
          <cell r="T12">
            <v>762</v>
          </cell>
          <cell r="U12">
            <v>773</v>
          </cell>
          <cell r="V12">
            <v>750</v>
          </cell>
          <cell r="W12">
            <v>749</v>
          </cell>
          <cell r="X12">
            <v>767</v>
          </cell>
          <cell r="Y12">
            <v>793</v>
          </cell>
          <cell r="Z12">
            <v>788</v>
          </cell>
          <cell r="AG12">
            <v>687</v>
          </cell>
          <cell r="AH12">
            <v>663</v>
          </cell>
          <cell r="AI12">
            <v>675</v>
          </cell>
          <cell r="AJ12">
            <v>654</v>
          </cell>
          <cell r="AK12">
            <v>661</v>
          </cell>
          <cell r="AL12">
            <v>690</v>
          </cell>
          <cell r="AM12">
            <v>698</v>
          </cell>
          <cell r="AN12">
            <v>699</v>
          </cell>
          <cell r="AO12">
            <v>676</v>
          </cell>
          <cell r="AP12">
            <v>647</v>
          </cell>
          <cell r="AQ12">
            <v>643</v>
          </cell>
          <cell r="AR12">
            <v>616</v>
          </cell>
          <cell r="AS12">
            <v>596</v>
          </cell>
          <cell r="AT12">
            <v>583</v>
          </cell>
          <cell r="AU12">
            <v>585</v>
          </cell>
          <cell r="AV12">
            <v>572</v>
          </cell>
          <cell r="AW12">
            <v>581</v>
          </cell>
          <cell r="AX12">
            <v>619</v>
          </cell>
          <cell r="AY12">
            <v>647</v>
          </cell>
          <cell r="AZ12">
            <v>610</v>
          </cell>
          <cell r="BA12">
            <v>615</v>
          </cell>
          <cell r="BB12">
            <v>619</v>
          </cell>
          <cell r="BC12">
            <v>578</v>
          </cell>
          <cell r="BD12">
            <v>551</v>
          </cell>
          <cell r="BE12">
            <v>534</v>
          </cell>
          <cell r="BF12">
            <v>529</v>
          </cell>
          <cell r="BG12">
            <v>552</v>
          </cell>
          <cell r="BH12">
            <v>559</v>
          </cell>
          <cell r="BI12">
            <v>615</v>
          </cell>
          <cell r="BJ12">
            <v>686</v>
          </cell>
          <cell r="BK12">
            <v>746</v>
          </cell>
          <cell r="BL12">
            <v>773</v>
          </cell>
          <cell r="BM12">
            <v>808</v>
          </cell>
          <cell r="BN12">
            <v>856</v>
          </cell>
          <cell r="BO12">
            <v>882</v>
          </cell>
          <cell r="BP12">
            <v>951</v>
          </cell>
          <cell r="BQ12">
            <v>944</v>
          </cell>
          <cell r="BR12">
            <v>926</v>
          </cell>
          <cell r="BS12">
            <v>958</v>
          </cell>
          <cell r="BT12">
            <v>1018</v>
          </cell>
          <cell r="BU12">
            <v>1046</v>
          </cell>
          <cell r="BV12">
            <v>1112</v>
          </cell>
          <cell r="BW12">
            <v>1095</v>
          </cell>
          <cell r="BX12">
            <v>1078</v>
          </cell>
          <cell r="BY12">
            <v>1058</v>
          </cell>
          <cell r="BZ12">
            <v>985</v>
          </cell>
          <cell r="CA12">
            <v>941</v>
          </cell>
          <cell r="CB12">
            <v>911</v>
          </cell>
          <cell r="CC12">
            <v>874</v>
          </cell>
          <cell r="CD12">
            <v>865</v>
          </cell>
          <cell r="CE12">
            <v>860</v>
          </cell>
          <cell r="CF12">
            <v>840</v>
          </cell>
          <cell r="CG12">
            <v>837</v>
          </cell>
          <cell r="CH12">
            <v>881</v>
          </cell>
          <cell r="CI12">
            <v>872</v>
          </cell>
          <cell r="CJ12">
            <v>814</v>
          </cell>
          <cell r="CK12">
            <v>767</v>
          </cell>
          <cell r="CL12">
            <v>684</v>
          </cell>
          <cell r="CM12">
            <v>665</v>
          </cell>
          <cell r="CN12">
            <v>642</v>
          </cell>
          <cell r="CO12">
            <v>610</v>
          </cell>
          <cell r="CP12">
            <v>607</v>
          </cell>
          <cell r="CQ12">
            <v>625</v>
          </cell>
          <cell r="CR12">
            <v>619</v>
          </cell>
          <cell r="CS12">
            <v>693</v>
          </cell>
          <cell r="CT12">
            <v>727</v>
          </cell>
          <cell r="CU12">
            <v>742</v>
          </cell>
          <cell r="CV12">
            <v>735</v>
          </cell>
          <cell r="CW12">
            <v>709</v>
          </cell>
          <cell r="CX12">
            <v>705</v>
          </cell>
          <cell r="CY12">
            <v>707</v>
          </cell>
          <cell r="CZ12">
            <v>708</v>
          </cell>
          <cell r="DA12">
            <v>710</v>
          </cell>
          <cell r="DB12">
            <v>688</v>
          </cell>
          <cell r="DC12">
            <v>701</v>
          </cell>
          <cell r="DD12">
            <v>738</v>
          </cell>
          <cell r="DE12">
            <v>786</v>
          </cell>
          <cell r="DF12">
            <v>835</v>
          </cell>
          <cell r="DG12">
            <v>868</v>
          </cell>
          <cell r="DH12">
            <v>874</v>
          </cell>
          <cell r="DI12">
            <v>843</v>
          </cell>
          <cell r="DJ12">
            <v>826</v>
          </cell>
          <cell r="DK12">
            <v>781</v>
          </cell>
          <cell r="DL12">
            <v>772</v>
          </cell>
          <cell r="DM12">
            <v>787</v>
          </cell>
          <cell r="DN12">
            <v>780</v>
          </cell>
          <cell r="DO12">
            <v>755</v>
          </cell>
          <cell r="DP12">
            <v>783</v>
          </cell>
          <cell r="DQ12">
            <v>797</v>
          </cell>
          <cell r="DR12">
            <v>843</v>
          </cell>
          <cell r="DS12">
            <v>859</v>
          </cell>
          <cell r="DT12">
            <v>816</v>
          </cell>
          <cell r="DU12">
            <v>807</v>
          </cell>
          <cell r="DV12">
            <v>787</v>
          </cell>
          <cell r="DW12">
            <v>762</v>
          </cell>
          <cell r="DX12">
            <v>757</v>
          </cell>
          <cell r="DY12">
            <v>743</v>
          </cell>
          <cell r="DZ12">
            <v>724</v>
          </cell>
          <cell r="EA12">
            <v>693</v>
          </cell>
          <cell r="EB12">
            <v>709</v>
          </cell>
          <cell r="EC12">
            <v>711</v>
          </cell>
          <cell r="ED12">
            <v>763</v>
          </cell>
          <cell r="EE12">
            <v>776</v>
          </cell>
          <cell r="EF12">
            <v>766</v>
          </cell>
          <cell r="EG12">
            <v>796</v>
          </cell>
          <cell r="EH12">
            <v>756</v>
          </cell>
          <cell r="EI12">
            <v>747</v>
          </cell>
          <cell r="EJ12">
            <v>766</v>
          </cell>
          <cell r="EK12">
            <v>770</v>
          </cell>
          <cell r="EL12">
            <v>774</v>
          </cell>
          <cell r="EM12">
            <v>773</v>
          </cell>
          <cell r="EN12">
            <v>813</v>
          </cell>
          <cell r="EO12">
            <v>846</v>
          </cell>
          <cell r="EP12">
            <v>917</v>
          </cell>
          <cell r="EQ12">
            <v>940</v>
          </cell>
          <cell r="ER12">
            <v>939</v>
          </cell>
          <cell r="ES12">
            <v>949</v>
          </cell>
          <cell r="ET12">
            <v>929</v>
          </cell>
          <cell r="EU12">
            <v>922</v>
          </cell>
          <cell r="EV12">
            <v>924</v>
          </cell>
          <cell r="EW12">
            <v>882</v>
          </cell>
          <cell r="EX12">
            <v>865</v>
          </cell>
          <cell r="EY12">
            <v>892</v>
          </cell>
          <cell r="EZ12">
            <v>919</v>
          </cell>
          <cell r="FA12">
            <v>941</v>
          </cell>
          <cell r="FB12">
            <v>949</v>
          </cell>
        </row>
        <row r="13">
          <cell r="C13">
            <v>1764</v>
          </cell>
          <cell r="D13">
            <v>1753</v>
          </cell>
          <cell r="E13">
            <v>1751</v>
          </cell>
          <cell r="F13">
            <v>1751</v>
          </cell>
          <cell r="G13">
            <v>1685</v>
          </cell>
          <cell r="H13">
            <v>1642</v>
          </cell>
          <cell r="I13">
            <v>1636</v>
          </cell>
          <cell r="J13">
            <v>1606</v>
          </cell>
          <cell r="K13">
            <v>1593</v>
          </cell>
          <cell r="L13">
            <v>1546</v>
          </cell>
          <cell r="M13">
            <v>1573</v>
          </cell>
          <cell r="N13">
            <v>1635</v>
          </cell>
          <cell r="O13">
            <v>1646</v>
          </cell>
          <cell r="P13">
            <v>1668</v>
          </cell>
          <cell r="Q13">
            <v>1653</v>
          </cell>
          <cell r="R13">
            <v>1629</v>
          </cell>
          <cell r="S13">
            <v>1617</v>
          </cell>
          <cell r="T13">
            <v>1610</v>
          </cell>
          <cell r="U13">
            <v>1546</v>
          </cell>
          <cell r="V13">
            <v>1495</v>
          </cell>
          <cell r="W13">
            <v>1483</v>
          </cell>
          <cell r="X13">
            <v>1457</v>
          </cell>
          <cell r="Y13">
            <v>1456</v>
          </cell>
          <cell r="Z13">
            <v>1466</v>
          </cell>
          <cell r="AG13">
            <v>1229</v>
          </cell>
          <cell r="AH13">
            <v>1208</v>
          </cell>
          <cell r="AI13">
            <v>1185</v>
          </cell>
          <cell r="AJ13">
            <v>1156</v>
          </cell>
          <cell r="AK13">
            <v>1148</v>
          </cell>
          <cell r="AL13">
            <v>1165</v>
          </cell>
          <cell r="AM13">
            <v>1160</v>
          </cell>
          <cell r="AN13">
            <v>1141</v>
          </cell>
          <cell r="AO13">
            <v>1125</v>
          </cell>
          <cell r="AP13">
            <v>1120</v>
          </cell>
          <cell r="AQ13">
            <v>1086</v>
          </cell>
          <cell r="AR13">
            <v>1066</v>
          </cell>
          <cell r="AS13">
            <v>1041</v>
          </cell>
          <cell r="AT13">
            <v>1045</v>
          </cell>
          <cell r="AU13">
            <v>1000</v>
          </cell>
          <cell r="AV13">
            <v>1010</v>
          </cell>
          <cell r="AW13">
            <v>1044</v>
          </cell>
          <cell r="AX13">
            <v>1071</v>
          </cell>
          <cell r="AY13">
            <v>1083</v>
          </cell>
          <cell r="AZ13">
            <v>1011</v>
          </cell>
          <cell r="BA13">
            <v>982</v>
          </cell>
          <cell r="BB13">
            <v>992</v>
          </cell>
          <cell r="BC13">
            <v>949</v>
          </cell>
          <cell r="BD13">
            <v>923</v>
          </cell>
          <cell r="BE13">
            <v>902</v>
          </cell>
          <cell r="BF13">
            <v>899</v>
          </cell>
          <cell r="BG13">
            <v>956</v>
          </cell>
          <cell r="BH13">
            <v>945</v>
          </cell>
          <cell r="BI13">
            <v>974</v>
          </cell>
          <cell r="BJ13">
            <v>1092</v>
          </cell>
          <cell r="BK13">
            <v>1187</v>
          </cell>
          <cell r="BL13">
            <v>1244</v>
          </cell>
          <cell r="BM13">
            <v>1322</v>
          </cell>
          <cell r="BN13">
            <v>1382</v>
          </cell>
          <cell r="BO13">
            <v>1396</v>
          </cell>
          <cell r="BP13">
            <v>1482</v>
          </cell>
          <cell r="BQ13">
            <v>1496</v>
          </cell>
          <cell r="BR13">
            <v>1514</v>
          </cell>
          <cell r="BS13">
            <v>1566</v>
          </cell>
          <cell r="BT13">
            <v>1573</v>
          </cell>
          <cell r="BU13">
            <v>1589</v>
          </cell>
          <cell r="BV13">
            <v>1664</v>
          </cell>
          <cell r="BW13">
            <v>1667</v>
          </cell>
          <cell r="BX13">
            <v>1671</v>
          </cell>
          <cell r="BY13">
            <v>1642</v>
          </cell>
          <cell r="BZ13">
            <v>1584</v>
          </cell>
          <cell r="CA13">
            <v>1551</v>
          </cell>
          <cell r="CB13">
            <v>1493</v>
          </cell>
          <cell r="CC13">
            <v>1418</v>
          </cell>
          <cell r="CD13">
            <v>1370</v>
          </cell>
          <cell r="CE13">
            <v>1317</v>
          </cell>
          <cell r="CF13">
            <v>1335</v>
          </cell>
          <cell r="CG13">
            <v>1326</v>
          </cell>
          <cell r="CH13">
            <v>1354</v>
          </cell>
          <cell r="CI13">
            <v>1310</v>
          </cell>
          <cell r="CJ13">
            <v>1268</v>
          </cell>
          <cell r="CK13">
            <v>1231</v>
          </cell>
          <cell r="CL13">
            <v>1136</v>
          </cell>
          <cell r="CM13">
            <v>1067</v>
          </cell>
          <cell r="CN13">
            <v>1059</v>
          </cell>
          <cell r="CO13">
            <v>977</v>
          </cell>
          <cell r="CP13">
            <v>950</v>
          </cell>
          <cell r="CQ13">
            <v>971</v>
          </cell>
          <cell r="CR13">
            <v>1000</v>
          </cell>
          <cell r="CS13">
            <v>1091</v>
          </cell>
          <cell r="CT13">
            <v>1168</v>
          </cell>
          <cell r="CU13">
            <v>1192</v>
          </cell>
          <cell r="CV13">
            <v>1192</v>
          </cell>
          <cell r="CW13">
            <v>1168</v>
          </cell>
          <cell r="CX13">
            <v>1146</v>
          </cell>
          <cell r="CY13">
            <v>1120</v>
          </cell>
          <cell r="CZ13">
            <v>1120</v>
          </cell>
          <cell r="DA13">
            <v>1103</v>
          </cell>
          <cell r="DB13">
            <v>1122</v>
          </cell>
          <cell r="DC13">
            <v>1114</v>
          </cell>
          <cell r="DD13">
            <v>1168</v>
          </cell>
          <cell r="DE13">
            <v>1269</v>
          </cell>
          <cell r="DF13">
            <v>1332</v>
          </cell>
          <cell r="DG13">
            <v>1388</v>
          </cell>
          <cell r="DH13">
            <v>1398</v>
          </cell>
          <cell r="DI13">
            <v>1342</v>
          </cell>
          <cell r="DJ13">
            <v>1343</v>
          </cell>
          <cell r="DK13">
            <v>1315</v>
          </cell>
          <cell r="DL13">
            <v>1281</v>
          </cell>
          <cell r="DM13">
            <v>1250</v>
          </cell>
          <cell r="DN13">
            <v>1186</v>
          </cell>
          <cell r="DO13">
            <v>1187</v>
          </cell>
          <cell r="DP13">
            <v>1256</v>
          </cell>
          <cell r="DQ13">
            <v>1328</v>
          </cell>
          <cell r="DR13">
            <v>1370</v>
          </cell>
          <cell r="DS13">
            <v>1351</v>
          </cell>
          <cell r="DT13">
            <v>1352</v>
          </cell>
          <cell r="DU13">
            <v>1314</v>
          </cell>
          <cell r="DV13">
            <v>1295</v>
          </cell>
          <cell r="DW13">
            <v>1259</v>
          </cell>
          <cell r="DX13">
            <v>1245</v>
          </cell>
          <cell r="DY13">
            <v>1235</v>
          </cell>
          <cell r="DZ13">
            <v>1172</v>
          </cell>
          <cell r="EA13">
            <v>1166</v>
          </cell>
          <cell r="EB13">
            <v>1178</v>
          </cell>
          <cell r="EC13">
            <v>1226</v>
          </cell>
          <cell r="ED13">
            <v>1285</v>
          </cell>
          <cell r="EE13">
            <v>1287</v>
          </cell>
          <cell r="EF13">
            <v>1275</v>
          </cell>
          <cell r="EG13">
            <v>1305</v>
          </cell>
          <cell r="EH13">
            <v>1325</v>
          </cell>
          <cell r="EI13">
            <v>1305</v>
          </cell>
          <cell r="EJ13">
            <v>1326</v>
          </cell>
          <cell r="EK13">
            <v>1318</v>
          </cell>
          <cell r="EL13">
            <v>1323</v>
          </cell>
          <cell r="EM13">
            <v>1319</v>
          </cell>
          <cell r="EN13">
            <v>1376</v>
          </cell>
          <cell r="EO13">
            <v>1509</v>
          </cell>
          <cell r="EP13">
            <v>1581</v>
          </cell>
          <cell r="EQ13">
            <v>1591</v>
          </cell>
          <cell r="ER13">
            <v>1614</v>
          </cell>
          <cell r="ES13">
            <v>1609</v>
          </cell>
          <cell r="ET13">
            <v>1606</v>
          </cell>
          <cell r="EU13">
            <v>1581</v>
          </cell>
          <cell r="EV13">
            <v>1544</v>
          </cell>
          <cell r="EW13">
            <v>1503</v>
          </cell>
          <cell r="EX13">
            <v>1528</v>
          </cell>
          <cell r="EY13">
            <v>1555</v>
          </cell>
          <cell r="EZ13">
            <v>1607</v>
          </cell>
          <cell r="FA13">
            <v>1698</v>
          </cell>
          <cell r="FB13">
            <v>1750</v>
          </cell>
        </row>
        <row r="14">
          <cell r="C14">
            <v>1627</v>
          </cell>
          <cell r="D14">
            <v>1631</v>
          </cell>
          <cell r="E14">
            <v>1585</v>
          </cell>
          <cell r="F14">
            <v>1588</v>
          </cell>
          <cell r="G14">
            <v>1584</v>
          </cell>
          <cell r="H14">
            <v>1541</v>
          </cell>
          <cell r="I14">
            <v>1516</v>
          </cell>
          <cell r="J14">
            <v>1534</v>
          </cell>
          <cell r="K14">
            <v>1516</v>
          </cell>
          <cell r="L14">
            <v>1485</v>
          </cell>
          <cell r="M14">
            <v>1556</v>
          </cell>
          <cell r="N14">
            <v>1605</v>
          </cell>
          <cell r="O14">
            <v>1609</v>
          </cell>
          <cell r="P14">
            <v>1625</v>
          </cell>
          <cell r="Q14">
            <v>1600</v>
          </cell>
          <cell r="R14">
            <v>1573</v>
          </cell>
          <cell r="S14">
            <v>1579</v>
          </cell>
          <cell r="T14">
            <v>1584</v>
          </cell>
          <cell r="U14">
            <v>1550</v>
          </cell>
          <cell r="V14">
            <v>1527</v>
          </cell>
          <cell r="W14">
            <v>1543</v>
          </cell>
          <cell r="X14">
            <v>1536</v>
          </cell>
          <cell r="Y14">
            <v>1578</v>
          </cell>
          <cell r="Z14">
            <v>1588</v>
          </cell>
          <cell r="AG14">
            <v>1418</v>
          </cell>
          <cell r="AH14">
            <v>1401</v>
          </cell>
          <cell r="AI14">
            <v>1363</v>
          </cell>
          <cell r="AJ14">
            <v>1323</v>
          </cell>
          <cell r="AK14">
            <v>1332</v>
          </cell>
          <cell r="AL14">
            <v>1366</v>
          </cell>
          <cell r="AM14">
            <v>1331</v>
          </cell>
          <cell r="AN14">
            <v>1334</v>
          </cell>
          <cell r="AO14">
            <v>1286</v>
          </cell>
          <cell r="AP14">
            <v>1227</v>
          </cell>
          <cell r="AQ14">
            <v>1217</v>
          </cell>
          <cell r="AR14">
            <v>1199</v>
          </cell>
          <cell r="AS14">
            <v>1186</v>
          </cell>
          <cell r="AT14">
            <v>1181</v>
          </cell>
          <cell r="AU14">
            <v>1156</v>
          </cell>
          <cell r="AV14">
            <v>1150</v>
          </cell>
          <cell r="AW14">
            <v>1157</v>
          </cell>
          <cell r="AX14">
            <v>1193</v>
          </cell>
          <cell r="AY14">
            <v>1187</v>
          </cell>
          <cell r="AZ14">
            <v>1178</v>
          </cell>
          <cell r="BA14">
            <v>1144</v>
          </cell>
          <cell r="BB14">
            <v>1135</v>
          </cell>
          <cell r="BC14">
            <v>1085</v>
          </cell>
          <cell r="BD14">
            <v>1034</v>
          </cell>
          <cell r="BE14">
            <v>1005</v>
          </cell>
          <cell r="BF14">
            <v>981</v>
          </cell>
          <cell r="BG14">
            <v>1010</v>
          </cell>
          <cell r="BH14">
            <v>1034</v>
          </cell>
          <cell r="BI14">
            <v>1095</v>
          </cell>
          <cell r="BJ14">
            <v>1188</v>
          </cell>
          <cell r="BK14">
            <v>1261</v>
          </cell>
          <cell r="BL14">
            <v>1317</v>
          </cell>
          <cell r="BM14">
            <v>1385</v>
          </cell>
          <cell r="BN14">
            <v>1454</v>
          </cell>
          <cell r="BO14">
            <v>1507</v>
          </cell>
          <cell r="BP14">
            <v>1598</v>
          </cell>
          <cell r="BQ14">
            <v>1596</v>
          </cell>
          <cell r="BR14">
            <v>1616</v>
          </cell>
          <cell r="BS14">
            <v>1628</v>
          </cell>
          <cell r="BT14">
            <v>1657</v>
          </cell>
          <cell r="BU14">
            <v>1718</v>
          </cell>
          <cell r="BV14">
            <v>1809</v>
          </cell>
          <cell r="BW14">
            <v>1770</v>
          </cell>
          <cell r="BX14">
            <v>1757</v>
          </cell>
          <cell r="BY14">
            <v>1745</v>
          </cell>
          <cell r="BZ14">
            <v>1676</v>
          </cell>
          <cell r="CA14">
            <v>1642</v>
          </cell>
          <cell r="CB14">
            <v>1593</v>
          </cell>
          <cell r="CC14">
            <v>1557</v>
          </cell>
          <cell r="CD14">
            <v>1529</v>
          </cell>
          <cell r="CE14">
            <v>1490</v>
          </cell>
          <cell r="CF14">
            <v>1455</v>
          </cell>
          <cell r="CG14">
            <v>1432</v>
          </cell>
          <cell r="CH14">
            <v>1447</v>
          </cell>
          <cell r="CI14">
            <v>1415</v>
          </cell>
          <cell r="CJ14">
            <v>1379</v>
          </cell>
          <cell r="CK14">
            <v>1332</v>
          </cell>
          <cell r="CL14">
            <v>1215</v>
          </cell>
          <cell r="CM14">
            <v>1168</v>
          </cell>
          <cell r="CN14">
            <v>1154</v>
          </cell>
          <cell r="CO14">
            <v>1105</v>
          </cell>
          <cell r="CP14">
            <v>1118</v>
          </cell>
          <cell r="CQ14">
            <v>1127</v>
          </cell>
          <cell r="CR14">
            <v>1146</v>
          </cell>
          <cell r="CS14">
            <v>1198</v>
          </cell>
          <cell r="CT14">
            <v>1242</v>
          </cell>
          <cell r="CU14">
            <v>1228</v>
          </cell>
          <cell r="CV14">
            <v>1221</v>
          </cell>
          <cell r="CW14">
            <v>1201</v>
          </cell>
          <cell r="CX14">
            <v>1190</v>
          </cell>
          <cell r="CY14">
            <v>1175</v>
          </cell>
          <cell r="CZ14">
            <v>1157</v>
          </cell>
          <cell r="DA14">
            <v>1153</v>
          </cell>
          <cell r="DB14">
            <v>1143</v>
          </cell>
          <cell r="DC14">
            <v>1162</v>
          </cell>
          <cell r="DD14">
            <v>1226</v>
          </cell>
          <cell r="DE14">
            <v>1318</v>
          </cell>
          <cell r="DF14">
            <v>1380</v>
          </cell>
          <cell r="DG14">
            <v>1392</v>
          </cell>
          <cell r="DH14">
            <v>1402</v>
          </cell>
          <cell r="DI14">
            <v>1391</v>
          </cell>
          <cell r="DJ14">
            <v>1340</v>
          </cell>
          <cell r="DK14">
            <v>1323</v>
          </cell>
          <cell r="DL14">
            <v>1297</v>
          </cell>
          <cell r="DM14">
            <v>1266</v>
          </cell>
          <cell r="DN14">
            <v>1239</v>
          </cell>
          <cell r="DO14">
            <v>1240</v>
          </cell>
          <cell r="DP14">
            <v>1271</v>
          </cell>
          <cell r="DQ14">
            <v>1298</v>
          </cell>
          <cell r="DR14">
            <v>1307</v>
          </cell>
          <cell r="DS14">
            <v>1309</v>
          </cell>
          <cell r="DT14">
            <v>1308</v>
          </cell>
          <cell r="DU14">
            <v>1292</v>
          </cell>
          <cell r="DV14">
            <v>1253</v>
          </cell>
          <cell r="DW14">
            <v>1207</v>
          </cell>
          <cell r="DX14">
            <v>1182</v>
          </cell>
          <cell r="DY14">
            <v>1176</v>
          </cell>
          <cell r="DZ14">
            <v>1133</v>
          </cell>
          <cell r="EA14">
            <v>1111</v>
          </cell>
          <cell r="EB14">
            <v>1129</v>
          </cell>
          <cell r="EC14">
            <v>1177</v>
          </cell>
          <cell r="ED14">
            <v>1257</v>
          </cell>
          <cell r="EE14">
            <v>1219</v>
          </cell>
          <cell r="EF14">
            <v>1228</v>
          </cell>
          <cell r="EG14">
            <v>1239</v>
          </cell>
          <cell r="EH14">
            <v>1244</v>
          </cell>
          <cell r="EI14">
            <v>1211</v>
          </cell>
          <cell r="EJ14">
            <v>1203</v>
          </cell>
          <cell r="EK14">
            <v>1211</v>
          </cell>
          <cell r="EL14">
            <v>1204</v>
          </cell>
          <cell r="EM14">
            <v>1246</v>
          </cell>
          <cell r="EN14">
            <v>1284</v>
          </cell>
          <cell r="EO14">
            <v>1398</v>
          </cell>
          <cell r="EP14">
            <v>1461</v>
          </cell>
          <cell r="EQ14">
            <v>1436</v>
          </cell>
          <cell r="ER14">
            <v>1433</v>
          </cell>
          <cell r="ES14">
            <v>1424</v>
          </cell>
          <cell r="ET14">
            <v>1390</v>
          </cell>
          <cell r="EU14">
            <v>1367</v>
          </cell>
          <cell r="EV14">
            <v>1371</v>
          </cell>
          <cell r="EW14">
            <v>1361</v>
          </cell>
          <cell r="EX14">
            <v>1352</v>
          </cell>
          <cell r="EY14">
            <v>1368</v>
          </cell>
          <cell r="EZ14">
            <v>1380</v>
          </cell>
          <cell r="FA14">
            <v>1431</v>
          </cell>
          <cell r="FB14">
            <v>1454</v>
          </cell>
        </row>
        <row r="15">
          <cell r="C15">
            <v>1101</v>
          </cell>
          <cell r="D15">
            <v>1116</v>
          </cell>
          <cell r="E15">
            <v>1110</v>
          </cell>
          <cell r="F15">
            <v>1104</v>
          </cell>
          <cell r="G15">
            <v>1120</v>
          </cell>
          <cell r="H15">
            <v>1134</v>
          </cell>
          <cell r="I15">
            <v>1113</v>
          </cell>
          <cell r="J15">
            <v>1094</v>
          </cell>
          <cell r="K15">
            <v>1069</v>
          </cell>
          <cell r="L15">
            <v>1064</v>
          </cell>
          <cell r="M15">
            <v>1112</v>
          </cell>
          <cell r="N15">
            <v>1158</v>
          </cell>
          <cell r="O15">
            <v>1164</v>
          </cell>
          <cell r="P15">
            <v>1186</v>
          </cell>
          <cell r="Q15">
            <v>1186</v>
          </cell>
          <cell r="R15">
            <v>1170</v>
          </cell>
          <cell r="S15">
            <v>1166</v>
          </cell>
          <cell r="T15">
            <v>1152</v>
          </cell>
          <cell r="U15">
            <v>1146</v>
          </cell>
          <cell r="V15">
            <v>1132</v>
          </cell>
          <cell r="W15">
            <v>1133</v>
          </cell>
          <cell r="X15">
            <v>1146</v>
          </cell>
          <cell r="Y15">
            <v>1152</v>
          </cell>
          <cell r="Z15">
            <v>1152</v>
          </cell>
          <cell r="AG15">
            <v>1048</v>
          </cell>
          <cell r="AH15">
            <v>986</v>
          </cell>
          <cell r="AI15">
            <v>991</v>
          </cell>
          <cell r="AJ15">
            <v>987</v>
          </cell>
          <cell r="AK15">
            <v>975</v>
          </cell>
          <cell r="AL15">
            <v>999</v>
          </cell>
          <cell r="AM15">
            <v>986</v>
          </cell>
          <cell r="AN15">
            <v>971</v>
          </cell>
          <cell r="AO15">
            <v>935</v>
          </cell>
          <cell r="AP15">
            <v>916</v>
          </cell>
          <cell r="AQ15">
            <v>892</v>
          </cell>
          <cell r="AR15">
            <v>896</v>
          </cell>
          <cell r="AS15">
            <v>888</v>
          </cell>
          <cell r="AT15">
            <v>862</v>
          </cell>
          <cell r="AU15">
            <v>844</v>
          </cell>
          <cell r="AV15">
            <v>833</v>
          </cell>
          <cell r="AW15">
            <v>867</v>
          </cell>
          <cell r="AX15">
            <v>902</v>
          </cell>
          <cell r="AY15">
            <v>880</v>
          </cell>
          <cell r="AZ15">
            <v>846</v>
          </cell>
          <cell r="BA15">
            <v>874</v>
          </cell>
          <cell r="BB15">
            <v>860</v>
          </cell>
          <cell r="BC15">
            <v>821</v>
          </cell>
          <cell r="BD15">
            <v>795</v>
          </cell>
          <cell r="BE15">
            <v>769</v>
          </cell>
          <cell r="BF15">
            <v>733</v>
          </cell>
          <cell r="BG15">
            <v>743</v>
          </cell>
          <cell r="BH15">
            <v>786</v>
          </cell>
          <cell r="BI15">
            <v>808</v>
          </cell>
          <cell r="BJ15">
            <v>869</v>
          </cell>
          <cell r="BK15">
            <v>934</v>
          </cell>
          <cell r="BL15">
            <v>976</v>
          </cell>
          <cell r="BM15">
            <v>1066</v>
          </cell>
          <cell r="BN15">
            <v>1092</v>
          </cell>
          <cell r="BO15">
            <v>1148</v>
          </cell>
          <cell r="BP15">
            <v>1222</v>
          </cell>
          <cell r="BQ15">
            <v>1236</v>
          </cell>
          <cell r="BR15">
            <v>1218</v>
          </cell>
          <cell r="BS15">
            <v>1262</v>
          </cell>
          <cell r="BT15">
            <v>1288</v>
          </cell>
          <cell r="BU15">
            <v>1349</v>
          </cell>
          <cell r="BV15">
            <v>1429</v>
          </cell>
          <cell r="BW15">
            <v>1440</v>
          </cell>
          <cell r="BX15">
            <v>1447</v>
          </cell>
          <cell r="BY15">
            <v>1488</v>
          </cell>
          <cell r="BZ15">
            <v>1446</v>
          </cell>
          <cell r="CA15">
            <v>1406</v>
          </cell>
          <cell r="CB15">
            <v>1380</v>
          </cell>
          <cell r="CC15">
            <v>1325</v>
          </cell>
          <cell r="CD15">
            <v>1313</v>
          </cell>
          <cell r="CE15">
            <v>1286</v>
          </cell>
          <cell r="CF15">
            <v>1262</v>
          </cell>
          <cell r="CG15">
            <v>1245</v>
          </cell>
          <cell r="CH15">
            <v>1269</v>
          </cell>
          <cell r="CI15">
            <v>1238</v>
          </cell>
          <cell r="CJ15">
            <v>1203</v>
          </cell>
          <cell r="CK15">
            <v>1201</v>
          </cell>
          <cell r="CL15">
            <v>1148</v>
          </cell>
          <cell r="CM15">
            <v>1065</v>
          </cell>
          <cell r="CN15">
            <v>1036</v>
          </cell>
          <cell r="CO15">
            <v>982</v>
          </cell>
          <cell r="CP15">
            <v>1009</v>
          </cell>
          <cell r="CQ15">
            <v>999</v>
          </cell>
          <cell r="CR15">
            <v>1010</v>
          </cell>
          <cell r="CS15">
            <v>1060</v>
          </cell>
          <cell r="CT15">
            <v>1085</v>
          </cell>
          <cell r="CU15">
            <v>1099</v>
          </cell>
          <cell r="CV15">
            <v>1093</v>
          </cell>
          <cell r="CW15">
            <v>1067</v>
          </cell>
          <cell r="CX15">
            <v>1062</v>
          </cell>
          <cell r="CY15">
            <v>1051</v>
          </cell>
          <cell r="CZ15">
            <v>1053</v>
          </cell>
          <cell r="DA15">
            <v>1060</v>
          </cell>
          <cell r="DB15">
            <v>1060</v>
          </cell>
          <cell r="DC15">
            <v>1073</v>
          </cell>
          <cell r="DD15">
            <v>1106</v>
          </cell>
          <cell r="DE15">
            <v>1186</v>
          </cell>
          <cell r="DF15">
            <v>1249</v>
          </cell>
          <cell r="DG15">
            <v>1276</v>
          </cell>
          <cell r="DH15">
            <v>1256</v>
          </cell>
          <cell r="DI15">
            <v>1230</v>
          </cell>
          <cell r="DJ15">
            <v>1222</v>
          </cell>
          <cell r="DK15">
            <v>1203</v>
          </cell>
          <cell r="DL15">
            <v>1189</v>
          </cell>
          <cell r="DM15">
            <v>1191</v>
          </cell>
          <cell r="DN15">
            <v>1168</v>
          </cell>
          <cell r="DO15">
            <v>1128</v>
          </cell>
          <cell r="DP15">
            <v>1146</v>
          </cell>
          <cell r="DQ15">
            <v>1193</v>
          </cell>
          <cell r="DR15">
            <v>1238</v>
          </cell>
          <cell r="DS15">
            <v>1197</v>
          </cell>
          <cell r="DT15">
            <v>1179</v>
          </cell>
          <cell r="DU15">
            <v>1167</v>
          </cell>
          <cell r="DV15">
            <v>1145</v>
          </cell>
          <cell r="DW15">
            <v>1119</v>
          </cell>
          <cell r="DX15">
            <v>1087</v>
          </cell>
          <cell r="DY15">
            <v>1073</v>
          </cell>
          <cell r="DZ15">
            <v>1017</v>
          </cell>
          <cell r="EA15">
            <v>1029</v>
          </cell>
          <cell r="EB15">
            <v>1038</v>
          </cell>
          <cell r="EC15">
            <v>1073</v>
          </cell>
          <cell r="ED15">
            <v>1099</v>
          </cell>
          <cell r="EE15">
            <v>1118</v>
          </cell>
          <cell r="EF15">
            <v>1141</v>
          </cell>
          <cell r="EG15">
            <v>1170</v>
          </cell>
          <cell r="EH15">
            <v>1202</v>
          </cell>
          <cell r="EI15">
            <v>1193</v>
          </cell>
          <cell r="EJ15">
            <v>1217</v>
          </cell>
          <cell r="EK15">
            <v>1216</v>
          </cell>
          <cell r="EL15">
            <v>1223</v>
          </cell>
          <cell r="EM15">
            <v>1256</v>
          </cell>
          <cell r="EN15">
            <v>1289</v>
          </cell>
          <cell r="EO15">
            <v>1355</v>
          </cell>
          <cell r="EP15">
            <v>1395</v>
          </cell>
          <cell r="EQ15">
            <v>1387</v>
          </cell>
          <cell r="ER15">
            <v>1427</v>
          </cell>
          <cell r="ES15">
            <v>1417</v>
          </cell>
          <cell r="ET15">
            <v>1400</v>
          </cell>
          <cell r="EU15">
            <v>1430</v>
          </cell>
          <cell r="EV15">
            <v>1441</v>
          </cell>
          <cell r="EW15">
            <v>1410</v>
          </cell>
          <cell r="EX15">
            <v>1413</v>
          </cell>
          <cell r="EY15">
            <v>1417</v>
          </cell>
          <cell r="EZ15">
            <v>1428</v>
          </cell>
          <cell r="FA15">
            <v>1477</v>
          </cell>
          <cell r="FB15">
            <v>1531</v>
          </cell>
        </row>
        <row r="16">
          <cell r="C16">
            <v>355</v>
          </cell>
          <cell r="D16">
            <v>357</v>
          </cell>
          <cell r="E16">
            <v>362</v>
          </cell>
          <cell r="F16">
            <v>355</v>
          </cell>
          <cell r="G16">
            <v>344</v>
          </cell>
          <cell r="H16">
            <v>344</v>
          </cell>
          <cell r="I16">
            <v>333</v>
          </cell>
          <cell r="J16">
            <v>331</v>
          </cell>
          <cell r="K16">
            <v>327</v>
          </cell>
          <cell r="L16">
            <v>331</v>
          </cell>
          <cell r="M16">
            <v>344</v>
          </cell>
          <cell r="N16">
            <v>351</v>
          </cell>
          <cell r="O16">
            <v>348</v>
          </cell>
          <cell r="P16">
            <v>353</v>
          </cell>
          <cell r="Q16">
            <v>361</v>
          </cell>
          <cell r="R16">
            <v>365</v>
          </cell>
          <cell r="S16">
            <v>374</v>
          </cell>
          <cell r="T16">
            <v>375</v>
          </cell>
          <cell r="U16">
            <v>372</v>
          </cell>
          <cell r="V16">
            <v>371</v>
          </cell>
          <cell r="W16">
            <v>387</v>
          </cell>
          <cell r="X16">
            <v>386</v>
          </cell>
          <cell r="Y16">
            <v>393</v>
          </cell>
          <cell r="Z16">
            <v>400</v>
          </cell>
          <cell r="AG16">
            <v>430</v>
          </cell>
          <cell r="AH16">
            <v>436</v>
          </cell>
          <cell r="AI16">
            <v>432</v>
          </cell>
          <cell r="AJ16">
            <v>425</v>
          </cell>
          <cell r="AK16">
            <v>422</v>
          </cell>
          <cell r="AL16">
            <v>426</v>
          </cell>
          <cell r="AM16">
            <v>426</v>
          </cell>
          <cell r="AN16">
            <v>429</v>
          </cell>
          <cell r="AO16">
            <v>442</v>
          </cell>
          <cell r="AP16">
            <v>436</v>
          </cell>
          <cell r="AQ16">
            <v>436</v>
          </cell>
          <cell r="AR16">
            <v>426</v>
          </cell>
          <cell r="AS16">
            <v>420</v>
          </cell>
          <cell r="AT16">
            <v>412</v>
          </cell>
          <cell r="AU16">
            <v>410</v>
          </cell>
          <cell r="AV16">
            <v>401</v>
          </cell>
          <cell r="AW16">
            <v>406</v>
          </cell>
          <cell r="AX16">
            <v>401</v>
          </cell>
          <cell r="AY16">
            <v>407</v>
          </cell>
          <cell r="AZ16">
            <v>396</v>
          </cell>
          <cell r="BA16">
            <v>382</v>
          </cell>
          <cell r="BB16">
            <v>375</v>
          </cell>
          <cell r="BC16">
            <v>367</v>
          </cell>
          <cell r="BD16">
            <v>358</v>
          </cell>
          <cell r="BE16">
            <v>356</v>
          </cell>
          <cell r="BF16">
            <v>341</v>
          </cell>
          <cell r="BG16">
            <v>348</v>
          </cell>
          <cell r="BH16">
            <v>345</v>
          </cell>
          <cell r="BI16">
            <v>365</v>
          </cell>
          <cell r="BJ16">
            <v>374</v>
          </cell>
          <cell r="BK16">
            <v>377</v>
          </cell>
          <cell r="BL16">
            <v>395</v>
          </cell>
          <cell r="BM16">
            <v>410</v>
          </cell>
          <cell r="BN16">
            <v>421</v>
          </cell>
          <cell r="BO16">
            <v>430</v>
          </cell>
          <cell r="BP16">
            <v>443</v>
          </cell>
          <cell r="BQ16">
            <v>457</v>
          </cell>
          <cell r="BR16">
            <v>472</v>
          </cell>
          <cell r="BS16">
            <v>491</v>
          </cell>
          <cell r="BT16">
            <v>502</v>
          </cell>
          <cell r="BU16">
            <v>513</v>
          </cell>
          <cell r="BV16">
            <v>529</v>
          </cell>
          <cell r="BW16">
            <v>553</v>
          </cell>
          <cell r="BX16">
            <v>556</v>
          </cell>
          <cell r="BY16">
            <v>571</v>
          </cell>
          <cell r="BZ16">
            <v>577</v>
          </cell>
          <cell r="CA16">
            <v>580</v>
          </cell>
          <cell r="CB16">
            <v>591</v>
          </cell>
          <cell r="CC16">
            <v>580</v>
          </cell>
          <cell r="CD16">
            <v>569</v>
          </cell>
          <cell r="CE16">
            <v>565</v>
          </cell>
          <cell r="CF16">
            <v>553</v>
          </cell>
          <cell r="CG16">
            <v>554</v>
          </cell>
          <cell r="CH16">
            <v>555</v>
          </cell>
          <cell r="CI16">
            <v>561</v>
          </cell>
          <cell r="CJ16">
            <v>542</v>
          </cell>
          <cell r="CK16">
            <v>539</v>
          </cell>
          <cell r="CL16">
            <v>510</v>
          </cell>
          <cell r="CM16">
            <v>479</v>
          </cell>
          <cell r="CN16">
            <v>469</v>
          </cell>
          <cell r="CO16">
            <v>455</v>
          </cell>
          <cell r="CP16">
            <v>462</v>
          </cell>
          <cell r="CQ16">
            <v>454</v>
          </cell>
          <cell r="CR16">
            <v>443</v>
          </cell>
          <cell r="CS16">
            <v>442</v>
          </cell>
          <cell r="CT16">
            <v>454</v>
          </cell>
          <cell r="CU16">
            <v>454</v>
          </cell>
          <cell r="CV16">
            <v>443</v>
          </cell>
          <cell r="CW16">
            <v>431</v>
          </cell>
          <cell r="CX16">
            <v>427</v>
          </cell>
          <cell r="CY16">
            <v>428</v>
          </cell>
          <cell r="CZ16">
            <v>414</v>
          </cell>
          <cell r="DA16">
            <v>409</v>
          </cell>
          <cell r="DB16">
            <v>420</v>
          </cell>
          <cell r="DC16">
            <v>433</v>
          </cell>
          <cell r="DD16">
            <v>425</v>
          </cell>
          <cell r="DE16">
            <v>433</v>
          </cell>
          <cell r="DF16">
            <v>443</v>
          </cell>
          <cell r="DG16">
            <v>450</v>
          </cell>
          <cell r="DH16">
            <v>447</v>
          </cell>
          <cell r="DI16">
            <v>446</v>
          </cell>
          <cell r="DJ16">
            <v>431</v>
          </cell>
          <cell r="DK16">
            <v>413</v>
          </cell>
          <cell r="DL16">
            <v>412</v>
          </cell>
          <cell r="DM16">
            <v>414</v>
          </cell>
          <cell r="DN16">
            <v>405</v>
          </cell>
          <cell r="DO16">
            <v>396</v>
          </cell>
          <cell r="DP16">
            <v>411</v>
          </cell>
          <cell r="DQ16">
            <v>421</v>
          </cell>
          <cell r="DR16">
            <v>419</v>
          </cell>
          <cell r="DS16">
            <v>416</v>
          </cell>
          <cell r="DT16">
            <v>424</v>
          </cell>
          <cell r="DU16">
            <v>425</v>
          </cell>
          <cell r="DV16">
            <v>431</v>
          </cell>
          <cell r="DW16">
            <v>433</v>
          </cell>
          <cell r="DX16">
            <v>440</v>
          </cell>
          <cell r="DY16">
            <v>435</v>
          </cell>
          <cell r="DZ16">
            <v>430</v>
          </cell>
          <cell r="EA16">
            <v>422</v>
          </cell>
          <cell r="EB16">
            <v>411</v>
          </cell>
          <cell r="EC16">
            <v>419</v>
          </cell>
          <cell r="ED16">
            <v>443</v>
          </cell>
          <cell r="EE16">
            <v>447</v>
          </cell>
          <cell r="EF16">
            <v>459</v>
          </cell>
          <cell r="EG16">
            <v>461</v>
          </cell>
          <cell r="EH16">
            <v>471</v>
          </cell>
          <cell r="EI16">
            <v>472</v>
          </cell>
          <cell r="EJ16">
            <v>478</v>
          </cell>
          <cell r="EK16">
            <v>480</v>
          </cell>
          <cell r="EL16">
            <v>476</v>
          </cell>
          <cell r="EM16">
            <v>486</v>
          </cell>
          <cell r="EN16">
            <v>485</v>
          </cell>
          <cell r="EO16">
            <v>501</v>
          </cell>
          <cell r="EP16">
            <v>516</v>
          </cell>
          <cell r="EQ16">
            <v>529</v>
          </cell>
          <cell r="ER16">
            <v>538</v>
          </cell>
          <cell r="ES16">
            <v>550</v>
          </cell>
          <cell r="ET16">
            <v>563</v>
          </cell>
          <cell r="EU16">
            <v>555</v>
          </cell>
          <cell r="EV16">
            <v>543</v>
          </cell>
          <cell r="EW16">
            <v>538</v>
          </cell>
          <cell r="EX16">
            <v>542</v>
          </cell>
          <cell r="EY16">
            <v>542</v>
          </cell>
          <cell r="EZ16">
            <v>546</v>
          </cell>
          <cell r="FA16">
            <v>569</v>
          </cell>
          <cell r="FB16">
            <v>573</v>
          </cell>
        </row>
        <row r="19">
          <cell r="C19">
            <v>2190</v>
          </cell>
          <cell r="D19">
            <v>2100</v>
          </cell>
          <cell r="E19">
            <v>2030</v>
          </cell>
          <cell r="F19">
            <v>1864</v>
          </cell>
          <cell r="G19">
            <v>1793</v>
          </cell>
          <cell r="H19">
            <v>1740</v>
          </cell>
          <cell r="I19">
            <v>1742</v>
          </cell>
          <cell r="J19">
            <v>1780</v>
          </cell>
          <cell r="K19">
            <v>1696</v>
          </cell>
          <cell r="L19">
            <v>1645</v>
          </cell>
          <cell r="M19">
            <v>1739</v>
          </cell>
          <cell r="N19">
            <v>1856</v>
          </cell>
          <cell r="O19">
            <v>1809</v>
          </cell>
          <cell r="P19">
            <v>1841</v>
          </cell>
          <cell r="Q19">
            <v>1759</v>
          </cell>
          <cell r="R19">
            <v>1704</v>
          </cell>
          <cell r="S19">
            <v>1656</v>
          </cell>
          <cell r="T19">
            <v>1573</v>
          </cell>
          <cell r="U19">
            <v>1613</v>
          </cell>
          <cell r="V19">
            <v>1610</v>
          </cell>
          <cell r="W19">
            <v>1627</v>
          </cell>
          <cell r="X19">
            <v>1587</v>
          </cell>
          <cell r="Y19">
            <v>1594</v>
          </cell>
          <cell r="Z19">
            <v>1614</v>
          </cell>
          <cell r="AG19">
            <v>1433</v>
          </cell>
          <cell r="AH19">
            <v>1370</v>
          </cell>
          <cell r="AI19">
            <v>1399</v>
          </cell>
          <cell r="AJ19">
            <v>1347</v>
          </cell>
          <cell r="AK19">
            <v>1338</v>
          </cell>
          <cell r="AL19">
            <v>1416</v>
          </cell>
          <cell r="AM19">
            <v>1407</v>
          </cell>
          <cell r="AN19">
            <v>1340</v>
          </cell>
          <cell r="AO19">
            <v>1288</v>
          </cell>
          <cell r="AP19">
            <v>1230</v>
          </cell>
          <cell r="AQ19">
            <v>1222</v>
          </cell>
          <cell r="AR19">
            <v>1157</v>
          </cell>
          <cell r="AS19">
            <v>1188</v>
          </cell>
          <cell r="AT19">
            <v>1198</v>
          </cell>
          <cell r="AU19">
            <v>1176</v>
          </cell>
          <cell r="AV19">
            <v>1157</v>
          </cell>
          <cell r="AW19">
            <v>1172</v>
          </cell>
          <cell r="AX19">
            <v>1211</v>
          </cell>
          <cell r="AY19">
            <v>1247</v>
          </cell>
          <cell r="AZ19">
            <v>1173</v>
          </cell>
          <cell r="BA19">
            <v>1121</v>
          </cell>
          <cell r="BB19">
            <v>1163</v>
          </cell>
          <cell r="BC19">
            <v>1020</v>
          </cell>
          <cell r="BD19">
            <v>966</v>
          </cell>
          <cell r="BE19">
            <v>1027</v>
          </cell>
          <cell r="BF19">
            <v>1046</v>
          </cell>
          <cell r="BG19">
            <v>1064</v>
          </cell>
          <cell r="BH19">
            <v>1070</v>
          </cell>
          <cell r="BI19">
            <v>1246</v>
          </cell>
          <cell r="BJ19">
            <v>1421</v>
          </cell>
          <cell r="BK19">
            <v>1595</v>
          </cell>
          <cell r="BL19">
            <v>1686</v>
          </cell>
          <cell r="BM19">
            <v>1753</v>
          </cell>
          <cell r="BN19">
            <v>1782</v>
          </cell>
          <cell r="BO19">
            <v>1793</v>
          </cell>
          <cell r="BP19">
            <v>1914</v>
          </cell>
          <cell r="BQ19">
            <v>2051</v>
          </cell>
          <cell r="BR19">
            <v>2085</v>
          </cell>
          <cell r="BS19">
            <v>2080</v>
          </cell>
          <cell r="BT19">
            <v>2176</v>
          </cell>
          <cell r="BU19">
            <v>2278</v>
          </cell>
          <cell r="BV19">
            <v>2469</v>
          </cell>
          <cell r="BW19">
            <v>2427</v>
          </cell>
          <cell r="BX19">
            <v>2304</v>
          </cell>
          <cell r="BY19">
            <v>2164</v>
          </cell>
          <cell r="BZ19">
            <v>2069</v>
          </cell>
          <cell r="CA19">
            <v>1929</v>
          </cell>
          <cell r="CB19">
            <v>1822</v>
          </cell>
          <cell r="CC19">
            <v>1774</v>
          </cell>
          <cell r="CD19">
            <v>1750</v>
          </cell>
          <cell r="CE19">
            <v>1547</v>
          </cell>
          <cell r="CF19">
            <v>1575</v>
          </cell>
          <cell r="CG19">
            <v>1522</v>
          </cell>
          <cell r="CH19">
            <v>1586</v>
          </cell>
          <cell r="CI19">
            <v>1560</v>
          </cell>
          <cell r="CJ19">
            <v>1498</v>
          </cell>
          <cell r="CK19">
            <v>1417</v>
          </cell>
          <cell r="CL19">
            <v>1297</v>
          </cell>
          <cell r="CM19">
            <v>1131</v>
          </cell>
          <cell r="CN19">
            <v>1116</v>
          </cell>
          <cell r="CO19">
            <v>1155</v>
          </cell>
          <cell r="CP19">
            <v>1305</v>
          </cell>
          <cell r="CQ19">
            <v>1282</v>
          </cell>
          <cell r="CR19">
            <v>1277</v>
          </cell>
          <cell r="CS19">
            <v>1332</v>
          </cell>
          <cell r="CT19">
            <v>1433</v>
          </cell>
          <cell r="CU19">
            <v>1423</v>
          </cell>
          <cell r="CV19">
            <v>1408</v>
          </cell>
          <cell r="CW19">
            <v>1314</v>
          </cell>
          <cell r="CX19">
            <v>1266</v>
          </cell>
          <cell r="CY19">
            <v>1224</v>
          </cell>
          <cell r="CZ19">
            <v>1209</v>
          </cell>
          <cell r="DA19">
            <v>1270</v>
          </cell>
          <cell r="DB19">
            <v>1351</v>
          </cell>
          <cell r="DC19">
            <v>1313</v>
          </cell>
          <cell r="DD19">
            <v>1339</v>
          </cell>
          <cell r="DE19">
            <v>1503</v>
          </cell>
          <cell r="DF19">
            <v>1611</v>
          </cell>
          <cell r="DG19">
            <v>1647</v>
          </cell>
          <cell r="DH19">
            <v>1653</v>
          </cell>
          <cell r="DI19">
            <v>1603</v>
          </cell>
          <cell r="DJ19">
            <v>1526</v>
          </cell>
          <cell r="DK19">
            <v>1473</v>
          </cell>
          <cell r="DL19">
            <v>1388</v>
          </cell>
          <cell r="DM19">
            <v>1397</v>
          </cell>
          <cell r="DN19">
            <v>1360</v>
          </cell>
          <cell r="DO19">
            <v>1317</v>
          </cell>
          <cell r="DP19">
            <v>1349</v>
          </cell>
          <cell r="DQ19">
            <v>1427</v>
          </cell>
          <cell r="DR19">
            <v>1527</v>
          </cell>
          <cell r="DS19">
            <v>1495</v>
          </cell>
          <cell r="DT19">
            <v>1473</v>
          </cell>
          <cell r="DU19">
            <v>1393</v>
          </cell>
          <cell r="DV19">
            <v>1345</v>
          </cell>
          <cell r="DW19">
            <v>1279</v>
          </cell>
          <cell r="DX19">
            <v>1268</v>
          </cell>
          <cell r="DY19">
            <v>1315</v>
          </cell>
          <cell r="DZ19">
            <v>1272</v>
          </cell>
          <cell r="EA19">
            <v>1210</v>
          </cell>
          <cell r="EB19">
            <v>1199</v>
          </cell>
          <cell r="EC19">
            <v>1258</v>
          </cell>
          <cell r="ED19">
            <v>1389</v>
          </cell>
          <cell r="EE19">
            <v>1397</v>
          </cell>
          <cell r="EF19">
            <v>1408</v>
          </cell>
          <cell r="EG19">
            <v>1369</v>
          </cell>
          <cell r="EH19">
            <v>1375</v>
          </cell>
          <cell r="EI19">
            <v>1359</v>
          </cell>
          <cell r="EJ19">
            <v>1368</v>
          </cell>
          <cell r="EK19">
            <v>1472</v>
          </cell>
          <cell r="EL19">
            <v>1457</v>
          </cell>
          <cell r="EM19">
            <v>1450</v>
          </cell>
          <cell r="EN19">
            <v>1469</v>
          </cell>
          <cell r="EO19">
            <v>1546</v>
          </cell>
          <cell r="EP19">
            <v>1698</v>
          </cell>
          <cell r="EQ19">
            <v>1651</v>
          </cell>
          <cell r="ER19">
            <v>1610</v>
          </cell>
          <cell r="ES19">
            <v>1591</v>
          </cell>
          <cell r="ET19">
            <v>1519</v>
          </cell>
          <cell r="EU19">
            <v>1509</v>
          </cell>
          <cell r="EV19">
            <v>1474</v>
          </cell>
          <cell r="EW19">
            <v>1450</v>
          </cell>
          <cell r="EX19">
            <v>1490</v>
          </cell>
          <cell r="EY19">
            <v>1534</v>
          </cell>
          <cell r="EZ19">
            <v>1527</v>
          </cell>
          <cell r="FA19">
            <v>1602</v>
          </cell>
          <cell r="FB19">
            <v>1676</v>
          </cell>
        </row>
        <row r="20">
          <cell r="C20">
            <v>662</v>
          </cell>
          <cell r="D20">
            <v>650</v>
          </cell>
          <cell r="E20">
            <v>622</v>
          </cell>
          <cell r="F20">
            <v>595</v>
          </cell>
          <cell r="G20">
            <v>565</v>
          </cell>
          <cell r="H20">
            <v>521</v>
          </cell>
          <cell r="I20">
            <v>531</v>
          </cell>
          <cell r="J20">
            <v>577</v>
          </cell>
          <cell r="K20">
            <v>574</v>
          </cell>
          <cell r="L20">
            <v>543</v>
          </cell>
          <cell r="M20">
            <v>571</v>
          </cell>
          <cell r="N20">
            <v>614</v>
          </cell>
          <cell r="O20">
            <v>619</v>
          </cell>
          <cell r="P20">
            <v>614</v>
          </cell>
          <cell r="Q20">
            <v>586</v>
          </cell>
          <cell r="R20">
            <v>550</v>
          </cell>
          <cell r="S20">
            <v>541</v>
          </cell>
          <cell r="T20">
            <v>507</v>
          </cell>
          <cell r="U20">
            <v>515</v>
          </cell>
          <cell r="V20">
            <v>523</v>
          </cell>
          <cell r="W20">
            <v>515</v>
          </cell>
          <cell r="X20">
            <v>521</v>
          </cell>
          <cell r="Y20">
            <v>503</v>
          </cell>
          <cell r="Z20">
            <v>515</v>
          </cell>
          <cell r="AG20">
            <v>423</v>
          </cell>
          <cell r="AH20">
            <v>433</v>
          </cell>
          <cell r="AI20">
            <v>422</v>
          </cell>
          <cell r="AJ20">
            <v>409</v>
          </cell>
          <cell r="AK20">
            <v>406</v>
          </cell>
          <cell r="AL20">
            <v>438</v>
          </cell>
          <cell r="AM20">
            <v>443</v>
          </cell>
          <cell r="AN20">
            <v>429</v>
          </cell>
          <cell r="AO20">
            <v>395</v>
          </cell>
          <cell r="AP20">
            <v>379</v>
          </cell>
          <cell r="AQ20">
            <v>359</v>
          </cell>
          <cell r="AR20">
            <v>336</v>
          </cell>
          <cell r="AS20">
            <v>344</v>
          </cell>
          <cell r="AT20">
            <v>369</v>
          </cell>
          <cell r="AU20">
            <v>343</v>
          </cell>
          <cell r="AV20">
            <v>334</v>
          </cell>
          <cell r="AW20">
            <v>321</v>
          </cell>
          <cell r="AX20">
            <v>333</v>
          </cell>
          <cell r="AY20">
            <v>341</v>
          </cell>
          <cell r="AZ20">
            <v>322</v>
          </cell>
          <cell r="BA20">
            <v>317</v>
          </cell>
          <cell r="BB20">
            <v>345</v>
          </cell>
          <cell r="BC20">
            <v>344</v>
          </cell>
          <cell r="BD20">
            <v>317</v>
          </cell>
          <cell r="BE20">
            <v>344</v>
          </cell>
          <cell r="BF20">
            <v>355</v>
          </cell>
          <cell r="BG20">
            <v>364</v>
          </cell>
          <cell r="BH20">
            <v>377</v>
          </cell>
          <cell r="BI20">
            <v>403</v>
          </cell>
          <cell r="BJ20">
            <v>479</v>
          </cell>
          <cell r="BK20">
            <v>496</v>
          </cell>
          <cell r="BL20">
            <v>551</v>
          </cell>
          <cell r="BM20">
            <v>589</v>
          </cell>
          <cell r="BN20">
            <v>601</v>
          </cell>
          <cell r="BO20">
            <v>646</v>
          </cell>
          <cell r="BP20">
            <v>702</v>
          </cell>
          <cell r="BQ20">
            <v>711</v>
          </cell>
          <cell r="BR20">
            <v>729</v>
          </cell>
          <cell r="BS20">
            <v>747</v>
          </cell>
          <cell r="BT20">
            <v>730</v>
          </cell>
          <cell r="BU20">
            <v>755</v>
          </cell>
          <cell r="BV20">
            <v>806</v>
          </cell>
          <cell r="BW20">
            <v>802</v>
          </cell>
          <cell r="BX20">
            <v>777</v>
          </cell>
          <cell r="BY20">
            <v>761</v>
          </cell>
          <cell r="BZ20">
            <v>688</v>
          </cell>
          <cell r="CA20">
            <v>649</v>
          </cell>
          <cell r="CB20">
            <v>593</v>
          </cell>
          <cell r="CC20">
            <v>575</v>
          </cell>
          <cell r="CD20">
            <v>584</v>
          </cell>
          <cell r="CE20">
            <v>506</v>
          </cell>
          <cell r="CF20">
            <v>529</v>
          </cell>
          <cell r="CG20">
            <v>530</v>
          </cell>
          <cell r="CH20">
            <v>545</v>
          </cell>
          <cell r="CI20">
            <v>548</v>
          </cell>
          <cell r="CJ20">
            <v>514</v>
          </cell>
          <cell r="CK20">
            <v>459</v>
          </cell>
          <cell r="CL20">
            <v>411</v>
          </cell>
          <cell r="CM20">
            <v>365</v>
          </cell>
          <cell r="CN20">
            <v>349</v>
          </cell>
          <cell r="CO20">
            <v>322</v>
          </cell>
          <cell r="CP20">
            <v>315</v>
          </cell>
          <cell r="CQ20">
            <v>346</v>
          </cell>
          <cell r="CR20">
            <v>341</v>
          </cell>
          <cell r="CS20">
            <v>395</v>
          </cell>
          <cell r="CT20">
            <v>408</v>
          </cell>
          <cell r="CU20">
            <v>407</v>
          </cell>
          <cell r="CV20">
            <v>429</v>
          </cell>
          <cell r="CW20">
            <v>409</v>
          </cell>
          <cell r="CX20">
            <v>411</v>
          </cell>
          <cell r="CY20">
            <v>389</v>
          </cell>
          <cell r="CZ20">
            <v>382</v>
          </cell>
          <cell r="DA20">
            <v>386</v>
          </cell>
          <cell r="DB20">
            <v>424</v>
          </cell>
          <cell r="DC20">
            <v>428</v>
          </cell>
          <cell r="DD20">
            <v>423</v>
          </cell>
          <cell r="DE20">
            <v>457</v>
          </cell>
          <cell r="DF20">
            <v>507</v>
          </cell>
          <cell r="DG20">
            <v>542</v>
          </cell>
          <cell r="DH20">
            <v>534</v>
          </cell>
          <cell r="DI20">
            <v>481</v>
          </cell>
          <cell r="DJ20">
            <v>467</v>
          </cell>
          <cell r="DK20">
            <v>464</v>
          </cell>
          <cell r="DL20">
            <v>439</v>
          </cell>
          <cell r="DM20">
            <v>468</v>
          </cell>
          <cell r="DN20">
            <v>505</v>
          </cell>
          <cell r="DO20">
            <v>514</v>
          </cell>
          <cell r="DP20">
            <v>547</v>
          </cell>
          <cell r="DQ20">
            <v>556</v>
          </cell>
          <cell r="DR20">
            <v>586</v>
          </cell>
          <cell r="DS20">
            <v>573</v>
          </cell>
          <cell r="DT20">
            <v>559</v>
          </cell>
          <cell r="DU20">
            <v>548</v>
          </cell>
          <cell r="DV20">
            <v>536</v>
          </cell>
          <cell r="DW20">
            <v>531</v>
          </cell>
          <cell r="DX20">
            <v>490</v>
          </cell>
          <cell r="DY20">
            <v>473</v>
          </cell>
          <cell r="DZ20">
            <v>450</v>
          </cell>
          <cell r="EA20">
            <v>443</v>
          </cell>
          <cell r="EB20">
            <v>414</v>
          </cell>
          <cell r="EC20">
            <v>439</v>
          </cell>
          <cell r="ED20">
            <v>507</v>
          </cell>
          <cell r="EE20">
            <v>499</v>
          </cell>
          <cell r="EF20">
            <v>499</v>
          </cell>
          <cell r="EG20">
            <v>498</v>
          </cell>
          <cell r="EH20">
            <v>502</v>
          </cell>
          <cell r="EI20">
            <v>454</v>
          </cell>
          <cell r="EJ20">
            <v>449</v>
          </cell>
          <cell r="EK20">
            <v>462</v>
          </cell>
          <cell r="EL20">
            <v>473</v>
          </cell>
          <cell r="EM20">
            <v>462</v>
          </cell>
          <cell r="EN20">
            <v>501</v>
          </cell>
          <cell r="EO20">
            <v>580</v>
          </cell>
          <cell r="EP20">
            <v>617</v>
          </cell>
          <cell r="EQ20">
            <v>607</v>
          </cell>
          <cell r="ER20">
            <v>585</v>
          </cell>
          <cell r="ES20">
            <v>574</v>
          </cell>
          <cell r="ET20">
            <v>570</v>
          </cell>
          <cell r="EU20">
            <v>546</v>
          </cell>
          <cell r="EV20">
            <v>523</v>
          </cell>
          <cell r="EW20">
            <v>495</v>
          </cell>
          <cell r="EX20">
            <v>506</v>
          </cell>
          <cell r="EY20">
            <v>527</v>
          </cell>
          <cell r="EZ20">
            <v>528</v>
          </cell>
          <cell r="FA20">
            <v>568</v>
          </cell>
          <cell r="FB20">
            <v>609</v>
          </cell>
        </row>
        <row r="21">
          <cell r="C21">
            <v>1784</v>
          </cell>
          <cell r="D21">
            <v>1794</v>
          </cell>
          <cell r="E21">
            <v>1715</v>
          </cell>
          <cell r="F21">
            <v>1680</v>
          </cell>
          <cell r="G21">
            <v>1578</v>
          </cell>
          <cell r="H21">
            <v>1551</v>
          </cell>
          <cell r="I21">
            <v>1575</v>
          </cell>
          <cell r="J21">
            <v>1664</v>
          </cell>
          <cell r="K21">
            <v>1632</v>
          </cell>
          <cell r="L21">
            <v>1548</v>
          </cell>
          <cell r="M21">
            <v>1596</v>
          </cell>
          <cell r="N21">
            <v>1675</v>
          </cell>
          <cell r="O21">
            <v>1764</v>
          </cell>
          <cell r="P21">
            <v>1779</v>
          </cell>
          <cell r="Q21">
            <v>1750</v>
          </cell>
          <cell r="R21">
            <v>1607</v>
          </cell>
          <cell r="S21">
            <v>1265</v>
          </cell>
          <cell r="T21">
            <v>1586</v>
          </cell>
          <cell r="U21">
            <v>1537</v>
          </cell>
          <cell r="V21">
            <v>1600</v>
          </cell>
          <cell r="W21">
            <v>1629</v>
          </cell>
          <cell r="X21">
            <v>1610</v>
          </cell>
          <cell r="Y21">
            <v>1672</v>
          </cell>
          <cell r="Z21">
            <v>1708</v>
          </cell>
          <cell r="AG21">
            <v>1282</v>
          </cell>
          <cell r="AH21">
            <v>1338</v>
          </cell>
          <cell r="AI21">
            <v>1305</v>
          </cell>
          <cell r="AJ21">
            <v>1271</v>
          </cell>
          <cell r="AK21">
            <v>1237</v>
          </cell>
          <cell r="AL21">
            <v>1290</v>
          </cell>
          <cell r="AM21">
            <v>1343</v>
          </cell>
          <cell r="AN21">
            <v>1308</v>
          </cell>
          <cell r="AO21">
            <v>1261</v>
          </cell>
          <cell r="AP21">
            <v>1146</v>
          </cell>
          <cell r="AQ21">
            <v>1133</v>
          </cell>
          <cell r="AR21">
            <v>1102</v>
          </cell>
          <cell r="AS21">
            <v>1127</v>
          </cell>
          <cell r="AT21">
            <v>1173</v>
          </cell>
          <cell r="AU21">
            <v>1123</v>
          </cell>
          <cell r="AV21">
            <v>1084</v>
          </cell>
          <cell r="AW21">
            <v>1179</v>
          </cell>
          <cell r="AX21">
            <v>1230</v>
          </cell>
          <cell r="AY21">
            <v>1267</v>
          </cell>
          <cell r="AZ21">
            <v>1189</v>
          </cell>
          <cell r="BA21">
            <v>1173</v>
          </cell>
          <cell r="BB21">
            <v>1120</v>
          </cell>
          <cell r="BC21">
            <v>1015</v>
          </cell>
          <cell r="BD21">
            <v>961</v>
          </cell>
          <cell r="BE21">
            <v>998</v>
          </cell>
          <cell r="BF21">
            <v>1028</v>
          </cell>
          <cell r="BG21">
            <v>994</v>
          </cell>
          <cell r="BH21">
            <v>1036</v>
          </cell>
          <cell r="BI21">
            <v>1111</v>
          </cell>
          <cell r="BJ21">
            <v>1278</v>
          </cell>
          <cell r="BK21">
            <v>1442</v>
          </cell>
          <cell r="BL21">
            <v>1512</v>
          </cell>
          <cell r="BM21">
            <v>1592</v>
          </cell>
          <cell r="BN21">
            <v>1664</v>
          </cell>
          <cell r="BO21">
            <v>1678</v>
          </cell>
          <cell r="BP21">
            <v>1861</v>
          </cell>
          <cell r="BQ21">
            <v>1937</v>
          </cell>
          <cell r="BR21">
            <v>1977</v>
          </cell>
          <cell r="BS21">
            <v>2007</v>
          </cell>
          <cell r="BT21">
            <v>2036</v>
          </cell>
          <cell r="BU21">
            <v>2024</v>
          </cell>
          <cell r="BV21">
            <v>2099</v>
          </cell>
          <cell r="BW21">
            <v>2133</v>
          </cell>
          <cell r="BX21">
            <v>2159</v>
          </cell>
          <cell r="BY21">
            <v>2090</v>
          </cell>
          <cell r="BZ21">
            <v>1927</v>
          </cell>
          <cell r="CA21">
            <v>1839</v>
          </cell>
          <cell r="CB21">
            <v>1782</v>
          </cell>
          <cell r="CC21">
            <v>1756</v>
          </cell>
          <cell r="CD21">
            <v>1695</v>
          </cell>
          <cell r="CE21">
            <v>1604</v>
          </cell>
          <cell r="CF21">
            <v>1563</v>
          </cell>
          <cell r="CG21">
            <v>1501</v>
          </cell>
          <cell r="CH21">
            <v>1589</v>
          </cell>
          <cell r="CI21">
            <v>1617</v>
          </cell>
          <cell r="CJ21">
            <v>1514</v>
          </cell>
          <cell r="CK21">
            <v>1382</v>
          </cell>
          <cell r="CL21">
            <v>1238</v>
          </cell>
          <cell r="CM21">
            <v>1118</v>
          </cell>
          <cell r="CN21">
            <v>1120</v>
          </cell>
          <cell r="CO21">
            <v>1080</v>
          </cell>
          <cell r="CP21">
            <v>1140</v>
          </cell>
          <cell r="CQ21">
            <v>1015</v>
          </cell>
          <cell r="CR21">
            <v>988</v>
          </cell>
          <cell r="CS21">
            <v>1034</v>
          </cell>
          <cell r="CT21">
            <v>1169</v>
          </cell>
          <cell r="CU21">
            <v>1215</v>
          </cell>
          <cell r="CV21">
            <v>1232</v>
          </cell>
          <cell r="CW21">
            <v>1135</v>
          </cell>
          <cell r="CX21">
            <v>1090</v>
          </cell>
          <cell r="CY21">
            <v>1085</v>
          </cell>
          <cell r="CZ21">
            <v>1077</v>
          </cell>
          <cell r="DA21">
            <v>1095</v>
          </cell>
          <cell r="DB21">
            <v>1140</v>
          </cell>
          <cell r="DC21">
            <v>1157</v>
          </cell>
          <cell r="DD21">
            <v>1187</v>
          </cell>
          <cell r="DE21">
            <v>1264</v>
          </cell>
          <cell r="DF21">
            <v>1446</v>
          </cell>
          <cell r="DG21">
            <v>1573</v>
          </cell>
          <cell r="DH21">
            <v>1551</v>
          </cell>
          <cell r="DI21">
            <v>1430</v>
          </cell>
          <cell r="DJ21">
            <v>1346</v>
          </cell>
          <cell r="DK21">
            <v>1313</v>
          </cell>
          <cell r="DL21">
            <v>1288</v>
          </cell>
          <cell r="DM21">
            <v>1241</v>
          </cell>
          <cell r="DN21">
            <v>1278</v>
          </cell>
          <cell r="DO21">
            <v>1210</v>
          </cell>
          <cell r="DP21">
            <v>1180</v>
          </cell>
          <cell r="DQ21">
            <v>1243</v>
          </cell>
          <cell r="DR21">
            <v>1331</v>
          </cell>
          <cell r="DS21">
            <v>1374</v>
          </cell>
          <cell r="DT21">
            <v>1377</v>
          </cell>
          <cell r="DU21">
            <v>1291</v>
          </cell>
          <cell r="DV21">
            <v>1195</v>
          </cell>
          <cell r="DW21">
            <v>1127</v>
          </cell>
          <cell r="DX21">
            <v>1077</v>
          </cell>
          <cell r="DY21">
            <v>1055</v>
          </cell>
          <cell r="DZ21">
            <v>1095</v>
          </cell>
          <cell r="EA21">
            <v>1096</v>
          </cell>
          <cell r="EB21">
            <v>1113</v>
          </cell>
          <cell r="EC21">
            <v>1107</v>
          </cell>
          <cell r="ED21">
            <v>1260</v>
          </cell>
          <cell r="EE21">
            <v>1312</v>
          </cell>
          <cell r="EF21">
            <v>1298</v>
          </cell>
          <cell r="EG21">
            <v>1263</v>
          </cell>
          <cell r="EH21">
            <v>1249</v>
          </cell>
          <cell r="EI21">
            <v>1221</v>
          </cell>
          <cell r="EJ21">
            <v>1244</v>
          </cell>
          <cell r="EK21">
            <v>1269</v>
          </cell>
          <cell r="EL21">
            <v>1364</v>
          </cell>
          <cell r="EM21">
            <v>1317</v>
          </cell>
          <cell r="EN21">
            <v>1281</v>
          </cell>
          <cell r="EO21">
            <v>1334</v>
          </cell>
          <cell r="EP21">
            <v>1563</v>
          </cell>
          <cell r="EQ21">
            <v>1618</v>
          </cell>
          <cell r="ER21">
            <v>1600</v>
          </cell>
          <cell r="ES21">
            <v>1554</v>
          </cell>
          <cell r="ET21">
            <v>1497</v>
          </cell>
          <cell r="EU21">
            <v>1441</v>
          </cell>
          <cell r="EV21">
            <v>1370</v>
          </cell>
          <cell r="EW21">
            <v>1365</v>
          </cell>
          <cell r="EX21">
            <v>1511</v>
          </cell>
          <cell r="EY21">
            <v>1495</v>
          </cell>
          <cell r="EZ21">
            <v>1508</v>
          </cell>
          <cell r="FA21">
            <v>1524</v>
          </cell>
          <cell r="FB21">
            <v>1691</v>
          </cell>
        </row>
        <row r="22">
          <cell r="C22">
            <v>251</v>
          </cell>
          <cell r="D22">
            <v>242</v>
          </cell>
          <cell r="E22">
            <v>234</v>
          </cell>
          <cell r="F22">
            <v>215</v>
          </cell>
          <cell r="G22">
            <v>195</v>
          </cell>
          <cell r="H22">
            <v>183</v>
          </cell>
          <cell r="I22">
            <v>198</v>
          </cell>
          <cell r="J22">
            <v>205</v>
          </cell>
          <cell r="K22">
            <v>197</v>
          </cell>
          <cell r="L22">
            <v>178</v>
          </cell>
          <cell r="M22">
            <v>183</v>
          </cell>
          <cell r="N22">
            <v>193</v>
          </cell>
          <cell r="O22">
            <v>194</v>
          </cell>
          <cell r="P22">
            <v>194</v>
          </cell>
          <cell r="Q22">
            <v>195</v>
          </cell>
          <cell r="R22">
            <v>185</v>
          </cell>
          <cell r="S22">
            <v>173</v>
          </cell>
          <cell r="T22">
            <v>156</v>
          </cell>
          <cell r="U22">
            <v>179</v>
          </cell>
          <cell r="V22">
            <v>183</v>
          </cell>
          <cell r="W22">
            <v>184</v>
          </cell>
          <cell r="X22">
            <v>179</v>
          </cell>
          <cell r="Y22">
            <v>202</v>
          </cell>
          <cell r="Z22">
            <v>188</v>
          </cell>
          <cell r="AG22">
            <v>168</v>
          </cell>
          <cell r="AH22">
            <v>160</v>
          </cell>
          <cell r="AI22">
            <v>152</v>
          </cell>
          <cell r="AJ22">
            <v>154</v>
          </cell>
          <cell r="AK22">
            <v>150</v>
          </cell>
          <cell r="AL22">
            <v>158</v>
          </cell>
          <cell r="AM22">
            <v>176</v>
          </cell>
          <cell r="AN22">
            <v>173</v>
          </cell>
          <cell r="AO22">
            <v>158</v>
          </cell>
          <cell r="AP22">
            <v>155</v>
          </cell>
          <cell r="AQ22">
            <v>152</v>
          </cell>
          <cell r="AR22">
            <v>153</v>
          </cell>
          <cell r="AS22">
            <v>152</v>
          </cell>
          <cell r="AT22">
            <v>144</v>
          </cell>
          <cell r="AU22">
            <v>126</v>
          </cell>
          <cell r="AV22">
            <v>112</v>
          </cell>
          <cell r="AW22">
            <v>121</v>
          </cell>
          <cell r="AX22">
            <v>127</v>
          </cell>
          <cell r="AY22">
            <v>141</v>
          </cell>
          <cell r="AZ22">
            <v>140</v>
          </cell>
          <cell r="BA22">
            <v>130</v>
          </cell>
          <cell r="BB22">
            <v>147</v>
          </cell>
          <cell r="BC22">
            <v>135</v>
          </cell>
          <cell r="BD22">
            <v>122</v>
          </cell>
          <cell r="BE22">
            <v>129</v>
          </cell>
          <cell r="BF22">
            <v>125</v>
          </cell>
          <cell r="BG22">
            <v>128</v>
          </cell>
          <cell r="BH22">
            <v>128</v>
          </cell>
          <cell r="BI22">
            <v>135</v>
          </cell>
          <cell r="BJ22">
            <v>163</v>
          </cell>
          <cell r="BK22">
            <v>176</v>
          </cell>
          <cell r="BL22">
            <v>211</v>
          </cell>
          <cell r="BM22">
            <v>238</v>
          </cell>
          <cell r="BN22">
            <v>242</v>
          </cell>
          <cell r="BO22">
            <v>264</v>
          </cell>
          <cell r="BP22">
            <v>282</v>
          </cell>
          <cell r="BQ22">
            <v>283</v>
          </cell>
          <cell r="BR22">
            <v>281</v>
          </cell>
          <cell r="BS22">
            <v>269</v>
          </cell>
          <cell r="BT22">
            <v>275</v>
          </cell>
          <cell r="BU22">
            <v>288</v>
          </cell>
          <cell r="BV22">
            <v>310</v>
          </cell>
          <cell r="BW22">
            <v>315</v>
          </cell>
          <cell r="BX22">
            <v>324</v>
          </cell>
          <cell r="BY22">
            <v>307</v>
          </cell>
          <cell r="BZ22">
            <v>278</v>
          </cell>
          <cell r="CA22">
            <v>261</v>
          </cell>
          <cell r="CB22">
            <v>250</v>
          </cell>
          <cell r="CC22">
            <v>233</v>
          </cell>
          <cell r="CD22">
            <v>223</v>
          </cell>
          <cell r="CE22">
            <v>198</v>
          </cell>
          <cell r="CF22">
            <v>198</v>
          </cell>
          <cell r="CG22">
            <v>180</v>
          </cell>
          <cell r="CH22">
            <v>191</v>
          </cell>
          <cell r="CI22">
            <v>192</v>
          </cell>
          <cell r="CJ22">
            <v>177</v>
          </cell>
          <cell r="CK22">
            <v>175</v>
          </cell>
          <cell r="CL22">
            <v>156</v>
          </cell>
          <cell r="CM22">
            <v>126</v>
          </cell>
          <cell r="CN22">
            <v>125</v>
          </cell>
          <cell r="CO22">
            <v>125</v>
          </cell>
          <cell r="CP22">
            <v>128</v>
          </cell>
          <cell r="CQ22">
            <v>123</v>
          </cell>
          <cell r="CR22">
            <v>129</v>
          </cell>
          <cell r="CS22">
            <v>148</v>
          </cell>
          <cell r="CT22">
            <v>171</v>
          </cell>
          <cell r="CU22">
            <v>183</v>
          </cell>
          <cell r="CV22">
            <v>178</v>
          </cell>
          <cell r="CW22">
            <v>174</v>
          </cell>
          <cell r="CX22">
            <v>147</v>
          </cell>
          <cell r="CY22">
            <v>158</v>
          </cell>
          <cell r="CZ22">
            <v>146</v>
          </cell>
          <cell r="DA22">
            <v>148</v>
          </cell>
          <cell r="DB22">
            <v>155</v>
          </cell>
          <cell r="DC22">
            <v>155</v>
          </cell>
          <cell r="DD22">
            <v>165</v>
          </cell>
          <cell r="DE22">
            <v>174</v>
          </cell>
          <cell r="DF22">
            <v>193</v>
          </cell>
          <cell r="DG22">
            <v>210</v>
          </cell>
          <cell r="DH22">
            <v>203</v>
          </cell>
          <cell r="DI22">
            <v>188</v>
          </cell>
          <cell r="DJ22">
            <v>188</v>
          </cell>
          <cell r="DK22">
            <v>184</v>
          </cell>
          <cell r="DL22">
            <v>183</v>
          </cell>
          <cell r="DM22">
            <v>201</v>
          </cell>
          <cell r="DN22">
            <v>193</v>
          </cell>
          <cell r="DO22">
            <v>174</v>
          </cell>
          <cell r="DP22">
            <v>178</v>
          </cell>
          <cell r="DQ22">
            <v>191</v>
          </cell>
          <cell r="DR22">
            <v>202</v>
          </cell>
          <cell r="DS22">
            <v>215</v>
          </cell>
          <cell r="DT22">
            <v>204</v>
          </cell>
          <cell r="DU22">
            <v>188</v>
          </cell>
          <cell r="DV22">
            <v>174</v>
          </cell>
          <cell r="DW22">
            <v>172</v>
          </cell>
          <cell r="DX22">
            <v>172</v>
          </cell>
          <cell r="DY22">
            <v>172</v>
          </cell>
          <cell r="DZ22">
            <v>175</v>
          </cell>
          <cell r="EA22">
            <v>169</v>
          </cell>
          <cell r="EB22">
            <v>167</v>
          </cell>
          <cell r="EC22">
            <v>183</v>
          </cell>
          <cell r="ED22">
            <v>183</v>
          </cell>
          <cell r="EE22">
            <v>177</v>
          </cell>
          <cell r="EF22">
            <v>176</v>
          </cell>
          <cell r="EG22">
            <v>187</v>
          </cell>
          <cell r="EH22">
            <v>183</v>
          </cell>
          <cell r="EI22">
            <v>169</v>
          </cell>
          <cell r="EJ22">
            <v>181</v>
          </cell>
          <cell r="EK22">
            <v>181</v>
          </cell>
          <cell r="EL22">
            <v>182</v>
          </cell>
          <cell r="EM22">
            <v>174</v>
          </cell>
          <cell r="EN22">
            <v>190</v>
          </cell>
          <cell r="EO22">
            <v>195</v>
          </cell>
          <cell r="EP22">
            <v>231</v>
          </cell>
          <cell r="EQ22">
            <v>237</v>
          </cell>
          <cell r="ER22">
            <v>235</v>
          </cell>
          <cell r="ES22">
            <v>222</v>
          </cell>
          <cell r="ET22">
            <v>209</v>
          </cell>
          <cell r="EU22">
            <v>207</v>
          </cell>
          <cell r="EV22">
            <v>187</v>
          </cell>
          <cell r="EW22">
            <v>194</v>
          </cell>
          <cell r="EX22">
            <v>216</v>
          </cell>
          <cell r="EY22">
            <v>219</v>
          </cell>
          <cell r="EZ22">
            <v>219</v>
          </cell>
          <cell r="FA22">
            <v>226</v>
          </cell>
          <cell r="FB22">
            <v>226</v>
          </cell>
        </row>
        <row r="23">
          <cell r="C23">
            <v>440</v>
          </cell>
          <cell r="D23">
            <v>456</v>
          </cell>
          <cell r="E23">
            <v>436</v>
          </cell>
          <cell r="F23">
            <v>431</v>
          </cell>
          <cell r="G23">
            <v>429</v>
          </cell>
          <cell r="H23">
            <v>418</v>
          </cell>
          <cell r="I23">
            <v>416</v>
          </cell>
          <cell r="J23">
            <v>422</v>
          </cell>
          <cell r="K23">
            <v>407</v>
          </cell>
          <cell r="L23">
            <v>419</v>
          </cell>
          <cell r="M23">
            <v>422</v>
          </cell>
          <cell r="N23">
            <v>465</v>
          </cell>
          <cell r="O23">
            <v>462</v>
          </cell>
          <cell r="P23">
            <v>449</v>
          </cell>
          <cell r="Q23">
            <v>451</v>
          </cell>
          <cell r="R23">
            <v>427</v>
          </cell>
          <cell r="S23">
            <v>405</v>
          </cell>
          <cell r="T23">
            <v>406</v>
          </cell>
          <cell r="U23">
            <v>409</v>
          </cell>
          <cell r="V23">
            <v>444</v>
          </cell>
          <cell r="W23">
            <v>417</v>
          </cell>
          <cell r="X23">
            <v>412</v>
          </cell>
          <cell r="Y23">
            <v>391</v>
          </cell>
          <cell r="Z23">
            <v>432</v>
          </cell>
          <cell r="AG23">
            <v>370</v>
          </cell>
          <cell r="AH23">
            <v>340</v>
          </cell>
          <cell r="AI23">
            <v>328</v>
          </cell>
          <cell r="AJ23">
            <v>320</v>
          </cell>
          <cell r="AK23">
            <v>313</v>
          </cell>
          <cell r="AL23">
            <v>332</v>
          </cell>
          <cell r="AM23">
            <v>342</v>
          </cell>
          <cell r="AN23">
            <v>352</v>
          </cell>
          <cell r="AO23">
            <v>339</v>
          </cell>
          <cell r="AP23">
            <v>323</v>
          </cell>
          <cell r="AQ23">
            <v>316</v>
          </cell>
          <cell r="AR23">
            <v>302</v>
          </cell>
          <cell r="AS23">
            <v>305</v>
          </cell>
          <cell r="AT23">
            <v>307</v>
          </cell>
          <cell r="AU23">
            <v>271</v>
          </cell>
          <cell r="AV23">
            <v>291</v>
          </cell>
          <cell r="AW23">
            <v>311</v>
          </cell>
          <cell r="AX23">
            <v>352</v>
          </cell>
          <cell r="AY23">
            <v>313</v>
          </cell>
          <cell r="AZ23">
            <v>296</v>
          </cell>
          <cell r="BA23">
            <v>278</v>
          </cell>
          <cell r="BB23">
            <v>288</v>
          </cell>
          <cell r="BC23">
            <v>265</v>
          </cell>
          <cell r="BD23">
            <v>264</v>
          </cell>
          <cell r="BE23">
            <v>265</v>
          </cell>
          <cell r="BF23">
            <v>250</v>
          </cell>
          <cell r="BG23">
            <v>274</v>
          </cell>
          <cell r="BH23">
            <v>277</v>
          </cell>
          <cell r="BI23">
            <v>281</v>
          </cell>
          <cell r="BJ23">
            <v>310</v>
          </cell>
          <cell r="BK23">
            <v>331</v>
          </cell>
          <cell r="BL23">
            <v>353</v>
          </cell>
          <cell r="BM23">
            <v>362</v>
          </cell>
          <cell r="BN23">
            <v>365</v>
          </cell>
          <cell r="BO23">
            <v>386</v>
          </cell>
          <cell r="BP23">
            <v>417</v>
          </cell>
          <cell r="BQ23">
            <v>421</v>
          </cell>
          <cell r="BR23">
            <v>416</v>
          </cell>
          <cell r="BS23">
            <v>447</v>
          </cell>
          <cell r="BT23">
            <v>442</v>
          </cell>
          <cell r="BU23">
            <v>438</v>
          </cell>
          <cell r="BV23">
            <v>448</v>
          </cell>
          <cell r="BW23">
            <v>434</v>
          </cell>
          <cell r="BX23">
            <v>438</v>
          </cell>
          <cell r="BY23">
            <v>433</v>
          </cell>
          <cell r="BZ23">
            <v>437</v>
          </cell>
          <cell r="CA23">
            <v>425</v>
          </cell>
          <cell r="CB23">
            <v>409</v>
          </cell>
          <cell r="CC23">
            <v>414</v>
          </cell>
          <cell r="CD23">
            <v>419</v>
          </cell>
          <cell r="CE23">
            <v>433</v>
          </cell>
          <cell r="CF23">
            <v>433</v>
          </cell>
          <cell r="CG23">
            <v>445</v>
          </cell>
          <cell r="CH23">
            <v>463</v>
          </cell>
          <cell r="CI23">
            <v>460</v>
          </cell>
          <cell r="CJ23">
            <v>443</v>
          </cell>
          <cell r="CK23">
            <v>427</v>
          </cell>
          <cell r="CL23">
            <v>393</v>
          </cell>
          <cell r="CM23">
            <v>369</v>
          </cell>
          <cell r="CN23">
            <v>360</v>
          </cell>
          <cell r="CO23">
            <v>361</v>
          </cell>
          <cell r="CP23">
            <v>334</v>
          </cell>
          <cell r="CQ23">
            <v>338</v>
          </cell>
          <cell r="CR23">
            <v>346</v>
          </cell>
          <cell r="CS23">
            <v>357</v>
          </cell>
          <cell r="CT23">
            <v>387</v>
          </cell>
          <cell r="CU23">
            <v>403</v>
          </cell>
          <cell r="CV23">
            <v>399</v>
          </cell>
          <cell r="CW23">
            <v>390</v>
          </cell>
          <cell r="CX23">
            <v>392</v>
          </cell>
          <cell r="CY23">
            <v>375</v>
          </cell>
          <cell r="CZ23">
            <v>363</v>
          </cell>
          <cell r="DA23">
            <v>365</v>
          </cell>
          <cell r="DB23">
            <v>376</v>
          </cell>
          <cell r="DC23">
            <v>375</v>
          </cell>
          <cell r="DD23">
            <v>387</v>
          </cell>
          <cell r="DE23">
            <v>419</v>
          </cell>
          <cell r="DF23">
            <v>446</v>
          </cell>
          <cell r="DG23">
            <v>472</v>
          </cell>
          <cell r="DH23">
            <v>456</v>
          </cell>
          <cell r="DI23">
            <v>430</v>
          </cell>
          <cell r="DJ23">
            <v>407</v>
          </cell>
          <cell r="DK23">
            <v>376</v>
          </cell>
          <cell r="DL23">
            <v>353</v>
          </cell>
          <cell r="DM23">
            <v>366</v>
          </cell>
          <cell r="DN23">
            <v>347</v>
          </cell>
          <cell r="DO23">
            <v>327</v>
          </cell>
          <cell r="DP23">
            <v>339</v>
          </cell>
          <cell r="DQ23">
            <v>339</v>
          </cell>
          <cell r="DR23">
            <v>352</v>
          </cell>
          <cell r="DS23">
            <v>368</v>
          </cell>
          <cell r="DT23">
            <v>372</v>
          </cell>
          <cell r="DU23">
            <v>399</v>
          </cell>
          <cell r="DV23">
            <v>385</v>
          </cell>
          <cell r="DW23">
            <v>366</v>
          </cell>
          <cell r="DX23">
            <v>368</v>
          </cell>
          <cell r="DY23">
            <v>371</v>
          </cell>
          <cell r="DZ23">
            <v>367</v>
          </cell>
          <cell r="EA23">
            <v>374</v>
          </cell>
          <cell r="EB23">
            <v>365</v>
          </cell>
          <cell r="EC23">
            <v>364</v>
          </cell>
          <cell r="ED23">
            <v>389</v>
          </cell>
          <cell r="EE23">
            <v>393</v>
          </cell>
          <cell r="EF23">
            <v>407</v>
          </cell>
          <cell r="EG23">
            <v>402</v>
          </cell>
          <cell r="EH23">
            <v>376</v>
          </cell>
          <cell r="EI23">
            <v>359</v>
          </cell>
          <cell r="EJ23">
            <v>347</v>
          </cell>
          <cell r="EK23">
            <v>369</v>
          </cell>
          <cell r="EL23">
            <v>415</v>
          </cell>
          <cell r="EM23">
            <v>402</v>
          </cell>
          <cell r="EN23">
            <v>412</v>
          </cell>
          <cell r="EO23">
            <v>452</v>
          </cell>
          <cell r="EP23">
            <v>492</v>
          </cell>
          <cell r="EQ23">
            <v>519</v>
          </cell>
          <cell r="ER23">
            <v>524</v>
          </cell>
          <cell r="ES23">
            <v>509</v>
          </cell>
          <cell r="ET23">
            <v>486</v>
          </cell>
          <cell r="EU23">
            <v>486</v>
          </cell>
          <cell r="EV23">
            <v>459</v>
          </cell>
          <cell r="EW23">
            <v>459</v>
          </cell>
          <cell r="EX23">
            <v>459</v>
          </cell>
          <cell r="EY23">
            <v>445</v>
          </cell>
          <cell r="EZ23">
            <v>450</v>
          </cell>
          <cell r="FA23">
            <v>460</v>
          </cell>
          <cell r="FB23">
            <v>477</v>
          </cell>
        </row>
        <row r="26">
          <cell r="C26">
            <v>3186</v>
          </cell>
          <cell r="D26">
            <v>3175</v>
          </cell>
          <cell r="E26">
            <v>3104</v>
          </cell>
          <cell r="F26">
            <v>2984</v>
          </cell>
          <cell r="G26">
            <v>2903</v>
          </cell>
          <cell r="H26">
            <v>2843</v>
          </cell>
          <cell r="I26">
            <v>2828</v>
          </cell>
          <cell r="J26">
            <v>2847</v>
          </cell>
          <cell r="K26">
            <v>2773</v>
          </cell>
          <cell r="L26">
            <v>2693</v>
          </cell>
          <cell r="M26">
            <v>2737</v>
          </cell>
          <cell r="N26">
            <v>2813</v>
          </cell>
          <cell r="O26">
            <v>2834</v>
          </cell>
          <cell r="P26">
            <v>2864</v>
          </cell>
          <cell r="Q26">
            <v>2768</v>
          </cell>
          <cell r="R26">
            <v>2716</v>
          </cell>
          <cell r="S26">
            <v>2703</v>
          </cell>
          <cell r="T26">
            <v>6957</v>
          </cell>
          <cell r="U26">
            <v>2663</v>
          </cell>
          <cell r="V26">
            <v>2618</v>
          </cell>
          <cell r="W26">
            <v>2606</v>
          </cell>
          <cell r="X26">
            <v>2642</v>
          </cell>
          <cell r="Y26">
            <v>2631</v>
          </cell>
          <cell r="Z26">
            <v>2621</v>
          </cell>
          <cell r="AG26">
            <v>2328</v>
          </cell>
          <cell r="AH26">
            <v>2286</v>
          </cell>
          <cell r="AI26">
            <v>2292</v>
          </cell>
          <cell r="AJ26">
            <v>2236</v>
          </cell>
          <cell r="AK26">
            <v>2209</v>
          </cell>
          <cell r="AL26">
            <v>2242</v>
          </cell>
          <cell r="AM26">
            <v>2194</v>
          </cell>
          <cell r="AN26">
            <v>2156</v>
          </cell>
          <cell r="AO26">
            <v>2098</v>
          </cell>
          <cell r="AP26">
            <v>2050</v>
          </cell>
          <cell r="AQ26">
            <v>2002</v>
          </cell>
          <cell r="AR26">
            <v>1927</v>
          </cell>
          <cell r="AS26">
            <v>1943</v>
          </cell>
          <cell r="AT26">
            <v>1940</v>
          </cell>
          <cell r="AU26">
            <v>1930</v>
          </cell>
          <cell r="AV26">
            <v>1920</v>
          </cell>
          <cell r="AW26">
            <v>1929</v>
          </cell>
          <cell r="AX26">
            <v>1946</v>
          </cell>
          <cell r="AY26">
            <v>1970</v>
          </cell>
          <cell r="AZ26">
            <v>1877</v>
          </cell>
          <cell r="BA26">
            <v>1825</v>
          </cell>
          <cell r="BB26">
            <v>1810</v>
          </cell>
          <cell r="BC26">
            <v>1661</v>
          </cell>
          <cell r="BD26">
            <v>1579</v>
          </cell>
          <cell r="BE26">
            <v>1590</v>
          </cell>
          <cell r="BF26">
            <v>1613</v>
          </cell>
          <cell r="BG26">
            <v>1661</v>
          </cell>
          <cell r="BH26">
            <v>1687</v>
          </cell>
          <cell r="BI26">
            <v>1814</v>
          </cell>
          <cell r="BJ26">
            <v>1989</v>
          </cell>
          <cell r="BK26">
            <v>2168</v>
          </cell>
          <cell r="BL26">
            <v>2264</v>
          </cell>
          <cell r="BM26">
            <v>2365</v>
          </cell>
          <cell r="BN26">
            <v>2430</v>
          </cell>
          <cell r="BO26">
            <v>2451</v>
          </cell>
          <cell r="BP26">
            <v>2566</v>
          </cell>
          <cell r="BQ26">
            <v>2691</v>
          </cell>
          <cell r="BR26">
            <v>2728</v>
          </cell>
          <cell r="BS26">
            <v>2724</v>
          </cell>
          <cell r="BT26">
            <v>2800</v>
          </cell>
          <cell r="BU26">
            <v>2940</v>
          </cell>
          <cell r="BV26">
            <v>3113</v>
          </cell>
          <cell r="BW26">
            <v>3075</v>
          </cell>
          <cell r="BX26">
            <v>2995</v>
          </cell>
          <cell r="BY26">
            <v>2945</v>
          </cell>
          <cell r="BZ26">
            <v>2839</v>
          </cell>
          <cell r="CA26">
            <v>2700</v>
          </cell>
          <cell r="CB26">
            <v>2563</v>
          </cell>
          <cell r="CC26">
            <v>2514</v>
          </cell>
          <cell r="CD26">
            <v>2504</v>
          </cell>
          <cell r="CE26">
            <v>2399</v>
          </cell>
          <cell r="CF26">
            <v>2403</v>
          </cell>
          <cell r="CG26">
            <v>2349</v>
          </cell>
          <cell r="CH26">
            <v>2370</v>
          </cell>
          <cell r="CI26">
            <v>2317</v>
          </cell>
          <cell r="CJ26">
            <v>2216</v>
          </cell>
          <cell r="CK26">
            <v>2185</v>
          </cell>
          <cell r="CL26">
            <v>2012</v>
          </cell>
          <cell r="CM26">
            <v>1826</v>
          </cell>
          <cell r="CN26">
            <v>1788</v>
          </cell>
          <cell r="CO26">
            <v>1754</v>
          </cell>
          <cell r="CP26">
            <v>1896</v>
          </cell>
          <cell r="CQ26">
            <v>1898</v>
          </cell>
          <cell r="CR26">
            <v>1933</v>
          </cell>
          <cell r="CS26">
            <v>2003</v>
          </cell>
          <cell r="CT26">
            <v>2058</v>
          </cell>
          <cell r="CU26">
            <v>2068</v>
          </cell>
          <cell r="CV26">
            <v>2066</v>
          </cell>
          <cell r="CW26">
            <v>1972</v>
          </cell>
          <cell r="CX26">
            <v>1947</v>
          </cell>
          <cell r="CY26">
            <v>1898</v>
          </cell>
          <cell r="CZ26">
            <v>1868</v>
          </cell>
          <cell r="DA26">
            <v>1895</v>
          </cell>
          <cell r="DB26">
            <v>1956</v>
          </cell>
          <cell r="DC26">
            <v>1906</v>
          </cell>
          <cell r="DD26">
            <v>1984</v>
          </cell>
          <cell r="DE26">
            <v>2147</v>
          </cell>
          <cell r="DF26">
            <v>2235</v>
          </cell>
          <cell r="DG26">
            <v>2285</v>
          </cell>
          <cell r="DH26">
            <v>2298</v>
          </cell>
          <cell r="DI26">
            <v>2275</v>
          </cell>
          <cell r="DJ26">
            <v>2230</v>
          </cell>
          <cell r="DK26">
            <v>2177</v>
          </cell>
          <cell r="DL26">
            <v>2119</v>
          </cell>
          <cell r="DM26">
            <v>2111</v>
          </cell>
          <cell r="DN26">
            <v>2056</v>
          </cell>
          <cell r="DO26">
            <v>1992</v>
          </cell>
          <cell r="DP26">
            <v>2075</v>
          </cell>
          <cell r="DQ26">
            <v>2133</v>
          </cell>
          <cell r="DR26">
            <v>2165</v>
          </cell>
          <cell r="DS26">
            <v>2109</v>
          </cell>
          <cell r="DT26">
            <v>2069</v>
          </cell>
          <cell r="DU26">
            <v>2003</v>
          </cell>
          <cell r="DV26">
            <v>1976</v>
          </cell>
          <cell r="DW26">
            <v>1904</v>
          </cell>
          <cell r="DX26">
            <v>1885</v>
          </cell>
          <cell r="DY26">
            <v>1904</v>
          </cell>
          <cell r="DZ26">
            <v>1855</v>
          </cell>
          <cell r="EA26">
            <v>1795</v>
          </cell>
          <cell r="EB26">
            <v>1785</v>
          </cell>
          <cell r="EC26">
            <v>1843</v>
          </cell>
          <cell r="ED26">
            <v>1935</v>
          </cell>
          <cell r="EE26">
            <v>1912</v>
          </cell>
          <cell r="EF26">
            <v>1942</v>
          </cell>
          <cell r="EG26">
            <v>1961</v>
          </cell>
          <cell r="EH26">
            <v>1969</v>
          </cell>
          <cell r="EI26">
            <v>1960</v>
          </cell>
          <cell r="EJ26">
            <v>1973</v>
          </cell>
          <cell r="EK26">
            <v>2069</v>
          </cell>
          <cell r="EL26">
            <v>2087</v>
          </cell>
          <cell r="EM26">
            <v>2099</v>
          </cell>
          <cell r="EN26">
            <v>2144</v>
          </cell>
          <cell r="EO26">
            <v>2267</v>
          </cell>
          <cell r="EP26">
            <v>2361</v>
          </cell>
          <cell r="EQ26">
            <v>2335</v>
          </cell>
          <cell r="ER26">
            <v>2321</v>
          </cell>
          <cell r="ES26">
            <v>2276</v>
          </cell>
          <cell r="ET26">
            <v>2213</v>
          </cell>
          <cell r="EU26">
            <v>2213</v>
          </cell>
          <cell r="EV26">
            <v>2229</v>
          </cell>
          <cell r="EW26">
            <v>2208</v>
          </cell>
          <cell r="EX26">
            <v>2251</v>
          </cell>
          <cell r="EY26">
            <v>2284</v>
          </cell>
          <cell r="EZ26">
            <v>2283</v>
          </cell>
          <cell r="FA26">
            <v>2358</v>
          </cell>
          <cell r="FB26">
            <v>2402</v>
          </cell>
        </row>
        <row r="27">
          <cell r="C27">
            <v>908</v>
          </cell>
          <cell r="D27">
            <v>903</v>
          </cell>
          <cell r="E27">
            <v>870</v>
          </cell>
          <cell r="F27">
            <v>871</v>
          </cell>
          <cell r="G27">
            <v>841</v>
          </cell>
          <cell r="H27">
            <v>809</v>
          </cell>
          <cell r="I27">
            <v>807</v>
          </cell>
          <cell r="J27">
            <v>863</v>
          </cell>
          <cell r="K27">
            <v>855</v>
          </cell>
          <cell r="L27">
            <v>825</v>
          </cell>
          <cell r="M27">
            <v>856</v>
          </cell>
          <cell r="N27">
            <v>864</v>
          </cell>
          <cell r="O27">
            <v>860</v>
          </cell>
          <cell r="P27">
            <v>890</v>
          </cell>
          <cell r="Q27">
            <v>856</v>
          </cell>
          <cell r="R27">
            <v>825</v>
          </cell>
          <cell r="S27">
            <v>820</v>
          </cell>
          <cell r="T27">
            <v>783</v>
          </cell>
          <cell r="U27">
            <v>791</v>
          </cell>
          <cell r="V27">
            <v>784</v>
          </cell>
          <cell r="W27">
            <v>756</v>
          </cell>
          <cell r="X27">
            <v>773</v>
          </cell>
          <cell r="Y27">
            <v>768</v>
          </cell>
          <cell r="Z27">
            <v>782</v>
          </cell>
          <cell r="AG27">
            <v>660</v>
          </cell>
          <cell r="AH27">
            <v>657</v>
          </cell>
          <cell r="AI27">
            <v>655</v>
          </cell>
          <cell r="AJ27">
            <v>657</v>
          </cell>
          <cell r="AK27">
            <v>652</v>
          </cell>
          <cell r="AL27">
            <v>656</v>
          </cell>
          <cell r="AM27">
            <v>663</v>
          </cell>
          <cell r="AN27">
            <v>642</v>
          </cell>
          <cell r="AO27">
            <v>616</v>
          </cell>
          <cell r="AP27">
            <v>595</v>
          </cell>
          <cell r="AQ27">
            <v>568</v>
          </cell>
          <cell r="AR27">
            <v>554</v>
          </cell>
          <cell r="AS27">
            <v>545</v>
          </cell>
          <cell r="AT27">
            <v>569</v>
          </cell>
          <cell r="AU27">
            <v>519</v>
          </cell>
          <cell r="AV27">
            <v>513</v>
          </cell>
          <cell r="AW27">
            <v>493</v>
          </cell>
          <cell r="AX27">
            <v>504</v>
          </cell>
          <cell r="AY27">
            <v>532</v>
          </cell>
          <cell r="AZ27">
            <v>512</v>
          </cell>
          <cell r="BA27">
            <v>499</v>
          </cell>
          <cell r="BB27">
            <v>513</v>
          </cell>
          <cell r="BC27">
            <v>512</v>
          </cell>
          <cell r="BD27">
            <v>505</v>
          </cell>
          <cell r="BE27">
            <v>512</v>
          </cell>
          <cell r="BF27">
            <v>524</v>
          </cell>
          <cell r="BG27">
            <v>536</v>
          </cell>
          <cell r="BH27">
            <v>542</v>
          </cell>
          <cell r="BI27">
            <v>564</v>
          </cell>
          <cell r="BJ27">
            <v>638</v>
          </cell>
          <cell r="BK27">
            <v>671</v>
          </cell>
          <cell r="BL27">
            <v>719</v>
          </cell>
          <cell r="BM27">
            <v>766</v>
          </cell>
          <cell r="BN27">
            <v>790</v>
          </cell>
          <cell r="BO27">
            <v>850</v>
          </cell>
          <cell r="BP27">
            <v>903</v>
          </cell>
          <cell r="BQ27">
            <v>912</v>
          </cell>
          <cell r="BR27">
            <v>941</v>
          </cell>
          <cell r="BS27">
            <v>981</v>
          </cell>
          <cell r="BT27">
            <v>962</v>
          </cell>
          <cell r="BU27">
            <v>981</v>
          </cell>
          <cell r="BV27">
            <v>1021</v>
          </cell>
          <cell r="BW27">
            <v>1008</v>
          </cell>
          <cell r="BX27">
            <v>990</v>
          </cell>
          <cell r="BY27">
            <v>997</v>
          </cell>
          <cell r="BZ27">
            <v>936</v>
          </cell>
          <cell r="CA27">
            <v>899</v>
          </cell>
          <cell r="CB27">
            <v>860</v>
          </cell>
          <cell r="CC27">
            <v>827</v>
          </cell>
          <cell r="CD27">
            <v>822</v>
          </cell>
          <cell r="CE27">
            <v>783</v>
          </cell>
          <cell r="CF27">
            <v>772</v>
          </cell>
          <cell r="CG27">
            <v>781</v>
          </cell>
          <cell r="CH27">
            <v>796</v>
          </cell>
          <cell r="CI27">
            <v>789</v>
          </cell>
          <cell r="CJ27">
            <v>749</v>
          </cell>
          <cell r="CK27">
            <v>707</v>
          </cell>
          <cell r="CL27">
            <v>646</v>
          </cell>
          <cell r="CM27">
            <v>591</v>
          </cell>
          <cell r="CN27">
            <v>580</v>
          </cell>
          <cell r="CO27">
            <v>531</v>
          </cell>
          <cell r="CP27">
            <v>524</v>
          </cell>
          <cell r="CQ27">
            <v>545</v>
          </cell>
          <cell r="CR27">
            <v>540</v>
          </cell>
          <cell r="CS27">
            <v>595</v>
          </cell>
          <cell r="CT27">
            <v>602</v>
          </cell>
          <cell r="CU27">
            <v>604</v>
          </cell>
          <cell r="CV27">
            <v>626</v>
          </cell>
          <cell r="CW27">
            <v>609</v>
          </cell>
          <cell r="CX27">
            <v>610</v>
          </cell>
          <cell r="CY27">
            <v>573</v>
          </cell>
          <cell r="CZ27">
            <v>556</v>
          </cell>
          <cell r="DA27">
            <v>550</v>
          </cell>
          <cell r="DB27">
            <v>581</v>
          </cell>
          <cell r="DC27">
            <v>594</v>
          </cell>
          <cell r="DD27">
            <v>604</v>
          </cell>
          <cell r="DE27">
            <v>638</v>
          </cell>
          <cell r="DF27">
            <v>670</v>
          </cell>
          <cell r="DG27">
            <v>711</v>
          </cell>
          <cell r="DH27">
            <v>705</v>
          </cell>
          <cell r="DI27">
            <v>675</v>
          </cell>
          <cell r="DJ27">
            <v>661</v>
          </cell>
          <cell r="DK27">
            <v>646</v>
          </cell>
          <cell r="DL27">
            <v>628</v>
          </cell>
          <cell r="DM27">
            <v>637</v>
          </cell>
          <cell r="DN27">
            <v>672</v>
          </cell>
          <cell r="DO27">
            <v>681</v>
          </cell>
          <cell r="DP27">
            <v>738</v>
          </cell>
          <cell r="DQ27">
            <v>755</v>
          </cell>
          <cell r="DR27">
            <v>769</v>
          </cell>
          <cell r="DS27">
            <v>762</v>
          </cell>
          <cell r="DT27">
            <v>748</v>
          </cell>
          <cell r="DU27">
            <v>736</v>
          </cell>
          <cell r="DV27">
            <v>735</v>
          </cell>
          <cell r="DW27">
            <v>729</v>
          </cell>
          <cell r="DX27">
            <v>689</v>
          </cell>
          <cell r="DY27">
            <v>665</v>
          </cell>
          <cell r="DZ27">
            <v>635</v>
          </cell>
          <cell r="EA27">
            <v>620</v>
          </cell>
          <cell r="EB27">
            <v>585</v>
          </cell>
          <cell r="EC27">
            <v>621</v>
          </cell>
          <cell r="ED27">
            <v>681</v>
          </cell>
          <cell r="EE27">
            <v>669</v>
          </cell>
          <cell r="EF27">
            <v>677</v>
          </cell>
          <cell r="EG27">
            <v>692</v>
          </cell>
          <cell r="EH27">
            <v>696</v>
          </cell>
          <cell r="EI27">
            <v>650</v>
          </cell>
          <cell r="EJ27">
            <v>651</v>
          </cell>
          <cell r="EK27">
            <v>656</v>
          </cell>
          <cell r="EL27">
            <v>669</v>
          </cell>
          <cell r="EM27">
            <v>684</v>
          </cell>
          <cell r="EN27">
            <v>714</v>
          </cell>
          <cell r="EO27">
            <v>786</v>
          </cell>
          <cell r="EP27">
            <v>816</v>
          </cell>
          <cell r="EQ27">
            <v>822</v>
          </cell>
          <cell r="ER27">
            <v>824</v>
          </cell>
          <cell r="ES27">
            <v>818</v>
          </cell>
          <cell r="ET27">
            <v>814</v>
          </cell>
          <cell r="EU27">
            <v>805</v>
          </cell>
          <cell r="EV27">
            <v>795</v>
          </cell>
          <cell r="EW27">
            <v>775</v>
          </cell>
          <cell r="EX27">
            <v>776</v>
          </cell>
          <cell r="EY27">
            <v>798</v>
          </cell>
          <cell r="EZ27">
            <v>804</v>
          </cell>
          <cell r="FA27">
            <v>837</v>
          </cell>
          <cell r="FB27">
            <v>866</v>
          </cell>
        </row>
        <row r="28">
          <cell r="C28">
            <v>2672</v>
          </cell>
          <cell r="D28">
            <v>2681</v>
          </cell>
          <cell r="E28">
            <v>2634</v>
          </cell>
          <cell r="F28">
            <v>2637</v>
          </cell>
          <cell r="G28">
            <v>2528</v>
          </cell>
          <cell r="H28">
            <v>2517</v>
          </cell>
          <cell r="I28">
            <v>2543</v>
          </cell>
          <cell r="J28">
            <v>2620</v>
          </cell>
          <cell r="K28">
            <v>2610</v>
          </cell>
          <cell r="L28">
            <v>2514</v>
          </cell>
          <cell r="M28">
            <v>2592</v>
          </cell>
          <cell r="N28">
            <v>2657</v>
          </cell>
          <cell r="O28">
            <v>2685</v>
          </cell>
          <cell r="P28">
            <v>2716</v>
          </cell>
          <cell r="Q28">
            <v>2678</v>
          </cell>
          <cell r="R28">
            <v>2614</v>
          </cell>
          <cell r="S28">
            <v>2640</v>
          </cell>
          <cell r="T28">
            <v>2648</v>
          </cell>
          <cell r="U28">
            <v>2592</v>
          </cell>
          <cell r="V28">
            <v>2656</v>
          </cell>
          <cell r="W28">
            <v>2663</v>
          </cell>
          <cell r="X28">
            <v>2629</v>
          </cell>
          <cell r="Y28">
            <v>2697</v>
          </cell>
          <cell r="Z28">
            <v>2701</v>
          </cell>
          <cell r="AG28">
            <v>2366</v>
          </cell>
          <cell r="AH28">
            <v>2406</v>
          </cell>
          <cell r="AI28">
            <v>2350</v>
          </cell>
          <cell r="AJ28">
            <v>2271</v>
          </cell>
          <cell r="AK28">
            <v>2252</v>
          </cell>
          <cell r="AL28">
            <v>2301</v>
          </cell>
          <cell r="AM28">
            <v>2329</v>
          </cell>
          <cell r="AN28">
            <v>2334</v>
          </cell>
          <cell r="AO28">
            <v>2295</v>
          </cell>
          <cell r="AP28">
            <v>2198</v>
          </cell>
          <cell r="AQ28">
            <v>2172</v>
          </cell>
          <cell r="AR28">
            <v>2131</v>
          </cell>
          <cell r="AS28">
            <v>2130</v>
          </cell>
          <cell r="AT28">
            <v>2118</v>
          </cell>
          <cell r="AU28">
            <v>2045</v>
          </cell>
          <cell r="AV28">
            <v>1987</v>
          </cell>
          <cell r="AW28">
            <v>2044</v>
          </cell>
          <cell r="AX28">
            <v>2104</v>
          </cell>
          <cell r="AY28">
            <v>2131</v>
          </cell>
          <cell r="AZ28">
            <v>2062</v>
          </cell>
          <cell r="BA28">
            <v>2054</v>
          </cell>
          <cell r="BB28">
            <v>2018</v>
          </cell>
          <cell r="BC28">
            <v>1930</v>
          </cell>
          <cell r="BD28">
            <v>1860</v>
          </cell>
          <cell r="BE28">
            <v>1852</v>
          </cell>
          <cell r="BF28">
            <v>1818</v>
          </cell>
          <cell r="BG28">
            <v>1822</v>
          </cell>
          <cell r="BH28">
            <v>1849</v>
          </cell>
          <cell r="BI28">
            <v>1909</v>
          </cell>
          <cell r="BJ28">
            <v>2063</v>
          </cell>
          <cell r="BK28">
            <v>2213</v>
          </cell>
          <cell r="BL28">
            <v>2282</v>
          </cell>
          <cell r="BM28">
            <v>2398</v>
          </cell>
          <cell r="BN28">
            <v>2477</v>
          </cell>
          <cell r="BO28">
            <v>2481</v>
          </cell>
          <cell r="BP28">
            <v>2711</v>
          </cell>
          <cell r="BQ28">
            <v>2792</v>
          </cell>
          <cell r="BR28">
            <v>2842</v>
          </cell>
          <cell r="BS28">
            <v>2898</v>
          </cell>
          <cell r="BT28">
            <v>2920</v>
          </cell>
          <cell r="BU28">
            <v>2922</v>
          </cell>
          <cell r="BV28">
            <v>3048</v>
          </cell>
          <cell r="BW28">
            <v>3093</v>
          </cell>
          <cell r="BX28">
            <v>3129</v>
          </cell>
          <cell r="BY28">
            <v>3122</v>
          </cell>
          <cell r="BZ28">
            <v>2963</v>
          </cell>
          <cell r="CA28">
            <v>2903</v>
          </cell>
          <cell r="CB28">
            <v>2875</v>
          </cell>
          <cell r="CC28">
            <v>2886</v>
          </cell>
          <cell r="CD28">
            <v>2825</v>
          </cell>
          <cell r="CE28">
            <v>2734</v>
          </cell>
          <cell r="CF28">
            <v>2659</v>
          </cell>
          <cell r="CG28">
            <v>2595</v>
          </cell>
          <cell r="CH28">
            <v>2639</v>
          </cell>
          <cell r="CI28">
            <v>2608</v>
          </cell>
          <cell r="CJ28">
            <v>2535</v>
          </cell>
          <cell r="CK28">
            <v>2413</v>
          </cell>
          <cell r="CL28">
            <v>2186</v>
          </cell>
          <cell r="CM28">
            <v>2099</v>
          </cell>
          <cell r="CN28">
            <v>2080</v>
          </cell>
          <cell r="CO28">
            <v>1984</v>
          </cell>
          <cell r="CP28">
            <v>1993</v>
          </cell>
          <cell r="CQ28">
            <v>1946</v>
          </cell>
          <cell r="CR28">
            <v>1952</v>
          </cell>
          <cell r="CS28">
            <v>2074</v>
          </cell>
          <cell r="CT28">
            <v>2203</v>
          </cell>
          <cell r="CU28">
            <v>2243</v>
          </cell>
          <cell r="CV28">
            <v>2229</v>
          </cell>
          <cell r="CW28">
            <v>2156</v>
          </cell>
          <cell r="CX28">
            <v>2125</v>
          </cell>
          <cell r="CY28">
            <v>2124</v>
          </cell>
          <cell r="CZ28">
            <v>2154</v>
          </cell>
          <cell r="DA28">
            <v>2172</v>
          </cell>
          <cell r="DB28">
            <v>2172</v>
          </cell>
          <cell r="DC28">
            <v>2207</v>
          </cell>
          <cell r="DD28">
            <v>2272</v>
          </cell>
          <cell r="DE28">
            <v>2373</v>
          </cell>
          <cell r="DF28">
            <v>2517</v>
          </cell>
          <cell r="DG28">
            <v>2608</v>
          </cell>
          <cell r="DH28">
            <v>2591</v>
          </cell>
          <cell r="DI28">
            <v>2494</v>
          </cell>
          <cell r="DJ28">
            <v>2439</v>
          </cell>
          <cell r="DK28">
            <v>2368</v>
          </cell>
          <cell r="DL28">
            <v>2362</v>
          </cell>
          <cell r="DM28">
            <v>2365</v>
          </cell>
          <cell r="DN28">
            <v>2342</v>
          </cell>
          <cell r="DO28">
            <v>2303</v>
          </cell>
          <cell r="DP28">
            <v>2307</v>
          </cell>
          <cell r="DQ28">
            <v>2402</v>
          </cell>
          <cell r="DR28">
            <v>2466</v>
          </cell>
          <cell r="DS28">
            <v>2473</v>
          </cell>
          <cell r="DT28">
            <v>2429</v>
          </cell>
          <cell r="DU28">
            <v>2361</v>
          </cell>
          <cell r="DV28">
            <v>2264</v>
          </cell>
          <cell r="DW28">
            <v>2185</v>
          </cell>
          <cell r="DX28">
            <v>2168</v>
          </cell>
          <cell r="DY28">
            <v>2136</v>
          </cell>
          <cell r="DZ28">
            <v>2076</v>
          </cell>
          <cell r="EA28">
            <v>2100</v>
          </cell>
          <cell r="EB28">
            <v>2141</v>
          </cell>
          <cell r="EC28">
            <v>2193</v>
          </cell>
          <cell r="ED28">
            <v>2299</v>
          </cell>
          <cell r="EE28">
            <v>2335</v>
          </cell>
          <cell r="EF28">
            <v>2344</v>
          </cell>
          <cell r="EG28">
            <v>2397</v>
          </cell>
          <cell r="EH28">
            <v>2383</v>
          </cell>
          <cell r="EI28">
            <v>2354</v>
          </cell>
          <cell r="EJ28">
            <v>2415</v>
          </cell>
          <cell r="EK28">
            <v>2480</v>
          </cell>
          <cell r="EL28">
            <v>2452</v>
          </cell>
          <cell r="EM28">
            <v>2488</v>
          </cell>
          <cell r="EN28">
            <v>2522</v>
          </cell>
          <cell r="EO28">
            <v>2655</v>
          </cell>
          <cell r="EP28">
            <v>2777</v>
          </cell>
          <cell r="EQ28">
            <v>2785</v>
          </cell>
          <cell r="ER28">
            <v>2826</v>
          </cell>
          <cell r="ES28">
            <v>2806</v>
          </cell>
          <cell r="ET28">
            <v>2771</v>
          </cell>
          <cell r="EU28">
            <v>2702</v>
          </cell>
          <cell r="EV28">
            <v>2641</v>
          </cell>
          <cell r="EW28">
            <v>2616</v>
          </cell>
          <cell r="EX28">
            <v>2689</v>
          </cell>
          <cell r="EY28">
            <v>2712</v>
          </cell>
          <cell r="EZ28">
            <v>2773</v>
          </cell>
          <cell r="FA28">
            <v>2837</v>
          </cell>
          <cell r="FB28">
            <v>2909</v>
          </cell>
        </row>
        <row r="29">
          <cell r="C29">
            <v>352</v>
          </cell>
          <cell r="D29">
            <v>345</v>
          </cell>
          <cell r="E29">
            <v>341</v>
          </cell>
          <cell r="F29">
            <v>313</v>
          </cell>
          <cell r="G29">
            <v>295</v>
          </cell>
          <cell r="H29">
            <v>283</v>
          </cell>
          <cell r="I29">
            <v>286</v>
          </cell>
          <cell r="J29">
            <v>294</v>
          </cell>
          <cell r="K29">
            <v>291</v>
          </cell>
          <cell r="L29">
            <v>283</v>
          </cell>
          <cell r="M29">
            <v>301</v>
          </cell>
          <cell r="N29">
            <v>305</v>
          </cell>
          <cell r="O29">
            <v>295</v>
          </cell>
          <cell r="P29">
            <v>295</v>
          </cell>
          <cell r="Q29">
            <v>293</v>
          </cell>
          <cell r="R29">
            <v>291</v>
          </cell>
          <cell r="S29">
            <v>276</v>
          </cell>
          <cell r="T29">
            <v>273</v>
          </cell>
          <cell r="U29">
            <v>290</v>
          </cell>
          <cell r="V29">
            <v>300</v>
          </cell>
          <cell r="W29">
            <v>287</v>
          </cell>
          <cell r="X29">
            <v>290</v>
          </cell>
          <cell r="Y29">
            <v>302</v>
          </cell>
          <cell r="Z29">
            <v>297</v>
          </cell>
          <cell r="AG29">
            <v>285</v>
          </cell>
          <cell r="AH29">
            <v>265</v>
          </cell>
          <cell r="AI29">
            <v>258</v>
          </cell>
          <cell r="AJ29">
            <v>260</v>
          </cell>
          <cell r="AK29">
            <v>265</v>
          </cell>
          <cell r="AL29">
            <v>269</v>
          </cell>
          <cell r="AM29">
            <v>275</v>
          </cell>
          <cell r="AN29">
            <v>275</v>
          </cell>
          <cell r="AO29">
            <v>262</v>
          </cell>
          <cell r="AP29">
            <v>252</v>
          </cell>
          <cell r="AQ29">
            <v>248</v>
          </cell>
          <cell r="AR29">
            <v>253</v>
          </cell>
          <cell r="AS29">
            <v>248</v>
          </cell>
          <cell r="AT29">
            <v>231</v>
          </cell>
          <cell r="AU29">
            <v>213</v>
          </cell>
          <cell r="AV29">
            <v>206</v>
          </cell>
          <cell r="AW29">
            <v>209</v>
          </cell>
          <cell r="AX29">
            <v>216</v>
          </cell>
          <cell r="AY29">
            <v>229</v>
          </cell>
          <cell r="AZ29">
            <v>227</v>
          </cell>
          <cell r="BA29">
            <v>225</v>
          </cell>
          <cell r="BB29">
            <v>228</v>
          </cell>
          <cell r="BC29">
            <v>220</v>
          </cell>
          <cell r="BD29">
            <v>214</v>
          </cell>
          <cell r="BE29">
            <v>213</v>
          </cell>
          <cell r="BF29">
            <v>206</v>
          </cell>
          <cell r="BG29">
            <v>198</v>
          </cell>
          <cell r="BH29">
            <v>194</v>
          </cell>
          <cell r="BI29">
            <v>200</v>
          </cell>
          <cell r="BJ29">
            <v>227</v>
          </cell>
          <cell r="BK29">
            <v>249</v>
          </cell>
          <cell r="BL29">
            <v>285</v>
          </cell>
          <cell r="BM29">
            <v>322</v>
          </cell>
          <cell r="BN29">
            <v>330</v>
          </cell>
          <cell r="BO29">
            <v>361</v>
          </cell>
          <cell r="BP29">
            <v>375</v>
          </cell>
          <cell r="BQ29">
            <v>380</v>
          </cell>
          <cell r="BR29">
            <v>383</v>
          </cell>
          <cell r="BS29">
            <v>377</v>
          </cell>
          <cell r="BT29">
            <v>384</v>
          </cell>
          <cell r="BU29">
            <v>400</v>
          </cell>
          <cell r="BV29">
            <v>421</v>
          </cell>
          <cell r="BW29">
            <v>429</v>
          </cell>
          <cell r="BX29">
            <v>424</v>
          </cell>
          <cell r="BY29">
            <v>421</v>
          </cell>
          <cell r="BZ29">
            <v>400</v>
          </cell>
          <cell r="CA29">
            <v>387</v>
          </cell>
          <cell r="CB29">
            <v>361</v>
          </cell>
          <cell r="CC29">
            <v>333</v>
          </cell>
          <cell r="CD29">
            <v>324</v>
          </cell>
          <cell r="CE29">
            <v>309</v>
          </cell>
          <cell r="CF29">
            <v>306</v>
          </cell>
          <cell r="CG29">
            <v>292</v>
          </cell>
          <cell r="CH29">
            <v>302</v>
          </cell>
          <cell r="CI29">
            <v>300</v>
          </cell>
          <cell r="CJ29">
            <v>283</v>
          </cell>
          <cell r="CK29">
            <v>275</v>
          </cell>
          <cell r="CL29">
            <v>252</v>
          </cell>
          <cell r="CM29">
            <v>230</v>
          </cell>
          <cell r="CN29">
            <v>219</v>
          </cell>
          <cell r="CO29">
            <v>210</v>
          </cell>
          <cell r="CP29">
            <v>213</v>
          </cell>
          <cell r="CQ29">
            <v>215</v>
          </cell>
          <cell r="CR29">
            <v>223</v>
          </cell>
          <cell r="CS29">
            <v>244</v>
          </cell>
          <cell r="CT29">
            <v>268</v>
          </cell>
          <cell r="CU29">
            <v>282</v>
          </cell>
          <cell r="CV29">
            <v>287</v>
          </cell>
          <cell r="CW29">
            <v>283</v>
          </cell>
          <cell r="CX29">
            <v>259</v>
          </cell>
          <cell r="CY29">
            <v>256</v>
          </cell>
          <cell r="CZ29">
            <v>241</v>
          </cell>
          <cell r="DA29">
            <v>239</v>
          </cell>
          <cell r="DB29">
            <v>256</v>
          </cell>
          <cell r="DC29">
            <v>267</v>
          </cell>
          <cell r="DD29">
            <v>282</v>
          </cell>
          <cell r="DE29">
            <v>284</v>
          </cell>
          <cell r="DF29">
            <v>300</v>
          </cell>
          <cell r="DG29">
            <v>312</v>
          </cell>
          <cell r="DH29">
            <v>302</v>
          </cell>
          <cell r="DI29">
            <v>286</v>
          </cell>
          <cell r="DJ29">
            <v>285</v>
          </cell>
          <cell r="DK29">
            <v>278</v>
          </cell>
          <cell r="DL29">
            <v>276</v>
          </cell>
          <cell r="DM29">
            <v>295</v>
          </cell>
          <cell r="DN29">
            <v>282</v>
          </cell>
          <cell r="DO29">
            <v>276</v>
          </cell>
          <cell r="DP29">
            <v>276</v>
          </cell>
          <cell r="DQ29">
            <v>281</v>
          </cell>
          <cell r="DR29">
            <v>299</v>
          </cell>
          <cell r="DS29">
            <v>302</v>
          </cell>
          <cell r="DT29">
            <v>296</v>
          </cell>
          <cell r="DU29">
            <v>284</v>
          </cell>
          <cell r="DV29">
            <v>272</v>
          </cell>
          <cell r="DW29">
            <v>269</v>
          </cell>
          <cell r="DX29">
            <v>274</v>
          </cell>
          <cell r="DY29">
            <v>264</v>
          </cell>
          <cell r="DZ29">
            <v>258</v>
          </cell>
          <cell r="EA29">
            <v>253</v>
          </cell>
          <cell r="EB29">
            <v>261</v>
          </cell>
          <cell r="EC29">
            <v>268</v>
          </cell>
          <cell r="ED29">
            <v>267</v>
          </cell>
          <cell r="EE29">
            <v>253</v>
          </cell>
          <cell r="EF29">
            <v>251</v>
          </cell>
          <cell r="EG29">
            <v>267</v>
          </cell>
          <cell r="EH29">
            <v>271</v>
          </cell>
          <cell r="EI29">
            <v>256</v>
          </cell>
          <cell r="EJ29">
            <v>267</v>
          </cell>
          <cell r="EK29">
            <v>268</v>
          </cell>
          <cell r="EL29">
            <v>268</v>
          </cell>
          <cell r="EM29">
            <v>268</v>
          </cell>
          <cell r="EN29">
            <v>276</v>
          </cell>
          <cell r="EO29">
            <v>288</v>
          </cell>
          <cell r="EP29">
            <v>314</v>
          </cell>
          <cell r="EQ29">
            <v>326</v>
          </cell>
          <cell r="ER29">
            <v>329</v>
          </cell>
          <cell r="ES29">
            <v>319</v>
          </cell>
          <cell r="ET29">
            <v>323</v>
          </cell>
          <cell r="EU29">
            <v>327</v>
          </cell>
          <cell r="EV29">
            <v>324</v>
          </cell>
          <cell r="EW29">
            <v>324</v>
          </cell>
          <cell r="EX29">
            <v>341</v>
          </cell>
          <cell r="EY29">
            <v>353</v>
          </cell>
          <cell r="EZ29">
            <v>359</v>
          </cell>
          <cell r="FA29">
            <v>379</v>
          </cell>
          <cell r="FB29">
            <v>369</v>
          </cell>
        </row>
        <row r="30">
          <cell r="C30">
            <v>549</v>
          </cell>
          <cell r="D30">
            <v>571</v>
          </cell>
          <cell r="E30">
            <v>568</v>
          </cell>
          <cell r="F30">
            <v>564</v>
          </cell>
          <cell r="G30">
            <v>573</v>
          </cell>
          <cell r="H30">
            <v>558</v>
          </cell>
          <cell r="I30">
            <v>565</v>
          </cell>
          <cell r="J30">
            <v>589</v>
          </cell>
          <cell r="K30">
            <v>584</v>
          </cell>
          <cell r="L30">
            <v>596</v>
          </cell>
          <cell r="M30">
            <v>615</v>
          </cell>
          <cell r="N30">
            <v>644</v>
          </cell>
          <cell r="O30">
            <v>643</v>
          </cell>
          <cell r="P30">
            <v>632</v>
          </cell>
          <cell r="Q30">
            <v>640</v>
          </cell>
          <cell r="R30">
            <v>617</v>
          </cell>
          <cell r="S30">
            <v>602</v>
          </cell>
          <cell r="T30">
            <v>609</v>
          </cell>
          <cell r="U30">
            <v>615</v>
          </cell>
          <cell r="V30">
            <v>640</v>
          </cell>
          <cell r="W30">
            <v>637</v>
          </cell>
          <cell r="X30">
            <v>620</v>
          </cell>
          <cell r="Y30">
            <v>614</v>
          </cell>
          <cell r="Z30">
            <v>639</v>
          </cell>
          <cell r="AG30">
            <v>552</v>
          </cell>
          <cell r="AH30">
            <v>524</v>
          </cell>
          <cell r="AI30">
            <v>486</v>
          </cell>
          <cell r="AJ30">
            <v>477</v>
          </cell>
          <cell r="AK30">
            <v>466</v>
          </cell>
          <cell r="AL30">
            <v>469</v>
          </cell>
          <cell r="AM30">
            <v>479</v>
          </cell>
          <cell r="AN30">
            <v>499</v>
          </cell>
          <cell r="AO30">
            <v>480</v>
          </cell>
          <cell r="AP30">
            <v>470</v>
          </cell>
          <cell r="AQ30">
            <v>460</v>
          </cell>
          <cell r="AR30">
            <v>455</v>
          </cell>
          <cell r="AS30">
            <v>459</v>
          </cell>
          <cell r="AT30">
            <v>451</v>
          </cell>
          <cell r="AU30">
            <v>431</v>
          </cell>
          <cell r="AV30">
            <v>432</v>
          </cell>
          <cell r="AW30">
            <v>456</v>
          </cell>
          <cell r="AX30">
            <v>493</v>
          </cell>
          <cell r="AY30">
            <v>469</v>
          </cell>
          <cell r="AZ30">
            <v>440</v>
          </cell>
          <cell r="BA30">
            <v>423</v>
          </cell>
          <cell r="BB30">
            <v>420</v>
          </cell>
          <cell r="BC30">
            <v>405</v>
          </cell>
          <cell r="BD30">
            <v>396</v>
          </cell>
          <cell r="BE30">
            <v>399</v>
          </cell>
          <cell r="BF30">
            <v>382</v>
          </cell>
          <cell r="BG30">
            <v>400</v>
          </cell>
          <cell r="BH30">
            <v>408</v>
          </cell>
          <cell r="BI30">
            <v>417</v>
          </cell>
          <cell r="BJ30">
            <v>438</v>
          </cell>
          <cell r="BK30">
            <v>461</v>
          </cell>
          <cell r="BL30">
            <v>475</v>
          </cell>
          <cell r="BM30">
            <v>501</v>
          </cell>
          <cell r="BN30">
            <v>521</v>
          </cell>
          <cell r="BO30">
            <v>538</v>
          </cell>
          <cell r="BP30">
            <v>560</v>
          </cell>
          <cell r="BQ30">
            <v>563</v>
          </cell>
          <cell r="BR30">
            <v>572</v>
          </cell>
          <cell r="BS30">
            <v>607</v>
          </cell>
          <cell r="BT30">
            <v>605</v>
          </cell>
          <cell r="BU30">
            <v>605</v>
          </cell>
          <cell r="BV30">
            <v>600</v>
          </cell>
          <cell r="BW30">
            <v>581</v>
          </cell>
          <cell r="BX30">
            <v>577</v>
          </cell>
          <cell r="BY30">
            <v>569</v>
          </cell>
          <cell r="BZ30">
            <v>573</v>
          </cell>
          <cell r="CA30">
            <v>568</v>
          </cell>
          <cell r="CB30">
            <v>563</v>
          </cell>
          <cell r="CC30">
            <v>573</v>
          </cell>
          <cell r="CD30">
            <v>576</v>
          </cell>
          <cell r="CE30">
            <v>583</v>
          </cell>
          <cell r="CF30">
            <v>568</v>
          </cell>
          <cell r="CG30">
            <v>578</v>
          </cell>
          <cell r="CH30">
            <v>586</v>
          </cell>
          <cell r="CI30">
            <v>573</v>
          </cell>
          <cell r="CJ30">
            <v>566</v>
          </cell>
          <cell r="CK30">
            <v>556</v>
          </cell>
          <cell r="CL30">
            <v>515</v>
          </cell>
          <cell r="CM30">
            <v>505</v>
          </cell>
          <cell r="CN30">
            <v>495</v>
          </cell>
          <cell r="CO30">
            <v>488</v>
          </cell>
          <cell r="CP30">
            <v>455</v>
          </cell>
          <cell r="CQ30">
            <v>462</v>
          </cell>
          <cell r="CR30">
            <v>462</v>
          </cell>
          <cell r="CS30">
            <v>477</v>
          </cell>
          <cell r="CT30">
            <v>507</v>
          </cell>
          <cell r="CU30">
            <v>511</v>
          </cell>
          <cell r="CV30">
            <v>507</v>
          </cell>
          <cell r="CW30">
            <v>496</v>
          </cell>
          <cell r="CX30">
            <v>504</v>
          </cell>
          <cell r="CY30">
            <v>493</v>
          </cell>
          <cell r="CZ30">
            <v>480</v>
          </cell>
          <cell r="DA30">
            <v>496</v>
          </cell>
          <cell r="DB30">
            <v>508</v>
          </cell>
          <cell r="DC30">
            <v>504</v>
          </cell>
          <cell r="DD30">
            <v>514</v>
          </cell>
          <cell r="DE30">
            <v>556</v>
          </cell>
          <cell r="DF30">
            <v>588</v>
          </cell>
          <cell r="DG30">
            <v>604</v>
          </cell>
          <cell r="DH30">
            <v>588</v>
          </cell>
          <cell r="DI30">
            <v>565</v>
          </cell>
          <cell r="DJ30">
            <v>537</v>
          </cell>
          <cell r="DK30">
            <v>510</v>
          </cell>
          <cell r="DL30">
            <v>484</v>
          </cell>
          <cell r="DM30">
            <v>495</v>
          </cell>
          <cell r="DN30">
            <v>474</v>
          </cell>
          <cell r="DO30">
            <v>483</v>
          </cell>
          <cell r="DP30">
            <v>501</v>
          </cell>
          <cell r="DQ30">
            <v>493</v>
          </cell>
          <cell r="DR30">
            <v>496</v>
          </cell>
          <cell r="DS30">
            <v>508</v>
          </cell>
          <cell r="DT30">
            <v>518</v>
          </cell>
          <cell r="DU30">
            <v>539</v>
          </cell>
          <cell r="DV30">
            <v>525</v>
          </cell>
          <cell r="DW30">
            <v>515</v>
          </cell>
          <cell r="DX30">
            <v>523</v>
          </cell>
          <cell r="DY30">
            <v>542</v>
          </cell>
          <cell r="DZ30">
            <v>516</v>
          </cell>
          <cell r="EA30">
            <v>522</v>
          </cell>
          <cell r="EB30">
            <v>510</v>
          </cell>
          <cell r="EC30">
            <v>512</v>
          </cell>
          <cell r="ED30">
            <v>541</v>
          </cell>
          <cell r="EE30">
            <v>557</v>
          </cell>
          <cell r="EF30">
            <v>558</v>
          </cell>
          <cell r="EG30">
            <v>561</v>
          </cell>
          <cell r="EH30">
            <v>578</v>
          </cell>
          <cell r="EI30">
            <v>564</v>
          </cell>
          <cell r="EJ30">
            <v>569</v>
          </cell>
          <cell r="EK30">
            <v>576</v>
          </cell>
          <cell r="EL30">
            <v>604</v>
          </cell>
          <cell r="EM30">
            <v>602</v>
          </cell>
          <cell r="EN30">
            <v>629</v>
          </cell>
          <cell r="EO30">
            <v>679</v>
          </cell>
          <cell r="EP30">
            <v>703</v>
          </cell>
          <cell r="EQ30">
            <v>686</v>
          </cell>
          <cell r="ER30">
            <v>702</v>
          </cell>
          <cell r="ES30">
            <v>696</v>
          </cell>
          <cell r="ET30">
            <v>677</v>
          </cell>
          <cell r="EU30">
            <v>680</v>
          </cell>
          <cell r="EV30">
            <v>683</v>
          </cell>
          <cell r="EW30">
            <v>691</v>
          </cell>
          <cell r="EX30">
            <v>687</v>
          </cell>
          <cell r="EY30">
            <v>665</v>
          </cell>
          <cell r="EZ30">
            <v>664</v>
          </cell>
          <cell r="FA30">
            <v>688</v>
          </cell>
          <cell r="FB30">
            <v>726</v>
          </cell>
        </row>
        <row r="33">
          <cell r="C33">
            <v>959</v>
          </cell>
          <cell r="D33">
            <v>727</v>
          </cell>
          <cell r="E33">
            <v>748</v>
          </cell>
          <cell r="F33">
            <v>641</v>
          </cell>
          <cell r="G33">
            <v>652</v>
          </cell>
          <cell r="H33">
            <v>674</v>
          </cell>
          <cell r="I33">
            <v>801</v>
          </cell>
          <cell r="J33">
            <v>917</v>
          </cell>
          <cell r="K33">
            <v>757</v>
          </cell>
          <cell r="L33">
            <v>726</v>
          </cell>
          <cell r="M33">
            <v>913</v>
          </cell>
          <cell r="N33">
            <v>779</v>
          </cell>
          <cell r="O33">
            <v>820</v>
          </cell>
          <cell r="P33">
            <v>729</v>
          </cell>
          <cell r="Q33">
            <v>711</v>
          </cell>
          <cell r="R33">
            <v>746</v>
          </cell>
          <cell r="S33">
            <v>617</v>
          </cell>
          <cell r="T33">
            <v>732</v>
          </cell>
          <cell r="U33">
            <v>762</v>
          </cell>
          <cell r="V33">
            <v>905</v>
          </cell>
          <cell r="W33">
            <v>808</v>
          </cell>
          <cell r="X33">
            <v>688</v>
          </cell>
          <cell r="Y33">
            <v>852</v>
          </cell>
          <cell r="Z33">
            <v>675</v>
          </cell>
          <cell r="AG33">
            <v>741</v>
          </cell>
          <cell r="AH33">
            <v>746</v>
          </cell>
          <cell r="AI33">
            <v>752</v>
          </cell>
          <cell r="AJ33">
            <v>670</v>
          </cell>
          <cell r="AK33">
            <v>676</v>
          </cell>
          <cell r="AL33">
            <v>578</v>
          </cell>
          <cell r="AM33">
            <v>776</v>
          </cell>
          <cell r="AN33">
            <v>631</v>
          </cell>
          <cell r="AO33">
            <v>622</v>
          </cell>
          <cell r="AP33">
            <v>538</v>
          </cell>
          <cell r="AQ33">
            <v>787</v>
          </cell>
          <cell r="AR33">
            <v>583</v>
          </cell>
          <cell r="AS33">
            <v>679</v>
          </cell>
          <cell r="AT33">
            <v>785</v>
          </cell>
          <cell r="AU33">
            <v>545</v>
          </cell>
          <cell r="AV33">
            <v>654</v>
          </cell>
          <cell r="AW33">
            <v>700</v>
          </cell>
          <cell r="AX33">
            <v>564</v>
          </cell>
          <cell r="AY33">
            <v>730</v>
          </cell>
          <cell r="AZ33">
            <v>605</v>
          </cell>
          <cell r="BA33">
            <v>547</v>
          </cell>
          <cell r="BB33">
            <v>668</v>
          </cell>
          <cell r="BC33">
            <v>451</v>
          </cell>
          <cell r="BD33">
            <v>510</v>
          </cell>
          <cell r="BE33">
            <v>664</v>
          </cell>
          <cell r="BF33">
            <v>670</v>
          </cell>
          <cell r="BG33">
            <v>689</v>
          </cell>
          <cell r="BH33">
            <v>711</v>
          </cell>
          <cell r="BI33">
            <v>849</v>
          </cell>
          <cell r="BJ33">
            <v>934</v>
          </cell>
          <cell r="BK33">
            <v>996</v>
          </cell>
          <cell r="BL33">
            <v>824</v>
          </cell>
          <cell r="BM33">
            <v>1002</v>
          </cell>
          <cell r="BN33">
            <v>807</v>
          </cell>
          <cell r="BO33">
            <v>893</v>
          </cell>
          <cell r="BP33">
            <v>856</v>
          </cell>
          <cell r="BQ33">
            <v>987</v>
          </cell>
          <cell r="BR33">
            <v>941</v>
          </cell>
          <cell r="BS33">
            <v>898</v>
          </cell>
          <cell r="BT33">
            <v>883</v>
          </cell>
          <cell r="BU33">
            <v>941</v>
          </cell>
          <cell r="BV33">
            <v>909</v>
          </cell>
          <cell r="BW33">
            <v>839</v>
          </cell>
          <cell r="BX33">
            <v>743</v>
          </cell>
          <cell r="BY33">
            <v>778</v>
          </cell>
          <cell r="BZ33">
            <v>646</v>
          </cell>
          <cell r="CA33">
            <v>571</v>
          </cell>
          <cell r="CB33">
            <v>581</v>
          </cell>
          <cell r="CC33">
            <v>793</v>
          </cell>
          <cell r="CD33">
            <v>788</v>
          </cell>
          <cell r="CE33">
            <v>693</v>
          </cell>
          <cell r="CF33">
            <v>723</v>
          </cell>
          <cell r="CG33">
            <v>732</v>
          </cell>
          <cell r="CH33">
            <v>725</v>
          </cell>
          <cell r="CI33">
            <v>795</v>
          </cell>
          <cell r="CJ33">
            <v>612</v>
          </cell>
          <cell r="CK33">
            <v>676</v>
          </cell>
          <cell r="CL33">
            <v>580</v>
          </cell>
          <cell r="CM33">
            <v>668</v>
          </cell>
          <cell r="CN33">
            <v>602</v>
          </cell>
          <cell r="CO33">
            <v>698</v>
          </cell>
          <cell r="CP33">
            <v>839</v>
          </cell>
          <cell r="CQ33">
            <v>759</v>
          </cell>
          <cell r="CR33">
            <v>756</v>
          </cell>
          <cell r="CS33">
            <v>945</v>
          </cell>
          <cell r="CT33">
            <v>757</v>
          </cell>
          <cell r="CU33">
            <v>872</v>
          </cell>
          <cell r="CV33">
            <v>675</v>
          </cell>
          <cell r="CW33">
            <v>658</v>
          </cell>
          <cell r="CX33">
            <v>643</v>
          </cell>
          <cell r="CY33">
            <v>629</v>
          </cell>
          <cell r="CZ33">
            <v>808</v>
          </cell>
          <cell r="DA33">
            <v>966</v>
          </cell>
          <cell r="DB33">
            <v>832</v>
          </cell>
          <cell r="DC33">
            <v>766</v>
          </cell>
          <cell r="DD33">
            <v>865</v>
          </cell>
          <cell r="DE33">
            <v>939</v>
          </cell>
          <cell r="DF33">
            <v>795</v>
          </cell>
          <cell r="DG33">
            <v>930</v>
          </cell>
          <cell r="DH33">
            <v>696</v>
          </cell>
          <cell r="DI33">
            <v>689</v>
          </cell>
          <cell r="DJ33">
            <v>706</v>
          </cell>
          <cell r="DK33">
            <v>677</v>
          </cell>
          <cell r="DL33">
            <v>699</v>
          </cell>
          <cell r="DM33">
            <v>874</v>
          </cell>
          <cell r="DN33">
            <v>750</v>
          </cell>
          <cell r="DO33">
            <v>707</v>
          </cell>
          <cell r="DP33">
            <v>850</v>
          </cell>
          <cell r="DQ33">
            <v>911</v>
          </cell>
          <cell r="DR33">
            <v>765</v>
          </cell>
          <cell r="DS33">
            <v>791</v>
          </cell>
          <cell r="DT33">
            <v>708</v>
          </cell>
          <cell r="DU33">
            <v>771</v>
          </cell>
          <cell r="DV33">
            <v>666</v>
          </cell>
          <cell r="DW33">
            <v>627</v>
          </cell>
          <cell r="DX33">
            <v>662</v>
          </cell>
          <cell r="DY33">
            <v>812</v>
          </cell>
          <cell r="DZ33">
            <v>713</v>
          </cell>
          <cell r="EA33">
            <v>720</v>
          </cell>
          <cell r="EB33">
            <v>761</v>
          </cell>
          <cell r="EC33">
            <v>828</v>
          </cell>
          <cell r="ED33">
            <v>836</v>
          </cell>
          <cell r="EE33">
            <v>794</v>
          </cell>
          <cell r="EF33">
            <v>716</v>
          </cell>
          <cell r="EG33">
            <v>879</v>
          </cell>
          <cell r="EH33">
            <v>808</v>
          </cell>
          <cell r="EI33">
            <v>664</v>
          </cell>
          <cell r="EJ33">
            <v>826</v>
          </cell>
          <cell r="EK33">
            <v>894</v>
          </cell>
          <cell r="EL33">
            <v>886</v>
          </cell>
          <cell r="EM33">
            <v>895</v>
          </cell>
          <cell r="EN33">
            <v>947</v>
          </cell>
          <cell r="EO33">
            <v>1084</v>
          </cell>
          <cell r="EP33">
            <v>878</v>
          </cell>
          <cell r="EQ33">
            <v>851</v>
          </cell>
          <cell r="ER33">
            <v>835</v>
          </cell>
          <cell r="ES33">
            <v>831</v>
          </cell>
          <cell r="ET33">
            <v>791</v>
          </cell>
          <cell r="EU33">
            <v>781</v>
          </cell>
          <cell r="EV33">
            <v>819</v>
          </cell>
          <cell r="EW33">
            <v>833</v>
          </cell>
          <cell r="EX33">
            <v>961</v>
          </cell>
          <cell r="EY33">
            <v>829</v>
          </cell>
          <cell r="EZ33">
            <v>882</v>
          </cell>
          <cell r="FA33">
            <v>1000</v>
          </cell>
          <cell r="FB33">
            <v>835</v>
          </cell>
        </row>
        <row r="34">
          <cell r="C34">
            <v>895</v>
          </cell>
          <cell r="D34">
            <v>717</v>
          </cell>
          <cell r="E34">
            <v>910</v>
          </cell>
          <cell r="F34">
            <v>794</v>
          </cell>
          <cell r="G34">
            <v>886</v>
          </cell>
          <cell r="H34">
            <v>810</v>
          </cell>
          <cell r="I34">
            <v>772</v>
          </cell>
          <cell r="J34">
            <v>734</v>
          </cell>
          <cell r="K34">
            <v>851</v>
          </cell>
          <cell r="L34">
            <v>913</v>
          </cell>
          <cell r="M34">
            <v>728</v>
          </cell>
          <cell r="N34">
            <v>603</v>
          </cell>
          <cell r="O34">
            <v>788</v>
          </cell>
          <cell r="P34">
            <v>646</v>
          </cell>
          <cell r="Q34">
            <v>867</v>
          </cell>
          <cell r="R34">
            <v>916</v>
          </cell>
          <cell r="S34">
            <v>640</v>
          </cell>
          <cell r="T34">
            <v>814</v>
          </cell>
          <cell r="U34">
            <v>774</v>
          </cell>
          <cell r="V34">
            <v>856</v>
          </cell>
          <cell r="W34">
            <v>856</v>
          </cell>
          <cell r="X34">
            <v>686</v>
          </cell>
          <cell r="Y34">
            <v>796</v>
          </cell>
          <cell r="Z34">
            <v>646</v>
          </cell>
          <cell r="AG34">
            <v>786</v>
          </cell>
          <cell r="AH34">
            <v>802</v>
          </cell>
          <cell r="AI34">
            <v>839</v>
          </cell>
          <cell r="AJ34">
            <v>797</v>
          </cell>
          <cell r="AK34">
            <v>725</v>
          </cell>
          <cell r="AL34">
            <v>490</v>
          </cell>
          <cell r="AM34">
            <v>777</v>
          </cell>
          <cell r="AN34">
            <v>660</v>
          </cell>
          <cell r="AO34">
            <v>772</v>
          </cell>
          <cell r="AP34">
            <v>718</v>
          </cell>
          <cell r="AQ34">
            <v>839</v>
          </cell>
          <cell r="AR34">
            <v>725</v>
          </cell>
          <cell r="AS34">
            <v>673</v>
          </cell>
          <cell r="AT34">
            <v>800</v>
          </cell>
          <cell r="AU34">
            <v>715</v>
          </cell>
          <cell r="AV34">
            <v>733</v>
          </cell>
          <cell r="AW34">
            <v>635</v>
          </cell>
          <cell r="AX34">
            <v>439</v>
          </cell>
          <cell r="AY34">
            <v>657</v>
          </cell>
          <cell r="AZ34">
            <v>824</v>
          </cell>
          <cell r="BA34">
            <v>640</v>
          </cell>
          <cell r="BB34">
            <v>704</v>
          </cell>
          <cell r="BC34">
            <v>715</v>
          </cell>
          <cell r="BD34">
            <v>691</v>
          </cell>
          <cell r="BE34">
            <v>641</v>
          </cell>
          <cell r="BF34">
            <v>697</v>
          </cell>
          <cell r="BG34">
            <v>623</v>
          </cell>
          <cell r="BH34">
            <v>640</v>
          </cell>
          <cell r="BI34">
            <v>617</v>
          </cell>
          <cell r="BJ34">
            <v>482</v>
          </cell>
          <cell r="BK34">
            <v>589</v>
          </cell>
          <cell r="BL34">
            <v>569</v>
          </cell>
          <cell r="BM34">
            <v>673</v>
          </cell>
          <cell r="BN34">
            <v>604</v>
          </cell>
          <cell r="BO34">
            <v>766</v>
          </cell>
          <cell r="BP34">
            <v>388</v>
          </cell>
          <cell r="BQ34">
            <v>755</v>
          </cell>
          <cell r="BR34">
            <v>814</v>
          </cell>
          <cell r="BS34">
            <v>785</v>
          </cell>
          <cell r="BT34">
            <v>796</v>
          </cell>
          <cell r="BU34">
            <v>755</v>
          </cell>
          <cell r="BV34">
            <v>555</v>
          </cell>
          <cell r="BW34">
            <v>859</v>
          </cell>
          <cell r="BX34">
            <v>810</v>
          </cell>
          <cell r="BY34">
            <v>846</v>
          </cell>
          <cell r="BZ34">
            <v>999</v>
          </cell>
          <cell r="CA34">
            <v>824</v>
          </cell>
          <cell r="CB34">
            <v>813</v>
          </cell>
          <cell r="CC34">
            <v>884</v>
          </cell>
          <cell r="CD34">
            <v>886</v>
          </cell>
          <cell r="CE34">
            <v>929</v>
          </cell>
          <cell r="CF34">
            <v>819</v>
          </cell>
          <cell r="CG34">
            <v>842</v>
          </cell>
          <cell r="CH34">
            <v>620</v>
          </cell>
          <cell r="CI34">
            <v>899</v>
          </cell>
          <cell r="CJ34">
            <v>852</v>
          </cell>
          <cell r="CK34">
            <v>896</v>
          </cell>
          <cell r="CL34">
            <v>1113</v>
          </cell>
          <cell r="CM34">
            <v>1033</v>
          </cell>
          <cell r="CN34">
            <v>692</v>
          </cell>
          <cell r="CO34">
            <v>886</v>
          </cell>
          <cell r="CP34">
            <v>724</v>
          </cell>
          <cell r="CQ34">
            <v>776</v>
          </cell>
          <cell r="CR34">
            <v>721</v>
          </cell>
          <cell r="CS34">
            <v>668</v>
          </cell>
          <cell r="CT34">
            <v>520</v>
          </cell>
          <cell r="CU34">
            <v>798</v>
          </cell>
          <cell r="CV34">
            <v>674</v>
          </cell>
          <cell r="CW34">
            <v>859</v>
          </cell>
          <cell r="CX34">
            <v>710</v>
          </cell>
          <cell r="CY34">
            <v>729</v>
          </cell>
          <cell r="CZ34">
            <v>874</v>
          </cell>
          <cell r="DA34">
            <v>884</v>
          </cell>
          <cell r="DB34">
            <v>722</v>
          </cell>
          <cell r="DC34">
            <v>765</v>
          </cell>
          <cell r="DD34">
            <v>695</v>
          </cell>
          <cell r="DE34">
            <v>604</v>
          </cell>
          <cell r="DF34">
            <v>483</v>
          </cell>
          <cell r="DG34">
            <v>721</v>
          </cell>
          <cell r="DH34">
            <v>741</v>
          </cell>
          <cell r="DI34">
            <v>874</v>
          </cell>
          <cell r="DJ34">
            <v>848</v>
          </cell>
          <cell r="DK34">
            <v>862</v>
          </cell>
          <cell r="DL34">
            <v>814</v>
          </cell>
          <cell r="DM34">
            <v>849</v>
          </cell>
          <cell r="DN34">
            <v>830</v>
          </cell>
          <cell r="DO34">
            <v>749</v>
          </cell>
          <cell r="DP34">
            <v>695</v>
          </cell>
          <cell r="DQ34">
            <v>741</v>
          </cell>
          <cell r="DR34">
            <v>638</v>
          </cell>
          <cell r="DS34">
            <v>836</v>
          </cell>
          <cell r="DT34">
            <v>804</v>
          </cell>
          <cell r="DU34">
            <v>906</v>
          </cell>
          <cell r="DV34">
            <v>813</v>
          </cell>
          <cell r="DW34">
            <v>801</v>
          </cell>
          <cell r="DX34">
            <v>737</v>
          </cell>
          <cell r="DY34">
            <v>848</v>
          </cell>
          <cell r="DZ34">
            <v>879</v>
          </cell>
          <cell r="EA34">
            <v>778</v>
          </cell>
          <cell r="EB34">
            <v>779</v>
          </cell>
          <cell r="EC34">
            <v>678</v>
          </cell>
          <cell r="ED34">
            <v>554</v>
          </cell>
          <cell r="EE34">
            <v>800</v>
          </cell>
          <cell r="EF34">
            <v>674</v>
          </cell>
          <cell r="EG34">
            <v>777</v>
          </cell>
          <cell r="EH34">
            <v>789</v>
          </cell>
          <cell r="EI34">
            <v>780</v>
          </cell>
          <cell r="EJ34">
            <v>746</v>
          </cell>
          <cell r="EK34">
            <v>728</v>
          </cell>
          <cell r="EL34">
            <v>855</v>
          </cell>
          <cell r="EM34">
            <v>832</v>
          </cell>
          <cell r="EN34">
            <v>803</v>
          </cell>
          <cell r="EO34">
            <v>693</v>
          </cell>
          <cell r="EP34">
            <v>584</v>
          </cell>
          <cell r="EQ34">
            <v>870</v>
          </cell>
          <cell r="ER34">
            <v>794</v>
          </cell>
          <cell r="ES34">
            <v>928</v>
          </cell>
          <cell r="ET34">
            <v>913</v>
          </cell>
          <cell r="EU34">
            <v>846</v>
          </cell>
          <cell r="EV34">
            <v>888</v>
          </cell>
          <cell r="EW34">
            <v>884</v>
          </cell>
          <cell r="EX34">
            <v>837</v>
          </cell>
          <cell r="EY34">
            <v>762</v>
          </cell>
          <cell r="EZ34">
            <v>824</v>
          </cell>
          <cell r="FA34">
            <v>786</v>
          </cell>
          <cell r="FB34">
            <v>673</v>
          </cell>
        </row>
        <row r="35">
          <cell r="C35">
            <v>500</v>
          </cell>
          <cell r="D35">
            <v>436</v>
          </cell>
          <cell r="E35">
            <v>576</v>
          </cell>
          <cell r="F35">
            <v>524</v>
          </cell>
          <cell r="G35">
            <v>561</v>
          </cell>
          <cell r="H35">
            <v>538</v>
          </cell>
          <cell r="I35">
            <v>505</v>
          </cell>
          <cell r="J35">
            <v>496</v>
          </cell>
          <cell r="K35">
            <v>561</v>
          </cell>
          <cell r="L35">
            <v>583</v>
          </cell>
          <cell r="M35">
            <v>452</v>
          </cell>
          <cell r="N35">
            <v>392</v>
          </cell>
          <cell r="O35">
            <v>505</v>
          </cell>
          <cell r="P35">
            <v>440</v>
          </cell>
          <cell r="Q35">
            <v>580</v>
          </cell>
          <cell r="R35">
            <v>596</v>
          </cell>
          <cell r="S35">
            <v>403</v>
          </cell>
          <cell r="T35">
            <v>517</v>
          </cell>
          <cell r="U35">
            <v>514</v>
          </cell>
          <cell r="V35">
            <v>573</v>
          </cell>
          <cell r="W35">
            <v>581</v>
          </cell>
          <cell r="X35">
            <v>449</v>
          </cell>
          <cell r="Y35">
            <v>490</v>
          </cell>
          <cell r="Z35">
            <v>358</v>
          </cell>
          <cell r="AG35">
            <v>504</v>
          </cell>
          <cell r="AH35">
            <v>543</v>
          </cell>
          <cell r="AI35">
            <v>562</v>
          </cell>
          <cell r="AJ35">
            <v>540</v>
          </cell>
          <cell r="AK35">
            <v>483</v>
          </cell>
          <cell r="AL35">
            <v>303</v>
          </cell>
          <cell r="AM35">
            <v>514</v>
          </cell>
          <cell r="AN35">
            <v>435</v>
          </cell>
          <cell r="AO35">
            <v>518</v>
          </cell>
          <cell r="AP35">
            <v>484</v>
          </cell>
          <cell r="AQ35">
            <v>519</v>
          </cell>
          <cell r="AR35">
            <v>463</v>
          </cell>
          <cell r="AS35">
            <v>469</v>
          </cell>
          <cell r="AT35">
            <v>558</v>
          </cell>
          <cell r="AU35">
            <v>515</v>
          </cell>
          <cell r="AV35">
            <v>507</v>
          </cell>
          <cell r="AW35">
            <v>387</v>
          </cell>
          <cell r="AX35">
            <v>272</v>
          </cell>
          <cell r="AY35">
            <v>467</v>
          </cell>
          <cell r="AZ35">
            <v>522</v>
          </cell>
          <cell r="BA35">
            <v>435</v>
          </cell>
          <cell r="BB35">
            <v>481</v>
          </cell>
          <cell r="BC35">
            <v>502</v>
          </cell>
          <cell r="BD35">
            <v>459</v>
          </cell>
          <cell r="BE35">
            <v>440</v>
          </cell>
          <cell r="BF35">
            <v>500</v>
          </cell>
          <cell r="BG35">
            <v>444</v>
          </cell>
          <cell r="BH35">
            <v>420</v>
          </cell>
          <cell r="BI35">
            <v>382</v>
          </cell>
          <cell r="BJ35">
            <v>275</v>
          </cell>
          <cell r="BK35">
            <v>399</v>
          </cell>
          <cell r="BL35">
            <v>360</v>
          </cell>
          <cell r="BM35">
            <v>452</v>
          </cell>
          <cell r="BN35">
            <v>405</v>
          </cell>
          <cell r="BO35">
            <v>525</v>
          </cell>
          <cell r="BP35">
            <v>267</v>
          </cell>
          <cell r="BQ35">
            <v>495</v>
          </cell>
          <cell r="BR35">
            <v>532</v>
          </cell>
          <cell r="BS35">
            <v>494</v>
          </cell>
          <cell r="BT35">
            <v>484</v>
          </cell>
          <cell r="BU35">
            <v>447</v>
          </cell>
          <cell r="BV35">
            <v>337</v>
          </cell>
          <cell r="BW35">
            <v>548</v>
          </cell>
          <cell r="BX35">
            <v>546</v>
          </cell>
          <cell r="BY35">
            <v>545</v>
          </cell>
          <cell r="BZ35">
            <v>683</v>
          </cell>
          <cell r="CA35">
            <v>554</v>
          </cell>
          <cell r="CB35">
            <v>551</v>
          </cell>
          <cell r="CC35">
            <v>567</v>
          </cell>
          <cell r="CD35">
            <v>633</v>
          </cell>
          <cell r="CE35">
            <v>594</v>
          </cell>
          <cell r="CF35">
            <v>541</v>
          </cell>
          <cell r="CG35">
            <v>503</v>
          </cell>
          <cell r="CH35">
            <v>379</v>
          </cell>
          <cell r="CI35">
            <v>611</v>
          </cell>
          <cell r="CJ35">
            <v>547</v>
          </cell>
          <cell r="CK35">
            <v>564</v>
          </cell>
          <cell r="CL35">
            <v>653</v>
          </cell>
          <cell r="CM35">
            <v>606</v>
          </cell>
          <cell r="CN35">
            <v>395</v>
          </cell>
          <cell r="CO35">
            <v>574</v>
          </cell>
          <cell r="CP35">
            <v>450</v>
          </cell>
          <cell r="CQ35">
            <v>493</v>
          </cell>
          <cell r="CR35">
            <v>438</v>
          </cell>
          <cell r="CS35">
            <v>399</v>
          </cell>
          <cell r="CT35">
            <v>325</v>
          </cell>
          <cell r="CU35">
            <v>501</v>
          </cell>
          <cell r="CV35">
            <v>412</v>
          </cell>
          <cell r="CW35">
            <v>538</v>
          </cell>
          <cell r="CX35">
            <v>472</v>
          </cell>
          <cell r="CY35">
            <v>482</v>
          </cell>
          <cell r="CZ35">
            <v>415</v>
          </cell>
          <cell r="DA35">
            <v>472</v>
          </cell>
          <cell r="DB35">
            <v>492</v>
          </cell>
          <cell r="DC35">
            <v>501</v>
          </cell>
          <cell r="DD35">
            <v>405</v>
          </cell>
          <cell r="DE35">
            <v>370</v>
          </cell>
          <cell r="DF35">
            <v>281</v>
          </cell>
          <cell r="DG35">
            <v>463</v>
          </cell>
          <cell r="DH35">
            <v>442</v>
          </cell>
          <cell r="DI35">
            <v>574</v>
          </cell>
          <cell r="DJ35">
            <v>563</v>
          </cell>
          <cell r="DK35">
            <v>564</v>
          </cell>
          <cell r="DL35">
            <v>551</v>
          </cell>
          <cell r="DM35">
            <v>509</v>
          </cell>
          <cell r="DN35">
            <v>541</v>
          </cell>
          <cell r="DO35">
            <v>520</v>
          </cell>
          <cell r="DP35">
            <v>452</v>
          </cell>
          <cell r="DQ35">
            <v>493</v>
          </cell>
          <cell r="DR35">
            <v>349</v>
          </cell>
          <cell r="DS35">
            <v>540</v>
          </cell>
          <cell r="DT35">
            <v>494</v>
          </cell>
          <cell r="DU35">
            <v>537</v>
          </cell>
          <cell r="DV35">
            <v>506</v>
          </cell>
          <cell r="DW35">
            <v>498</v>
          </cell>
          <cell r="DX35">
            <v>444</v>
          </cell>
          <cell r="DY35">
            <v>504</v>
          </cell>
          <cell r="DZ35">
            <v>520</v>
          </cell>
          <cell r="EA35">
            <v>471</v>
          </cell>
          <cell r="EB35">
            <v>458</v>
          </cell>
          <cell r="EC35">
            <v>395</v>
          </cell>
          <cell r="ED35">
            <v>282</v>
          </cell>
          <cell r="EE35">
            <v>481</v>
          </cell>
          <cell r="EF35">
            <v>424</v>
          </cell>
          <cell r="EG35">
            <v>478</v>
          </cell>
          <cell r="EH35">
            <v>477</v>
          </cell>
          <cell r="EI35">
            <v>494</v>
          </cell>
          <cell r="EJ35">
            <v>473</v>
          </cell>
          <cell r="EK35">
            <v>417</v>
          </cell>
          <cell r="EL35">
            <v>552</v>
          </cell>
          <cell r="EM35">
            <v>523</v>
          </cell>
          <cell r="EN35">
            <v>478</v>
          </cell>
          <cell r="EO35">
            <v>418</v>
          </cell>
          <cell r="EP35">
            <v>335</v>
          </cell>
          <cell r="EQ35">
            <v>530</v>
          </cell>
          <cell r="ER35">
            <v>467</v>
          </cell>
          <cell r="ES35">
            <v>529</v>
          </cell>
          <cell r="ET35">
            <v>556</v>
          </cell>
          <cell r="EU35">
            <v>527</v>
          </cell>
          <cell r="EV35">
            <v>492</v>
          </cell>
          <cell r="EW35">
            <v>546</v>
          </cell>
          <cell r="EX35">
            <v>536</v>
          </cell>
          <cell r="EY35">
            <v>455</v>
          </cell>
          <cell r="EZ35">
            <v>488</v>
          </cell>
          <cell r="FA35">
            <v>418</v>
          </cell>
          <cell r="FB35">
            <v>365</v>
          </cell>
        </row>
        <row r="36">
          <cell r="C36">
            <v>200</v>
          </cell>
          <cell r="D36">
            <v>278</v>
          </cell>
          <cell r="E36">
            <v>275</v>
          </cell>
          <cell r="F36">
            <v>227</v>
          </cell>
          <cell r="G36">
            <v>235</v>
          </cell>
          <cell r="H36">
            <v>232</v>
          </cell>
          <cell r="I36">
            <v>229</v>
          </cell>
          <cell r="J36">
            <v>218</v>
          </cell>
          <cell r="K36">
            <v>205</v>
          </cell>
          <cell r="L36">
            <v>212</v>
          </cell>
          <cell r="M36">
            <v>297</v>
          </cell>
          <cell r="N36">
            <v>267</v>
          </cell>
          <cell r="O36">
            <v>262</v>
          </cell>
          <cell r="P36">
            <v>205</v>
          </cell>
          <cell r="Q36">
            <v>270</v>
          </cell>
          <cell r="R36">
            <v>242</v>
          </cell>
          <cell r="S36">
            <v>216</v>
          </cell>
          <cell r="T36">
            <v>224</v>
          </cell>
          <cell r="U36">
            <v>226</v>
          </cell>
          <cell r="V36">
            <v>240</v>
          </cell>
          <cell r="W36">
            <v>374</v>
          </cell>
          <cell r="X36">
            <v>341</v>
          </cell>
          <cell r="Y36">
            <v>214</v>
          </cell>
          <cell r="Z36">
            <v>136</v>
          </cell>
          <cell r="AG36">
            <v>225</v>
          </cell>
          <cell r="AH36">
            <v>227</v>
          </cell>
          <cell r="AI36">
            <v>244</v>
          </cell>
          <cell r="AJ36">
            <v>263</v>
          </cell>
          <cell r="AK36">
            <v>226</v>
          </cell>
          <cell r="AL36">
            <v>216</v>
          </cell>
          <cell r="AM36">
            <v>246</v>
          </cell>
          <cell r="AN36">
            <v>298</v>
          </cell>
          <cell r="AO36">
            <v>354</v>
          </cell>
          <cell r="AP36">
            <v>331</v>
          </cell>
          <cell r="AQ36">
            <v>346</v>
          </cell>
          <cell r="AR36">
            <v>299</v>
          </cell>
          <cell r="AS36">
            <v>293</v>
          </cell>
          <cell r="AT36">
            <v>288</v>
          </cell>
          <cell r="AU36">
            <v>274</v>
          </cell>
          <cell r="AV36">
            <v>293</v>
          </cell>
          <cell r="AW36">
            <v>292</v>
          </cell>
          <cell r="AX36">
            <v>248</v>
          </cell>
          <cell r="AY36">
            <v>271</v>
          </cell>
          <cell r="AZ36">
            <v>325</v>
          </cell>
          <cell r="BA36">
            <v>315</v>
          </cell>
          <cell r="BB36">
            <v>337</v>
          </cell>
          <cell r="BC36">
            <v>318</v>
          </cell>
          <cell r="BD36">
            <v>324</v>
          </cell>
          <cell r="BE36">
            <v>339</v>
          </cell>
          <cell r="BF36">
            <v>298</v>
          </cell>
          <cell r="BG36">
            <v>353</v>
          </cell>
          <cell r="BH36">
            <v>308</v>
          </cell>
          <cell r="BI36">
            <v>206</v>
          </cell>
          <cell r="BJ36">
            <v>184</v>
          </cell>
          <cell r="BK36">
            <v>214</v>
          </cell>
          <cell r="BL36">
            <v>293</v>
          </cell>
          <cell r="BM36">
            <v>234</v>
          </cell>
          <cell r="BN36">
            <v>212</v>
          </cell>
          <cell r="BO36">
            <v>247</v>
          </cell>
          <cell r="BP36">
            <v>298</v>
          </cell>
          <cell r="BQ36">
            <v>321</v>
          </cell>
          <cell r="BR36">
            <v>277</v>
          </cell>
          <cell r="BS36">
            <v>286</v>
          </cell>
          <cell r="BT36">
            <v>270</v>
          </cell>
          <cell r="BU36">
            <v>282</v>
          </cell>
          <cell r="BV36">
            <v>253</v>
          </cell>
          <cell r="BW36">
            <v>259</v>
          </cell>
          <cell r="BX36">
            <v>294</v>
          </cell>
          <cell r="BY36">
            <v>303</v>
          </cell>
          <cell r="BZ36">
            <v>367</v>
          </cell>
          <cell r="CA36">
            <v>360</v>
          </cell>
          <cell r="CB36">
            <v>345</v>
          </cell>
          <cell r="CC36">
            <v>362</v>
          </cell>
          <cell r="CD36">
            <v>358</v>
          </cell>
          <cell r="CE36">
            <v>298</v>
          </cell>
          <cell r="CF36">
            <v>308</v>
          </cell>
          <cell r="CG36">
            <v>310</v>
          </cell>
          <cell r="CH36">
            <v>303</v>
          </cell>
          <cell r="CI36">
            <v>326</v>
          </cell>
          <cell r="CJ36">
            <v>414</v>
          </cell>
          <cell r="CK36">
            <v>435</v>
          </cell>
          <cell r="CL36">
            <v>393</v>
          </cell>
          <cell r="CM36">
            <v>374</v>
          </cell>
          <cell r="CN36">
            <v>337</v>
          </cell>
          <cell r="CO36">
            <v>343</v>
          </cell>
          <cell r="CP36">
            <v>334</v>
          </cell>
          <cell r="CQ36">
            <v>330</v>
          </cell>
          <cell r="CR36">
            <v>279</v>
          </cell>
          <cell r="CS36">
            <v>252</v>
          </cell>
          <cell r="CT36">
            <v>214</v>
          </cell>
          <cell r="CU36">
            <v>279</v>
          </cell>
          <cell r="CV36">
            <v>374</v>
          </cell>
          <cell r="CW36">
            <v>281</v>
          </cell>
          <cell r="CX36">
            <v>238</v>
          </cell>
          <cell r="CY36">
            <v>300</v>
          </cell>
          <cell r="CZ36">
            <v>303</v>
          </cell>
          <cell r="DA36">
            <v>243</v>
          </cell>
          <cell r="DB36">
            <v>187</v>
          </cell>
          <cell r="DC36">
            <v>199</v>
          </cell>
          <cell r="DD36">
            <v>201</v>
          </cell>
          <cell r="DE36">
            <v>216</v>
          </cell>
          <cell r="DF36">
            <v>214</v>
          </cell>
          <cell r="DG36">
            <v>203</v>
          </cell>
          <cell r="DH36">
            <v>236</v>
          </cell>
          <cell r="DI36">
            <v>243</v>
          </cell>
          <cell r="DJ36">
            <v>238</v>
          </cell>
          <cell r="DK36">
            <v>242</v>
          </cell>
          <cell r="DL36">
            <v>291</v>
          </cell>
          <cell r="DM36">
            <v>226</v>
          </cell>
          <cell r="DN36">
            <v>218</v>
          </cell>
          <cell r="DO36">
            <v>241</v>
          </cell>
          <cell r="DP36">
            <v>217</v>
          </cell>
          <cell r="DQ36">
            <v>202</v>
          </cell>
          <cell r="DR36">
            <v>195</v>
          </cell>
          <cell r="DS36">
            <v>163</v>
          </cell>
          <cell r="DT36">
            <v>181</v>
          </cell>
          <cell r="DU36">
            <v>269</v>
          </cell>
          <cell r="DV36">
            <v>305</v>
          </cell>
          <cell r="DW36">
            <v>281</v>
          </cell>
          <cell r="DX36">
            <v>283</v>
          </cell>
          <cell r="DY36">
            <v>254</v>
          </cell>
          <cell r="DZ36">
            <v>238</v>
          </cell>
          <cell r="EA36">
            <v>220</v>
          </cell>
          <cell r="EB36">
            <v>202</v>
          </cell>
          <cell r="EC36">
            <v>176</v>
          </cell>
          <cell r="ED36">
            <v>147</v>
          </cell>
          <cell r="EE36">
            <v>202</v>
          </cell>
          <cell r="EF36">
            <v>224</v>
          </cell>
          <cell r="EG36">
            <v>206</v>
          </cell>
          <cell r="EH36">
            <v>199</v>
          </cell>
          <cell r="EI36">
            <v>213</v>
          </cell>
          <cell r="EJ36">
            <v>258</v>
          </cell>
          <cell r="EK36">
            <v>197</v>
          </cell>
          <cell r="EL36">
            <v>171</v>
          </cell>
          <cell r="EM36">
            <v>161</v>
          </cell>
          <cell r="EN36">
            <v>133</v>
          </cell>
          <cell r="EO36">
            <v>134</v>
          </cell>
          <cell r="EP36">
            <v>117</v>
          </cell>
          <cell r="EQ36">
            <v>202</v>
          </cell>
          <cell r="ER36">
            <v>198</v>
          </cell>
          <cell r="ES36">
            <v>156</v>
          </cell>
          <cell r="ET36">
            <v>137</v>
          </cell>
          <cell r="EU36">
            <v>150</v>
          </cell>
          <cell r="EV36">
            <v>164</v>
          </cell>
          <cell r="EW36">
            <v>186</v>
          </cell>
          <cell r="EX36">
            <v>164</v>
          </cell>
          <cell r="EY36">
            <v>200</v>
          </cell>
          <cell r="EZ36">
            <v>182</v>
          </cell>
          <cell r="FA36">
            <v>159</v>
          </cell>
          <cell r="FB36">
            <v>146</v>
          </cell>
        </row>
        <row r="38">
          <cell r="C38">
            <v>1216</v>
          </cell>
          <cell r="D38">
            <v>1258</v>
          </cell>
          <cell r="E38">
            <v>1344</v>
          </cell>
          <cell r="F38">
            <v>1445</v>
          </cell>
          <cell r="G38">
            <v>1472</v>
          </cell>
          <cell r="H38">
            <v>1504</v>
          </cell>
          <cell r="I38">
            <v>1601</v>
          </cell>
          <cell r="J38">
            <v>1556</v>
          </cell>
          <cell r="K38">
            <v>1529</v>
          </cell>
          <cell r="L38">
            <v>1511</v>
          </cell>
          <cell r="M38">
            <v>1510</v>
          </cell>
          <cell r="N38">
            <v>1465</v>
          </cell>
          <cell r="O38">
            <v>1371</v>
          </cell>
          <cell r="P38">
            <v>1379</v>
          </cell>
          <cell r="Q38">
            <v>1358</v>
          </cell>
          <cell r="R38">
            <v>1425</v>
          </cell>
          <cell r="S38">
            <v>1495</v>
          </cell>
          <cell r="T38">
            <v>1610</v>
          </cell>
          <cell r="U38">
            <v>1686</v>
          </cell>
          <cell r="V38">
            <v>1645</v>
          </cell>
          <cell r="W38">
            <v>1623</v>
          </cell>
          <cell r="X38">
            <v>1637</v>
          </cell>
          <cell r="Y38">
            <v>1645</v>
          </cell>
          <cell r="Z38">
            <v>1597</v>
          </cell>
          <cell r="AG38">
            <v>1666</v>
          </cell>
          <cell r="AH38">
            <v>1619</v>
          </cell>
          <cell r="AI38">
            <v>1530</v>
          </cell>
          <cell r="AJ38">
            <v>1472</v>
          </cell>
          <cell r="AK38">
            <v>1435</v>
          </cell>
          <cell r="AL38">
            <v>1376</v>
          </cell>
          <cell r="AM38">
            <v>1329</v>
          </cell>
          <cell r="AN38">
            <v>1326</v>
          </cell>
          <cell r="AO38">
            <v>1321</v>
          </cell>
          <cell r="AP38">
            <v>1339</v>
          </cell>
          <cell r="AQ38">
            <v>1324</v>
          </cell>
          <cell r="AR38">
            <v>1384</v>
          </cell>
          <cell r="AS38">
            <v>1421</v>
          </cell>
          <cell r="AT38">
            <v>1353</v>
          </cell>
          <cell r="AU38">
            <v>1323</v>
          </cell>
          <cell r="AV38">
            <v>1252</v>
          </cell>
          <cell r="AW38">
            <v>1179</v>
          </cell>
          <cell r="AX38">
            <v>1140</v>
          </cell>
          <cell r="AY38">
            <v>1102</v>
          </cell>
          <cell r="AZ38">
            <v>1080</v>
          </cell>
          <cell r="BA38">
            <v>1098</v>
          </cell>
          <cell r="BB38">
            <v>1077</v>
          </cell>
          <cell r="BC38">
            <v>1113</v>
          </cell>
          <cell r="BD38">
            <v>1102</v>
          </cell>
          <cell r="BE38">
            <v>1093</v>
          </cell>
          <cell r="BF38">
            <v>1035</v>
          </cell>
          <cell r="BG38">
            <v>1064</v>
          </cell>
          <cell r="BH38">
            <v>1039</v>
          </cell>
          <cell r="BI38">
            <v>994</v>
          </cell>
          <cell r="BJ38">
            <v>986</v>
          </cell>
          <cell r="BK38">
            <v>934</v>
          </cell>
          <cell r="BL38">
            <v>912</v>
          </cell>
          <cell r="BM38">
            <v>999</v>
          </cell>
          <cell r="BN38">
            <v>1071</v>
          </cell>
          <cell r="BO38">
            <v>1095</v>
          </cell>
          <cell r="BP38">
            <v>1142</v>
          </cell>
          <cell r="BQ38">
            <v>1222</v>
          </cell>
          <cell r="BR38">
            <v>1270</v>
          </cell>
          <cell r="BS38">
            <v>1329</v>
          </cell>
          <cell r="BT38">
            <v>1336</v>
          </cell>
          <cell r="BU38">
            <v>1390</v>
          </cell>
          <cell r="BV38">
            <v>1348</v>
          </cell>
          <cell r="BW38">
            <v>1315</v>
          </cell>
          <cell r="BX38">
            <v>1340</v>
          </cell>
          <cell r="BY38">
            <v>1502</v>
          </cell>
          <cell r="BZ38">
            <v>1538</v>
          </cell>
          <cell r="CA38">
            <v>1598</v>
          </cell>
          <cell r="CB38">
            <v>1633</v>
          </cell>
          <cell r="CC38">
            <v>1671</v>
          </cell>
          <cell r="CD38">
            <v>1638</v>
          </cell>
          <cell r="CE38">
            <v>1698</v>
          </cell>
          <cell r="CF38">
            <v>1600</v>
          </cell>
          <cell r="CG38">
            <v>1616</v>
          </cell>
          <cell r="CH38">
            <v>1535</v>
          </cell>
          <cell r="CI38">
            <v>1383</v>
          </cell>
          <cell r="CJ38">
            <v>1359</v>
          </cell>
          <cell r="CK38">
            <v>1380</v>
          </cell>
          <cell r="CL38">
            <v>1281</v>
          </cell>
          <cell r="CM38">
            <v>1328</v>
          </cell>
          <cell r="CN38">
            <v>1315</v>
          </cell>
          <cell r="CO38">
            <v>1262</v>
          </cell>
          <cell r="CP38">
            <v>1157</v>
          </cell>
          <cell r="CQ38">
            <v>1140</v>
          </cell>
          <cell r="CR38">
            <v>1131</v>
          </cell>
          <cell r="CS38">
            <v>1137</v>
          </cell>
          <cell r="CT38">
            <v>1082</v>
          </cell>
          <cell r="CU38">
            <v>1054</v>
          </cell>
          <cell r="CV38">
            <v>1049</v>
          </cell>
          <cell r="CW38">
            <v>1114</v>
          </cell>
          <cell r="CX38">
            <v>1142</v>
          </cell>
          <cell r="CY38">
            <v>1123</v>
          </cell>
          <cell r="CZ38">
            <v>1163</v>
          </cell>
          <cell r="DA38">
            <v>1185</v>
          </cell>
          <cell r="DB38">
            <v>1197</v>
          </cell>
          <cell r="DC38">
            <v>1178</v>
          </cell>
          <cell r="DD38">
            <v>1153</v>
          </cell>
          <cell r="DE38">
            <v>1186</v>
          </cell>
          <cell r="DF38">
            <v>1145</v>
          </cell>
          <cell r="DG38">
            <v>1133</v>
          </cell>
          <cell r="DH38">
            <v>1124</v>
          </cell>
          <cell r="DI38">
            <v>1150</v>
          </cell>
          <cell r="DJ38">
            <v>1214</v>
          </cell>
          <cell r="DK38">
            <v>1197</v>
          </cell>
          <cell r="DL38">
            <v>1261</v>
          </cell>
          <cell r="DM38">
            <v>1313</v>
          </cell>
          <cell r="DN38">
            <v>1275</v>
          </cell>
          <cell r="DO38">
            <v>1265</v>
          </cell>
          <cell r="DP38">
            <v>1290</v>
          </cell>
          <cell r="DQ38">
            <v>1244</v>
          </cell>
          <cell r="DR38">
            <v>1177</v>
          </cell>
          <cell r="DS38">
            <v>1137</v>
          </cell>
          <cell r="DT38">
            <v>1097</v>
          </cell>
          <cell r="DU38">
            <v>1119</v>
          </cell>
          <cell r="DV38">
            <v>1171</v>
          </cell>
          <cell r="DW38">
            <v>1203</v>
          </cell>
          <cell r="DX38">
            <v>1266</v>
          </cell>
          <cell r="DY38">
            <v>1282</v>
          </cell>
          <cell r="DZ38">
            <v>1254</v>
          </cell>
          <cell r="EA38">
            <v>1211</v>
          </cell>
          <cell r="EB38">
            <v>1224</v>
          </cell>
          <cell r="EC38">
            <v>1203</v>
          </cell>
          <cell r="ED38">
            <v>1151</v>
          </cell>
          <cell r="EE38">
            <v>1092</v>
          </cell>
          <cell r="EF38">
            <v>1091</v>
          </cell>
          <cell r="EG38">
            <v>1183</v>
          </cell>
          <cell r="EH38">
            <v>1235</v>
          </cell>
          <cell r="EI38">
            <v>1225</v>
          </cell>
          <cell r="EJ38">
            <v>1272</v>
          </cell>
          <cell r="EK38">
            <v>1329</v>
          </cell>
          <cell r="EL38">
            <v>1345</v>
          </cell>
          <cell r="EM38">
            <v>1361</v>
          </cell>
          <cell r="EN38">
            <v>1344</v>
          </cell>
          <cell r="EO38">
            <v>1398</v>
          </cell>
          <cell r="EP38">
            <v>1304</v>
          </cell>
          <cell r="EQ38">
            <v>1263</v>
          </cell>
          <cell r="ER38">
            <v>1317</v>
          </cell>
          <cell r="ES38">
            <v>1326</v>
          </cell>
          <cell r="ET38">
            <v>1392</v>
          </cell>
          <cell r="EU38">
            <v>1415</v>
          </cell>
          <cell r="EV38">
            <v>1478</v>
          </cell>
          <cell r="EW38">
            <v>1534</v>
          </cell>
          <cell r="EX38">
            <v>1492</v>
          </cell>
          <cell r="EY38">
            <v>1486</v>
          </cell>
          <cell r="EZ38">
            <v>1485</v>
          </cell>
          <cell r="FA38">
            <v>1456</v>
          </cell>
          <cell r="FB38">
            <v>1410</v>
          </cell>
        </row>
        <row r="39">
          <cell r="C39">
            <v>645</v>
          </cell>
          <cell r="D39">
            <v>642</v>
          </cell>
          <cell r="E39">
            <v>603</v>
          </cell>
          <cell r="F39">
            <v>592</v>
          </cell>
          <cell r="G39">
            <v>578</v>
          </cell>
          <cell r="H39">
            <v>597</v>
          </cell>
          <cell r="I39">
            <v>513</v>
          </cell>
          <cell r="J39">
            <v>511</v>
          </cell>
          <cell r="K39">
            <v>544</v>
          </cell>
          <cell r="L39">
            <v>552</v>
          </cell>
          <cell r="M39">
            <v>592</v>
          </cell>
          <cell r="N39">
            <v>591</v>
          </cell>
          <cell r="O39">
            <v>602</v>
          </cell>
          <cell r="P39">
            <v>626</v>
          </cell>
          <cell r="Q39">
            <v>629</v>
          </cell>
          <cell r="R39">
            <v>636</v>
          </cell>
          <cell r="S39">
            <v>649</v>
          </cell>
          <cell r="T39">
            <v>601</v>
          </cell>
          <cell r="U39">
            <v>502</v>
          </cell>
          <cell r="V39">
            <v>475</v>
          </cell>
          <cell r="W39">
            <v>406</v>
          </cell>
          <cell r="X39">
            <v>440</v>
          </cell>
          <cell r="Y39">
            <v>454</v>
          </cell>
          <cell r="Z39">
            <v>460</v>
          </cell>
          <cell r="AG39">
            <v>403</v>
          </cell>
          <cell r="AH39">
            <v>321</v>
          </cell>
          <cell r="AI39">
            <v>308</v>
          </cell>
          <cell r="AJ39">
            <v>328</v>
          </cell>
          <cell r="AK39">
            <v>448</v>
          </cell>
          <cell r="AL39">
            <v>375</v>
          </cell>
          <cell r="AM39">
            <v>367</v>
          </cell>
          <cell r="AN39">
            <v>413</v>
          </cell>
          <cell r="AO39">
            <v>421</v>
          </cell>
          <cell r="AP39">
            <v>434</v>
          </cell>
          <cell r="AQ39">
            <v>425</v>
          </cell>
          <cell r="AR39">
            <v>384</v>
          </cell>
          <cell r="AS39">
            <v>332</v>
          </cell>
          <cell r="AT39">
            <v>281</v>
          </cell>
          <cell r="AU39">
            <v>308</v>
          </cell>
          <cell r="AV39">
            <v>378</v>
          </cell>
          <cell r="AW39">
            <v>383</v>
          </cell>
          <cell r="AX39">
            <v>385</v>
          </cell>
          <cell r="AY39">
            <v>411</v>
          </cell>
          <cell r="AZ39">
            <v>418</v>
          </cell>
          <cell r="BA39">
            <v>431</v>
          </cell>
          <cell r="BB39">
            <v>418</v>
          </cell>
          <cell r="BC39">
            <v>397</v>
          </cell>
          <cell r="BD39">
            <v>361</v>
          </cell>
          <cell r="BE39">
            <v>317</v>
          </cell>
          <cell r="BF39">
            <v>310</v>
          </cell>
          <cell r="BG39">
            <v>317</v>
          </cell>
          <cell r="BH39">
            <v>371</v>
          </cell>
          <cell r="BI39">
            <v>381</v>
          </cell>
          <cell r="BJ39">
            <v>390</v>
          </cell>
          <cell r="BK39">
            <v>427</v>
          </cell>
          <cell r="BL39">
            <v>434</v>
          </cell>
          <cell r="BM39">
            <v>420</v>
          </cell>
          <cell r="BN39">
            <v>411</v>
          </cell>
          <cell r="BO39">
            <v>398</v>
          </cell>
          <cell r="BP39">
            <v>384</v>
          </cell>
          <cell r="BQ39">
            <v>333</v>
          </cell>
          <cell r="BR39">
            <v>293</v>
          </cell>
          <cell r="BS39">
            <v>258</v>
          </cell>
          <cell r="BT39">
            <v>245</v>
          </cell>
          <cell r="BU39">
            <v>239</v>
          </cell>
          <cell r="BV39">
            <v>308</v>
          </cell>
          <cell r="BW39">
            <v>340</v>
          </cell>
          <cell r="BX39">
            <v>354</v>
          </cell>
          <cell r="BY39">
            <v>348</v>
          </cell>
          <cell r="BZ39">
            <v>331</v>
          </cell>
          <cell r="CA39">
            <v>314</v>
          </cell>
          <cell r="CB39">
            <v>287</v>
          </cell>
          <cell r="CC39">
            <v>270</v>
          </cell>
          <cell r="CD39">
            <v>241</v>
          </cell>
          <cell r="CE39">
            <v>324</v>
          </cell>
          <cell r="CF39">
            <v>349</v>
          </cell>
          <cell r="CG39">
            <v>347</v>
          </cell>
          <cell r="CH39">
            <v>337</v>
          </cell>
          <cell r="CI39">
            <v>355</v>
          </cell>
          <cell r="CJ39">
            <v>384</v>
          </cell>
          <cell r="CK39">
            <v>421</v>
          </cell>
          <cell r="CL39">
            <v>388</v>
          </cell>
          <cell r="CM39">
            <v>374</v>
          </cell>
          <cell r="CN39">
            <v>330</v>
          </cell>
          <cell r="CO39">
            <v>224</v>
          </cell>
          <cell r="CP39">
            <v>239</v>
          </cell>
          <cell r="CQ39">
            <v>296</v>
          </cell>
          <cell r="CR39">
            <v>322</v>
          </cell>
          <cell r="CS39">
            <v>331</v>
          </cell>
          <cell r="CT39">
            <v>292</v>
          </cell>
          <cell r="CU39">
            <v>336</v>
          </cell>
          <cell r="CV39">
            <v>379</v>
          </cell>
          <cell r="CW39">
            <v>358</v>
          </cell>
          <cell r="CX39">
            <v>360</v>
          </cell>
          <cell r="CY39">
            <v>359</v>
          </cell>
          <cell r="CZ39">
            <v>329</v>
          </cell>
          <cell r="DA39">
            <v>252</v>
          </cell>
          <cell r="DB39">
            <v>241</v>
          </cell>
          <cell r="DC39">
            <v>296</v>
          </cell>
          <cell r="DD39">
            <v>336</v>
          </cell>
          <cell r="DE39">
            <v>308</v>
          </cell>
          <cell r="DF39">
            <v>286</v>
          </cell>
          <cell r="DG39">
            <v>309</v>
          </cell>
          <cell r="DH39">
            <v>330</v>
          </cell>
          <cell r="DI39">
            <v>324</v>
          </cell>
          <cell r="DJ39">
            <v>324</v>
          </cell>
          <cell r="DK39">
            <v>319</v>
          </cell>
          <cell r="DL39">
            <v>301</v>
          </cell>
          <cell r="DM39">
            <v>254</v>
          </cell>
          <cell r="DN39">
            <v>253</v>
          </cell>
          <cell r="DO39">
            <v>291</v>
          </cell>
          <cell r="DP39">
            <v>328</v>
          </cell>
          <cell r="DQ39">
            <v>332</v>
          </cell>
          <cell r="DR39">
            <v>327</v>
          </cell>
          <cell r="DS39">
            <v>366</v>
          </cell>
          <cell r="DT39">
            <v>362</v>
          </cell>
          <cell r="DU39">
            <v>357</v>
          </cell>
          <cell r="DV39">
            <v>345</v>
          </cell>
          <cell r="DW39">
            <v>325</v>
          </cell>
          <cell r="DX39">
            <v>295</v>
          </cell>
          <cell r="DY39">
            <v>211</v>
          </cell>
          <cell r="DZ39">
            <v>198</v>
          </cell>
          <cell r="EA39">
            <v>269</v>
          </cell>
          <cell r="EB39">
            <v>296</v>
          </cell>
          <cell r="EC39">
            <v>297</v>
          </cell>
          <cell r="ED39">
            <v>284</v>
          </cell>
          <cell r="EE39">
            <v>305</v>
          </cell>
          <cell r="EF39">
            <v>320</v>
          </cell>
          <cell r="EG39">
            <v>319</v>
          </cell>
          <cell r="EH39">
            <v>312</v>
          </cell>
          <cell r="EI39">
            <v>315</v>
          </cell>
          <cell r="EJ39">
            <v>281</v>
          </cell>
          <cell r="EK39">
            <v>246</v>
          </cell>
          <cell r="EL39">
            <v>214</v>
          </cell>
          <cell r="EM39">
            <v>280</v>
          </cell>
          <cell r="EN39">
            <v>313</v>
          </cell>
          <cell r="EO39">
            <v>343</v>
          </cell>
          <cell r="EP39">
            <v>321</v>
          </cell>
          <cell r="EQ39">
            <v>336</v>
          </cell>
          <cell r="ER39">
            <v>351</v>
          </cell>
          <cell r="ES39">
            <v>329</v>
          </cell>
          <cell r="ET39">
            <v>306</v>
          </cell>
          <cell r="EU39">
            <v>316</v>
          </cell>
          <cell r="EV39">
            <v>294</v>
          </cell>
          <cell r="EW39">
            <v>218</v>
          </cell>
          <cell r="EX39">
            <v>222</v>
          </cell>
          <cell r="EY39">
            <v>276</v>
          </cell>
          <cell r="EZ39">
            <v>290</v>
          </cell>
          <cell r="FA39">
            <v>315</v>
          </cell>
          <cell r="FB39">
            <v>301</v>
          </cell>
        </row>
        <row r="40">
          <cell r="C40">
            <v>36</v>
          </cell>
          <cell r="D40">
            <v>42</v>
          </cell>
          <cell r="E40">
            <v>57</v>
          </cell>
          <cell r="F40">
            <v>67</v>
          </cell>
          <cell r="G40">
            <v>67</v>
          </cell>
          <cell r="H40">
            <v>50</v>
          </cell>
          <cell r="I40">
            <v>35</v>
          </cell>
          <cell r="J40">
            <v>47</v>
          </cell>
          <cell r="K40">
            <v>59</v>
          </cell>
          <cell r="L40">
            <v>67</v>
          </cell>
          <cell r="M40">
            <v>72</v>
          </cell>
          <cell r="N40">
            <v>43</v>
          </cell>
          <cell r="O40">
            <v>37</v>
          </cell>
          <cell r="P40">
            <v>42</v>
          </cell>
          <cell r="Q40">
            <v>47</v>
          </cell>
          <cell r="R40">
            <v>51</v>
          </cell>
          <cell r="S40">
            <v>56</v>
          </cell>
          <cell r="T40">
            <v>60</v>
          </cell>
          <cell r="U40">
            <v>52</v>
          </cell>
          <cell r="V40">
            <v>51</v>
          </cell>
          <cell r="W40">
            <v>72</v>
          </cell>
          <cell r="X40">
            <v>55</v>
          </cell>
          <cell r="Y40">
            <v>68</v>
          </cell>
          <cell r="Z40">
            <v>47</v>
          </cell>
          <cell r="AG40">
            <v>28</v>
          </cell>
          <cell r="AH40">
            <v>127</v>
          </cell>
          <cell r="AI40">
            <v>149</v>
          </cell>
          <cell r="AJ40">
            <v>151</v>
          </cell>
          <cell r="AK40">
            <v>147</v>
          </cell>
          <cell r="AL40">
            <v>106</v>
          </cell>
          <cell r="AM40">
            <v>126</v>
          </cell>
          <cell r="AN40">
            <v>136</v>
          </cell>
          <cell r="AO40">
            <v>128</v>
          </cell>
          <cell r="AP40">
            <v>117</v>
          </cell>
          <cell r="AQ40">
            <v>118</v>
          </cell>
          <cell r="AR40">
            <v>92</v>
          </cell>
          <cell r="AS40">
            <v>75</v>
          </cell>
          <cell r="AT40">
            <v>89</v>
          </cell>
          <cell r="AU40">
            <v>96</v>
          </cell>
          <cell r="AV40">
            <v>108</v>
          </cell>
          <cell r="AW40">
            <v>122</v>
          </cell>
          <cell r="AX40">
            <v>110</v>
          </cell>
          <cell r="AY40">
            <v>132</v>
          </cell>
          <cell r="AZ40">
            <v>127</v>
          </cell>
          <cell r="BA40">
            <v>118</v>
          </cell>
          <cell r="BB40">
            <v>100</v>
          </cell>
          <cell r="BC40">
            <v>118</v>
          </cell>
          <cell r="BD40">
            <v>118</v>
          </cell>
          <cell r="BE40">
            <v>93</v>
          </cell>
          <cell r="BF40">
            <v>106</v>
          </cell>
          <cell r="BG40">
            <v>103</v>
          </cell>
          <cell r="BH40">
            <v>88</v>
          </cell>
          <cell r="BI40">
            <v>75</v>
          </cell>
          <cell r="BJ40">
            <v>66</v>
          </cell>
          <cell r="BK40">
            <v>84</v>
          </cell>
          <cell r="BL40">
            <v>80</v>
          </cell>
          <cell r="BM40">
            <v>102</v>
          </cell>
          <cell r="BN40">
            <v>102</v>
          </cell>
          <cell r="BO40">
            <v>110</v>
          </cell>
          <cell r="BP40">
            <v>105</v>
          </cell>
          <cell r="BQ40">
            <v>76</v>
          </cell>
          <cell r="BR40">
            <v>100</v>
          </cell>
          <cell r="BS40">
            <v>100</v>
          </cell>
          <cell r="BT40">
            <v>102</v>
          </cell>
          <cell r="BU40">
            <v>107</v>
          </cell>
          <cell r="BV40">
            <v>90</v>
          </cell>
          <cell r="BW40">
            <v>95</v>
          </cell>
          <cell r="BX40">
            <v>92</v>
          </cell>
          <cell r="BY40">
            <v>101</v>
          </cell>
          <cell r="BZ40">
            <v>105</v>
          </cell>
          <cell r="CA40">
            <v>94</v>
          </cell>
          <cell r="CB40">
            <v>91</v>
          </cell>
          <cell r="CC40">
            <v>87</v>
          </cell>
          <cell r="CD40">
            <v>111</v>
          </cell>
          <cell r="CE40">
            <v>131</v>
          </cell>
          <cell r="CF40">
            <v>115</v>
          </cell>
          <cell r="CG40">
            <v>108</v>
          </cell>
          <cell r="CH40">
            <v>100</v>
          </cell>
          <cell r="CI40">
            <v>123</v>
          </cell>
          <cell r="CJ40">
            <v>132</v>
          </cell>
          <cell r="CK40">
            <v>148</v>
          </cell>
          <cell r="CL40">
            <v>126</v>
          </cell>
          <cell r="CM40">
            <v>119</v>
          </cell>
          <cell r="CN40">
            <v>113</v>
          </cell>
          <cell r="CO40">
            <v>90</v>
          </cell>
          <cell r="CP40">
            <v>121</v>
          </cell>
          <cell r="CQ40">
            <v>121</v>
          </cell>
          <cell r="CR40">
            <v>117</v>
          </cell>
          <cell r="CS40">
            <v>124</v>
          </cell>
          <cell r="CT40">
            <v>104</v>
          </cell>
          <cell r="CU40">
            <v>145</v>
          </cell>
          <cell r="CV40">
            <v>141</v>
          </cell>
          <cell r="CW40">
            <v>113</v>
          </cell>
          <cell r="CX40">
            <v>126</v>
          </cell>
          <cell r="CY40">
            <v>125</v>
          </cell>
          <cell r="CZ40">
            <v>105</v>
          </cell>
          <cell r="DA40">
            <v>95</v>
          </cell>
          <cell r="DB40">
            <v>103</v>
          </cell>
          <cell r="DC40">
            <v>102</v>
          </cell>
          <cell r="DD40">
            <v>126</v>
          </cell>
          <cell r="DE40">
            <v>114</v>
          </cell>
          <cell r="DF40">
            <v>96</v>
          </cell>
          <cell r="DG40">
            <v>109</v>
          </cell>
          <cell r="DH40">
            <v>118</v>
          </cell>
          <cell r="DI40">
            <v>144</v>
          </cell>
          <cell r="DJ40">
            <v>155</v>
          </cell>
          <cell r="DK40">
            <v>134</v>
          </cell>
          <cell r="DL40">
            <v>125</v>
          </cell>
          <cell r="DM40">
            <v>99</v>
          </cell>
          <cell r="DN40">
            <v>115</v>
          </cell>
          <cell r="DO40">
            <v>121</v>
          </cell>
          <cell r="DP40">
            <v>125</v>
          </cell>
          <cell r="DQ40">
            <v>124</v>
          </cell>
          <cell r="DR40">
            <v>106</v>
          </cell>
          <cell r="DS40">
            <v>125</v>
          </cell>
          <cell r="DT40">
            <v>121</v>
          </cell>
          <cell r="DU40">
            <v>113</v>
          </cell>
          <cell r="DV40">
            <v>103</v>
          </cell>
          <cell r="DW40">
            <v>110</v>
          </cell>
          <cell r="DX40">
            <v>106</v>
          </cell>
          <cell r="DY40">
            <v>83</v>
          </cell>
          <cell r="DZ40">
            <v>84</v>
          </cell>
          <cell r="EA40">
            <v>81</v>
          </cell>
          <cell r="EB40">
            <v>83</v>
          </cell>
          <cell r="EC40">
            <v>89</v>
          </cell>
          <cell r="ED40">
            <v>84</v>
          </cell>
          <cell r="EE40">
            <v>104</v>
          </cell>
          <cell r="EF40">
            <v>124</v>
          </cell>
          <cell r="EG40">
            <v>154</v>
          </cell>
          <cell r="EH40">
            <v>125</v>
          </cell>
          <cell r="EI40">
            <v>137</v>
          </cell>
          <cell r="EJ40">
            <v>138</v>
          </cell>
          <cell r="EK40">
            <v>111</v>
          </cell>
          <cell r="EL40">
            <v>117</v>
          </cell>
          <cell r="EM40">
            <v>130</v>
          </cell>
          <cell r="EN40">
            <v>157</v>
          </cell>
          <cell r="EO40">
            <v>185</v>
          </cell>
          <cell r="EP40">
            <v>150</v>
          </cell>
          <cell r="EQ40">
            <v>178</v>
          </cell>
          <cell r="ER40">
            <v>184</v>
          </cell>
          <cell r="ES40">
            <v>182</v>
          </cell>
          <cell r="ET40">
            <v>168</v>
          </cell>
          <cell r="EU40">
            <v>209</v>
          </cell>
          <cell r="EV40">
            <v>210</v>
          </cell>
          <cell r="EW40">
            <v>172</v>
          </cell>
          <cell r="EX40">
            <v>201</v>
          </cell>
          <cell r="EY40">
            <v>179</v>
          </cell>
          <cell r="EZ40">
            <v>197</v>
          </cell>
          <cell r="FA40">
            <v>199</v>
          </cell>
          <cell r="FB40">
            <v>150</v>
          </cell>
        </row>
        <row r="41">
          <cell r="C41">
            <v>443</v>
          </cell>
          <cell r="D41">
            <v>491</v>
          </cell>
          <cell r="E41">
            <v>476</v>
          </cell>
          <cell r="F41">
            <v>480</v>
          </cell>
          <cell r="G41">
            <v>463</v>
          </cell>
          <cell r="H41">
            <v>446</v>
          </cell>
          <cell r="I41">
            <v>418</v>
          </cell>
          <cell r="J41">
            <v>451</v>
          </cell>
          <cell r="K41">
            <v>475</v>
          </cell>
          <cell r="L41">
            <v>448</v>
          </cell>
          <cell r="M41">
            <v>416</v>
          </cell>
          <cell r="N41">
            <v>381</v>
          </cell>
          <cell r="O41">
            <v>459</v>
          </cell>
          <cell r="P41">
            <v>474</v>
          </cell>
          <cell r="Q41">
            <v>460</v>
          </cell>
          <cell r="R41">
            <v>478</v>
          </cell>
          <cell r="S41">
            <v>474</v>
          </cell>
          <cell r="T41">
            <v>458</v>
          </cell>
          <cell r="U41">
            <v>458</v>
          </cell>
          <cell r="V41">
            <v>467</v>
          </cell>
          <cell r="W41">
            <v>476</v>
          </cell>
          <cell r="X41">
            <v>510</v>
          </cell>
          <cell r="Y41">
            <v>483</v>
          </cell>
          <cell r="Z41">
            <v>479</v>
          </cell>
          <cell r="AG41">
            <v>418</v>
          </cell>
          <cell r="AH41">
            <v>430</v>
          </cell>
          <cell r="AI41">
            <v>448</v>
          </cell>
          <cell r="AJ41">
            <v>449</v>
          </cell>
          <cell r="AK41">
            <v>370</v>
          </cell>
          <cell r="AL41">
            <v>446</v>
          </cell>
          <cell r="AM41">
            <v>407</v>
          </cell>
          <cell r="AN41">
            <v>429</v>
          </cell>
          <cell r="AO41">
            <v>440</v>
          </cell>
          <cell r="AP41">
            <v>442</v>
          </cell>
          <cell r="AQ41">
            <v>401</v>
          </cell>
          <cell r="AR41">
            <v>410</v>
          </cell>
          <cell r="AS41">
            <v>381</v>
          </cell>
          <cell r="AT41">
            <v>395</v>
          </cell>
          <cell r="AU41">
            <v>372</v>
          </cell>
          <cell r="AV41">
            <v>342</v>
          </cell>
          <cell r="AW41">
            <v>343</v>
          </cell>
          <cell r="AX41">
            <v>375</v>
          </cell>
          <cell r="AY41">
            <v>377</v>
          </cell>
          <cell r="AZ41">
            <v>373</v>
          </cell>
          <cell r="BA41">
            <v>360</v>
          </cell>
          <cell r="BB41">
            <v>331</v>
          </cell>
          <cell r="BC41">
            <v>321</v>
          </cell>
          <cell r="BD41">
            <v>343</v>
          </cell>
          <cell r="BE41">
            <v>300</v>
          </cell>
          <cell r="BF41">
            <v>288</v>
          </cell>
          <cell r="BG41">
            <v>309</v>
          </cell>
          <cell r="BH41">
            <v>294</v>
          </cell>
          <cell r="BI41">
            <v>278</v>
          </cell>
          <cell r="BJ41">
            <v>262</v>
          </cell>
          <cell r="BK41">
            <v>277</v>
          </cell>
          <cell r="BL41">
            <v>286</v>
          </cell>
          <cell r="BM41">
            <v>297</v>
          </cell>
          <cell r="BN41">
            <v>310</v>
          </cell>
          <cell r="BO41">
            <v>311</v>
          </cell>
          <cell r="BP41">
            <v>308</v>
          </cell>
          <cell r="BQ41">
            <v>304</v>
          </cell>
          <cell r="BR41">
            <v>315</v>
          </cell>
          <cell r="BS41">
            <v>350</v>
          </cell>
          <cell r="BT41">
            <v>329</v>
          </cell>
          <cell r="BU41">
            <v>329</v>
          </cell>
          <cell r="BV41">
            <v>325</v>
          </cell>
          <cell r="BW41">
            <v>325</v>
          </cell>
          <cell r="BX41">
            <v>327</v>
          </cell>
          <cell r="BY41">
            <v>348</v>
          </cell>
          <cell r="BZ41">
            <v>338</v>
          </cell>
          <cell r="CA41">
            <v>348</v>
          </cell>
          <cell r="CB41">
            <v>355</v>
          </cell>
          <cell r="CC41">
            <v>353</v>
          </cell>
          <cell r="CD41">
            <v>390</v>
          </cell>
          <cell r="CE41">
            <v>367</v>
          </cell>
          <cell r="CF41">
            <v>346</v>
          </cell>
          <cell r="CG41">
            <v>346</v>
          </cell>
          <cell r="CH41">
            <v>347</v>
          </cell>
          <cell r="CI41">
            <v>349</v>
          </cell>
          <cell r="CJ41">
            <v>328</v>
          </cell>
          <cell r="CK41">
            <v>327</v>
          </cell>
          <cell r="CL41">
            <v>321</v>
          </cell>
          <cell r="CM41">
            <v>321</v>
          </cell>
          <cell r="CN41">
            <v>334</v>
          </cell>
          <cell r="CO41">
            <v>348</v>
          </cell>
          <cell r="CP41">
            <v>342</v>
          </cell>
          <cell r="CQ41">
            <v>405</v>
          </cell>
          <cell r="CR41">
            <v>459</v>
          </cell>
          <cell r="CS41">
            <v>535</v>
          </cell>
          <cell r="CT41">
            <v>592</v>
          </cell>
          <cell r="CU41">
            <v>542</v>
          </cell>
          <cell r="CV41">
            <v>500</v>
          </cell>
          <cell r="CW41">
            <v>509</v>
          </cell>
          <cell r="CX41">
            <v>511</v>
          </cell>
          <cell r="CY41">
            <v>506</v>
          </cell>
          <cell r="CZ41">
            <v>525</v>
          </cell>
          <cell r="DA41">
            <v>556</v>
          </cell>
          <cell r="DB41">
            <v>486</v>
          </cell>
          <cell r="DC41">
            <v>474</v>
          </cell>
          <cell r="DD41">
            <v>540</v>
          </cell>
          <cell r="DE41">
            <v>573</v>
          </cell>
          <cell r="DF41">
            <v>580</v>
          </cell>
          <cell r="DG41">
            <v>525</v>
          </cell>
          <cell r="DH41">
            <v>515</v>
          </cell>
          <cell r="DI41">
            <v>545</v>
          </cell>
          <cell r="DJ41">
            <v>525</v>
          </cell>
          <cell r="DK41">
            <v>519</v>
          </cell>
          <cell r="DL41">
            <v>531</v>
          </cell>
          <cell r="DM41">
            <v>564</v>
          </cell>
          <cell r="DN41">
            <v>500</v>
          </cell>
          <cell r="DO41">
            <v>516</v>
          </cell>
          <cell r="DP41">
            <v>561</v>
          </cell>
          <cell r="DQ41">
            <v>608</v>
          </cell>
          <cell r="DR41">
            <v>587</v>
          </cell>
          <cell r="DS41">
            <v>501</v>
          </cell>
          <cell r="DT41">
            <v>495</v>
          </cell>
          <cell r="DU41">
            <v>515</v>
          </cell>
          <cell r="DV41">
            <v>518</v>
          </cell>
          <cell r="DW41">
            <v>489</v>
          </cell>
          <cell r="DX41">
            <v>497</v>
          </cell>
          <cell r="DY41">
            <v>549</v>
          </cell>
          <cell r="DZ41">
            <v>445</v>
          </cell>
          <cell r="EA41">
            <v>437</v>
          </cell>
          <cell r="EB41">
            <v>421</v>
          </cell>
          <cell r="EC41">
            <v>497</v>
          </cell>
          <cell r="ED41">
            <v>476</v>
          </cell>
          <cell r="EE41">
            <v>447</v>
          </cell>
          <cell r="EF41">
            <v>449</v>
          </cell>
          <cell r="EG41">
            <v>503</v>
          </cell>
          <cell r="EH41">
            <v>540</v>
          </cell>
          <cell r="EI41">
            <v>545</v>
          </cell>
          <cell r="EJ41">
            <v>595</v>
          </cell>
          <cell r="EK41">
            <v>610</v>
          </cell>
          <cell r="EL41">
            <v>513</v>
          </cell>
          <cell r="EM41">
            <v>565</v>
          </cell>
          <cell r="EN41">
            <v>618</v>
          </cell>
          <cell r="EO41">
            <v>642</v>
          </cell>
          <cell r="EP41">
            <v>595</v>
          </cell>
          <cell r="EQ41">
            <v>545</v>
          </cell>
          <cell r="ER41">
            <v>596</v>
          </cell>
          <cell r="ES41">
            <v>628</v>
          </cell>
          <cell r="ET41">
            <v>651</v>
          </cell>
          <cell r="EU41">
            <v>598</v>
          </cell>
          <cell r="EV41">
            <v>677</v>
          </cell>
          <cell r="EW41">
            <v>727</v>
          </cell>
          <cell r="EX41">
            <v>647</v>
          </cell>
          <cell r="EY41">
            <v>651</v>
          </cell>
          <cell r="EZ41">
            <v>679</v>
          </cell>
          <cell r="FA41">
            <v>749</v>
          </cell>
          <cell r="FB41">
            <v>732</v>
          </cell>
        </row>
        <row r="42">
          <cell r="C42">
            <v>5327</v>
          </cell>
          <cell r="D42">
            <v>5242</v>
          </cell>
          <cell r="E42">
            <v>5037</v>
          </cell>
          <cell r="F42">
            <v>4785</v>
          </cell>
          <cell r="G42">
            <v>4560</v>
          </cell>
          <cell r="H42">
            <v>4413</v>
          </cell>
          <cell r="I42">
            <v>4462</v>
          </cell>
          <cell r="J42">
            <v>4648</v>
          </cell>
          <cell r="K42">
            <v>4506</v>
          </cell>
          <cell r="L42">
            <v>4333</v>
          </cell>
          <cell r="M42">
            <v>4333</v>
          </cell>
          <cell r="N42">
            <v>4803</v>
          </cell>
          <cell r="O42">
            <v>4848</v>
          </cell>
          <cell r="P42">
            <v>4877</v>
          </cell>
          <cell r="Q42">
            <v>4741</v>
          </cell>
          <cell r="R42">
            <v>4473</v>
          </cell>
          <cell r="S42">
            <v>4368</v>
          </cell>
          <cell r="T42">
            <v>4228</v>
          </cell>
          <cell r="U42">
            <v>4253</v>
          </cell>
          <cell r="V42">
            <v>4360</v>
          </cell>
          <cell r="W42">
            <v>4372</v>
          </cell>
          <cell r="X42">
            <v>4312</v>
          </cell>
          <cell r="Y42">
            <v>4362</v>
          </cell>
          <cell r="Z42">
            <v>4457</v>
          </cell>
          <cell r="AG42">
            <v>3676</v>
          </cell>
          <cell r="AH42">
            <v>3641</v>
          </cell>
          <cell r="AI42">
            <v>3606</v>
          </cell>
          <cell r="AJ42">
            <v>3501</v>
          </cell>
          <cell r="AK42">
            <v>3444</v>
          </cell>
          <cell r="AL42">
            <v>3634</v>
          </cell>
          <cell r="AM42">
            <v>3711</v>
          </cell>
          <cell r="AN42">
            <v>3602</v>
          </cell>
          <cell r="AO42">
            <v>3441</v>
          </cell>
          <cell r="AP42">
            <v>3233</v>
          </cell>
          <cell r="AQ42">
            <v>3182</v>
          </cell>
          <cell r="AR42">
            <v>3050</v>
          </cell>
          <cell r="AS42">
            <v>3116</v>
          </cell>
          <cell r="AT42">
            <v>3191</v>
          </cell>
          <cell r="AU42">
            <v>3039</v>
          </cell>
          <cell r="AV42">
            <v>2978</v>
          </cell>
          <cell r="AW42">
            <v>3104</v>
          </cell>
          <cell r="AX42">
            <v>3253</v>
          </cell>
          <cell r="AY42">
            <v>3309</v>
          </cell>
          <cell r="AZ42">
            <v>3120</v>
          </cell>
          <cell r="BA42">
            <v>3019</v>
          </cell>
          <cell r="BB42">
            <v>3063</v>
          </cell>
          <cell r="BC42">
            <v>2779</v>
          </cell>
          <cell r="BD42">
            <v>2630</v>
          </cell>
          <cell r="BE42">
            <v>2763</v>
          </cell>
          <cell r="BF42">
            <v>2804</v>
          </cell>
          <cell r="BG42">
            <v>2824</v>
          </cell>
          <cell r="BH42">
            <v>2888</v>
          </cell>
          <cell r="BI42">
            <v>3176</v>
          </cell>
          <cell r="BJ42">
            <v>3651</v>
          </cell>
          <cell r="BK42">
            <v>4040</v>
          </cell>
          <cell r="BL42">
            <v>4313</v>
          </cell>
          <cell r="BM42">
            <v>4534</v>
          </cell>
          <cell r="BN42">
            <v>4654</v>
          </cell>
          <cell r="BO42">
            <v>4767</v>
          </cell>
          <cell r="BP42">
            <v>5176</v>
          </cell>
          <cell r="BQ42">
            <v>5403</v>
          </cell>
          <cell r="BR42">
            <v>5488</v>
          </cell>
          <cell r="BS42">
            <v>5550</v>
          </cell>
          <cell r="BT42">
            <v>5659</v>
          </cell>
          <cell r="BU42">
            <v>5783</v>
          </cell>
          <cell r="BV42">
            <v>6132</v>
          </cell>
          <cell r="BW42">
            <v>6111</v>
          </cell>
          <cell r="BX42">
            <v>6002</v>
          </cell>
          <cell r="BY42">
            <v>5755</v>
          </cell>
          <cell r="BZ42">
            <v>5399</v>
          </cell>
          <cell r="CA42">
            <v>5103</v>
          </cell>
          <cell r="CB42">
            <v>4856</v>
          </cell>
          <cell r="CC42">
            <v>4752</v>
          </cell>
          <cell r="CD42">
            <v>4671</v>
          </cell>
          <cell r="CE42">
            <v>4288</v>
          </cell>
          <cell r="CF42">
            <v>4298</v>
          </cell>
          <cell r="CG42">
            <v>4178</v>
          </cell>
          <cell r="CH42">
            <v>4374</v>
          </cell>
          <cell r="CI42">
            <v>4377</v>
          </cell>
          <cell r="CJ42">
            <v>4146</v>
          </cell>
          <cell r="CK42">
            <v>3860</v>
          </cell>
          <cell r="CL42">
            <v>3495</v>
          </cell>
          <cell r="CM42">
            <v>3109</v>
          </cell>
          <cell r="CN42">
            <v>3070</v>
          </cell>
          <cell r="CO42">
            <v>3043</v>
          </cell>
          <cell r="CP42">
            <v>3222</v>
          </cell>
          <cell r="CQ42">
            <v>3104</v>
          </cell>
          <cell r="CR42">
            <v>3081</v>
          </cell>
          <cell r="CS42">
            <v>3266</v>
          </cell>
          <cell r="CT42">
            <v>3568</v>
          </cell>
          <cell r="CU42">
            <v>3631</v>
          </cell>
          <cell r="CV42">
            <v>3646</v>
          </cell>
          <cell r="CW42">
            <v>3422</v>
          </cell>
          <cell r="CX42">
            <v>3306</v>
          </cell>
          <cell r="CY42">
            <v>3231</v>
          </cell>
          <cell r="CZ42">
            <v>3177</v>
          </cell>
          <cell r="DA42">
            <v>3264</v>
          </cell>
          <cell r="DB42">
            <v>3446</v>
          </cell>
          <cell r="DC42">
            <v>3428</v>
          </cell>
          <cell r="DD42">
            <v>3501</v>
          </cell>
          <cell r="DE42">
            <v>3817</v>
          </cell>
          <cell r="DF42">
            <v>4203</v>
          </cell>
          <cell r="DG42">
            <v>4444</v>
          </cell>
          <cell r="DH42">
            <v>4397</v>
          </cell>
          <cell r="DI42">
            <v>4132</v>
          </cell>
          <cell r="DJ42">
            <v>3934</v>
          </cell>
          <cell r="DK42">
            <v>3810</v>
          </cell>
          <cell r="DL42">
            <v>3651</v>
          </cell>
          <cell r="DM42">
            <v>3673</v>
          </cell>
          <cell r="DN42">
            <v>3683</v>
          </cell>
          <cell r="DO42">
            <v>3542</v>
          </cell>
          <cell r="DP42">
            <v>3593</v>
          </cell>
          <cell r="DQ42">
            <v>3756</v>
          </cell>
          <cell r="DR42">
            <v>3998</v>
          </cell>
          <cell r="DS42">
            <v>4025</v>
          </cell>
          <cell r="DT42">
            <v>3985</v>
          </cell>
          <cell r="DU42">
            <v>3819</v>
          </cell>
          <cell r="DV42">
            <v>3635</v>
          </cell>
          <cell r="DW42">
            <v>3475</v>
          </cell>
          <cell r="DX42">
            <v>3375</v>
          </cell>
          <cell r="DY42">
            <v>3386</v>
          </cell>
          <cell r="DZ42">
            <v>3359</v>
          </cell>
          <cell r="EA42">
            <v>3292</v>
          </cell>
          <cell r="EB42">
            <v>3258</v>
          </cell>
          <cell r="EC42">
            <v>3351</v>
          </cell>
          <cell r="ED42">
            <v>3728</v>
          </cell>
          <cell r="EE42">
            <v>3778</v>
          </cell>
          <cell r="EF42">
            <v>3788</v>
          </cell>
          <cell r="EG42">
            <v>3719</v>
          </cell>
          <cell r="EH42">
            <v>3685</v>
          </cell>
          <cell r="EI42">
            <v>3562</v>
          </cell>
          <cell r="EJ42">
            <v>3589</v>
          </cell>
          <cell r="EK42">
            <v>3753</v>
          </cell>
          <cell r="EL42">
            <v>3891</v>
          </cell>
          <cell r="EM42">
            <v>3805</v>
          </cell>
          <cell r="EN42">
            <v>3853</v>
          </cell>
          <cell r="EO42">
            <v>4107</v>
          </cell>
          <cell r="EP42">
            <v>4601</v>
          </cell>
          <cell r="EQ42">
            <v>4632</v>
          </cell>
          <cell r="ER42">
            <v>4554</v>
          </cell>
          <cell r="ES42">
            <v>4450</v>
          </cell>
          <cell r="ET42">
            <v>4281</v>
          </cell>
          <cell r="EU42">
            <v>4189</v>
          </cell>
          <cell r="EV42">
            <v>4013</v>
          </cell>
          <cell r="EW42">
            <v>3963</v>
          </cell>
          <cell r="EX42">
            <v>4182</v>
          </cell>
          <cell r="EY42">
            <v>4220</v>
          </cell>
          <cell r="EZ42">
            <v>4232</v>
          </cell>
          <cell r="FA42">
            <v>4380</v>
          </cell>
          <cell r="FB42">
            <v>4679</v>
          </cell>
        </row>
        <row r="44">
          <cell r="BK44">
            <v>70</v>
          </cell>
          <cell r="BL44">
            <v>38</v>
          </cell>
          <cell r="BM44">
            <v>41</v>
          </cell>
          <cell r="BN44">
            <v>44</v>
          </cell>
          <cell r="BO44">
            <v>35</v>
          </cell>
          <cell r="BP44">
            <v>43</v>
          </cell>
          <cell r="BQ44">
            <v>66</v>
          </cell>
          <cell r="BR44">
            <v>60</v>
          </cell>
          <cell r="BS44">
            <v>72</v>
          </cell>
          <cell r="BT44">
            <v>61</v>
          </cell>
          <cell r="BU44">
            <v>61</v>
          </cell>
          <cell r="BV44">
            <v>101</v>
          </cell>
          <cell r="BW44">
            <v>79</v>
          </cell>
          <cell r="BX44">
            <v>62</v>
          </cell>
          <cell r="BY44">
            <v>90</v>
          </cell>
          <cell r="BZ44">
            <v>89</v>
          </cell>
          <cell r="CA44">
            <v>63</v>
          </cell>
          <cell r="CB44">
            <v>80</v>
          </cell>
          <cell r="CC44">
            <v>81</v>
          </cell>
          <cell r="CD44">
            <v>98</v>
          </cell>
          <cell r="CE44">
            <v>67</v>
          </cell>
          <cell r="CF44">
            <v>80</v>
          </cell>
          <cell r="CG44">
            <v>104</v>
          </cell>
          <cell r="CH44">
            <v>117</v>
          </cell>
          <cell r="CI44">
            <v>85</v>
          </cell>
          <cell r="CJ44">
            <v>78</v>
          </cell>
          <cell r="CK44">
            <v>469</v>
          </cell>
          <cell r="CL44">
            <v>114</v>
          </cell>
          <cell r="CM44">
            <v>97</v>
          </cell>
          <cell r="CN44">
            <v>128</v>
          </cell>
          <cell r="CO44">
            <v>90</v>
          </cell>
          <cell r="CP44">
            <v>89</v>
          </cell>
          <cell r="CQ44">
            <v>94</v>
          </cell>
          <cell r="CR44">
            <v>71</v>
          </cell>
          <cell r="CS44">
            <v>84</v>
          </cell>
          <cell r="CT44">
            <v>92</v>
          </cell>
          <cell r="CU44">
            <v>80</v>
          </cell>
          <cell r="CV44">
            <v>86</v>
          </cell>
          <cell r="CW44">
            <v>81</v>
          </cell>
          <cell r="CX44">
            <v>69</v>
          </cell>
          <cell r="CY44">
            <v>80</v>
          </cell>
          <cell r="CZ44">
            <v>91</v>
          </cell>
          <cell r="DA44">
            <v>83</v>
          </cell>
          <cell r="DB44">
            <v>81</v>
          </cell>
          <cell r="DC44">
            <v>60</v>
          </cell>
          <cell r="DD44">
            <v>66</v>
          </cell>
          <cell r="DE44">
            <v>87</v>
          </cell>
          <cell r="DF44">
            <v>96</v>
          </cell>
          <cell r="DG44">
            <v>76</v>
          </cell>
          <cell r="DH44">
            <v>76</v>
          </cell>
          <cell r="DI44">
            <v>96</v>
          </cell>
          <cell r="DJ44">
            <v>94</v>
          </cell>
          <cell r="DK44">
            <v>111</v>
          </cell>
          <cell r="DL44">
            <v>94</v>
          </cell>
          <cell r="DM44">
            <v>91</v>
          </cell>
          <cell r="DN44">
            <v>96</v>
          </cell>
          <cell r="DO44">
            <v>71</v>
          </cell>
          <cell r="DP44">
            <v>97</v>
          </cell>
          <cell r="DQ44">
            <v>81</v>
          </cell>
          <cell r="DR44">
            <v>86</v>
          </cell>
          <cell r="DS44">
            <v>108</v>
          </cell>
          <cell r="DT44">
            <v>79</v>
          </cell>
          <cell r="DU44">
            <v>67</v>
          </cell>
          <cell r="DV44">
            <v>90</v>
          </cell>
          <cell r="DW44">
            <v>98</v>
          </cell>
          <cell r="DX44">
            <v>93</v>
          </cell>
          <cell r="DY44">
            <v>84</v>
          </cell>
          <cell r="DZ44">
            <v>71</v>
          </cell>
          <cell r="EA44">
            <v>75</v>
          </cell>
          <cell r="EB44">
            <v>83</v>
          </cell>
          <cell r="EC44">
            <v>87</v>
          </cell>
          <cell r="ED44">
            <v>109</v>
          </cell>
          <cell r="EE44">
            <v>91</v>
          </cell>
          <cell r="EF44">
            <v>82</v>
          </cell>
          <cell r="EG44">
            <v>86</v>
          </cell>
          <cell r="EH44">
            <v>86</v>
          </cell>
          <cell r="EI44">
            <v>88</v>
          </cell>
          <cell r="EJ44">
            <v>94</v>
          </cell>
          <cell r="EK44">
            <v>91</v>
          </cell>
          <cell r="EL44">
            <v>65</v>
          </cell>
          <cell r="EM44">
            <v>87</v>
          </cell>
          <cell r="EN44">
            <v>94</v>
          </cell>
          <cell r="EO44">
            <v>75</v>
          </cell>
          <cell r="EP44">
            <v>114</v>
          </cell>
          <cell r="EQ44">
            <v>86</v>
          </cell>
          <cell r="ER44">
            <v>119</v>
          </cell>
          <cell r="ES44">
            <v>110</v>
          </cell>
          <cell r="ET44">
            <v>96</v>
          </cell>
          <cell r="EU44">
            <v>119</v>
          </cell>
          <cell r="EV44">
            <v>113</v>
          </cell>
          <cell r="EW44">
            <v>83</v>
          </cell>
          <cell r="EX44">
            <v>108</v>
          </cell>
          <cell r="EY44">
            <v>88</v>
          </cell>
          <cell r="EZ44">
            <v>113</v>
          </cell>
          <cell r="FA44">
            <v>89</v>
          </cell>
          <cell r="FB44">
            <v>124</v>
          </cell>
        </row>
        <row r="47">
          <cell r="C47">
            <v>2076</v>
          </cell>
          <cell r="D47">
            <v>1912</v>
          </cell>
          <cell r="E47">
            <v>1856</v>
          </cell>
          <cell r="F47">
            <v>1755</v>
          </cell>
          <cell r="G47">
            <v>1560</v>
          </cell>
          <cell r="H47">
            <v>1532</v>
          </cell>
          <cell r="I47">
            <v>1734</v>
          </cell>
          <cell r="J47">
            <v>1950</v>
          </cell>
          <cell r="K47">
            <v>1971</v>
          </cell>
          <cell r="L47">
            <v>1874</v>
          </cell>
          <cell r="M47">
            <v>1918</v>
          </cell>
          <cell r="N47">
            <v>2011</v>
          </cell>
          <cell r="O47">
            <v>2032</v>
          </cell>
          <cell r="P47">
            <v>1938</v>
          </cell>
          <cell r="Q47">
            <v>1865</v>
          </cell>
          <cell r="R47">
            <v>1800</v>
          </cell>
          <cell r="S47">
            <v>1642</v>
          </cell>
          <cell r="T47">
            <v>1666</v>
          </cell>
          <cell r="U47">
            <v>1724</v>
          </cell>
          <cell r="V47">
            <v>1957</v>
          </cell>
          <cell r="W47">
            <v>2029</v>
          </cell>
          <cell r="X47">
            <v>1900</v>
          </cell>
          <cell r="Y47">
            <v>1881</v>
          </cell>
          <cell r="Z47">
            <v>1809</v>
          </cell>
          <cell r="AG47">
            <v>1500</v>
          </cell>
          <cell r="AH47">
            <v>1606</v>
          </cell>
          <cell r="AI47">
            <v>1770</v>
          </cell>
          <cell r="AJ47">
            <v>1699</v>
          </cell>
          <cell r="AK47">
            <v>1608</v>
          </cell>
          <cell r="AL47">
            <v>1552</v>
          </cell>
          <cell r="AM47">
            <v>1669</v>
          </cell>
          <cell r="AN47">
            <v>1616</v>
          </cell>
          <cell r="AO47">
            <v>1610</v>
          </cell>
          <cell r="AP47">
            <v>1443</v>
          </cell>
          <cell r="AQ47">
            <v>1379</v>
          </cell>
          <cell r="AR47">
            <v>1376</v>
          </cell>
          <cell r="AS47">
            <v>1459</v>
          </cell>
          <cell r="AT47">
            <v>1687</v>
          </cell>
          <cell r="AU47">
            <v>1566</v>
          </cell>
          <cell r="AV47">
            <v>1557</v>
          </cell>
          <cell r="AW47">
            <v>1547</v>
          </cell>
          <cell r="AX47">
            <v>1553</v>
          </cell>
          <cell r="AY47">
            <v>1613</v>
          </cell>
          <cell r="AZ47">
            <v>1494</v>
          </cell>
          <cell r="BA47">
            <v>1442</v>
          </cell>
          <cell r="BB47">
            <v>1466</v>
          </cell>
          <cell r="BC47">
            <v>1305</v>
          </cell>
          <cell r="BD47">
            <v>1198</v>
          </cell>
          <cell r="BE47">
            <v>1349</v>
          </cell>
          <cell r="BF47">
            <v>1457</v>
          </cell>
          <cell r="BG47">
            <v>1577</v>
          </cell>
          <cell r="BH47">
            <v>1676</v>
          </cell>
          <cell r="BI47">
            <v>1819</v>
          </cell>
          <cell r="BJ47">
            <v>2089</v>
          </cell>
          <cell r="BK47">
            <v>2376</v>
          </cell>
          <cell r="BL47">
            <v>2325</v>
          </cell>
          <cell r="BM47">
            <v>2378</v>
          </cell>
          <cell r="BN47">
            <v>2185</v>
          </cell>
          <cell r="BO47">
            <v>2167</v>
          </cell>
          <cell r="BP47">
            <v>2126</v>
          </cell>
          <cell r="BQ47">
            <v>2285</v>
          </cell>
          <cell r="BR47">
            <v>2383</v>
          </cell>
          <cell r="BS47">
            <v>2362</v>
          </cell>
          <cell r="BT47">
            <v>2339</v>
          </cell>
          <cell r="BU47">
            <v>2327</v>
          </cell>
          <cell r="BV47">
            <v>2363</v>
          </cell>
          <cell r="BW47">
            <v>2292</v>
          </cell>
          <cell r="BX47">
            <v>2130</v>
          </cell>
          <cell r="BY47">
            <v>1993</v>
          </cell>
          <cell r="BZ47">
            <v>1803</v>
          </cell>
          <cell r="CA47">
            <v>1577</v>
          </cell>
          <cell r="CB47">
            <v>1439</v>
          </cell>
          <cell r="CC47">
            <v>1620</v>
          </cell>
          <cell r="CD47">
            <v>1746</v>
          </cell>
          <cell r="CE47">
            <v>1717</v>
          </cell>
          <cell r="CF47">
            <v>1740</v>
          </cell>
          <cell r="CG47">
            <v>1668</v>
          </cell>
          <cell r="CH47">
            <v>1751</v>
          </cell>
          <cell r="CI47">
            <v>1791</v>
          </cell>
          <cell r="CJ47">
            <v>1656</v>
          </cell>
          <cell r="CK47">
            <v>1573</v>
          </cell>
          <cell r="CL47">
            <v>1428</v>
          </cell>
          <cell r="CM47">
            <v>1372</v>
          </cell>
          <cell r="CN47">
            <v>1418</v>
          </cell>
          <cell r="CO47">
            <v>1480</v>
          </cell>
          <cell r="CP47">
            <v>1663</v>
          </cell>
          <cell r="CQ47">
            <v>1777</v>
          </cell>
          <cell r="CR47">
            <v>1794</v>
          </cell>
          <cell r="CS47">
            <v>1929</v>
          </cell>
          <cell r="CT47">
            <v>1992</v>
          </cell>
          <cell r="CU47">
            <v>1954</v>
          </cell>
          <cell r="CV47">
            <v>1771</v>
          </cell>
          <cell r="CW47">
            <v>1612</v>
          </cell>
          <cell r="CX47">
            <v>1535</v>
          </cell>
          <cell r="CY47">
            <v>1461</v>
          </cell>
          <cell r="CZ47">
            <v>1502</v>
          </cell>
          <cell r="DA47">
            <v>1614</v>
          </cell>
          <cell r="DB47">
            <v>1798</v>
          </cell>
          <cell r="DC47">
            <v>1841</v>
          </cell>
          <cell r="DD47">
            <v>1909</v>
          </cell>
          <cell r="DE47">
            <v>2123</v>
          </cell>
          <cell r="DF47">
            <v>2094</v>
          </cell>
          <cell r="DG47">
            <v>2171</v>
          </cell>
          <cell r="DH47">
            <v>1918</v>
          </cell>
          <cell r="DI47">
            <v>1787</v>
          </cell>
          <cell r="DJ47">
            <v>1693</v>
          </cell>
          <cell r="DK47">
            <v>1636</v>
          </cell>
          <cell r="DL47">
            <v>1690</v>
          </cell>
          <cell r="DM47">
            <v>1816</v>
          </cell>
          <cell r="DN47">
            <v>1868</v>
          </cell>
          <cell r="DO47">
            <v>1733</v>
          </cell>
          <cell r="DP47">
            <v>1864</v>
          </cell>
          <cell r="DQ47">
            <v>2089</v>
          </cell>
          <cell r="DR47">
            <v>2050</v>
          </cell>
          <cell r="DS47">
            <v>2027</v>
          </cell>
          <cell r="DT47">
            <v>1811</v>
          </cell>
          <cell r="DU47">
            <v>1797</v>
          </cell>
          <cell r="DV47">
            <v>1690</v>
          </cell>
          <cell r="DW47">
            <v>1595</v>
          </cell>
          <cell r="DX47">
            <v>1534</v>
          </cell>
          <cell r="DY47">
            <v>1672</v>
          </cell>
          <cell r="DZ47">
            <v>1742</v>
          </cell>
          <cell r="EA47">
            <v>1721</v>
          </cell>
          <cell r="EB47">
            <v>1787</v>
          </cell>
          <cell r="EC47">
            <v>1854</v>
          </cell>
          <cell r="ED47">
            <v>1981</v>
          </cell>
          <cell r="EE47">
            <v>2029</v>
          </cell>
          <cell r="EF47">
            <v>1917</v>
          </cell>
          <cell r="EG47">
            <v>1974</v>
          </cell>
          <cell r="EH47">
            <v>1972</v>
          </cell>
          <cell r="EI47">
            <v>1832</v>
          </cell>
          <cell r="EJ47">
            <v>1812</v>
          </cell>
          <cell r="EK47">
            <v>2015</v>
          </cell>
          <cell r="EL47">
            <v>2084</v>
          </cell>
          <cell r="EM47">
            <v>2088</v>
          </cell>
          <cell r="EN47">
            <v>2226</v>
          </cell>
          <cell r="EO47">
            <v>2414</v>
          </cell>
          <cell r="EP47">
            <v>2403</v>
          </cell>
          <cell r="EQ47">
            <v>2267</v>
          </cell>
          <cell r="ER47">
            <v>2034</v>
          </cell>
          <cell r="ES47">
            <v>2067</v>
          </cell>
          <cell r="ET47">
            <v>2008</v>
          </cell>
          <cell r="EU47">
            <v>1875</v>
          </cell>
          <cell r="EV47">
            <v>1954</v>
          </cell>
          <cell r="EW47">
            <v>1955</v>
          </cell>
          <cell r="EX47">
            <v>2097</v>
          </cell>
          <cell r="EY47">
            <v>2147</v>
          </cell>
          <cell r="EZ47">
            <v>2169</v>
          </cell>
          <cell r="FA47">
            <v>2281</v>
          </cell>
          <cell r="FB47">
            <v>2357</v>
          </cell>
        </row>
        <row r="48">
          <cell r="C48">
            <v>1836</v>
          </cell>
          <cell r="D48">
            <v>1852</v>
          </cell>
          <cell r="E48">
            <v>1669</v>
          </cell>
          <cell r="F48">
            <v>1557</v>
          </cell>
          <cell r="G48">
            <v>1477</v>
          </cell>
          <cell r="H48">
            <v>1462</v>
          </cell>
          <cell r="I48">
            <v>1294</v>
          </cell>
          <cell r="J48">
            <v>1276</v>
          </cell>
          <cell r="K48">
            <v>1281</v>
          </cell>
          <cell r="L48">
            <v>1337</v>
          </cell>
          <cell r="M48">
            <v>1503</v>
          </cell>
          <cell r="N48">
            <v>1553</v>
          </cell>
          <cell r="O48">
            <v>1541</v>
          </cell>
          <cell r="P48">
            <v>1551</v>
          </cell>
          <cell r="Q48">
            <v>1512</v>
          </cell>
          <cell r="R48">
            <v>1426</v>
          </cell>
          <cell r="S48">
            <v>1411</v>
          </cell>
          <cell r="T48">
            <v>1386</v>
          </cell>
          <cell r="U48">
            <v>1347</v>
          </cell>
          <cell r="V48">
            <v>1235</v>
          </cell>
          <cell r="W48">
            <v>1288</v>
          </cell>
          <cell r="X48">
            <v>1363</v>
          </cell>
          <cell r="Y48">
            <v>1509</v>
          </cell>
          <cell r="Z48">
            <v>1556</v>
          </cell>
          <cell r="AG48">
            <v>1145</v>
          </cell>
          <cell r="AH48">
            <v>1136</v>
          </cell>
          <cell r="AI48">
            <v>1018</v>
          </cell>
          <cell r="AJ48">
            <v>1063</v>
          </cell>
          <cell r="AK48">
            <v>1210</v>
          </cell>
          <cell r="AL48">
            <v>1326</v>
          </cell>
          <cell r="AM48">
            <v>1294</v>
          </cell>
          <cell r="AN48">
            <v>1234</v>
          </cell>
          <cell r="AO48">
            <v>1082</v>
          </cell>
          <cell r="AP48">
            <v>1142</v>
          </cell>
          <cell r="AQ48">
            <v>1108</v>
          </cell>
          <cell r="AR48">
            <v>1076</v>
          </cell>
          <cell r="AS48">
            <v>1004</v>
          </cell>
          <cell r="AT48">
            <v>998</v>
          </cell>
          <cell r="AU48">
            <v>1000</v>
          </cell>
          <cell r="AV48">
            <v>989</v>
          </cell>
          <cell r="AW48">
            <v>1137</v>
          </cell>
          <cell r="AX48">
            <v>1139</v>
          </cell>
          <cell r="AY48">
            <v>1176</v>
          </cell>
          <cell r="AZ48">
            <v>1124</v>
          </cell>
          <cell r="BA48">
            <v>1054</v>
          </cell>
          <cell r="BB48">
            <v>1042</v>
          </cell>
          <cell r="BC48">
            <v>983</v>
          </cell>
          <cell r="BD48">
            <v>1017</v>
          </cell>
          <cell r="BE48">
            <v>886</v>
          </cell>
          <cell r="BF48">
            <v>806</v>
          </cell>
          <cell r="BG48">
            <v>820</v>
          </cell>
          <cell r="BH48">
            <v>893</v>
          </cell>
          <cell r="BI48">
            <v>1032</v>
          </cell>
          <cell r="BJ48">
            <v>1156</v>
          </cell>
          <cell r="BK48">
            <v>1227</v>
          </cell>
          <cell r="BL48">
            <v>1407</v>
          </cell>
          <cell r="BM48">
            <v>1553</v>
          </cell>
          <cell r="BN48">
            <v>1798</v>
          </cell>
          <cell r="BO48">
            <v>1645</v>
          </cell>
          <cell r="BP48">
            <v>1860</v>
          </cell>
          <cell r="BQ48">
            <v>1693</v>
          </cell>
          <cell r="BR48">
            <v>1567</v>
          </cell>
          <cell r="BS48">
            <v>1508</v>
          </cell>
          <cell r="BT48">
            <v>1555</v>
          </cell>
          <cell r="BU48">
            <v>1678</v>
          </cell>
          <cell r="BV48">
            <v>1747</v>
          </cell>
          <cell r="BW48">
            <v>1711</v>
          </cell>
          <cell r="BX48">
            <v>1700</v>
          </cell>
          <cell r="BY48">
            <v>1636</v>
          </cell>
          <cell r="BZ48">
            <v>1564</v>
          </cell>
          <cell r="CA48">
            <v>1401</v>
          </cell>
          <cell r="CB48">
            <v>1351</v>
          </cell>
          <cell r="CC48">
            <v>1155</v>
          </cell>
          <cell r="CD48">
            <v>1059</v>
          </cell>
          <cell r="CE48">
            <v>1050</v>
          </cell>
          <cell r="CF48">
            <v>1073</v>
          </cell>
          <cell r="CG48">
            <v>1206</v>
          </cell>
          <cell r="CH48">
            <v>1246</v>
          </cell>
          <cell r="CI48">
            <v>1202</v>
          </cell>
          <cell r="CJ48">
            <v>1168</v>
          </cell>
          <cell r="CK48">
            <v>1136</v>
          </cell>
          <cell r="CL48">
            <v>1053</v>
          </cell>
          <cell r="CM48">
            <v>963</v>
          </cell>
          <cell r="CN48">
            <v>982</v>
          </cell>
          <cell r="CO48">
            <v>881</v>
          </cell>
          <cell r="CP48">
            <v>879</v>
          </cell>
          <cell r="CQ48">
            <v>915</v>
          </cell>
          <cell r="CR48">
            <v>990</v>
          </cell>
          <cell r="CS48">
            <v>1172</v>
          </cell>
          <cell r="CT48">
            <v>1284</v>
          </cell>
          <cell r="CU48">
            <v>1357</v>
          </cell>
          <cell r="CV48">
            <v>1465</v>
          </cell>
          <cell r="CW48">
            <v>1362</v>
          </cell>
          <cell r="CX48">
            <v>1305</v>
          </cell>
          <cell r="CY48">
            <v>1169</v>
          </cell>
          <cell r="CZ48">
            <v>1099</v>
          </cell>
          <cell r="DA48">
            <v>1026</v>
          </cell>
          <cell r="DB48">
            <v>1020</v>
          </cell>
          <cell r="DC48">
            <v>1003</v>
          </cell>
          <cell r="DD48">
            <v>1138</v>
          </cell>
          <cell r="DE48">
            <v>1260</v>
          </cell>
          <cell r="DF48">
            <v>1434</v>
          </cell>
          <cell r="DG48">
            <v>1504</v>
          </cell>
          <cell r="DH48">
            <v>1649</v>
          </cell>
          <cell r="DI48">
            <v>1488</v>
          </cell>
          <cell r="DJ48">
            <v>1415</v>
          </cell>
          <cell r="DK48">
            <v>1249</v>
          </cell>
          <cell r="DL48">
            <v>1158</v>
          </cell>
          <cell r="DM48">
            <v>1117</v>
          </cell>
          <cell r="DN48">
            <v>1070</v>
          </cell>
          <cell r="DO48">
            <v>1176</v>
          </cell>
          <cell r="DP48">
            <v>1205</v>
          </cell>
          <cell r="DQ48">
            <v>1194</v>
          </cell>
          <cell r="DR48">
            <v>1273</v>
          </cell>
          <cell r="DS48">
            <v>1297</v>
          </cell>
          <cell r="DT48">
            <v>1447</v>
          </cell>
          <cell r="DU48">
            <v>1288</v>
          </cell>
          <cell r="DV48">
            <v>1218</v>
          </cell>
          <cell r="DW48">
            <v>1105</v>
          </cell>
          <cell r="DX48">
            <v>1165</v>
          </cell>
          <cell r="DY48">
            <v>1100</v>
          </cell>
          <cell r="DZ48">
            <v>994</v>
          </cell>
          <cell r="EA48">
            <v>1010</v>
          </cell>
          <cell r="EB48">
            <v>1032</v>
          </cell>
          <cell r="EC48">
            <v>1089</v>
          </cell>
          <cell r="ED48">
            <v>1176</v>
          </cell>
          <cell r="EE48">
            <v>1204</v>
          </cell>
          <cell r="EF48">
            <v>1306</v>
          </cell>
          <cell r="EG48">
            <v>1318</v>
          </cell>
          <cell r="EH48">
            <v>1306</v>
          </cell>
          <cell r="EI48">
            <v>1221</v>
          </cell>
          <cell r="EJ48">
            <v>1332</v>
          </cell>
          <cell r="EK48">
            <v>1280</v>
          </cell>
          <cell r="EL48">
            <v>1230</v>
          </cell>
          <cell r="EM48">
            <v>1246</v>
          </cell>
          <cell r="EN48">
            <v>1272</v>
          </cell>
          <cell r="EO48">
            <v>1397</v>
          </cell>
          <cell r="EP48">
            <v>1547</v>
          </cell>
          <cell r="EQ48">
            <v>1619</v>
          </cell>
          <cell r="ER48">
            <v>1789</v>
          </cell>
          <cell r="ES48">
            <v>1587</v>
          </cell>
          <cell r="ET48">
            <v>1438</v>
          </cell>
          <cell r="EU48">
            <v>1354</v>
          </cell>
          <cell r="EV48">
            <v>1350</v>
          </cell>
          <cell r="EW48">
            <v>1290</v>
          </cell>
          <cell r="EX48">
            <v>1272</v>
          </cell>
          <cell r="EY48">
            <v>1350</v>
          </cell>
          <cell r="EZ48">
            <v>1293</v>
          </cell>
          <cell r="FA48">
            <v>1389</v>
          </cell>
          <cell r="FB48">
            <v>1415</v>
          </cell>
        </row>
        <row r="49">
          <cell r="C49">
            <v>1076</v>
          </cell>
          <cell r="D49">
            <v>1180</v>
          </cell>
          <cell r="E49">
            <v>1259</v>
          </cell>
          <cell r="F49">
            <v>1248</v>
          </cell>
          <cell r="G49">
            <v>1199</v>
          </cell>
          <cell r="H49">
            <v>1057</v>
          </cell>
          <cell r="I49">
            <v>1022</v>
          </cell>
          <cell r="J49">
            <v>981</v>
          </cell>
          <cell r="K49">
            <v>988</v>
          </cell>
          <cell r="L49">
            <v>848</v>
          </cell>
          <cell r="M49">
            <v>835</v>
          </cell>
          <cell r="N49">
            <v>855</v>
          </cell>
          <cell r="O49">
            <v>936</v>
          </cell>
          <cell r="P49">
            <v>1095</v>
          </cell>
          <cell r="Q49">
            <v>1107</v>
          </cell>
          <cell r="R49">
            <v>1043</v>
          </cell>
          <cell r="S49">
            <v>1040</v>
          </cell>
          <cell r="T49">
            <v>1022</v>
          </cell>
          <cell r="U49">
            <v>976</v>
          </cell>
          <cell r="V49">
            <v>935</v>
          </cell>
          <cell r="W49">
            <v>892</v>
          </cell>
          <cell r="X49">
            <v>923</v>
          </cell>
          <cell r="Y49">
            <v>859</v>
          </cell>
          <cell r="Z49">
            <v>924</v>
          </cell>
          <cell r="AG49">
            <v>836</v>
          </cell>
          <cell r="AH49">
            <v>763</v>
          </cell>
          <cell r="AI49">
            <v>756</v>
          </cell>
          <cell r="AJ49">
            <v>693</v>
          </cell>
          <cell r="AK49">
            <v>671</v>
          </cell>
          <cell r="AL49">
            <v>689</v>
          </cell>
          <cell r="AM49">
            <v>706</v>
          </cell>
          <cell r="AN49">
            <v>832</v>
          </cell>
          <cell r="AO49">
            <v>865</v>
          </cell>
          <cell r="AP49">
            <v>829</v>
          </cell>
          <cell r="AQ49">
            <v>787</v>
          </cell>
          <cell r="AR49">
            <v>677</v>
          </cell>
          <cell r="AS49">
            <v>731</v>
          </cell>
          <cell r="AT49">
            <v>645</v>
          </cell>
          <cell r="AU49">
            <v>692</v>
          </cell>
          <cell r="AV49">
            <v>626</v>
          </cell>
          <cell r="AW49">
            <v>586</v>
          </cell>
          <cell r="AX49">
            <v>668</v>
          </cell>
          <cell r="AY49">
            <v>693</v>
          </cell>
          <cell r="AZ49">
            <v>748</v>
          </cell>
          <cell r="BA49">
            <v>734</v>
          </cell>
          <cell r="BB49">
            <v>720</v>
          </cell>
          <cell r="BC49">
            <v>657</v>
          </cell>
          <cell r="BD49">
            <v>596</v>
          </cell>
          <cell r="BE49">
            <v>623</v>
          </cell>
          <cell r="BF49">
            <v>615</v>
          </cell>
          <cell r="BG49">
            <v>622</v>
          </cell>
          <cell r="BH49">
            <v>523</v>
          </cell>
          <cell r="BI49">
            <v>488</v>
          </cell>
          <cell r="BJ49">
            <v>524</v>
          </cell>
          <cell r="BK49">
            <v>587</v>
          </cell>
          <cell r="BL49">
            <v>728</v>
          </cell>
          <cell r="BM49">
            <v>806</v>
          </cell>
          <cell r="BN49">
            <v>897</v>
          </cell>
          <cell r="BO49">
            <v>1047</v>
          </cell>
          <cell r="BP49">
            <v>1147</v>
          </cell>
          <cell r="BQ49">
            <v>1276</v>
          </cell>
          <cell r="BR49">
            <v>1214</v>
          </cell>
          <cell r="BS49">
            <v>1372</v>
          </cell>
          <cell r="BT49">
            <v>1178</v>
          </cell>
          <cell r="BU49">
            <v>1112</v>
          </cell>
          <cell r="BV49">
            <v>1126</v>
          </cell>
          <cell r="BW49">
            <v>1154</v>
          </cell>
          <cell r="BX49">
            <v>1199</v>
          </cell>
          <cell r="BY49">
            <v>1216</v>
          </cell>
          <cell r="BZ49">
            <v>1138</v>
          </cell>
          <cell r="CA49">
            <v>1187</v>
          </cell>
          <cell r="CB49">
            <v>1080</v>
          </cell>
          <cell r="CC49">
            <v>1004</v>
          </cell>
          <cell r="CD49">
            <v>930</v>
          </cell>
          <cell r="CE49">
            <v>884</v>
          </cell>
          <cell r="CF49">
            <v>741</v>
          </cell>
          <cell r="CG49">
            <v>654</v>
          </cell>
          <cell r="CH49">
            <v>698</v>
          </cell>
          <cell r="CI49">
            <v>724</v>
          </cell>
          <cell r="CJ49">
            <v>799</v>
          </cell>
          <cell r="CK49">
            <v>807</v>
          </cell>
          <cell r="CL49">
            <v>733</v>
          </cell>
          <cell r="CM49">
            <v>698</v>
          </cell>
          <cell r="CN49">
            <v>640</v>
          </cell>
          <cell r="CO49">
            <v>644</v>
          </cell>
          <cell r="CP49">
            <v>591</v>
          </cell>
          <cell r="CQ49">
            <v>563</v>
          </cell>
          <cell r="CR49">
            <v>554</v>
          </cell>
          <cell r="CS49">
            <v>551</v>
          </cell>
          <cell r="CT49">
            <v>603</v>
          </cell>
          <cell r="CU49">
            <v>684</v>
          </cell>
          <cell r="CV49">
            <v>817</v>
          </cell>
          <cell r="CW49">
            <v>866</v>
          </cell>
          <cell r="CX49">
            <v>893</v>
          </cell>
          <cell r="CY49">
            <v>942</v>
          </cell>
          <cell r="CZ49">
            <v>848</v>
          </cell>
          <cell r="DA49">
            <v>840</v>
          </cell>
          <cell r="DB49">
            <v>725</v>
          </cell>
          <cell r="DC49">
            <v>707</v>
          </cell>
          <cell r="DD49">
            <v>686</v>
          </cell>
          <cell r="DE49">
            <v>663</v>
          </cell>
          <cell r="DF49">
            <v>744</v>
          </cell>
          <cell r="DG49">
            <v>815</v>
          </cell>
          <cell r="DH49">
            <v>896</v>
          </cell>
          <cell r="DI49">
            <v>958</v>
          </cell>
          <cell r="DJ49">
            <v>974</v>
          </cell>
          <cell r="DK49">
            <v>1018</v>
          </cell>
          <cell r="DL49">
            <v>888</v>
          </cell>
          <cell r="DM49">
            <v>907</v>
          </cell>
          <cell r="DN49">
            <v>779</v>
          </cell>
          <cell r="DO49">
            <v>784</v>
          </cell>
          <cell r="DP49">
            <v>768</v>
          </cell>
          <cell r="DQ49">
            <v>748</v>
          </cell>
          <cell r="DR49">
            <v>820</v>
          </cell>
          <cell r="DS49">
            <v>795</v>
          </cell>
          <cell r="DT49">
            <v>784</v>
          </cell>
          <cell r="DU49">
            <v>800</v>
          </cell>
          <cell r="DV49">
            <v>840</v>
          </cell>
          <cell r="DW49">
            <v>896</v>
          </cell>
          <cell r="DX49">
            <v>819</v>
          </cell>
          <cell r="DY49">
            <v>792</v>
          </cell>
          <cell r="DZ49">
            <v>679</v>
          </cell>
          <cell r="EA49">
            <v>729</v>
          </cell>
          <cell r="EB49">
            <v>674</v>
          </cell>
          <cell r="EC49">
            <v>661</v>
          </cell>
          <cell r="ED49">
            <v>716</v>
          </cell>
          <cell r="EE49">
            <v>708</v>
          </cell>
          <cell r="EF49">
            <v>758</v>
          </cell>
          <cell r="EG49">
            <v>771</v>
          </cell>
          <cell r="EH49">
            <v>822</v>
          </cell>
          <cell r="EI49">
            <v>885</v>
          </cell>
          <cell r="EJ49">
            <v>866</v>
          </cell>
          <cell r="EK49">
            <v>840</v>
          </cell>
          <cell r="EL49">
            <v>822</v>
          </cell>
          <cell r="EM49">
            <v>880</v>
          </cell>
          <cell r="EN49">
            <v>805</v>
          </cell>
          <cell r="EO49">
            <v>836</v>
          </cell>
          <cell r="EP49">
            <v>896</v>
          </cell>
          <cell r="EQ49">
            <v>915</v>
          </cell>
          <cell r="ER49">
            <v>997</v>
          </cell>
          <cell r="ES49">
            <v>1056</v>
          </cell>
          <cell r="ET49">
            <v>1103</v>
          </cell>
          <cell r="EU49">
            <v>1153</v>
          </cell>
          <cell r="EV49">
            <v>1045</v>
          </cell>
          <cell r="EW49">
            <v>964</v>
          </cell>
          <cell r="EX49">
            <v>908</v>
          </cell>
          <cell r="EY49">
            <v>847</v>
          </cell>
          <cell r="EZ49">
            <v>910</v>
          </cell>
          <cell r="FA49">
            <v>915</v>
          </cell>
          <cell r="FB49">
            <v>953</v>
          </cell>
        </row>
        <row r="50">
          <cell r="C50">
            <v>825</v>
          </cell>
          <cell r="D50">
            <v>817</v>
          </cell>
          <cell r="E50">
            <v>782</v>
          </cell>
          <cell r="F50">
            <v>835</v>
          </cell>
          <cell r="G50">
            <v>964</v>
          </cell>
          <cell r="H50">
            <v>969</v>
          </cell>
          <cell r="I50">
            <v>950</v>
          </cell>
          <cell r="J50">
            <v>915</v>
          </cell>
          <cell r="K50">
            <v>781</v>
          </cell>
          <cell r="L50">
            <v>780</v>
          </cell>
          <cell r="M50">
            <v>729</v>
          </cell>
          <cell r="N50">
            <v>740</v>
          </cell>
          <cell r="O50">
            <v>712</v>
          </cell>
          <cell r="P50">
            <v>691</v>
          </cell>
          <cell r="Q50">
            <v>653</v>
          </cell>
          <cell r="R50">
            <v>737</v>
          </cell>
          <cell r="S50">
            <v>892</v>
          </cell>
          <cell r="T50">
            <v>858</v>
          </cell>
          <cell r="U50">
            <v>859</v>
          </cell>
          <cell r="V50">
            <v>808</v>
          </cell>
          <cell r="W50">
            <v>757</v>
          </cell>
          <cell r="X50">
            <v>759</v>
          </cell>
          <cell r="Y50">
            <v>725</v>
          </cell>
          <cell r="Z50">
            <v>717</v>
          </cell>
          <cell r="AG50">
            <v>743</v>
          </cell>
          <cell r="AH50">
            <v>682</v>
          </cell>
          <cell r="AI50">
            <v>579</v>
          </cell>
          <cell r="AJ50">
            <v>618</v>
          </cell>
          <cell r="AK50">
            <v>564</v>
          </cell>
          <cell r="AL50">
            <v>581</v>
          </cell>
          <cell r="AM50">
            <v>541</v>
          </cell>
          <cell r="AN50">
            <v>525</v>
          </cell>
          <cell r="AO50">
            <v>512</v>
          </cell>
          <cell r="AP50">
            <v>547</v>
          </cell>
          <cell r="AQ50">
            <v>605</v>
          </cell>
          <cell r="AR50">
            <v>635</v>
          </cell>
          <cell r="AS50">
            <v>599</v>
          </cell>
          <cell r="AT50">
            <v>524</v>
          </cell>
          <cell r="AU50">
            <v>458</v>
          </cell>
          <cell r="AV50">
            <v>489</v>
          </cell>
          <cell r="AW50">
            <v>467</v>
          </cell>
          <cell r="AX50">
            <v>514</v>
          </cell>
          <cell r="AY50">
            <v>455</v>
          </cell>
          <cell r="AZ50">
            <v>425</v>
          </cell>
          <cell r="BA50">
            <v>490</v>
          </cell>
          <cell r="BB50">
            <v>502</v>
          </cell>
          <cell r="BC50">
            <v>553</v>
          </cell>
          <cell r="BD50">
            <v>550</v>
          </cell>
          <cell r="BE50">
            <v>480</v>
          </cell>
          <cell r="BF50">
            <v>468</v>
          </cell>
          <cell r="BG50">
            <v>432</v>
          </cell>
          <cell r="BH50">
            <v>451</v>
          </cell>
          <cell r="BI50">
            <v>448</v>
          </cell>
          <cell r="BJ50">
            <v>454</v>
          </cell>
          <cell r="BK50">
            <v>405</v>
          </cell>
          <cell r="BL50">
            <v>385</v>
          </cell>
          <cell r="BM50">
            <v>425</v>
          </cell>
          <cell r="BN50">
            <v>464</v>
          </cell>
          <cell r="BO50">
            <v>584</v>
          </cell>
          <cell r="BP50">
            <v>671</v>
          </cell>
          <cell r="BQ50">
            <v>739</v>
          </cell>
          <cell r="BR50">
            <v>904</v>
          </cell>
          <cell r="BS50">
            <v>907</v>
          </cell>
          <cell r="BT50">
            <v>1073</v>
          </cell>
          <cell r="BU50">
            <v>1063</v>
          </cell>
          <cell r="BV50">
            <v>1109</v>
          </cell>
          <cell r="BW50">
            <v>1014</v>
          </cell>
          <cell r="BX50">
            <v>943</v>
          </cell>
          <cell r="BY50">
            <v>908</v>
          </cell>
          <cell r="BZ50">
            <v>900</v>
          </cell>
          <cell r="CA50">
            <v>955</v>
          </cell>
          <cell r="CB50">
            <v>927</v>
          </cell>
          <cell r="CC50">
            <v>938</v>
          </cell>
          <cell r="CD50">
            <v>919</v>
          </cell>
          <cell r="CE50">
            <v>784</v>
          </cell>
          <cell r="CF50">
            <v>804</v>
          </cell>
          <cell r="CG50">
            <v>731</v>
          </cell>
          <cell r="CH50">
            <v>654</v>
          </cell>
          <cell r="CI50">
            <v>599</v>
          </cell>
          <cell r="CJ50">
            <v>526</v>
          </cell>
          <cell r="CK50">
            <v>508</v>
          </cell>
          <cell r="CL50">
            <v>523</v>
          </cell>
          <cell r="CM50">
            <v>547</v>
          </cell>
          <cell r="CN50">
            <v>519</v>
          </cell>
          <cell r="CO50">
            <v>488</v>
          </cell>
          <cell r="CP50">
            <v>500</v>
          </cell>
          <cell r="CQ50">
            <v>443</v>
          </cell>
          <cell r="CR50">
            <v>467</v>
          </cell>
          <cell r="CS50">
            <v>439</v>
          </cell>
          <cell r="CT50">
            <v>468</v>
          </cell>
          <cell r="CU50">
            <v>437</v>
          </cell>
          <cell r="CV50">
            <v>421</v>
          </cell>
          <cell r="CW50">
            <v>457</v>
          </cell>
          <cell r="CX50">
            <v>514</v>
          </cell>
          <cell r="CY50">
            <v>573</v>
          </cell>
          <cell r="CZ50">
            <v>633</v>
          </cell>
          <cell r="DA50">
            <v>677</v>
          </cell>
          <cell r="DB50">
            <v>683</v>
          </cell>
          <cell r="DC50">
            <v>651</v>
          </cell>
          <cell r="DD50">
            <v>620</v>
          </cell>
          <cell r="DE50">
            <v>560</v>
          </cell>
          <cell r="DF50">
            <v>588</v>
          </cell>
          <cell r="DG50">
            <v>555</v>
          </cell>
          <cell r="DH50">
            <v>546</v>
          </cell>
          <cell r="DI50">
            <v>601</v>
          </cell>
          <cell r="DJ50">
            <v>607</v>
          </cell>
          <cell r="DK50">
            <v>670</v>
          </cell>
          <cell r="DL50">
            <v>722</v>
          </cell>
          <cell r="DM50">
            <v>701</v>
          </cell>
          <cell r="DN50">
            <v>763</v>
          </cell>
          <cell r="DO50">
            <v>694</v>
          </cell>
          <cell r="DP50">
            <v>654</v>
          </cell>
          <cell r="DQ50">
            <v>603</v>
          </cell>
          <cell r="DR50">
            <v>617</v>
          </cell>
          <cell r="DS50">
            <v>589</v>
          </cell>
          <cell r="DT50">
            <v>597</v>
          </cell>
          <cell r="DU50">
            <v>627</v>
          </cell>
          <cell r="DV50">
            <v>612</v>
          </cell>
          <cell r="DW50">
            <v>597</v>
          </cell>
          <cell r="DX50">
            <v>610</v>
          </cell>
          <cell r="DY50">
            <v>574</v>
          </cell>
          <cell r="DZ50">
            <v>646</v>
          </cell>
          <cell r="EA50">
            <v>561</v>
          </cell>
          <cell r="EB50">
            <v>514</v>
          </cell>
          <cell r="EC50">
            <v>541</v>
          </cell>
          <cell r="ED50">
            <v>566</v>
          </cell>
          <cell r="EE50">
            <v>529</v>
          </cell>
          <cell r="EF50">
            <v>514</v>
          </cell>
          <cell r="EG50">
            <v>543</v>
          </cell>
          <cell r="EH50">
            <v>540</v>
          </cell>
          <cell r="EI50">
            <v>600</v>
          </cell>
          <cell r="EJ50">
            <v>597</v>
          </cell>
          <cell r="EK50">
            <v>611</v>
          </cell>
          <cell r="EL50">
            <v>679</v>
          </cell>
          <cell r="EM50">
            <v>647</v>
          </cell>
          <cell r="EN50">
            <v>663</v>
          </cell>
          <cell r="EO50">
            <v>659</v>
          </cell>
          <cell r="EP50">
            <v>685</v>
          </cell>
          <cell r="EQ50">
            <v>699</v>
          </cell>
          <cell r="ER50">
            <v>714</v>
          </cell>
          <cell r="ES50">
            <v>684</v>
          </cell>
          <cell r="ET50">
            <v>728</v>
          </cell>
          <cell r="EU50">
            <v>794</v>
          </cell>
          <cell r="EV50">
            <v>761</v>
          </cell>
          <cell r="EW50">
            <v>843</v>
          </cell>
          <cell r="EX50">
            <v>871</v>
          </cell>
          <cell r="EY50">
            <v>809</v>
          </cell>
          <cell r="EZ50">
            <v>796</v>
          </cell>
          <cell r="FA50">
            <v>716</v>
          </cell>
          <cell r="FB50">
            <v>727</v>
          </cell>
        </row>
        <row r="51">
          <cell r="C51">
            <v>1854</v>
          </cell>
          <cell r="D51">
            <v>1914</v>
          </cell>
          <cell r="E51">
            <v>1951</v>
          </cell>
          <cell r="F51">
            <v>1974</v>
          </cell>
          <cell r="G51">
            <v>1940</v>
          </cell>
          <cell r="H51">
            <v>1990</v>
          </cell>
          <cell r="I51">
            <v>2029</v>
          </cell>
          <cell r="J51">
            <v>2091</v>
          </cell>
          <cell r="K51">
            <v>2092</v>
          </cell>
          <cell r="L51">
            <v>2072</v>
          </cell>
          <cell r="M51">
            <v>2116</v>
          </cell>
          <cell r="N51">
            <v>2124</v>
          </cell>
          <cell r="O51">
            <v>2096</v>
          </cell>
          <cell r="P51">
            <v>2123</v>
          </cell>
          <cell r="Q51">
            <v>2098</v>
          </cell>
          <cell r="R51">
            <v>2057</v>
          </cell>
          <cell r="S51">
            <v>2057</v>
          </cell>
          <cell r="T51">
            <v>2025</v>
          </cell>
          <cell r="U51">
            <v>2045</v>
          </cell>
          <cell r="V51">
            <v>2063</v>
          </cell>
          <cell r="W51">
            <v>1983</v>
          </cell>
          <cell r="X51">
            <v>2009</v>
          </cell>
          <cell r="Y51">
            <v>2038</v>
          </cell>
          <cell r="Z51">
            <v>2034</v>
          </cell>
          <cell r="AG51">
            <v>1967</v>
          </cell>
          <cell r="AH51">
            <v>1951</v>
          </cell>
          <cell r="AI51">
            <v>1918</v>
          </cell>
          <cell r="AJ51">
            <v>1828</v>
          </cell>
          <cell r="AK51">
            <v>1791</v>
          </cell>
          <cell r="AL51">
            <v>1789</v>
          </cell>
          <cell r="AM51">
            <v>1730</v>
          </cell>
          <cell r="AN51">
            <v>1699</v>
          </cell>
          <cell r="AO51">
            <v>1682</v>
          </cell>
          <cell r="AP51">
            <v>1604</v>
          </cell>
          <cell r="AQ51">
            <v>1571</v>
          </cell>
          <cell r="AR51">
            <v>1556</v>
          </cell>
          <cell r="AS51">
            <v>1532</v>
          </cell>
          <cell r="AT51">
            <v>1455</v>
          </cell>
          <cell r="AU51">
            <v>1422</v>
          </cell>
          <cell r="AV51">
            <v>1397</v>
          </cell>
          <cell r="AW51">
            <v>1394</v>
          </cell>
          <cell r="AX51">
            <v>1389</v>
          </cell>
          <cell r="AY51">
            <v>1394</v>
          </cell>
          <cell r="AZ51">
            <v>1327</v>
          </cell>
          <cell r="BA51">
            <v>1306</v>
          </cell>
          <cell r="BB51">
            <v>1259</v>
          </cell>
          <cell r="BC51">
            <v>1230</v>
          </cell>
          <cell r="BD51">
            <v>1193</v>
          </cell>
          <cell r="BE51">
            <v>1228</v>
          </cell>
          <cell r="BF51">
            <v>1197</v>
          </cell>
          <cell r="BG51">
            <v>1166</v>
          </cell>
          <cell r="BH51">
            <v>1137</v>
          </cell>
          <cell r="BI51">
            <v>1117</v>
          </cell>
          <cell r="BJ51">
            <v>1132</v>
          </cell>
          <cell r="BK51">
            <v>1167</v>
          </cell>
          <cell r="BL51">
            <v>1180</v>
          </cell>
          <cell r="BM51">
            <v>1190</v>
          </cell>
          <cell r="BN51">
            <v>1204</v>
          </cell>
          <cell r="BO51">
            <v>1238</v>
          </cell>
          <cell r="BP51">
            <v>1311</v>
          </cell>
          <cell r="BQ51">
            <v>1345</v>
          </cell>
          <cell r="BR51">
            <v>1398</v>
          </cell>
          <cell r="BS51">
            <v>1438</v>
          </cell>
          <cell r="BT51">
            <v>1526</v>
          </cell>
          <cell r="BU51">
            <v>1668</v>
          </cell>
          <cell r="BV51">
            <v>1858</v>
          </cell>
          <cell r="BW51">
            <v>2015</v>
          </cell>
          <cell r="BX51">
            <v>2143</v>
          </cell>
          <cell r="BY51">
            <v>2301</v>
          </cell>
          <cell r="BZ51">
            <v>2306</v>
          </cell>
          <cell r="CA51">
            <v>2337</v>
          </cell>
          <cell r="CB51">
            <v>2425</v>
          </cell>
          <cell r="CC51">
            <v>2416</v>
          </cell>
          <cell r="CD51">
            <v>2397</v>
          </cell>
          <cell r="CE51">
            <v>2373</v>
          </cell>
          <cell r="CF51">
            <v>2350</v>
          </cell>
          <cell r="CG51">
            <v>2336</v>
          </cell>
          <cell r="CH51">
            <v>2344</v>
          </cell>
          <cell r="CI51">
            <v>2271</v>
          </cell>
          <cell r="CJ51">
            <v>2200</v>
          </cell>
          <cell r="CK51">
            <v>2112</v>
          </cell>
          <cell r="CL51">
            <v>1874</v>
          </cell>
          <cell r="CM51">
            <v>1671</v>
          </cell>
          <cell r="CN51">
            <v>1602</v>
          </cell>
          <cell r="CO51">
            <v>1474</v>
          </cell>
          <cell r="CP51">
            <v>1448</v>
          </cell>
          <cell r="CQ51">
            <v>1368</v>
          </cell>
          <cell r="CR51">
            <v>1305</v>
          </cell>
          <cell r="CS51">
            <v>1302</v>
          </cell>
          <cell r="CT51">
            <v>1291</v>
          </cell>
          <cell r="CU51">
            <v>1276</v>
          </cell>
          <cell r="CV51">
            <v>1241</v>
          </cell>
          <cell r="CW51">
            <v>1219</v>
          </cell>
          <cell r="CX51">
            <v>1198</v>
          </cell>
          <cell r="CY51">
            <v>1199</v>
          </cell>
          <cell r="CZ51">
            <v>1217</v>
          </cell>
          <cell r="DA51">
            <v>1195</v>
          </cell>
          <cell r="DB51">
            <v>1247</v>
          </cell>
          <cell r="DC51">
            <v>1276</v>
          </cell>
          <cell r="DD51">
            <v>1303</v>
          </cell>
          <cell r="DE51">
            <v>1392</v>
          </cell>
          <cell r="DF51">
            <v>1450</v>
          </cell>
          <cell r="DG51">
            <v>1475</v>
          </cell>
          <cell r="DH51">
            <v>1475</v>
          </cell>
          <cell r="DI51">
            <v>1461</v>
          </cell>
          <cell r="DJ51">
            <v>1463</v>
          </cell>
          <cell r="DK51">
            <v>1406</v>
          </cell>
          <cell r="DL51">
            <v>1411</v>
          </cell>
          <cell r="DM51">
            <v>1362</v>
          </cell>
          <cell r="DN51">
            <v>1346</v>
          </cell>
          <cell r="DO51">
            <v>1348</v>
          </cell>
          <cell r="DP51">
            <v>1406</v>
          </cell>
          <cell r="DQ51">
            <v>1430</v>
          </cell>
          <cell r="DR51">
            <v>1435</v>
          </cell>
          <cell r="DS51">
            <v>1446</v>
          </cell>
          <cell r="DT51">
            <v>1421</v>
          </cell>
          <cell r="DU51">
            <v>1411</v>
          </cell>
          <cell r="DV51">
            <v>1412</v>
          </cell>
          <cell r="DW51">
            <v>1409</v>
          </cell>
          <cell r="DX51">
            <v>1411</v>
          </cell>
          <cell r="DY51">
            <v>1373</v>
          </cell>
          <cell r="DZ51">
            <v>1279</v>
          </cell>
          <cell r="EA51">
            <v>1269</v>
          </cell>
          <cell r="EB51">
            <v>1275</v>
          </cell>
          <cell r="EC51">
            <v>1292</v>
          </cell>
          <cell r="ED51">
            <v>1284</v>
          </cell>
          <cell r="EE51">
            <v>1256</v>
          </cell>
          <cell r="EF51">
            <v>1277</v>
          </cell>
          <cell r="EG51">
            <v>1272</v>
          </cell>
          <cell r="EH51">
            <v>1257</v>
          </cell>
          <cell r="EI51">
            <v>1246</v>
          </cell>
          <cell r="EJ51">
            <v>1268</v>
          </cell>
          <cell r="EK51">
            <v>1303</v>
          </cell>
          <cell r="EL51">
            <v>1265</v>
          </cell>
          <cell r="EM51">
            <v>1280</v>
          </cell>
          <cell r="EN51">
            <v>1319</v>
          </cell>
          <cell r="EO51">
            <v>1369</v>
          </cell>
          <cell r="EP51">
            <v>1440</v>
          </cell>
          <cell r="EQ51">
            <v>1454</v>
          </cell>
          <cell r="ER51">
            <v>1468</v>
          </cell>
          <cell r="ES51">
            <v>1521</v>
          </cell>
          <cell r="ET51">
            <v>1521</v>
          </cell>
          <cell r="EU51">
            <v>1551</v>
          </cell>
          <cell r="EV51">
            <v>1562</v>
          </cell>
          <cell r="EW51">
            <v>1562</v>
          </cell>
          <cell r="EX51">
            <v>1596</v>
          </cell>
          <cell r="EY51">
            <v>1659</v>
          </cell>
          <cell r="EZ51">
            <v>1716</v>
          </cell>
          <cell r="FA51">
            <v>1798</v>
          </cell>
          <cell r="FB51">
            <v>1820</v>
          </cell>
        </row>
        <row r="54">
          <cell r="C54">
            <v>200</v>
          </cell>
          <cell r="D54">
            <v>150</v>
          </cell>
          <cell r="E54">
            <v>177</v>
          </cell>
          <cell r="F54">
            <v>133</v>
          </cell>
          <cell r="G54">
            <v>167</v>
          </cell>
          <cell r="H54">
            <v>144</v>
          </cell>
          <cell r="I54">
            <v>160</v>
          </cell>
          <cell r="J54">
            <v>141</v>
          </cell>
          <cell r="K54">
            <v>144</v>
          </cell>
          <cell r="L54">
            <v>197</v>
          </cell>
          <cell r="M54">
            <v>232</v>
          </cell>
          <cell r="N54">
            <v>99</v>
          </cell>
          <cell r="O54">
            <v>158</v>
          </cell>
          <cell r="P54">
            <v>202</v>
          </cell>
          <cell r="Q54">
            <v>195</v>
          </cell>
          <cell r="R54">
            <v>185</v>
          </cell>
          <cell r="S54">
            <v>150</v>
          </cell>
          <cell r="T54">
            <v>173</v>
          </cell>
          <cell r="U54">
            <v>167</v>
          </cell>
          <cell r="V54">
            <v>204</v>
          </cell>
          <cell r="W54">
            <v>295</v>
          </cell>
          <cell r="X54">
            <v>162</v>
          </cell>
          <cell r="Y54">
            <v>152</v>
          </cell>
          <cell r="Z54">
            <v>105</v>
          </cell>
          <cell r="AG54">
            <v>168</v>
          </cell>
          <cell r="AH54">
            <v>159</v>
          </cell>
          <cell r="AI54">
            <v>188</v>
          </cell>
          <cell r="AJ54">
            <v>187</v>
          </cell>
          <cell r="AK54"/>
          <cell r="AL54">
            <v>133</v>
          </cell>
          <cell r="AM54">
            <v>217</v>
          </cell>
          <cell r="AN54">
            <v>223</v>
          </cell>
          <cell r="AO54">
            <v>263</v>
          </cell>
          <cell r="AP54">
            <v>207</v>
          </cell>
          <cell r="AQ54">
            <v>236</v>
          </cell>
          <cell r="AR54">
            <v>229</v>
          </cell>
          <cell r="AS54">
            <v>224</v>
          </cell>
          <cell r="AT54">
            <v>187</v>
          </cell>
          <cell r="AU54">
            <v>152</v>
          </cell>
          <cell r="AV54">
            <v>221</v>
          </cell>
          <cell r="AW54">
            <v>206</v>
          </cell>
          <cell r="AX54">
            <v>113</v>
          </cell>
          <cell r="AY54">
            <v>191</v>
          </cell>
          <cell r="AZ54">
            <v>198</v>
          </cell>
          <cell r="BA54">
            <v>197</v>
          </cell>
          <cell r="BB54">
            <v>294</v>
          </cell>
          <cell r="BC54">
            <v>184</v>
          </cell>
          <cell r="BD54">
            <v>239</v>
          </cell>
          <cell r="BE54">
            <v>186</v>
          </cell>
          <cell r="BF54">
            <v>179</v>
          </cell>
          <cell r="BG54">
            <v>245</v>
          </cell>
          <cell r="BH54">
            <v>165</v>
          </cell>
          <cell r="BI54">
            <v>119</v>
          </cell>
          <cell r="BJ54">
            <v>102</v>
          </cell>
          <cell r="BK54">
            <v>177</v>
          </cell>
          <cell r="BL54">
            <v>195</v>
          </cell>
          <cell r="BM54">
            <v>352</v>
          </cell>
          <cell r="BN54">
            <v>145</v>
          </cell>
          <cell r="BO54">
            <v>167</v>
          </cell>
          <cell r="BP54">
            <v>100</v>
          </cell>
          <cell r="BQ54">
            <v>141</v>
          </cell>
          <cell r="BR54">
            <v>167</v>
          </cell>
          <cell r="BS54">
            <v>160</v>
          </cell>
          <cell r="BT54">
            <v>166</v>
          </cell>
          <cell r="BU54">
            <v>181</v>
          </cell>
          <cell r="BV54">
            <v>126</v>
          </cell>
          <cell r="BW54">
            <v>189</v>
          </cell>
          <cell r="BX54">
            <v>177</v>
          </cell>
          <cell r="BY54">
            <v>237</v>
          </cell>
          <cell r="BZ54">
            <v>268</v>
          </cell>
          <cell r="CA54">
            <v>205</v>
          </cell>
          <cell r="CB54">
            <v>245</v>
          </cell>
          <cell r="CC54">
            <v>223</v>
          </cell>
          <cell r="CD54">
            <v>214</v>
          </cell>
          <cell r="CE54">
            <v>176</v>
          </cell>
          <cell r="CF54">
            <v>218</v>
          </cell>
          <cell r="CG54">
            <v>186</v>
          </cell>
          <cell r="CH54">
            <v>138</v>
          </cell>
          <cell r="CI54">
            <v>208</v>
          </cell>
          <cell r="CJ54">
            <v>275</v>
          </cell>
          <cell r="CK54">
            <v>275</v>
          </cell>
          <cell r="CL54">
            <v>207</v>
          </cell>
          <cell r="CM54">
            <v>232</v>
          </cell>
          <cell r="CN54">
            <v>198</v>
          </cell>
          <cell r="CO54">
            <v>227</v>
          </cell>
          <cell r="CP54">
            <v>185</v>
          </cell>
          <cell r="CQ54">
            <v>186</v>
          </cell>
          <cell r="CR54">
            <v>152</v>
          </cell>
          <cell r="CS54">
            <v>173</v>
          </cell>
          <cell r="CT54">
            <v>111</v>
          </cell>
          <cell r="CU54">
            <v>209</v>
          </cell>
          <cell r="CV54">
            <v>232</v>
          </cell>
          <cell r="CW54">
            <v>209</v>
          </cell>
          <cell r="CX54">
            <v>163</v>
          </cell>
          <cell r="CY54">
            <v>233</v>
          </cell>
          <cell r="CZ54">
            <v>212</v>
          </cell>
          <cell r="DA54">
            <v>172</v>
          </cell>
          <cell r="DB54">
            <v>135</v>
          </cell>
          <cell r="DC54">
            <v>158</v>
          </cell>
          <cell r="DD54">
            <v>169</v>
          </cell>
          <cell r="DE54">
            <v>154</v>
          </cell>
          <cell r="DF54">
            <v>104</v>
          </cell>
          <cell r="DG54">
            <v>171</v>
          </cell>
          <cell r="DH54">
            <v>171</v>
          </cell>
          <cell r="DI54">
            <v>184</v>
          </cell>
          <cell r="DJ54">
            <v>154</v>
          </cell>
          <cell r="DK54">
            <v>189</v>
          </cell>
          <cell r="DL54">
            <v>205</v>
          </cell>
          <cell r="DM54">
            <v>156</v>
          </cell>
          <cell r="DN54">
            <v>149</v>
          </cell>
          <cell r="DO54">
            <v>167</v>
          </cell>
          <cell r="DP54">
            <v>156</v>
          </cell>
          <cell r="DQ54">
            <v>129</v>
          </cell>
          <cell r="DR54">
            <v>102</v>
          </cell>
          <cell r="DS54">
            <v>197</v>
          </cell>
          <cell r="DT54">
            <v>129</v>
          </cell>
          <cell r="DU54">
            <v>181</v>
          </cell>
          <cell r="DV54">
            <v>194</v>
          </cell>
          <cell r="DW54">
            <v>161</v>
          </cell>
          <cell r="DX54">
            <v>182</v>
          </cell>
          <cell r="DY54">
            <v>184</v>
          </cell>
          <cell r="DZ54">
            <v>142</v>
          </cell>
          <cell r="EA54">
            <v>131</v>
          </cell>
          <cell r="EB54">
            <v>138</v>
          </cell>
          <cell r="EC54">
            <v>116</v>
          </cell>
          <cell r="ED54">
            <v>86</v>
          </cell>
          <cell r="EE54">
            <v>185</v>
          </cell>
          <cell r="EF54">
            <v>141</v>
          </cell>
          <cell r="EG54">
            <v>153</v>
          </cell>
          <cell r="EH54">
            <v>135</v>
          </cell>
          <cell r="EI54">
            <v>128</v>
          </cell>
          <cell r="EJ54">
            <v>177</v>
          </cell>
          <cell r="EK54">
            <v>130</v>
          </cell>
          <cell r="EL54">
            <v>110</v>
          </cell>
          <cell r="EM54">
            <v>105</v>
          </cell>
          <cell r="EN54">
            <v>100</v>
          </cell>
          <cell r="EO54">
            <v>97</v>
          </cell>
          <cell r="EP54">
            <v>54</v>
          </cell>
          <cell r="EQ54">
            <v>177</v>
          </cell>
          <cell r="ER54">
            <v>105</v>
          </cell>
          <cell r="ES54">
            <v>107</v>
          </cell>
          <cell r="ET54">
            <v>84</v>
          </cell>
          <cell r="EU54">
            <v>111</v>
          </cell>
          <cell r="EV54">
            <v>111</v>
          </cell>
          <cell r="EW54">
            <v>118</v>
          </cell>
          <cell r="EX54">
            <v>106</v>
          </cell>
          <cell r="EY54">
            <v>139</v>
          </cell>
          <cell r="EZ54">
            <v>124</v>
          </cell>
          <cell r="FA54">
            <v>94</v>
          </cell>
          <cell r="FB54">
            <v>74</v>
          </cell>
        </row>
        <row r="55">
          <cell r="C55">
            <v>142</v>
          </cell>
          <cell r="D55">
            <v>98</v>
          </cell>
          <cell r="E55">
            <v>184</v>
          </cell>
          <cell r="F55">
            <v>172</v>
          </cell>
          <cell r="G55">
            <v>140</v>
          </cell>
          <cell r="H55">
            <v>159</v>
          </cell>
          <cell r="I55">
            <v>178</v>
          </cell>
          <cell r="J55">
            <v>143</v>
          </cell>
          <cell r="K55">
            <v>156</v>
          </cell>
          <cell r="L55">
            <v>182</v>
          </cell>
          <cell r="M55">
            <v>140</v>
          </cell>
          <cell r="N55">
            <v>158</v>
          </cell>
          <cell r="O55">
            <v>143</v>
          </cell>
          <cell r="P55">
            <v>267</v>
          </cell>
          <cell r="Q55">
            <v>137</v>
          </cell>
          <cell r="R55">
            <v>192</v>
          </cell>
          <cell r="S55">
            <v>176</v>
          </cell>
          <cell r="T55">
            <v>173</v>
          </cell>
          <cell r="U55">
            <v>176</v>
          </cell>
          <cell r="V55">
            <v>165</v>
          </cell>
          <cell r="W55">
            <v>172</v>
          </cell>
          <cell r="X55">
            <v>177</v>
          </cell>
          <cell r="Y55">
            <v>283</v>
          </cell>
          <cell r="Z55">
            <v>195</v>
          </cell>
          <cell r="AG55">
            <v>204</v>
          </cell>
          <cell r="AH55">
            <v>157</v>
          </cell>
          <cell r="AI55">
            <v>171</v>
          </cell>
          <cell r="AJ55">
            <v>168</v>
          </cell>
          <cell r="AK55"/>
          <cell r="AL55">
            <v>143</v>
          </cell>
          <cell r="AM55">
            <v>187</v>
          </cell>
          <cell r="AN55">
            <v>171</v>
          </cell>
          <cell r="AO55">
            <v>207</v>
          </cell>
          <cell r="AP55">
            <v>230</v>
          </cell>
          <cell r="AQ55">
            <v>221</v>
          </cell>
          <cell r="AR55">
            <v>276</v>
          </cell>
          <cell r="AS55">
            <v>230</v>
          </cell>
          <cell r="AT55">
            <v>192</v>
          </cell>
          <cell r="AU55">
            <v>166</v>
          </cell>
          <cell r="AV55">
            <v>202</v>
          </cell>
          <cell r="AW55">
            <v>207</v>
          </cell>
          <cell r="AX55">
            <v>157</v>
          </cell>
          <cell r="AY55">
            <v>168</v>
          </cell>
          <cell r="AZ55">
            <v>144</v>
          </cell>
          <cell r="BA55">
            <v>207</v>
          </cell>
          <cell r="BB55">
            <v>272</v>
          </cell>
          <cell r="BC55">
            <v>203</v>
          </cell>
          <cell r="BD55">
            <v>233</v>
          </cell>
          <cell r="BE55">
            <v>171</v>
          </cell>
          <cell r="BF55">
            <v>220</v>
          </cell>
          <cell r="BG55">
            <v>190</v>
          </cell>
          <cell r="BH55">
            <v>210</v>
          </cell>
          <cell r="BI55">
            <v>221</v>
          </cell>
          <cell r="BJ55">
            <v>124</v>
          </cell>
          <cell r="BK55">
            <v>147</v>
          </cell>
          <cell r="BL55">
            <v>116</v>
          </cell>
          <cell r="BM55">
            <v>411</v>
          </cell>
          <cell r="BN55">
            <v>167</v>
          </cell>
          <cell r="BO55">
            <v>132</v>
          </cell>
          <cell r="BP55">
            <v>50</v>
          </cell>
          <cell r="BQ55">
            <v>118</v>
          </cell>
          <cell r="BR55">
            <v>211</v>
          </cell>
          <cell r="BS55">
            <v>151</v>
          </cell>
          <cell r="BT55">
            <v>183</v>
          </cell>
          <cell r="BU55">
            <v>169</v>
          </cell>
          <cell r="BV55">
            <v>155</v>
          </cell>
          <cell r="BW55">
            <v>183</v>
          </cell>
          <cell r="BX55">
            <v>142</v>
          </cell>
          <cell r="BY55">
            <v>228</v>
          </cell>
          <cell r="BZ55">
            <v>204</v>
          </cell>
          <cell r="CA55">
            <v>212</v>
          </cell>
          <cell r="CB55">
            <v>260</v>
          </cell>
          <cell r="CC55">
            <v>206</v>
          </cell>
          <cell r="CD55">
            <v>218</v>
          </cell>
          <cell r="CE55">
            <v>236</v>
          </cell>
          <cell r="CF55">
            <v>208</v>
          </cell>
          <cell r="CG55">
            <v>184</v>
          </cell>
          <cell r="CH55">
            <v>145</v>
          </cell>
          <cell r="CI55">
            <v>183</v>
          </cell>
          <cell r="CJ55">
            <v>180</v>
          </cell>
          <cell r="CK55">
            <v>246</v>
          </cell>
          <cell r="CL55">
            <v>245</v>
          </cell>
          <cell r="CM55">
            <v>254</v>
          </cell>
          <cell r="CN55">
            <v>243</v>
          </cell>
          <cell r="CO55">
            <v>237</v>
          </cell>
          <cell r="CP55">
            <v>201</v>
          </cell>
          <cell r="CQ55">
            <v>185</v>
          </cell>
          <cell r="CR55">
            <v>198</v>
          </cell>
          <cell r="CS55">
            <v>188</v>
          </cell>
          <cell r="CT55">
            <v>140</v>
          </cell>
          <cell r="CU55">
            <v>144</v>
          </cell>
          <cell r="CV55">
            <v>137</v>
          </cell>
          <cell r="CW55">
            <v>302</v>
          </cell>
          <cell r="CX55">
            <v>206</v>
          </cell>
          <cell r="CY55">
            <v>171</v>
          </cell>
          <cell r="CZ55">
            <v>209</v>
          </cell>
          <cell r="DA55">
            <v>232</v>
          </cell>
          <cell r="DB55">
            <v>191</v>
          </cell>
          <cell r="DC55">
            <v>146</v>
          </cell>
          <cell r="DD55">
            <v>167</v>
          </cell>
          <cell r="DE55">
            <v>139</v>
          </cell>
          <cell r="DF55">
            <v>106</v>
          </cell>
          <cell r="DG55">
            <v>182</v>
          </cell>
          <cell r="DH55">
            <v>138</v>
          </cell>
          <cell r="DI55">
            <v>177</v>
          </cell>
          <cell r="DJ55">
            <v>159</v>
          </cell>
          <cell r="DK55">
            <v>185</v>
          </cell>
          <cell r="DL55">
            <v>156</v>
          </cell>
          <cell r="DM55">
            <v>221</v>
          </cell>
          <cell r="DN55">
            <v>156</v>
          </cell>
          <cell r="DO55">
            <v>144</v>
          </cell>
          <cell r="DP55">
            <v>180</v>
          </cell>
          <cell r="DQ55">
            <v>144</v>
          </cell>
          <cell r="DR55">
            <v>108</v>
          </cell>
          <cell r="DS55">
            <v>163</v>
          </cell>
          <cell r="DT55">
            <v>111</v>
          </cell>
          <cell r="DU55">
            <v>159</v>
          </cell>
          <cell r="DV55">
            <v>158</v>
          </cell>
          <cell r="DW55">
            <v>185</v>
          </cell>
          <cell r="DX55">
            <v>180</v>
          </cell>
          <cell r="DY55">
            <v>213</v>
          </cell>
          <cell r="DZ55">
            <v>158</v>
          </cell>
          <cell r="EA55">
            <v>149</v>
          </cell>
          <cell r="EB55">
            <v>156</v>
          </cell>
          <cell r="EC55">
            <v>143</v>
          </cell>
          <cell r="ED55">
            <v>115</v>
          </cell>
          <cell r="EE55">
            <v>130</v>
          </cell>
          <cell r="EF55">
            <v>119</v>
          </cell>
          <cell r="EG55">
            <v>170</v>
          </cell>
          <cell r="EH55">
            <v>142</v>
          </cell>
          <cell r="EI55">
            <v>114</v>
          </cell>
          <cell r="EJ55">
            <v>132</v>
          </cell>
          <cell r="EK55">
            <v>191</v>
          </cell>
          <cell r="EL55">
            <v>136</v>
          </cell>
          <cell r="EM55">
            <v>115</v>
          </cell>
          <cell r="EN55">
            <v>128</v>
          </cell>
          <cell r="EO55">
            <v>96</v>
          </cell>
          <cell r="EP55">
            <v>71</v>
          </cell>
          <cell r="EQ55">
            <v>92</v>
          </cell>
          <cell r="ER55">
            <v>109</v>
          </cell>
          <cell r="ES55">
            <v>149</v>
          </cell>
          <cell r="ET55">
            <v>103</v>
          </cell>
          <cell r="EU55">
            <v>98</v>
          </cell>
          <cell r="EV55">
            <v>97</v>
          </cell>
          <cell r="EW55">
            <v>96</v>
          </cell>
          <cell r="EX55">
            <v>128</v>
          </cell>
          <cell r="EY55">
            <v>103</v>
          </cell>
          <cell r="EZ55">
            <v>142</v>
          </cell>
          <cell r="FA55">
            <v>117</v>
          </cell>
          <cell r="FB55">
            <v>87</v>
          </cell>
        </row>
        <row r="58">
          <cell r="C58">
            <v>13544</v>
          </cell>
          <cell r="D58">
            <v>15359</v>
          </cell>
          <cell r="E58">
            <v>14229</v>
          </cell>
          <cell r="F58">
            <v>6947</v>
          </cell>
          <cell r="G58">
            <v>6476</v>
          </cell>
          <cell r="H58">
            <v>5643</v>
          </cell>
          <cell r="I58">
            <v>3004</v>
          </cell>
          <cell r="J58">
            <v>2457</v>
          </cell>
          <cell r="K58">
            <v>2066</v>
          </cell>
          <cell r="L58">
            <v>2847</v>
          </cell>
          <cell r="M58">
            <v>14752</v>
          </cell>
          <cell r="N58">
            <v>1661</v>
          </cell>
          <cell r="O58">
            <v>3452</v>
          </cell>
          <cell r="P58">
            <v>8631</v>
          </cell>
          <cell r="Q58">
            <v>13094</v>
          </cell>
          <cell r="R58">
            <v>9688</v>
          </cell>
          <cell r="S58">
            <v>2617</v>
          </cell>
          <cell r="T58">
            <v>6878</v>
          </cell>
          <cell r="U58">
            <v>1297</v>
          </cell>
          <cell r="V58">
            <v>971</v>
          </cell>
          <cell r="W58">
            <v>2014</v>
          </cell>
          <cell r="X58">
            <v>1240</v>
          </cell>
          <cell r="Y58">
            <v>1333</v>
          </cell>
          <cell r="Z58">
            <v>0</v>
          </cell>
          <cell r="AG58"/>
          <cell r="AH58"/>
          <cell r="AI58"/>
          <cell r="AJ58">
            <v>118</v>
          </cell>
          <cell r="AK58">
            <v>308</v>
          </cell>
          <cell r="AL58">
            <v>264</v>
          </cell>
          <cell r="AM58">
            <v>142</v>
          </cell>
          <cell r="AN58">
            <v>328</v>
          </cell>
          <cell r="AO58">
            <v>1048</v>
          </cell>
          <cell r="AP58">
            <v>922</v>
          </cell>
          <cell r="AQ58">
            <v>684</v>
          </cell>
          <cell r="AR58">
            <v>636</v>
          </cell>
          <cell r="AS58">
            <v>572</v>
          </cell>
          <cell r="AT58">
            <v>316</v>
          </cell>
          <cell r="AU58">
            <v>284</v>
          </cell>
          <cell r="AV58">
            <v>490</v>
          </cell>
          <cell r="AW58"/>
          <cell r="AX58">
            <v>0</v>
          </cell>
          <cell r="AY58"/>
          <cell r="AZ58"/>
          <cell r="BA58"/>
          <cell r="BB58">
            <v>0</v>
          </cell>
          <cell r="BC58">
            <v>58</v>
          </cell>
          <cell r="BD58">
            <v>2765</v>
          </cell>
          <cell r="BE58">
            <v>3182</v>
          </cell>
          <cell r="BF58">
            <v>3520</v>
          </cell>
          <cell r="BG58">
            <v>2233</v>
          </cell>
          <cell r="BH58">
            <v>2260</v>
          </cell>
          <cell r="BI58">
            <v>9747</v>
          </cell>
          <cell r="BJ58">
            <v>45419</v>
          </cell>
          <cell r="BK58">
            <v>84050</v>
          </cell>
          <cell r="BL58">
            <v>145888</v>
          </cell>
          <cell r="BM58">
            <v>261527</v>
          </cell>
          <cell r="BN58">
            <v>297951</v>
          </cell>
          <cell r="BO58">
            <v>268604</v>
          </cell>
          <cell r="BP58">
            <v>254279</v>
          </cell>
          <cell r="BQ58">
            <v>152117</v>
          </cell>
          <cell r="BR58">
            <v>171666</v>
          </cell>
          <cell r="BS58">
            <v>185236</v>
          </cell>
          <cell r="BT58">
            <v>168876</v>
          </cell>
          <cell r="BU58">
            <v>139986</v>
          </cell>
          <cell r="BV58">
            <v>104707</v>
          </cell>
          <cell r="BW58">
            <v>93816</v>
          </cell>
          <cell r="BX58">
            <v>74127</v>
          </cell>
          <cell r="BY58">
            <v>55975</v>
          </cell>
          <cell r="BZ58">
            <v>38134</v>
          </cell>
          <cell r="CA58">
            <v>22470</v>
          </cell>
          <cell r="CB58">
            <v>17543</v>
          </cell>
          <cell r="CC58">
            <v>19936</v>
          </cell>
          <cell r="CD58">
            <v>17064</v>
          </cell>
          <cell r="CE58">
            <v>12740</v>
          </cell>
          <cell r="CF58">
            <v>16143</v>
          </cell>
          <cell r="CG58">
            <v>9784</v>
          </cell>
          <cell r="CH58">
            <v>7463</v>
          </cell>
          <cell r="CI58">
            <v>8363</v>
          </cell>
          <cell r="CJ58">
            <v>12274</v>
          </cell>
          <cell r="CK58">
            <v>5443</v>
          </cell>
          <cell r="CL58">
            <v>7101</v>
          </cell>
          <cell r="CM58">
            <v>14135</v>
          </cell>
          <cell r="CN58">
            <v>15387</v>
          </cell>
          <cell r="CO58">
            <v>16339</v>
          </cell>
          <cell r="CP58">
            <v>11547</v>
          </cell>
          <cell r="CQ58">
            <v>17339</v>
          </cell>
          <cell r="CR58">
            <v>11468</v>
          </cell>
          <cell r="CS58">
            <v>10516</v>
          </cell>
          <cell r="CT58">
            <v>5470</v>
          </cell>
          <cell r="CU58">
            <v>10941</v>
          </cell>
          <cell r="CV58">
            <v>17504</v>
          </cell>
          <cell r="CW58">
            <v>17216</v>
          </cell>
          <cell r="CX58">
            <v>13821</v>
          </cell>
          <cell r="CY58">
            <v>11179</v>
          </cell>
          <cell r="CZ58">
            <v>23218</v>
          </cell>
          <cell r="DA58">
            <v>11295</v>
          </cell>
          <cell r="DB58">
            <v>14708</v>
          </cell>
          <cell r="DC58">
            <v>23545</v>
          </cell>
          <cell r="DD58">
            <v>29053</v>
          </cell>
          <cell r="DE58">
            <v>48926</v>
          </cell>
          <cell r="DF58">
            <v>39729</v>
          </cell>
          <cell r="DG58">
            <v>46602</v>
          </cell>
          <cell r="DH58">
            <v>26994</v>
          </cell>
          <cell r="DI58">
            <v>34558</v>
          </cell>
          <cell r="DJ58">
            <v>27961</v>
          </cell>
          <cell r="DK58">
            <v>25036</v>
          </cell>
          <cell r="DL58">
            <v>25752</v>
          </cell>
          <cell r="DM58">
            <v>13070</v>
          </cell>
          <cell r="DN58">
            <v>9821</v>
          </cell>
          <cell r="DO58">
            <v>15820</v>
          </cell>
          <cell r="DP58">
            <v>11778</v>
          </cell>
          <cell r="DQ58">
            <v>13191</v>
          </cell>
          <cell r="DR58">
            <v>10953</v>
          </cell>
          <cell r="DS58">
            <v>8669</v>
          </cell>
          <cell r="DT58">
            <v>4319</v>
          </cell>
          <cell r="DU58">
            <v>8778</v>
          </cell>
          <cell r="DV58">
            <v>3766</v>
          </cell>
          <cell r="DW58">
            <v>1066</v>
          </cell>
          <cell r="DX58">
            <v>3373</v>
          </cell>
          <cell r="DY58">
            <v>1072</v>
          </cell>
          <cell r="DZ58">
            <v>5188</v>
          </cell>
          <cell r="EA58">
            <v>15934</v>
          </cell>
          <cell r="EB58">
            <v>8383</v>
          </cell>
          <cell r="EC58">
            <v>6694</v>
          </cell>
          <cell r="ED58">
            <v>3934</v>
          </cell>
          <cell r="EE58">
            <v>9252</v>
          </cell>
          <cell r="EF58">
            <v>7793</v>
          </cell>
          <cell r="EG58">
            <v>22532</v>
          </cell>
          <cell r="EH58">
            <v>16005</v>
          </cell>
          <cell r="EI58">
            <v>9744</v>
          </cell>
          <cell r="EJ58">
            <v>9685</v>
          </cell>
          <cell r="EK58">
            <v>4443</v>
          </cell>
          <cell r="EL58">
            <v>4863</v>
          </cell>
          <cell r="EM58">
            <v>14670</v>
          </cell>
          <cell r="EN58">
            <v>21553</v>
          </cell>
          <cell r="EO58">
            <v>16996</v>
          </cell>
          <cell r="EP58">
            <v>21611</v>
          </cell>
          <cell r="EQ58">
            <v>29333</v>
          </cell>
          <cell r="ER58">
            <v>27105</v>
          </cell>
          <cell r="ES58">
            <v>24967</v>
          </cell>
          <cell r="ET58">
            <v>23719</v>
          </cell>
          <cell r="EU58">
            <v>23023</v>
          </cell>
          <cell r="EV58">
            <v>26208</v>
          </cell>
          <cell r="EW58">
            <v>13236</v>
          </cell>
          <cell r="EX58">
            <v>12427</v>
          </cell>
          <cell r="EY58">
            <v>17337</v>
          </cell>
          <cell r="EZ58">
            <v>18287</v>
          </cell>
          <cell r="FA58">
            <v>21131</v>
          </cell>
          <cell r="FB58">
            <v>14070</v>
          </cell>
        </row>
        <row r="59">
          <cell r="C59">
            <v>32</v>
          </cell>
          <cell r="D59">
            <v>31</v>
          </cell>
          <cell r="E59">
            <v>31</v>
          </cell>
          <cell r="F59">
            <v>20</v>
          </cell>
          <cell r="G59">
            <v>17</v>
          </cell>
          <cell r="H59">
            <v>15</v>
          </cell>
          <cell r="I59">
            <v>9</v>
          </cell>
          <cell r="J59">
            <v>8</v>
          </cell>
          <cell r="K59">
            <v>5</v>
          </cell>
          <cell r="L59">
            <v>8</v>
          </cell>
          <cell r="M59">
            <v>9</v>
          </cell>
          <cell r="N59">
            <v>6</v>
          </cell>
          <cell r="O59">
            <v>7</v>
          </cell>
          <cell r="P59">
            <v>9</v>
          </cell>
          <cell r="Q59">
            <v>7</v>
          </cell>
          <cell r="R59">
            <v>9</v>
          </cell>
          <cell r="S59">
            <v>5</v>
          </cell>
          <cell r="T59">
            <v>5</v>
          </cell>
          <cell r="U59">
            <v>2</v>
          </cell>
          <cell r="V59">
            <v>2</v>
          </cell>
          <cell r="W59">
            <v>3</v>
          </cell>
          <cell r="X59">
            <v>2</v>
          </cell>
          <cell r="Y59">
            <v>2</v>
          </cell>
          <cell r="Z59"/>
          <cell r="AG59"/>
          <cell r="AH59"/>
          <cell r="AI59"/>
          <cell r="AJ59">
            <v>1</v>
          </cell>
          <cell r="AK59">
            <v>1</v>
          </cell>
          <cell r="AL59">
            <v>1</v>
          </cell>
          <cell r="AM59">
            <v>2</v>
          </cell>
          <cell r="AN59">
            <v>3</v>
          </cell>
          <cell r="AO59">
            <v>3</v>
          </cell>
          <cell r="AP59">
            <v>3</v>
          </cell>
          <cell r="AQ59">
            <v>5</v>
          </cell>
          <cell r="AR59">
            <v>4</v>
          </cell>
          <cell r="AS59">
            <v>3</v>
          </cell>
          <cell r="AT59">
            <v>1</v>
          </cell>
          <cell r="AU59">
            <v>1</v>
          </cell>
          <cell r="AV59">
            <v>2</v>
          </cell>
          <cell r="AW59"/>
          <cell r="AX59">
            <v>0</v>
          </cell>
          <cell r="AY59"/>
          <cell r="AZ59"/>
          <cell r="BA59"/>
          <cell r="BB59"/>
          <cell r="BC59">
            <v>1</v>
          </cell>
          <cell r="BD59">
            <v>2</v>
          </cell>
          <cell r="BE59">
            <v>3</v>
          </cell>
          <cell r="BF59">
            <v>3</v>
          </cell>
          <cell r="BG59">
            <v>3</v>
          </cell>
          <cell r="BH59">
            <v>3</v>
          </cell>
          <cell r="BI59">
            <v>10</v>
          </cell>
          <cell r="BJ59">
            <v>17</v>
          </cell>
          <cell r="BK59">
            <v>48</v>
          </cell>
          <cell r="BL59">
            <v>104</v>
          </cell>
          <cell r="BM59">
            <v>172</v>
          </cell>
          <cell r="BN59">
            <v>222</v>
          </cell>
          <cell r="BO59">
            <v>245</v>
          </cell>
          <cell r="BP59">
            <v>245</v>
          </cell>
          <cell r="BQ59">
            <v>192</v>
          </cell>
          <cell r="BR59">
            <v>196</v>
          </cell>
          <cell r="BS59">
            <v>211</v>
          </cell>
          <cell r="BT59">
            <v>208</v>
          </cell>
          <cell r="BU59">
            <v>201</v>
          </cell>
          <cell r="BV59">
            <v>165</v>
          </cell>
          <cell r="BW59">
            <v>151</v>
          </cell>
          <cell r="BX59">
            <v>143</v>
          </cell>
          <cell r="BY59">
            <v>127</v>
          </cell>
          <cell r="BZ59">
            <v>95</v>
          </cell>
          <cell r="CA59">
            <v>71</v>
          </cell>
          <cell r="CB59">
            <v>54</v>
          </cell>
          <cell r="CC59">
            <v>42</v>
          </cell>
          <cell r="CD59">
            <v>37</v>
          </cell>
          <cell r="CE59">
            <v>39</v>
          </cell>
          <cell r="CF59">
            <v>36</v>
          </cell>
          <cell r="CG59">
            <v>31</v>
          </cell>
          <cell r="CH59">
            <v>26</v>
          </cell>
          <cell r="CI59">
            <v>27</v>
          </cell>
          <cell r="CJ59">
            <v>23</v>
          </cell>
          <cell r="CK59">
            <v>16</v>
          </cell>
          <cell r="CL59">
            <v>12</v>
          </cell>
          <cell r="CM59">
            <v>9</v>
          </cell>
          <cell r="CN59">
            <v>10</v>
          </cell>
          <cell r="CO59">
            <v>15</v>
          </cell>
          <cell r="CP59">
            <v>11</v>
          </cell>
          <cell r="CQ59">
            <v>12</v>
          </cell>
          <cell r="CR59">
            <v>15</v>
          </cell>
          <cell r="CS59">
            <v>21</v>
          </cell>
          <cell r="CT59">
            <v>17</v>
          </cell>
          <cell r="CU59">
            <v>23</v>
          </cell>
          <cell r="CV59">
            <v>28</v>
          </cell>
          <cell r="CW59">
            <v>33</v>
          </cell>
          <cell r="CX59">
            <v>30</v>
          </cell>
          <cell r="CY59">
            <v>25</v>
          </cell>
          <cell r="CZ59">
            <v>37</v>
          </cell>
          <cell r="DA59">
            <v>24</v>
          </cell>
          <cell r="DB59">
            <v>22</v>
          </cell>
          <cell r="DC59">
            <v>30</v>
          </cell>
          <cell r="DD59">
            <v>35</v>
          </cell>
          <cell r="DE59">
            <v>40</v>
          </cell>
          <cell r="DF59">
            <v>37</v>
          </cell>
          <cell r="DG59">
            <v>45</v>
          </cell>
          <cell r="DH59">
            <v>44</v>
          </cell>
          <cell r="DI59">
            <v>48</v>
          </cell>
          <cell r="DJ59">
            <v>44</v>
          </cell>
          <cell r="DK59">
            <v>34</v>
          </cell>
          <cell r="DL59">
            <v>30</v>
          </cell>
          <cell r="DM59">
            <v>14</v>
          </cell>
          <cell r="DN59">
            <v>17</v>
          </cell>
          <cell r="DO59">
            <v>18</v>
          </cell>
          <cell r="DP59">
            <v>15</v>
          </cell>
          <cell r="DQ59">
            <v>21</v>
          </cell>
          <cell r="DR59">
            <v>16</v>
          </cell>
          <cell r="DS59">
            <v>9</v>
          </cell>
          <cell r="DT59">
            <v>6</v>
          </cell>
          <cell r="DU59">
            <v>11</v>
          </cell>
          <cell r="DV59">
            <v>7</v>
          </cell>
          <cell r="DW59">
            <v>3</v>
          </cell>
          <cell r="DX59">
            <v>4</v>
          </cell>
          <cell r="DY59">
            <v>3</v>
          </cell>
          <cell r="DZ59">
            <v>3</v>
          </cell>
          <cell r="EA59">
            <v>11</v>
          </cell>
          <cell r="EB59">
            <v>9</v>
          </cell>
          <cell r="EC59">
            <v>11</v>
          </cell>
          <cell r="ED59">
            <v>8</v>
          </cell>
          <cell r="EE59">
            <v>15</v>
          </cell>
          <cell r="EF59">
            <v>17</v>
          </cell>
          <cell r="EG59">
            <v>29</v>
          </cell>
          <cell r="EH59">
            <v>26</v>
          </cell>
          <cell r="EI59">
            <v>22</v>
          </cell>
          <cell r="EJ59">
            <v>18</v>
          </cell>
          <cell r="EK59">
            <v>14</v>
          </cell>
          <cell r="EL59">
            <v>16</v>
          </cell>
          <cell r="EM59">
            <v>21</v>
          </cell>
          <cell r="EN59">
            <v>25</v>
          </cell>
          <cell r="EO59">
            <v>28</v>
          </cell>
          <cell r="EP59">
            <v>23</v>
          </cell>
          <cell r="EQ59">
            <v>30</v>
          </cell>
          <cell r="ER59">
            <v>38</v>
          </cell>
          <cell r="ES59">
            <v>38</v>
          </cell>
          <cell r="ET59">
            <v>41</v>
          </cell>
          <cell r="EU59">
            <v>38</v>
          </cell>
          <cell r="EV59">
            <v>37</v>
          </cell>
          <cell r="EW59">
            <v>32</v>
          </cell>
          <cell r="EX59">
            <v>27</v>
          </cell>
          <cell r="EY59">
            <v>30</v>
          </cell>
          <cell r="EZ59">
            <v>34</v>
          </cell>
          <cell r="FA59">
            <v>37</v>
          </cell>
          <cell r="FB59">
            <v>29</v>
          </cell>
        </row>
        <row r="60">
          <cell r="C60">
            <v>246</v>
          </cell>
          <cell r="D60">
            <v>280</v>
          </cell>
          <cell r="E60">
            <v>205</v>
          </cell>
          <cell r="F60">
            <v>83</v>
          </cell>
          <cell r="G60">
            <v>60</v>
          </cell>
          <cell r="H60">
            <v>92</v>
          </cell>
          <cell r="I60">
            <v>57</v>
          </cell>
          <cell r="J60">
            <v>72</v>
          </cell>
          <cell r="K60">
            <v>34</v>
          </cell>
          <cell r="L60">
            <v>47</v>
          </cell>
          <cell r="M60">
            <v>224</v>
          </cell>
          <cell r="N60">
            <v>37</v>
          </cell>
          <cell r="O60">
            <v>52</v>
          </cell>
          <cell r="P60">
            <v>95</v>
          </cell>
          <cell r="Q60">
            <v>218</v>
          </cell>
          <cell r="R60">
            <v>204</v>
          </cell>
          <cell r="S60">
            <v>69</v>
          </cell>
          <cell r="T60">
            <v>192</v>
          </cell>
          <cell r="U60">
            <v>40</v>
          </cell>
          <cell r="V60">
            <v>37</v>
          </cell>
          <cell r="W60">
            <v>53</v>
          </cell>
          <cell r="X60">
            <v>32</v>
          </cell>
          <cell r="Y60">
            <v>12</v>
          </cell>
          <cell r="Z60">
            <v>0</v>
          </cell>
          <cell r="AG60"/>
          <cell r="AH60"/>
          <cell r="AI60"/>
          <cell r="AJ60">
            <v>2</v>
          </cell>
          <cell r="AK60">
            <v>3</v>
          </cell>
          <cell r="AL60">
            <v>3</v>
          </cell>
          <cell r="AM60">
            <v>2</v>
          </cell>
          <cell r="AN60">
            <v>6</v>
          </cell>
          <cell r="AO60">
            <v>17</v>
          </cell>
          <cell r="AP60">
            <v>17</v>
          </cell>
          <cell r="AQ60">
            <v>11</v>
          </cell>
          <cell r="AR60">
            <v>8</v>
          </cell>
          <cell r="AS60">
            <v>7</v>
          </cell>
          <cell r="AT60">
            <v>4</v>
          </cell>
          <cell r="AU60">
            <v>4</v>
          </cell>
          <cell r="AV60">
            <v>6</v>
          </cell>
          <cell r="AW60"/>
          <cell r="AX60">
            <v>0</v>
          </cell>
          <cell r="AY60"/>
          <cell r="AZ60"/>
          <cell r="BA60"/>
          <cell r="BB60">
            <v>0</v>
          </cell>
          <cell r="BC60">
            <v>2</v>
          </cell>
          <cell r="BD60">
            <v>46</v>
          </cell>
          <cell r="BE60">
            <v>72</v>
          </cell>
          <cell r="BF60">
            <v>75</v>
          </cell>
          <cell r="BG60">
            <v>55</v>
          </cell>
          <cell r="BH60">
            <v>50</v>
          </cell>
          <cell r="BI60">
            <v>172</v>
          </cell>
          <cell r="BJ60">
            <v>528</v>
          </cell>
          <cell r="BK60">
            <v>1140</v>
          </cell>
          <cell r="BL60">
            <v>2097</v>
          </cell>
          <cell r="BM60">
            <v>3685</v>
          </cell>
          <cell r="BN60">
            <v>5062</v>
          </cell>
          <cell r="BO60">
            <v>4873</v>
          </cell>
          <cell r="BP60">
            <v>4627</v>
          </cell>
          <cell r="BQ60">
            <v>2975</v>
          </cell>
          <cell r="BR60">
            <v>3195</v>
          </cell>
          <cell r="BS60">
            <v>3145</v>
          </cell>
          <cell r="BT60">
            <v>2961</v>
          </cell>
          <cell r="BU60">
            <v>2616</v>
          </cell>
          <cell r="BV60">
            <v>2091</v>
          </cell>
          <cell r="BW60">
            <v>1696</v>
          </cell>
          <cell r="BX60">
            <v>1366</v>
          </cell>
          <cell r="BY60">
            <v>940</v>
          </cell>
          <cell r="BZ60">
            <v>691</v>
          </cell>
          <cell r="CA60">
            <v>439</v>
          </cell>
          <cell r="CB60">
            <v>314</v>
          </cell>
          <cell r="CC60">
            <v>360</v>
          </cell>
          <cell r="CD60">
            <v>303</v>
          </cell>
          <cell r="CE60">
            <v>211</v>
          </cell>
          <cell r="CF60">
            <v>282</v>
          </cell>
          <cell r="CG60">
            <v>174</v>
          </cell>
          <cell r="CH60">
            <v>124</v>
          </cell>
          <cell r="CI60">
            <v>135</v>
          </cell>
          <cell r="CJ60">
            <v>223</v>
          </cell>
          <cell r="CK60">
            <v>91</v>
          </cell>
          <cell r="CL60">
            <v>229</v>
          </cell>
          <cell r="CM60">
            <v>227</v>
          </cell>
          <cell r="CN60">
            <v>257</v>
          </cell>
          <cell r="CO60">
            <v>316</v>
          </cell>
          <cell r="CP60">
            <v>173</v>
          </cell>
          <cell r="CQ60">
            <v>281</v>
          </cell>
          <cell r="CR60">
            <v>206</v>
          </cell>
          <cell r="CS60">
            <v>245</v>
          </cell>
          <cell r="CT60">
            <v>112</v>
          </cell>
          <cell r="CU60">
            <v>174</v>
          </cell>
          <cell r="CV60">
            <v>291</v>
          </cell>
          <cell r="CW60">
            <v>278</v>
          </cell>
          <cell r="CX60">
            <v>332</v>
          </cell>
          <cell r="CY60">
            <v>222</v>
          </cell>
          <cell r="CZ60">
            <v>488</v>
          </cell>
          <cell r="DA60">
            <v>230</v>
          </cell>
          <cell r="DB60">
            <v>292</v>
          </cell>
          <cell r="DC60">
            <v>428</v>
          </cell>
          <cell r="DD60">
            <v>500</v>
          </cell>
          <cell r="DE60">
            <v>827</v>
          </cell>
          <cell r="DF60">
            <v>660</v>
          </cell>
          <cell r="DG60">
            <v>1082</v>
          </cell>
          <cell r="DH60">
            <v>671</v>
          </cell>
          <cell r="DI60">
            <v>875</v>
          </cell>
          <cell r="DJ60">
            <v>691</v>
          </cell>
          <cell r="DK60">
            <v>714</v>
          </cell>
          <cell r="DL60">
            <v>738</v>
          </cell>
          <cell r="DM60">
            <v>240</v>
          </cell>
          <cell r="DN60">
            <v>227</v>
          </cell>
          <cell r="DO60">
            <v>385</v>
          </cell>
          <cell r="DP60">
            <v>303</v>
          </cell>
          <cell r="DQ60">
            <v>328</v>
          </cell>
          <cell r="DR60">
            <v>224</v>
          </cell>
          <cell r="DS60">
            <v>232</v>
          </cell>
          <cell r="DT60">
            <v>100</v>
          </cell>
          <cell r="DU60">
            <v>179</v>
          </cell>
          <cell r="DV60">
            <v>88</v>
          </cell>
          <cell r="DW60">
            <v>18</v>
          </cell>
          <cell r="DX60">
            <v>67</v>
          </cell>
          <cell r="DY60">
            <v>25</v>
          </cell>
          <cell r="DZ60">
            <v>156</v>
          </cell>
          <cell r="EA60">
            <v>441</v>
          </cell>
          <cell r="EB60">
            <v>229</v>
          </cell>
          <cell r="EC60">
            <v>182</v>
          </cell>
          <cell r="ED60">
            <v>76</v>
          </cell>
          <cell r="EE60">
            <v>166</v>
          </cell>
          <cell r="EF60">
            <v>130</v>
          </cell>
          <cell r="EG60">
            <v>427</v>
          </cell>
          <cell r="EH60">
            <v>515</v>
          </cell>
          <cell r="EI60">
            <v>189</v>
          </cell>
          <cell r="EJ60">
            <v>144</v>
          </cell>
          <cell r="EK60">
            <v>98</v>
          </cell>
          <cell r="EL60">
            <v>86</v>
          </cell>
          <cell r="EM60">
            <v>217</v>
          </cell>
          <cell r="EN60">
            <v>421</v>
          </cell>
          <cell r="EO60">
            <v>343</v>
          </cell>
          <cell r="EP60">
            <v>427</v>
          </cell>
          <cell r="EQ60">
            <v>595</v>
          </cell>
          <cell r="ER60">
            <v>534</v>
          </cell>
          <cell r="ES60">
            <v>496</v>
          </cell>
          <cell r="ET60">
            <v>460</v>
          </cell>
          <cell r="EU60">
            <v>555</v>
          </cell>
          <cell r="EV60">
            <v>542</v>
          </cell>
          <cell r="EW60">
            <v>387</v>
          </cell>
          <cell r="EX60">
            <v>320</v>
          </cell>
          <cell r="EY60">
            <v>548</v>
          </cell>
          <cell r="EZ60">
            <v>370</v>
          </cell>
          <cell r="FA60">
            <v>424</v>
          </cell>
          <cell r="FB60">
            <v>303</v>
          </cell>
        </row>
        <row r="62">
          <cell r="DG62">
            <v>27</v>
          </cell>
          <cell r="DH62">
            <v>23</v>
          </cell>
          <cell r="DI62">
            <v>23</v>
          </cell>
          <cell r="DJ62">
            <v>28</v>
          </cell>
          <cell r="DK62">
            <v>16</v>
          </cell>
          <cell r="DL62">
            <v>23</v>
          </cell>
          <cell r="DM62">
            <v>10</v>
          </cell>
          <cell r="DN62">
            <v>9</v>
          </cell>
          <cell r="DO62">
            <v>11</v>
          </cell>
          <cell r="DP62">
            <v>25</v>
          </cell>
          <cell r="DQ62">
            <v>12</v>
          </cell>
          <cell r="DR62">
            <v>12</v>
          </cell>
          <cell r="DS62">
            <v>18</v>
          </cell>
          <cell r="DT62">
            <v>9</v>
          </cell>
          <cell r="DU62">
            <v>8</v>
          </cell>
          <cell r="DV62">
            <v>5</v>
          </cell>
          <cell r="DW62">
            <v>7</v>
          </cell>
          <cell r="DX62">
            <v>3</v>
          </cell>
          <cell r="DY62">
            <v>2</v>
          </cell>
          <cell r="DZ62">
            <v>2</v>
          </cell>
          <cell r="EA62">
            <v>10</v>
          </cell>
          <cell r="EB62">
            <v>11</v>
          </cell>
          <cell r="EC62">
            <v>7</v>
          </cell>
          <cell r="ED62">
            <v>7</v>
          </cell>
          <cell r="EE62">
            <v>9</v>
          </cell>
          <cell r="EF62">
            <v>30</v>
          </cell>
          <cell r="EG62">
            <v>24</v>
          </cell>
          <cell r="EH62">
            <v>9</v>
          </cell>
          <cell r="EI62">
            <v>19</v>
          </cell>
          <cell r="EJ62">
            <v>11</v>
          </cell>
          <cell r="EK62">
            <v>13</v>
          </cell>
          <cell r="EL62">
            <v>11</v>
          </cell>
          <cell r="EM62">
            <v>13</v>
          </cell>
          <cell r="EN62">
            <v>15</v>
          </cell>
          <cell r="EO62">
            <v>12</v>
          </cell>
          <cell r="EP62">
            <v>24</v>
          </cell>
          <cell r="EQ62">
            <v>15</v>
          </cell>
          <cell r="ER62">
            <v>23</v>
          </cell>
          <cell r="ES62">
            <v>30</v>
          </cell>
          <cell r="ET62">
            <v>20</v>
          </cell>
          <cell r="EU62">
            <v>8</v>
          </cell>
          <cell r="EV62">
            <v>22</v>
          </cell>
          <cell r="EW62">
            <v>21</v>
          </cell>
          <cell r="EX62">
            <v>12</v>
          </cell>
          <cell r="EY62">
            <v>15</v>
          </cell>
          <cell r="EZ62">
            <v>19</v>
          </cell>
          <cell r="FA62">
            <v>16</v>
          </cell>
          <cell r="FB62">
            <v>18</v>
          </cell>
        </row>
        <row r="63">
          <cell r="DG63">
            <v>21</v>
          </cell>
          <cell r="DH63">
            <v>18</v>
          </cell>
          <cell r="DI63">
            <v>22</v>
          </cell>
          <cell r="DJ63">
            <v>28</v>
          </cell>
          <cell r="DK63">
            <v>15</v>
          </cell>
          <cell r="DL63">
            <v>23</v>
          </cell>
          <cell r="DM63">
            <v>10</v>
          </cell>
          <cell r="DN63">
            <v>8</v>
          </cell>
          <cell r="DO63">
            <v>11</v>
          </cell>
          <cell r="DP63">
            <v>24</v>
          </cell>
          <cell r="DQ63">
            <v>10</v>
          </cell>
          <cell r="DR63">
            <v>8</v>
          </cell>
          <cell r="DS63">
            <v>15</v>
          </cell>
          <cell r="DT63">
            <v>5</v>
          </cell>
          <cell r="DU63">
            <v>4</v>
          </cell>
          <cell r="DV63">
            <v>2</v>
          </cell>
          <cell r="DW63">
            <v>6</v>
          </cell>
          <cell r="DX63">
            <v>3</v>
          </cell>
          <cell r="DY63">
            <v>2</v>
          </cell>
          <cell r="DZ63">
            <v>2</v>
          </cell>
          <cell r="EA63">
            <v>9</v>
          </cell>
          <cell r="EB63">
            <v>9</v>
          </cell>
          <cell r="EC63">
            <v>7</v>
          </cell>
          <cell r="ED63">
            <v>5</v>
          </cell>
          <cell r="EE63">
            <v>7</v>
          </cell>
          <cell r="EF63">
            <v>29</v>
          </cell>
          <cell r="EG63">
            <v>23</v>
          </cell>
          <cell r="EH63">
            <v>9</v>
          </cell>
          <cell r="EI63">
            <v>19</v>
          </cell>
          <cell r="EJ63">
            <v>8</v>
          </cell>
          <cell r="EK63">
            <v>13</v>
          </cell>
          <cell r="EL63">
            <v>10</v>
          </cell>
          <cell r="EM63">
            <v>12</v>
          </cell>
          <cell r="EN63">
            <v>15</v>
          </cell>
          <cell r="EO63">
            <v>11</v>
          </cell>
          <cell r="EP63">
            <v>22</v>
          </cell>
          <cell r="EQ63">
            <v>15</v>
          </cell>
          <cell r="ER63">
            <v>20</v>
          </cell>
          <cell r="ES63">
            <v>28</v>
          </cell>
          <cell r="ET63">
            <v>20</v>
          </cell>
          <cell r="EU63">
            <v>6</v>
          </cell>
          <cell r="EV63">
            <v>20</v>
          </cell>
          <cell r="EW63">
            <v>20</v>
          </cell>
          <cell r="EX63">
            <v>12</v>
          </cell>
          <cell r="EY63">
            <v>15</v>
          </cell>
          <cell r="EZ63">
            <v>19</v>
          </cell>
          <cell r="FA63">
            <v>15</v>
          </cell>
          <cell r="FB63">
            <v>17</v>
          </cell>
        </row>
        <row r="64">
          <cell r="DG64">
            <v>380</v>
          </cell>
          <cell r="DH64">
            <v>416</v>
          </cell>
          <cell r="DI64">
            <v>333</v>
          </cell>
          <cell r="DJ64">
            <v>887</v>
          </cell>
          <cell r="DK64">
            <v>309</v>
          </cell>
          <cell r="DL64">
            <v>499</v>
          </cell>
          <cell r="DM64">
            <v>151</v>
          </cell>
          <cell r="DN64">
            <v>394</v>
          </cell>
          <cell r="DO64">
            <v>129</v>
          </cell>
          <cell r="DP64">
            <v>692</v>
          </cell>
          <cell r="DQ64">
            <v>82</v>
          </cell>
          <cell r="DR64">
            <v>146</v>
          </cell>
          <cell r="DS64">
            <v>480</v>
          </cell>
          <cell r="DT64">
            <v>41</v>
          </cell>
          <cell r="DU64">
            <v>67</v>
          </cell>
          <cell r="DV64">
            <v>83</v>
          </cell>
          <cell r="DW64">
            <v>51</v>
          </cell>
          <cell r="DX64">
            <v>60</v>
          </cell>
          <cell r="DY64">
            <v>221</v>
          </cell>
          <cell r="DZ64">
            <v>50</v>
          </cell>
          <cell r="EA64">
            <v>273</v>
          </cell>
          <cell r="EB64">
            <v>346</v>
          </cell>
          <cell r="EC64">
            <v>53</v>
          </cell>
          <cell r="ED64">
            <v>53</v>
          </cell>
          <cell r="EE64">
            <v>284</v>
          </cell>
          <cell r="EF64">
            <v>590</v>
          </cell>
          <cell r="EG64">
            <v>275</v>
          </cell>
          <cell r="EH64">
            <v>95</v>
          </cell>
          <cell r="EI64">
            <v>389</v>
          </cell>
          <cell r="EJ64">
            <v>144</v>
          </cell>
          <cell r="EK64">
            <v>81</v>
          </cell>
          <cell r="EL64">
            <v>214</v>
          </cell>
          <cell r="EM64">
            <v>408</v>
          </cell>
          <cell r="EN64">
            <v>129</v>
          </cell>
          <cell r="EO64">
            <v>376</v>
          </cell>
          <cell r="EP64">
            <v>385</v>
          </cell>
          <cell r="EQ64">
            <v>230</v>
          </cell>
          <cell r="ER64">
            <v>224</v>
          </cell>
          <cell r="ES64">
            <v>464</v>
          </cell>
          <cell r="ET64">
            <v>227</v>
          </cell>
          <cell r="EU64">
            <v>119</v>
          </cell>
          <cell r="EV64">
            <v>330</v>
          </cell>
          <cell r="EW64">
            <v>619</v>
          </cell>
          <cell r="EX64">
            <v>174</v>
          </cell>
          <cell r="EY64">
            <v>113</v>
          </cell>
          <cell r="EZ64">
            <v>319</v>
          </cell>
          <cell r="FA64">
            <v>214</v>
          </cell>
          <cell r="FB64">
            <v>263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hreswerte"/>
      <sheetName val="Monatswerte"/>
      <sheetName val="Quoten"/>
      <sheetName val="Erwerbspersonen"/>
    </sheetNames>
    <sheetDataSet>
      <sheetData sheetId="0"/>
      <sheetData sheetId="1">
        <row r="3">
          <cell r="FC3">
            <v>7309</v>
          </cell>
          <cell r="FD3">
            <v>7260</v>
          </cell>
          <cell r="FE3">
            <v>7177</v>
          </cell>
          <cell r="FF3">
            <v>6920</v>
          </cell>
          <cell r="FG3">
            <v>6806</v>
          </cell>
          <cell r="FH3">
            <v>6670</v>
          </cell>
          <cell r="FI3">
            <v>6746</v>
          </cell>
          <cell r="FJ3">
            <v>6657</v>
          </cell>
          <cell r="FK3">
            <v>6628</v>
          </cell>
          <cell r="FL3">
            <v>6560</v>
          </cell>
          <cell r="FM3">
            <v>6741</v>
          </cell>
          <cell r="FN3">
            <v>6847</v>
          </cell>
          <cell r="FO3">
            <v>6845</v>
          </cell>
          <cell r="FP3">
            <v>6759</v>
          </cell>
          <cell r="FQ3">
            <v>6664</v>
          </cell>
          <cell r="FR3">
            <v>6424</v>
          </cell>
          <cell r="FS3">
            <v>6154</v>
          </cell>
          <cell r="FT3">
            <v>5864</v>
          </cell>
          <cell r="FU3">
            <v>5880</v>
          </cell>
          <cell r="FV3">
            <v>5829</v>
          </cell>
          <cell r="FW3">
            <v>5778</v>
          </cell>
          <cell r="FX3">
            <v>5825</v>
          </cell>
          <cell r="FY3">
            <v>6012</v>
          </cell>
          <cell r="FZ3">
            <v>6130</v>
          </cell>
          <cell r="GA3">
            <v>6107</v>
          </cell>
          <cell r="GB3">
            <v>5984</v>
          </cell>
          <cell r="GC3">
            <v>5886</v>
          </cell>
          <cell r="GD3">
            <v>5715</v>
          </cell>
          <cell r="GE3">
            <v>5580</v>
          </cell>
          <cell r="GF3">
            <v>5475</v>
          </cell>
          <cell r="GG3">
            <v>5500</v>
          </cell>
          <cell r="GH3">
            <v>5390</v>
          </cell>
          <cell r="GI3">
            <v>5461</v>
          </cell>
          <cell r="GJ3">
            <v>5611</v>
          </cell>
          <cell r="GK3">
            <v>5843</v>
          </cell>
          <cell r="GL3">
            <v>6059</v>
          </cell>
          <cell r="GM3">
            <v>6093</v>
          </cell>
          <cell r="GN3">
            <v>5944</v>
          </cell>
          <cell r="GO3">
            <v>6532</v>
          </cell>
          <cell r="GP3">
            <v>7049</v>
          </cell>
          <cell r="GQ3">
            <v>7251</v>
          </cell>
          <cell r="GR3">
            <v>7485</v>
          </cell>
          <cell r="GS3">
            <v>7787</v>
          </cell>
          <cell r="GT3">
            <v>7823</v>
          </cell>
          <cell r="GU3">
            <v>7840</v>
          </cell>
          <cell r="GV3">
            <v>7947</v>
          </cell>
          <cell r="GW3">
            <v>8262</v>
          </cell>
          <cell r="GX3">
            <v>8559</v>
          </cell>
          <cell r="GY3">
            <v>8574</v>
          </cell>
          <cell r="GZ3">
            <v>8526</v>
          </cell>
          <cell r="HA3">
            <v>8444</v>
          </cell>
          <cell r="HB3">
            <v>8270</v>
          </cell>
          <cell r="HC3">
            <v>8119</v>
          </cell>
          <cell r="HD3">
            <v>7898</v>
          </cell>
          <cell r="HE3">
            <v>7682</v>
          </cell>
          <cell r="HF3">
            <v>7447</v>
          </cell>
          <cell r="HG3">
            <v>7270</v>
          </cell>
          <cell r="HH3">
            <v>7133</v>
          </cell>
          <cell r="HI3">
            <v>7293</v>
          </cell>
          <cell r="HJ3">
            <v>7338</v>
          </cell>
          <cell r="HK3">
            <v>7208</v>
          </cell>
          <cell r="HL3">
            <v>7119</v>
          </cell>
          <cell r="HM3">
            <v>6898</v>
          </cell>
          <cell r="HN3">
            <v>6536</v>
          </cell>
          <cell r="HO3">
            <v>6261</v>
          </cell>
          <cell r="HP3">
            <v>6015</v>
          </cell>
          <cell r="HQ3">
            <v>5843</v>
          </cell>
          <cell r="HR3">
            <v>5657</v>
          </cell>
          <cell r="HS3">
            <v>5422</v>
          </cell>
          <cell r="HT3">
            <v>5393</v>
          </cell>
          <cell r="HU3">
            <v>5447</v>
          </cell>
          <cell r="HV3">
            <v>5466</v>
          </cell>
          <cell r="HW3">
            <v>5442</v>
          </cell>
          <cell r="HX3">
            <v>5447</v>
          </cell>
          <cell r="HY3">
            <v>5315</v>
          </cell>
          <cell r="HZ3">
            <v>5110</v>
          </cell>
          <cell r="IA3">
            <v>5001</v>
          </cell>
          <cell r="IB3">
            <v>4920</v>
          </cell>
          <cell r="IC3">
            <v>5008</v>
          </cell>
          <cell r="ID3">
            <v>4998</v>
          </cell>
          <cell r="IE3">
            <v>4936</v>
          </cell>
          <cell r="IF3">
            <v>5090</v>
          </cell>
          <cell r="IG3">
            <v>5408</v>
          </cell>
          <cell r="IH3">
            <v>5531</v>
          </cell>
        </row>
        <row r="4">
          <cell r="FC4">
            <v>4744</v>
          </cell>
          <cell r="FD4">
            <v>4602</v>
          </cell>
          <cell r="FE4">
            <v>4420</v>
          </cell>
          <cell r="FF4">
            <v>4281</v>
          </cell>
          <cell r="FG4">
            <v>4074</v>
          </cell>
          <cell r="FH4">
            <v>3860</v>
          </cell>
          <cell r="FI4">
            <v>3900</v>
          </cell>
          <cell r="FJ4">
            <v>3953</v>
          </cell>
          <cell r="FK4">
            <v>3801</v>
          </cell>
          <cell r="FL4">
            <v>3782</v>
          </cell>
          <cell r="FM4">
            <v>3869</v>
          </cell>
          <cell r="FN4">
            <v>4193</v>
          </cell>
          <cell r="FO4">
            <v>4160</v>
          </cell>
          <cell r="FP4">
            <v>4052</v>
          </cell>
          <cell r="FQ4">
            <v>4095</v>
          </cell>
          <cell r="FR4">
            <v>3633</v>
          </cell>
          <cell r="FS4">
            <v>3265</v>
          </cell>
          <cell r="FT4">
            <v>3088</v>
          </cell>
          <cell r="FU4">
            <v>2991</v>
          </cell>
          <cell r="FV4">
            <v>3048</v>
          </cell>
          <cell r="FW4">
            <v>2996</v>
          </cell>
          <cell r="FX4">
            <v>2865</v>
          </cell>
          <cell r="FY4">
            <v>2885</v>
          </cell>
          <cell r="FZ4">
            <v>3113</v>
          </cell>
          <cell r="GA4">
            <v>3218</v>
          </cell>
          <cell r="GB4">
            <v>3133</v>
          </cell>
          <cell r="GC4">
            <v>2977</v>
          </cell>
          <cell r="GD4">
            <v>2744</v>
          </cell>
          <cell r="GE4">
            <v>2610</v>
          </cell>
          <cell r="GF4">
            <v>2531</v>
          </cell>
          <cell r="GG4">
            <v>2540</v>
          </cell>
          <cell r="GH4">
            <v>2629</v>
          </cell>
          <cell r="GI4">
            <v>2683</v>
          </cell>
          <cell r="GJ4">
            <v>2761</v>
          </cell>
          <cell r="GK4">
            <v>2900</v>
          </cell>
          <cell r="GL4">
            <v>3199</v>
          </cell>
          <cell r="GM4">
            <v>3405</v>
          </cell>
          <cell r="GN4">
            <v>3408</v>
          </cell>
          <cell r="GO4">
            <v>3858</v>
          </cell>
          <cell r="GP4">
            <v>4304</v>
          </cell>
          <cell r="GQ4">
            <v>4446</v>
          </cell>
          <cell r="GR4">
            <v>4366</v>
          </cell>
          <cell r="GS4">
            <v>4393</v>
          </cell>
          <cell r="GT4">
            <v>4675</v>
          </cell>
          <cell r="GU4">
            <v>4581</v>
          </cell>
          <cell r="GV4">
            <v>4558</v>
          </cell>
          <cell r="GW4">
            <v>4560</v>
          </cell>
          <cell r="GX4">
            <v>4951</v>
          </cell>
          <cell r="GY4">
            <v>5246</v>
          </cell>
          <cell r="GZ4">
            <v>5243</v>
          </cell>
          <cell r="HA4">
            <v>4877</v>
          </cell>
          <cell r="HB4">
            <v>4672</v>
          </cell>
          <cell r="HC4">
            <v>4432</v>
          </cell>
          <cell r="HD4">
            <v>4215</v>
          </cell>
          <cell r="HE4">
            <v>4085</v>
          </cell>
          <cell r="HF4">
            <v>4077</v>
          </cell>
          <cell r="HG4">
            <v>3875</v>
          </cell>
          <cell r="HH4">
            <v>3741</v>
          </cell>
          <cell r="HI4">
            <v>3780</v>
          </cell>
          <cell r="HJ4">
            <v>4023</v>
          </cell>
          <cell r="HK4">
            <v>4081</v>
          </cell>
          <cell r="HL4">
            <v>4008</v>
          </cell>
          <cell r="HM4">
            <v>3762</v>
          </cell>
          <cell r="HN4">
            <v>3574</v>
          </cell>
          <cell r="HO4">
            <v>3267</v>
          </cell>
          <cell r="HP4">
            <v>3068</v>
          </cell>
          <cell r="HQ4">
            <v>3069</v>
          </cell>
          <cell r="HR4">
            <v>3087</v>
          </cell>
          <cell r="HS4">
            <v>2878</v>
          </cell>
          <cell r="HT4">
            <v>2787</v>
          </cell>
          <cell r="HU4">
            <v>2814</v>
          </cell>
          <cell r="HV4">
            <v>3074</v>
          </cell>
          <cell r="HW4">
            <v>3149</v>
          </cell>
          <cell r="HX4">
            <v>3107</v>
          </cell>
          <cell r="HY4">
            <v>2984</v>
          </cell>
          <cell r="HZ4">
            <v>2870</v>
          </cell>
          <cell r="IA4">
            <v>2792</v>
          </cell>
          <cell r="IB4">
            <v>2642</v>
          </cell>
          <cell r="IC4">
            <v>2731</v>
          </cell>
          <cell r="ID4">
            <v>2855</v>
          </cell>
          <cell r="IE4">
            <v>2817</v>
          </cell>
          <cell r="IF4">
            <v>2815</v>
          </cell>
          <cell r="IG4">
            <v>2963</v>
          </cell>
          <cell r="IH4">
            <v>3295</v>
          </cell>
        </row>
        <row r="5">
          <cell r="FC5">
            <v>4140</v>
          </cell>
          <cell r="FD5">
            <v>4104</v>
          </cell>
          <cell r="FE5">
            <v>4011</v>
          </cell>
          <cell r="FF5">
            <v>3835</v>
          </cell>
          <cell r="FG5">
            <v>3734</v>
          </cell>
          <cell r="FH5">
            <v>3635</v>
          </cell>
          <cell r="FI5">
            <v>3652</v>
          </cell>
          <cell r="FJ5">
            <v>3560</v>
          </cell>
          <cell r="FK5">
            <v>3559</v>
          </cell>
          <cell r="FL5">
            <v>3559</v>
          </cell>
          <cell r="FM5">
            <v>3718</v>
          </cell>
          <cell r="FN5">
            <v>3819</v>
          </cell>
          <cell r="FO5">
            <v>3748</v>
          </cell>
          <cell r="FP5">
            <v>3649</v>
          </cell>
          <cell r="FQ5">
            <v>3604</v>
          </cell>
          <cell r="FR5">
            <v>3451</v>
          </cell>
          <cell r="FS5">
            <v>3273</v>
          </cell>
          <cell r="FT5">
            <v>3118</v>
          </cell>
          <cell r="FU5">
            <v>3106</v>
          </cell>
          <cell r="FV5">
            <v>3046</v>
          </cell>
          <cell r="FW5">
            <v>2980</v>
          </cell>
          <cell r="FX5">
            <v>3021</v>
          </cell>
          <cell r="FY5">
            <v>3219</v>
          </cell>
          <cell r="FZ5">
            <v>3338</v>
          </cell>
          <cell r="GA5">
            <v>3348</v>
          </cell>
          <cell r="GB5">
            <v>3302</v>
          </cell>
          <cell r="GC5">
            <v>3221</v>
          </cell>
          <cell r="GD5">
            <v>3089</v>
          </cell>
          <cell r="GE5">
            <v>2972</v>
          </cell>
          <cell r="GF5">
            <v>2915</v>
          </cell>
          <cell r="GG5">
            <v>2915</v>
          </cell>
          <cell r="GH5">
            <v>2853</v>
          </cell>
          <cell r="GI5">
            <v>2887</v>
          </cell>
          <cell r="GJ5">
            <v>3000</v>
          </cell>
          <cell r="GK5">
            <v>3187</v>
          </cell>
          <cell r="GL5">
            <v>3363</v>
          </cell>
          <cell r="GM5">
            <v>3408</v>
          </cell>
          <cell r="GN5">
            <v>3313</v>
          </cell>
          <cell r="GO5">
            <v>3648</v>
          </cell>
          <cell r="GP5">
            <v>3927</v>
          </cell>
          <cell r="GQ5">
            <v>4032</v>
          </cell>
          <cell r="GR5">
            <v>4099</v>
          </cell>
          <cell r="GS5">
            <v>4265</v>
          </cell>
          <cell r="GT5">
            <v>4246</v>
          </cell>
          <cell r="GU5">
            <v>4266</v>
          </cell>
          <cell r="GV5">
            <v>4340</v>
          </cell>
          <cell r="GW5">
            <v>4570</v>
          </cell>
          <cell r="GX5">
            <v>4783</v>
          </cell>
          <cell r="GY5">
            <v>4761</v>
          </cell>
          <cell r="GZ5">
            <v>4727</v>
          </cell>
          <cell r="HA5">
            <v>4637</v>
          </cell>
          <cell r="HB5">
            <v>4498</v>
          </cell>
          <cell r="HC5">
            <v>4366</v>
          </cell>
          <cell r="HD5">
            <v>4220</v>
          </cell>
          <cell r="HE5">
            <v>4029</v>
          </cell>
          <cell r="HF5">
            <v>3941</v>
          </cell>
          <cell r="HG5">
            <v>3855</v>
          </cell>
          <cell r="HH5">
            <v>3788</v>
          </cell>
          <cell r="HI5">
            <v>3885</v>
          </cell>
          <cell r="HJ5">
            <v>4001</v>
          </cell>
          <cell r="HK5">
            <v>3922</v>
          </cell>
          <cell r="HL5">
            <v>3874</v>
          </cell>
          <cell r="HM5">
            <v>3754</v>
          </cell>
          <cell r="HN5">
            <v>3528</v>
          </cell>
          <cell r="HO5">
            <v>3324</v>
          </cell>
          <cell r="HP5">
            <v>3187</v>
          </cell>
          <cell r="HQ5">
            <v>3090</v>
          </cell>
          <cell r="HR5">
            <v>2953</v>
          </cell>
          <cell r="HS5">
            <v>2806</v>
          </cell>
          <cell r="HT5">
            <v>2824</v>
          </cell>
          <cell r="HU5">
            <v>2900</v>
          </cell>
          <cell r="HV5">
            <v>2966</v>
          </cell>
          <cell r="HW5">
            <v>2945</v>
          </cell>
          <cell r="HX5">
            <v>2936</v>
          </cell>
          <cell r="HY5">
            <v>2853</v>
          </cell>
          <cell r="HZ5">
            <v>2743</v>
          </cell>
          <cell r="IA5">
            <v>2698</v>
          </cell>
          <cell r="IB5">
            <v>2620</v>
          </cell>
          <cell r="IC5">
            <v>2671</v>
          </cell>
          <cell r="ID5">
            <v>2670</v>
          </cell>
          <cell r="IE5">
            <v>2626</v>
          </cell>
          <cell r="IF5">
            <v>2771</v>
          </cell>
          <cell r="IG5">
            <v>2982</v>
          </cell>
          <cell r="IH5">
            <v>3086</v>
          </cell>
        </row>
        <row r="6">
          <cell r="FC6">
            <v>3169</v>
          </cell>
          <cell r="FD6">
            <v>3156</v>
          </cell>
          <cell r="FE6">
            <v>3166</v>
          </cell>
          <cell r="FF6">
            <v>3085</v>
          </cell>
          <cell r="FG6">
            <v>3072</v>
          </cell>
          <cell r="FH6">
            <v>3035</v>
          </cell>
          <cell r="FI6">
            <v>3094</v>
          </cell>
          <cell r="FJ6">
            <v>3097</v>
          </cell>
          <cell r="FK6">
            <v>3069</v>
          </cell>
          <cell r="FL6">
            <v>3001</v>
          </cell>
          <cell r="FM6">
            <v>3023</v>
          </cell>
          <cell r="FN6">
            <v>3028</v>
          </cell>
          <cell r="FO6">
            <v>3097</v>
          </cell>
          <cell r="FP6">
            <v>3110</v>
          </cell>
          <cell r="FQ6">
            <v>3060</v>
          </cell>
          <cell r="FR6">
            <v>2973</v>
          </cell>
          <cell r="FS6">
            <v>2881</v>
          </cell>
          <cell r="FT6">
            <v>2746</v>
          </cell>
          <cell r="FU6">
            <v>2774</v>
          </cell>
          <cell r="FV6">
            <v>2783</v>
          </cell>
          <cell r="FW6">
            <v>2798</v>
          </cell>
          <cell r="FX6">
            <v>2804</v>
          </cell>
          <cell r="FY6">
            <v>2793</v>
          </cell>
          <cell r="FZ6">
            <v>2792</v>
          </cell>
          <cell r="GA6">
            <v>2759</v>
          </cell>
          <cell r="GB6">
            <v>2682</v>
          </cell>
          <cell r="GC6">
            <v>2665</v>
          </cell>
          <cell r="GD6">
            <v>2626</v>
          </cell>
          <cell r="GE6">
            <v>2608</v>
          </cell>
          <cell r="GF6">
            <v>2560</v>
          </cell>
          <cell r="GG6">
            <v>2585</v>
          </cell>
          <cell r="GH6">
            <v>2537</v>
          </cell>
          <cell r="GI6">
            <v>2574</v>
          </cell>
          <cell r="GJ6">
            <v>2611</v>
          </cell>
          <cell r="GK6">
            <v>2656</v>
          </cell>
          <cell r="GL6">
            <v>2696</v>
          </cell>
          <cell r="GM6">
            <v>2685</v>
          </cell>
          <cell r="GN6">
            <v>2631</v>
          </cell>
          <cell r="GO6">
            <v>2884</v>
          </cell>
          <cell r="GP6">
            <v>3122</v>
          </cell>
          <cell r="GQ6">
            <v>3219</v>
          </cell>
          <cell r="GR6">
            <v>3386</v>
          </cell>
          <cell r="GS6">
            <v>3522</v>
          </cell>
          <cell r="GT6">
            <v>3577</v>
          </cell>
          <cell r="GU6">
            <v>3574</v>
          </cell>
          <cell r="GV6">
            <v>3607</v>
          </cell>
          <cell r="GW6">
            <v>3692</v>
          </cell>
          <cell r="GX6">
            <v>3776</v>
          </cell>
          <cell r="GY6">
            <v>3813</v>
          </cell>
          <cell r="GZ6">
            <v>3799</v>
          </cell>
          <cell r="HA6">
            <v>3807</v>
          </cell>
          <cell r="HB6">
            <v>3772</v>
          </cell>
          <cell r="HC6">
            <v>3753</v>
          </cell>
          <cell r="HD6">
            <v>3678</v>
          </cell>
          <cell r="HE6">
            <v>3590</v>
          </cell>
          <cell r="HF6">
            <v>3506</v>
          </cell>
          <cell r="HG6">
            <v>3415</v>
          </cell>
          <cell r="HH6">
            <v>3345</v>
          </cell>
          <cell r="HI6">
            <v>3408</v>
          </cell>
          <cell r="HJ6">
            <v>3337</v>
          </cell>
          <cell r="HK6">
            <v>3286</v>
          </cell>
          <cell r="HL6">
            <v>3245</v>
          </cell>
          <cell r="HM6">
            <v>3144</v>
          </cell>
          <cell r="HN6">
            <v>3008</v>
          </cell>
          <cell r="HO6">
            <v>2937</v>
          </cell>
          <cell r="HP6">
            <v>2828</v>
          </cell>
          <cell r="HQ6">
            <v>2753</v>
          </cell>
          <cell r="HR6">
            <v>2704</v>
          </cell>
          <cell r="HS6">
            <v>2616</v>
          </cell>
          <cell r="HT6">
            <v>2569</v>
          </cell>
          <cell r="HU6">
            <v>2547</v>
          </cell>
          <cell r="HV6">
            <v>2500</v>
          </cell>
          <cell r="HW6">
            <v>2497</v>
          </cell>
          <cell r="HX6">
            <v>2511</v>
          </cell>
          <cell r="HY6">
            <v>2462</v>
          </cell>
          <cell r="HZ6">
            <v>2367</v>
          </cell>
          <cell r="IA6">
            <v>2303</v>
          </cell>
          <cell r="IB6">
            <v>2300</v>
          </cell>
          <cell r="IC6">
            <v>2337</v>
          </cell>
          <cell r="ID6">
            <v>2328</v>
          </cell>
          <cell r="IE6">
            <v>2310</v>
          </cell>
          <cell r="IF6">
            <v>2319</v>
          </cell>
          <cell r="IG6">
            <v>2426</v>
          </cell>
          <cell r="IH6">
            <v>2445</v>
          </cell>
        </row>
        <row r="7">
          <cell r="FC7">
            <v>3950</v>
          </cell>
          <cell r="FD7">
            <v>3900</v>
          </cell>
          <cell r="FE7">
            <v>3897</v>
          </cell>
          <cell r="FF7">
            <v>3765</v>
          </cell>
          <cell r="FG7">
            <v>3687</v>
          </cell>
          <cell r="FH7">
            <v>3646</v>
          </cell>
          <cell r="FI7">
            <v>3760</v>
          </cell>
          <cell r="FJ7">
            <v>3711</v>
          </cell>
          <cell r="FK7">
            <v>3701</v>
          </cell>
          <cell r="FL7">
            <v>3636</v>
          </cell>
          <cell r="FM7">
            <v>3673</v>
          </cell>
          <cell r="FN7">
            <v>3673</v>
          </cell>
          <cell r="FO7">
            <v>3674</v>
          </cell>
          <cell r="FP7">
            <v>3639</v>
          </cell>
          <cell r="FQ7">
            <v>3557</v>
          </cell>
          <cell r="FR7">
            <v>3457</v>
          </cell>
          <cell r="FS7">
            <v>3327</v>
          </cell>
          <cell r="FT7">
            <v>3232</v>
          </cell>
          <cell r="FU7">
            <v>3252</v>
          </cell>
          <cell r="FV7">
            <v>3197</v>
          </cell>
          <cell r="FW7">
            <v>3139</v>
          </cell>
          <cell r="FX7">
            <v>3133</v>
          </cell>
          <cell r="FY7">
            <v>3190</v>
          </cell>
          <cell r="FZ7">
            <v>3222</v>
          </cell>
          <cell r="GA7">
            <v>3188</v>
          </cell>
          <cell r="GB7">
            <v>3104</v>
          </cell>
          <cell r="GC7">
            <v>3007</v>
          </cell>
          <cell r="GD7">
            <v>2931</v>
          </cell>
          <cell r="GE7">
            <v>2859</v>
          </cell>
          <cell r="GF7">
            <v>2844</v>
          </cell>
          <cell r="GG7">
            <v>2916</v>
          </cell>
          <cell r="GH7">
            <v>2843</v>
          </cell>
          <cell r="GI7">
            <v>2839</v>
          </cell>
          <cell r="GJ7">
            <v>2860</v>
          </cell>
          <cell r="GK7">
            <v>2974</v>
          </cell>
          <cell r="GL7">
            <v>3077</v>
          </cell>
          <cell r="GM7">
            <v>3079</v>
          </cell>
          <cell r="GN7">
            <v>3001</v>
          </cell>
          <cell r="GO7">
            <v>3383</v>
          </cell>
          <cell r="GP7">
            <v>3734</v>
          </cell>
          <cell r="GQ7">
            <v>3890</v>
          </cell>
          <cell r="GR7">
            <v>4028</v>
          </cell>
          <cell r="GS7">
            <v>4205</v>
          </cell>
          <cell r="GT7">
            <v>4128</v>
          </cell>
          <cell r="GU7">
            <v>4081</v>
          </cell>
          <cell r="GV7">
            <v>4124</v>
          </cell>
          <cell r="GW7">
            <v>4244</v>
          </cell>
          <cell r="GX7">
            <v>4363</v>
          </cell>
          <cell r="GY7">
            <v>4330</v>
          </cell>
          <cell r="GZ7">
            <v>4316</v>
          </cell>
          <cell r="HA7">
            <v>4257</v>
          </cell>
          <cell r="HB7">
            <v>4157</v>
          </cell>
          <cell r="HC7">
            <v>4069</v>
          </cell>
          <cell r="HD7">
            <v>3962</v>
          </cell>
          <cell r="HE7">
            <v>3821</v>
          </cell>
          <cell r="HF7">
            <v>3674</v>
          </cell>
          <cell r="HG7">
            <v>3558</v>
          </cell>
          <cell r="HH7">
            <v>3502</v>
          </cell>
          <cell r="HI7">
            <v>3583</v>
          </cell>
          <cell r="HJ7">
            <v>3563</v>
          </cell>
          <cell r="HK7">
            <v>3486</v>
          </cell>
          <cell r="HL7">
            <v>3417</v>
          </cell>
          <cell r="HM7">
            <v>3320</v>
          </cell>
          <cell r="HN7">
            <v>3154</v>
          </cell>
          <cell r="HO7">
            <v>3005</v>
          </cell>
          <cell r="HP7">
            <v>2916</v>
          </cell>
          <cell r="HQ7">
            <v>2883</v>
          </cell>
          <cell r="HR7">
            <v>2785</v>
          </cell>
          <cell r="HS7">
            <v>2661</v>
          </cell>
          <cell r="HT7">
            <v>2656</v>
          </cell>
          <cell r="HU7">
            <v>2641</v>
          </cell>
          <cell r="HV7">
            <v>2610</v>
          </cell>
          <cell r="HW7">
            <v>2571</v>
          </cell>
          <cell r="HX7">
            <v>2549</v>
          </cell>
          <cell r="HY7">
            <v>2515</v>
          </cell>
          <cell r="HZ7">
            <v>2422</v>
          </cell>
          <cell r="IA7">
            <v>2350</v>
          </cell>
          <cell r="IB7">
            <v>2326</v>
          </cell>
          <cell r="IC7">
            <v>2429</v>
          </cell>
          <cell r="ID7">
            <v>2386</v>
          </cell>
          <cell r="IE7">
            <v>2329</v>
          </cell>
          <cell r="IF7">
            <v>2365</v>
          </cell>
          <cell r="IG7">
            <v>2495</v>
          </cell>
          <cell r="IH7">
            <v>2530</v>
          </cell>
        </row>
        <row r="8">
          <cell r="FC8">
            <v>3359</v>
          </cell>
          <cell r="FD8">
            <v>3360</v>
          </cell>
          <cell r="FE8">
            <v>3280</v>
          </cell>
          <cell r="FF8">
            <v>3155</v>
          </cell>
          <cell r="FG8">
            <v>3119</v>
          </cell>
          <cell r="FH8">
            <v>3024</v>
          </cell>
          <cell r="FI8">
            <v>2986</v>
          </cell>
          <cell r="FJ8">
            <v>2946</v>
          </cell>
          <cell r="FK8">
            <v>2927</v>
          </cell>
          <cell r="FL8">
            <v>2924</v>
          </cell>
          <cell r="FM8">
            <v>3068</v>
          </cell>
          <cell r="FN8">
            <v>3174</v>
          </cell>
          <cell r="FO8">
            <v>3171</v>
          </cell>
          <cell r="FP8">
            <v>3120</v>
          </cell>
          <cell r="FQ8">
            <v>3107</v>
          </cell>
          <cell r="FR8">
            <v>2967</v>
          </cell>
          <cell r="FS8">
            <v>2827</v>
          </cell>
          <cell r="FT8">
            <v>2632</v>
          </cell>
          <cell r="FU8">
            <v>2628</v>
          </cell>
          <cell r="FV8">
            <v>2632</v>
          </cell>
          <cell r="FW8">
            <v>2639</v>
          </cell>
          <cell r="FX8">
            <v>2692</v>
          </cell>
          <cell r="FY8">
            <v>2822</v>
          </cell>
          <cell r="FZ8">
            <v>2908</v>
          </cell>
          <cell r="GA8">
            <v>2919</v>
          </cell>
          <cell r="GB8">
            <v>2880</v>
          </cell>
          <cell r="GC8">
            <v>2879</v>
          </cell>
          <cell r="GD8">
            <v>2784</v>
          </cell>
          <cell r="GE8">
            <v>2721</v>
          </cell>
          <cell r="GF8">
            <v>2631</v>
          </cell>
          <cell r="GG8">
            <v>2584</v>
          </cell>
          <cell r="GH8">
            <v>2547</v>
          </cell>
          <cell r="GI8">
            <v>2622</v>
          </cell>
          <cell r="GJ8">
            <v>2751</v>
          </cell>
          <cell r="GK8">
            <v>2869</v>
          </cell>
          <cell r="GL8">
            <v>2982</v>
          </cell>
          <cell r="GM8">
            <v>3014</v>
          </cell>
          <cell r="GN8">
            <v>2943</v>
          </cell>
          <cell r="GO8">
            <v>3149</v>
          </cell>
          <cell r="GP8">
            <v>3315</v>
          </cell>
          <cell r="GQ8">
            <v>3361</v>
          </cell>
          <cell r="GR8">
            <v>3457</v>
          </cell>
          <cell r="GS8">
            <v>3582</v>
          </cell>
          <cell r="GT8">
            <v>3695</v>
          </cell>
          <cell r="GU8">
            <v>3759</v>
          </cell>
          <cell r="GV8">
            <v>3823</v>
          </cell>
          <cell r="GW8">
            <v>4018</v>
          </cell>
          <cell r="GX8">
            <v>4196</v>
          </cell>
          <cell r="GY8">
            <v>4244</v>
          </cell>
          <cell r="GZ8">
            <v>4210</v>
          </cell>
          <cell r="HA8">
            <v>4187</v>
          </cell>
          <cell r="HB8">
            <v>4113</v>
          </cell>
          <cell r="HC8">
            <v>4050</v>
          </cell>
          <cell r="HD8">
            <v>3936</v>
          </cell>
          <cell r="HE8">
            <v>3861</v>
          </cell>
          <cell r="HF8">
            <v>3773</v>
          </cell>
          <cell r="HG8">
            <v>3712</v>
          </cell>
          <cell r="HH8">
            <v>3631</v>
          </cell>
          <cell r="HI8">
            <v>3710</v>
          </cell>
          <cell r="HJ8">
            <v>3775</v>
          </cell>
          <cell r="HK8">
            <v>3722</v>
          </cell>
          <cell r="HL8">
            <v>3702</v>
          </cell>
          <cell r="HM8">
            <v>3578</v>
          </cell>
          <cell r="HN8">
            <v>3382</v>
          </cell>
          <cell r="HO8">
            <v>3256</v>
          </cell>
          <cell r="HP8">
            <v>3099</v>
          </cell>
          <cell r="HQ8">
            <v>2960</v>
          </cell>
          <cell r="HR8">
            <v>2872</v>
          </cell>
          <cell r="HS8">
            <v>2761</v>
          </cell>
          <cell r="HT8">
            <v>2737</v>
          </cell>
          <cell r="HU8">
            <v>2806</v>
          </cell>
          <cell r="HV8">
            <v>2856</v>
          </cell>
          <cell r="HW8">
            <v>2871</v>
          </cell>
          <cell r="HX8">
            <v>2898</v>
          </cell>
          <cell r="HY8">
            <v>2800</v>
          </cell>
          <cell r="HZ8">
            <v>2688</v>
          </cell>
          <cell r="IA8">
            <v>2651</v>
          </cell>
          <cell r="IB8">
            <v>2594</v>
          </cell>
          <cell r="IC8">
            <v>2579</v>
          </cell>
          <cell r="ID8">
            <v>2612</v>
          </cell>
          <cell r="IE8">
            <v>2607</v>
          </cell>
          <cell r="IF8">
            <v>2725</v>
          </cell>
          <cell r="IG8">
            <v>2913</v>
          </cell>
          <cell r="IH8">
            <v>3001</v>
          </cell>
        </row>
        <row r="10">
          <cell r="FC10">
            <v>296</v>
          </cell>
          <cell r="FD10">
            <v>291</v>
          </cell>
          <cell r="FE10">
            <v>274</v>
          </cell>
          <cell r="FF10">
            <v>246</v>
          </cell>
          <cell r="FG10">
            <v>232</v>
          </cell>
          <cell r="FH10">
            <v>239</v>
          </cell>
          <cell r="FI10">
            <v>333</v>
          </cell>
          <cell r="FJ10">
            <v>339</v>
          </cell>
          <cell r="FK10">
            <v>317</v>
          </cell>
          <cell r="FL10">
            <v>289</v>
          </cell>
          <cell r="FM10">
            <v>268</v>
          </cell>
          <cell r="FN10">
            <v>254</v>
          </cell>
          <cell r="FO10">
            <v>269</v>
          </cell>
          <cell r="FP10">
            <v>279</v>
          </cell>
          <cell r="FQ10">
            <v>256</v>
          </cell>
          <cell r="FR10">
            <v>228</v>
          </cell>
          <cell r="FS10">
            <v>204</v>
          </cell>
          <cell r="FT10">
            <v>209</v>
          </cell>
          <cell r="FU10">
            <v>249</v>
          </cell>
          <cell r="FV10">
            <v>302</v>
          </cell>
          <cell r="FW10">
            <v>275</v>
          </cell>
          <cell r="FX10">
            <v>264</v>
          </cell>
          <cell r="FY10">
            <v>275</v>
          </cell>
          <cell r="FZ10">
            <v>278</v>
          </cell>
          <cell r="GA10">
            <v>272</v>
          </cell>
          <cell r="GB10">
            <v>254</v>
          </cell>
          <cell r="GC10">
            <v>236</v>
          </cell>
          <cell r="GD10">
            <v>208</v>
          </cell>
          <cell r="GE10">
            <v>186</v>
          </cell>
          <cell r="GF10">
            <v>193</v>
          </cell>
          <cell r="GG10">
            <v>247</v>
          </cell>
          <cell r="GH10">
            <v>272</v>
          </cell>
          <cell r="GI10">
            <v>271</v>
          </cell>
          <cell r="GJ10">
            <v>270</v>
          </cell>
          <cell r="GK10">
            <v>259</v>
          </cell>
          <cell r="GL10">
            <v>250</v>
          </cell>
          <cell r="GM10">
            <v>249</v>
          </cell>
          <cell r="GN10">
            <v>223</v>
          </cell>
          <cell r="GO10">
            <v>219</v>
          </cell>
          <cell r="GP10">
            <v>223</v>
          </cell>
          <cell r="GQ10">
            <v>238</v>
          </cell>
          <cell r="GR10">
            <v>254</v>
          </cell>
          <cell r="GS10">
            <v>338</v>
          </cell>
          <cell r="GT10">
            <v>324</v>
          </cell>
          <cell r="GU10">
            <v>307</v>
          </cell>
          <cell r="GV10">
            <v>309</v>
          </cell>
          <cell r="GW10">
            <v>304</v>
          </cell>
          <cell r="GX10">
            <v>290</v>
          </cell>
          <cell r="GY10">
            <v>282</v>
          </cell>
          <cell r="GZ10">
            <v>267</v>
          </cell>
          <cell r="HA10">
            <v>265</v>
          </cell>
          <cell r="HB10">
            <v>242</v>
          </cell>
          <cell r="HC10">
            <v>241</v>
          </cell>
          <cell r="HD10">
            <v>226</v>
          </cell>
          <cell r="HE10">
            <v>275</v>
          </cell>
          <cell r="HF10">
            <v>236</v>
          </cell>
          <cell r="HG10">
            <v>216</v>
          </cell>
          <cell r="HH10">
            <v>208</v>
          </cell>
          <cell r="HI10">
            <v>203</v>
          </cell>
          <cell r="HJ10">
            <v>197</v>
          </cell>
          <cell r="HK10">
            <v>208</v>
          </cell>
          <cell r="HL10">
            <v>201</v>
          </cell>
          <cell r="HM10">
            <v>187</v>
          </cell>
          <cell r="HN10">
            <v>162</v>
          </cell>
          <cell r="HO10">
            <v>150</v>
          </cell>
          <cell r="HP10">
            <v>134</v>
          </cell>
          <cell r="HQ10">
            <v>143</v>
          </cell>
          <cell r="HR10">
            <v>178</v>
          </cell>
          <cell r="HS10">
            <v>159</v>
          </cell>
          <cell r="HT10">
            <v>158</v>
          </cell>
          <cell r="HU10">
            <v>151</v>
          </cell>
          <cell r="HV10">
            <v>152</v>
          </cell>
          <cell r="HW10">
            <v>156</v>
          </cell>
          <cell r="HX10">
            <v>164</v>
          </cell>
          <cell r="HY10">
            <v>155</v>
          </cell>
          <cell r="HZ10">
            <v>152</v>
          </cell>
          <cell r="IA10">
            <v>143</v>
          </cell>
          <cell r="IB10">
            <v>138</v>
          </cell>
          <cell r="IC10">
            <v>176</v>
          </cell>
          <cell r="ID10">
            <v>173</v>
          </cell>
          <cell r="IE10">
            <v>165</v>
          </cell>
          <cell r="IF10">
            <v>179</v>
          </cell>
          <cell r="IG10">
            <v>187</v>
          </cell>
          <cell r="IH10">
            <v>188</v>
          </cell>
        </row>
        <row r="11">
          <cell r="FC11">
            <v>709</v>
          </cell>
          <cell r="FD11">
            <v>692</v>
          </cell>
          <cell r="FE11">
            <v>659</v>
          </cell>
          <cell r="FF11">
            <v>619</v>
          </cell>
          <cell r="FG11">
            <v>583</v>
          </cell>
          <cell r="FH11">
            <v>544</v>
          </cell>
          <cell r="FI11">
            <v>579</v>
          </cell>
          <cell r="FJ11">
            <v>572</v>
          </cell>
          <cell r="FK11">
            <v>565</v>
          </cell>
          <cell r="FL11">
            <v>551</v>
          </cell>
          <cell r="FM11">
            <v>572</v>
          </cell>
          <cell r="FN11">
            <v>590</v>
          </cell>
          <cell r="FO11">
            <v>612</v>
          </cell>
          <cell r="FP11">
            <v>618</v>
          </cell>
          <cell r="FQ11">
            <v>585</v>
          </cell>
          <cell r="FR11">
            <v>563</v>
          </cell>
          <cell r="FS11">
            <v>517</v>
          </cell>
          <cell r="FT11">
            <v>478</v>
          </cell>
          <cell r="FU11">
            <v>512</v>
          </cell>
          <cell r="FV11">
            <v>539</v>
          </cell>
          <cell r="FW11">
            <v>504</v>
          </cell>
          <cell r="FX11">
            <v>499</v>
          </cell>
          <cell r="FY11">
            <v>518</v>
          </cell>
          <cell r="FZ11">
            <v>515</v>
          </cell>
          <cell r="GA11">
            <v>510</v>
          </cell>
          <cell r="GB11">
            <v>509</v>
          </cell>
          <cell r="GC11">
            <v>500</v>
          </cell>
          <cell r="GD11">
            <v>460</v>
          </cell>
          <cell r="GE11">
            <v>442</v>
          </cell>
          <cell r="GF11">
            <v>436</v>
          </cell>
          <cell r="GG11">
            <v>467</v>
          </cell>
          <cell r="GH11">
            <v>453</v>
          </cell>
          <cell r="GI11">
            <v>454</v>
          </cell>
          <cell r="GJ11">
            <v>475</v>
          </cell>
          <cell r="GK11">
            <v>496</v>
          </cell>
          <cell r="GL11">
            <v>510</v>
          </cell>
          <cell r="GM11">
            <v>493</v>
          </cell>
          <cell r="GN11">
            <v>460</v>
          </cell>
          <cell r="GO11">
            <v>560</v>
          </cell>
          <cell r="GP11">
            <v>677</v>
          </cell>
          <cell r="GQ11">
            <v>688</v>
          </cell>
          <cell r="GR11">
            <v>712</v>
          </cell>
          <cell r="GS11">
            <v>763</v>
          </cell>
          <cell r="GT11">
            <v>769</v>
          </cell>
          <cell r="GU11">
            <v>713</v>
          </cell>
          <cell r="GV11">
            <v>691</v>
          </cell>
          <cell r="GW11">
            <v>712</v>
          </cell>
          <cell r="GX11">
            <v>740</v>
          </cell>
          <cell r="GY11">
            <v>739</v>
          </cell>
          <cell r="GZ11">
            <v>710</v>
          </cell>
          <cell r="HA11">
            <v>685</v>
          </cell>
          <cell r="HB11">
            <v>638</v>
          </cell>
          <cell r="HC11">
            <v>609</v>
          </cell>
          <cell r="HD11">
            <v>585</v>
          </cell>
          <cell r="HE11">
            <v>598</v>
          </cell>
          <cell r="HF11">
            <v>578</v>
          </cell>
          <cell r="HG11">
            <v>533</v>
          </cell>
          <cell r="HH11">
            <v>510</v>
          </cell>
          <cell r="HI11">
            <v>502</v>
          </cell>
          <cell r="HJ11">
            <v>517</v>
          </cell>
          <cell r="HK11">
            <v>505</v>
          </cell>
          <cell r="HL11">
            <v>500</v>
          </cell>
          <cell r="HM11">
            <v>462</v>
          </cell>
          <cell r="HN11">
            <v>440</v>
          </cell>
          <cell r="HO11">
            <v>400</v>
          </cell>
          <cell r="HP11">
            <v>374</v>
          </cell>
          <cell r="HQ11">
            <v>385</v>
          </cell>
          <cell r="HR11">
            <v>348</v>
          </cell>
          <cell r="HS11">
            <v>330</v>
          </cell>
          <cell r="HT11">
            <v>334</v>
          </cell>
          <cell r="HU11">
            <v>333</v>
          </cell>
          <cell r="HV11">
            <v>333</v>
          </cell>
          <cell r="HW11">
            <v>330</v>
          </cell>
          <cell r="HX11">
            <v>353</v>
          </cell>
          <cell r="HY11">
            <v>373</v>
          </cell>
          <cell r="HZ11">
            <v>343</v>
          </cell>
          <cell r="IA11">
            <v>346</v>
          </cell>
          <cell r="IB11">
            <v>358</v>
          </cell>
          <cell r="IC11">
            <v>363</v>
          </cell>
          <cell r="ID11">
            <v>355</v>
          </cell>
          <cell r="IE11">
            <v>344</v>
          </cell>
          <cell r="IF11">
            <v>361</v>
          </cell>
          <cell r="IG11">
            <v>375</v>
          </cell>
          <cell r="IH11">
            <v>402</v>
          </cell>
        </row>
        <row r="12">
          <cell r="FC12">
            <v>960</v>
          </cell>
          <cell r="FD12">
            <v>960</v>
          </cell>
          <cell r="FE12">
            <v>941</v>
          </cell>
          <cell r="FF12">
            <v>900</v>
          </cell>
          <cell r="FG12">
            <v>873</v>
          </cell>
          <cell r="FH12">
            <v>838</v>
          </cell>
          <cell r="FI12">
            <v>808</v>
          </cell>
          <cell r="FJ12">
            <v>805</v>
          </cell>
          <cell r="FK12">
            <v>815</v>
          </cell>
          <cell r="FL12">
            <v>827</v>
          </cell>
          <cell r="FM12">
            <v>855</v>
          </cell>
          <cell r="FN12">
            <v>880</v>
          </cell>
          <cell r="FO12">
            <v>880</v>
          </cell>
          <cell r="FP12">
            <v>888</v>
          </cell>
          <cell r="FQ12">
            <v>867</v>
          </cell>
          <cell r="FR12">
            <v>822</v>
          </cell>
          <cell r="FS12">
            <v>769</v>
          </cell>
          <cell r="FT12">
            <v>724</v>
          </cell>
          <cell r="FU12">
            <v>709</v>
          </cell>
          <cell r="FV12">
            <v>684</v>
          </cell>
          <cell r="FW12">
            <v>684</v>
          </cell>
          <cell r="FX12">
            <v>678</v>
          </cell>
          <cell r="FY12">
            <v>733</v>
          </cell>
          <cell r="FZ12">
            <v>774</v>
          </cell>
          <cell r="GA12">
            <v>809</v>
          </cell>
          <cell r="GB12">
            <v>789</v>
          </cell>
          <cell r="GC12">
            <v>760</v>
          </cell>
          <cell r="GD12">
            <v>726</v>
          </cell>
          <cell r="GE12">
            <v>720</v>
          </cell>
          <cell r="GF12">
            <v>704</v>
          </cell>
          <cell r="GG12">
            <v>703</v>
          </cell>
          <cell r="GH12">
            <v>673</v>
          </cell>
          <cell r="GI12">
            <v>679</v>
          </cell>
          <cell r="GJ12">
            <v>695</v>
          </cell>
          <cell r="GK12">
            <v>729</v>
          </cell>
          <cell r="GL12">
            <v>761</v>
          </cell>
          <cell r="GM12">
            <v>742</v>
          </cell>
          <cell r="GN12">
            <v>716</v>
          </cell>
          <cell r="GO12">
            <v>829</v>
          </cell>
          <cell r="GP12">
            <v>946</v>
          </cell>
          <cell r="GQ12">
            <v>981</v>
          </cell>
          <cell r="GR12">
            <v>994</v>
          </cell>
          <cell r="GS12">
            <v>1018</v>
          </cell>
          <cell r="GT12">
            <v>1001</v>
          </cell>
          <cell r="GU12">
            <v>1010</v>
          </cell>
          <cell r="GV12">
            <v>1019</v>
          </cell>
          <cell r="GW12">
            <v>1059</v>
          </cell>
          <cell r="GX12">
            <v>1097</v>
          </cell>
          <cell r="GY12">
            <v>1096</v>
          </cell>
          <cell r="GZ12">
            <v>1090</v>
          </cell>
          <cell r="HA12">
            <v>1037</v>
          </cell>
          <cell r="HB12">
            <v>996</v>
          </cell>
          <cell r="HC12">
            <v>981</v>
          </cell>
          <cell r="HD12">
            <v>924</v>
          </cell>
          <cell r="HE12">
            <v>881</v>
          </cell>
          <cell r="HF12">
            <v>841</v>
          </cell>
          <cell r="HG12">
            <v>814</v>
          </cell>
          <cell r="HH12">
            <v>773</v>
          </cell>
          <cell r="HI12">
            <v>809</v>
          </cell>
          <cell r="HJ12">
            <v>820</v>
          </cell>
          <cell r="HK12">
            <v>818</v>
          </cell>
          <cell r="HL12">
            <v>821</v>
          </cell>
          <cell r="HM12">
            <v>799</v>
          </cell>
          <cell r="HN12">
            <v>755</v>
          </cell>
          <cell r="HO12">
            <v>709</v>
          </cell>
          <cell r="HP12">
            <v>678</v>
          </cell>
          <cell r="HQ12">
            <v>666</v>
          </cell>
          <cell r="HR12">
            <v>632</v>
          </cell>
          <cell r="HS12">
            <v>621</v>
          </cell>
          <cell r="HT12">
            <v>617</v>
          </cell>
          <cell r="HU12">
            <v>615</v>
          </cell>
          <cell r="HV12">
            <v>618</v>
          </cell>
          <cell r="HW12">
            <v>613</v>
          </cell>
          <cell r="HX12">
            <v>603</v>
          </cell>
          <cell r="HY12">
            <v>574</v>
          </cell>
          <cell r="HZ12">
            <v>545</v>
          </cell>
          <cell r="IA12">
            <v>519</v>
          </cell>
          <cell r="IB12">
            <v>532</v>
          </cell>
          <cell r="IC12">
            <v>569</v>
          </cell>
          <cell r="ID12">
            <v>575</v>
          </cell>
          <cell r="IE12">
            <v>568</v>
          </cell>
          <cell r="IF12">
            <v>593</v>
          </cell>
          <cell r="IG12">
            <v>631</v>
          </cell>
          <cell r="IH12">
            <v>658</v>
          </cell>
        </row>
        <row r="13">
          <cell r="FC13">
            <v>1791</v>
          </cell>
          <cell r="FD13">
            <v>1781</v>
          </cell>
          <cell r="FE13">
            <v>1745</v>
          </cell>
          <cell r="FF13">
            <v>1663</v>
          </cell>
          <cell r="FG13">
            <v>1648</v>
          </cell>
          <cell r="FH13">
            <v>1611</v>
          </cell>
          <cell r="FI13">
            <v>1605</v>
          </cell>
          <cell r="FJ13">
            <v>1557</v>
          </cell>
          <cell r="FK13">
            <v>1570</v>
          </cell>
          <cell r="FL13">
            <v>1559</v>
          </cell>
          <cell r="FM13">
            <v>1583</v>
          </cell>
          <cell r="FN13">
            <v>1606</v>
          </cell>
          <cell r="FO13">
            <v>1562</v>
          </cell>
          <cell r="FP13">
            <v>1543</v>
          </cell>
          <cell r="FQ13">
            <v>1506</v>
          </cell>
          <cell r="FR13">
            <v>1446</v>
          </cell>
          <cell r="FS13">
            <v>1397</v>
          </cell>
          <cell r="FT13">
            <v>1375</v>
          </cell>
          <cell r="FU13">
            <v>1384</v>
          </cell>
          <cell r="FV13">
            <v>1336</v>
          </cell>
          <cell r="FW13">
            <v>1371</v>
          </cell>
          <cell r="FX13">
            <v>1410</v>
          </cell>
          <cell r="FY13">
            <v>1472</v>
          </cell>
          <cell r="FZ13">
            <v>1499</v>
          </cell>
          <cell r="GA13">
            <v>1456</v>
          </cell>
          <cell r="GB13">
            <v>1420</v>
          </cell>
          <cell r="GC13">
            <v>1405</v>
          </cell>
          <cell r="GD13">
            <v>1384</v>
          </cell>
          <cell r="GE13">
            <v>1381</v>
          </cell>
          <cell r="GF13">
            <v>1329</v>
          </cell>
          <cell r="GG13">
            <v>1319</v>
          </cell>
          <cell r="GH13">
            <v>1288</v>
          </cell>
          <cell r="GI13">
            <v>1313</v>
          </cell>
          <cell r="GJ13">
            <v>1372</v>
          </cell>
          <cell r="GK13">
            <v>1426</v>
          </cell>
          <cell r="GL13">
            <v>1472</v>
          </cell>
          <cell r="GM13">
            <v>1501</v>
          </cell>
          <cell r="GN13">
            <v>1476</v>
          </cell>
          <cell r="GO13">
            <v>1607</v>
          </cell>
          <cell r="GP13">
            <v>1718</v>
          </cell>
          <cell r="GQ13">
            <v>1724</v>
          </cell>
          <cell r="GR13">
            <v>1761</v>
          </cell>
          <cell r="GS13">
            <v>1791</v>
          </cell>
          <cell r="GT13">
            <v>1807</v>
          </cell>
          <cell r="GU13">
            <v>1795</v>
          </cell>
          <cell r="GV13">
            <v>1836</v>
          </cell>
          <cell r="GW13">
            <v>1939</v>
          </cell>
          <cell r="GX13">
            <v>2033</v>
          </cell>
          <cell r="GY13">
            <v>2086</v>
          </cell>
          <cell r="GZ13">
            <v>2090</v>
          </cell>
          <cell r="HA13">
            <v>2070</v>
          </cell>
          <cell r="HB13">
            <v>2036</v>
          </cell>
          <cell r="HC13">
            <v>2014</v>
          </cell>
          <cell r="HD13">
            <v>1969</v>
          </cell>
          <cell r="HE13">
            <v>1874</v>
          </cell>
          <cell r="HF13">
            <v>1842</v>
          </cell>
          <cell r="HG13">
            <v>1809</v>
          </cell>
          <cell r="HH13">
            <v>1784</v>
          </cell>
          <cell r="HI13">
            <v>1852</v>
          </cell>
          <cell r="HJ13">
            <v>1862</v>
          </cell>
          <cell r="HK13">
            <v>1841</v>
          </cell>
          <cell r="HL13">
            <v>1791</v>
          </cell>
          <cell r="HM13">
            <v>1737</v>
          </cell>
          <cell r="HN13">
            <v>1637</v>
          </cell>
          <cell r="HO13">
            <v>1597</v>
          </cell>
          <cell r="HP13">
            <v>1549</v>
          </cell>
          <cell r="HQ13">
            <v>1499</v>
          </cell>
          <cell r="HR13">
            <v>1409</v>
          </cell>
          <cell r="HS13">
            <v>1339</v>
          </cell>
          <cell r="HT13">
            <v>1330</v>
          </cell>
          <cell r="HU13">
            <v>1354</v>
          </cell>
          <cell r="HV13">
            <v>1381</v>
          </cell>
          <cell r="HW13">
            <v>1386</v>
          </cell>
          <cell r="HX13">
            <v>1354</v>
          </cell>
          <cell r="HY13">
            <v>1341</v>
          </cell>
          <cell r="HZ13">
            <v>1312</v>
          </cell>
          <cell r="IA13">
            <v>1311</v>
          </cell>
          <cell r="IB13">
            <v>1299</v>
          </cell>
          <cell r="IC13">
            <v>1314</v>
          </cell>
          <cell r="ID13">
            <v>1302</v>
          </cell>
          <cell r="IE13">
            <v>1285</v>
          </cell>
          <cell r="IF13">
            <v>1279</v>
          </cell>
          <cell r="IG13">
            <v>1365</v>
          </cell>
          <cell r="IH13">
            <v>1377</v>
          </cell>
        </row>
        <row r="14">
          <cell r="FC14">
            <v>1441</v>
          </cell>
          <cell r="FD14">
            <v>1430</v>
          </cell>
          <cell r="FE14">
            <v>1419</v>
          </cell>
          <cell r="FF14">
            <v>1400</v>
          </cell>
          <cell r="FG14">
            <v>1371</v>
          </cell>
          <cell r="FH14">
            <v>1339</v>
          </cell>
          <cell r="FI14">
            <v>1308</v>
          </cell>
          <cell r="FJ14">
            <v>1290</v>
          </cell>
          <cell r="FK14">
            <v>1268</v>
          </cell>
          <cell r="FL14">
            <v>1255</v>
          </cell>
          <cell r="FM14">
            <v>1306</v>
          </cell>
          <cell r="FN14">
            <v>1326</v>
          </cell>
          <cell r="FO14">
            <v>1354</v>
          </cell>
          <cell r="FP14">
            <v>1280</v>
          </cell>
          <cell r="FQ14">
            <v>1280</v>
          </cell>
          <cell r="FR14">
            <v>1242</v>
          </cell>
          <cell r="FS14">
            <v>1197</v>
          </cell>
          <cell r="FT14">
            <v>1166</v>
          </cell>
          <cell r="FU14">
            <v>1154</v>
          </cell>
          <cell r="FV14">
            <v>1148</v>
          </cell>
          <cell r="FW14">
            <v>1157</v>
          </cell>
          <cell r="FX14">
            <v>1146</v>
          </cell>
          <cell r="FY14">
            <v>1172</v>
          </cell>
          <cell r="FZ14">
            <v>1220</v>
          </cell>
          <cell r="GA14">
            <v>1209</v>
          </cell>
          <cell r="GB14">
            <v>1186</v>
          </cell>
          <cell r="GC14">
            <v>1185</v>
          </cell>
          <cell r="GD14">
            <v>1133</v>
          </cell>
          <cell r="GE14">
            <v>1091</v>
          </cell>
          <cell r="GF14">
            <v>1069</v>
          </cell>
          <cell r="GG14">
            <v>1046</v>
          </cell>
          <cell r="GH14">
            <v>1025</v>
          </cell>
          <cell r="GI14">
            <v>1045</v>
          </cell>
          <cell r="GJ14">
            <v>1085</v>
          </cell>
          <cell r="GK14">
            <v>1171</v>
          </cell>
          <cell r="GL14">
            <v>1249</v>
          </cell>
          <cell r="GM14">
            <v>1246</v>
          </cell>
          <cell r="GN14">
            <v>1217</v>
          </cell>
          <cell r="GO14">
            <v>1340</v>
          </cell>
          <cell r="GP14">
            <v>1419</v>
          </cell>
          <cell r="GQ14">
            <v>1461</v>
          </cell>
          <cell r="GR14">
            <v>1490</v>
          </cell>
          <cell r="GS14">
            <v>1548</v>
          </cell>
          <cell r="GT14">
            <v>1570</v>
          </cell>
          <cell r="GU14">
            <v>1608</v>
          </cell>
          <cell r="GV14">
            <v>1626</v>
          </cell>
          <cell r="GW14">
            <v>1675</v>
          </cell>
          <cell r="GX14">
            <v>1759</v>
          </cell>
          <cell r="GY14">
            <v>1739</v>
          </cell>
          <cell r="GZ14">
            <v>1739</v>
          </cell>
          <cell r="HA14">
            <v>1733</v>
          </cell>
          <cell r="HB14">
            <v>1720</v>
          </cell>
          <cell r="HC14">
            <v>1663</v>
          </cell>
          <cell r="HD14">
            <v>1615</v>
          </cell>
          <cell r="HE14">
            <v>1531</v>
          </cell>
          <cell r="HF14">
            <v>1497</v>
          </cell>
          <cell r="HG14">
            <v>1488</v>
          </cell>
          <cell r="HH14">
            <v>1482</v>
          </cell>
          <cell r="HI14">
            <v>1521</v>
          </cell>
          <cell r="HJ14">
            <v>1535</v>
          </cell>
          <cell r="HK14">
            <v>1469</v>
          </cell>
          <cell r="HL14">
            <v>1460</v>
          </cell>
          <cell r="HM14">
            <v>1412</v>
          </cell>
          <cell r="HN14">
            <v>1328</v>
          </cell>
          <cell r="HO14">
            <v>1278</v>
          </cell>
          <cell r="HP14">
            <v>1229</v>
          </cell>
          <cell r="HQ14">
            <v>1147</v>
          </cell>
          <cell r="HR14">
            <v>1127</v>
          </cell>
          <cell r="HS14">
            <v>1077</v>
          </cell>
          <cell r="HT14">
            <v>1084</v>
          </cell>
          <cell r="HU14">
            <v>1101</v>
          </cell>
          <cell r="HV14">
            <v>1113</v>
          </cell>
          <cell r="HW14">
            <v>1130</v>
          </cell>
          <cell r="HX14">
            <v>1153</v>
          </cell>
          <cell r="HY14">
            <v>1103</v>
          </cell>
          <cell r="HZ14">
            <v>1059</v>
          </cell>
          <cell r="IA14">
            <v>1021</v>
          </cell>
          <cell r="IB14">
            <v>987</v>
          </cell>
          <cell r="IC14">
            <v>983</v>
          </cell>
          <cell r="ID14">
            <v>1001</v>
          </cell>
          <cell r="IE14">
            <v>1001</v>
          </cell>
          <cell r="IF14">
            <v>1047</v>
          </cell>
          <cell r="IG14">
            <v>1101</v>
          </cell>
          <cell r="IH14">
            <v>1137</v>
          </cell>
        </row>
        <row r="15">
          <cell r="FC15">
            <v>1545</v>
          </cell>
          <cell r="FD15">
            <v>1541</v>
          </cell>
          <cell r="FE15">
            <v>1576</v>
          </cell>
          <cell r="FF15">
            <v>1540</v>
          </cell>
          <cell r="FG15">
            <v>1531</v>
          </cell>
          <cell r="FH15">
            <v>1533</v>
          </cell>
          <cell r="FI15">
            <v>1539</v>
          </cell>
          <cell r="FJ15">
            <v>1527</v>
          </cell>
          <cell r="FK15">
            <v>1525</v>
          </cell>
          <cell r="FL15">
            <v>1502</v>
          </cell>
          <cell r="FM15">
            <v>1565</v>
          </cell>
          <cell r="FN15">
            <v>1597</v>
          </cell>
          <cell r="FO15">
            <v>1587</v>
          </cell>
          <cell r="FP15">
            <v>1573</v>
          </cell>
          <cell r="FQ15">
            <v>1582</v>
          </cell>
          <cell r="FR15">
            <v>1534</v>
          </cell>
          <cell r="FS15">
            <v>1489</v>
          </cell>
          <cell r="FT15">
            <v>1357</v>
          </cell>
          <cell r="FU15">
            <v>1321</v>
          </cell>
          <cell r="FV15">
            <v>1262</v>
          </cell>
          <cell r="FW15">
            <v>1237</v>
          </cell>
          <cell r="FX15">
            <v>1280</v>
          </cell>
          <cell r="FY15">
            <v>1297</v>
          </cell>
          <cell r="FZ15">
            <v>1290</v>
          </cell>
          <cell r="GA15">
            <v>1299</v>
          </cell>
          <cell r="GB15">
            <v>1289</v>
          </cell>
          <cell r="GC15">
            <v>1274</v>
          </cell>
          <cell r="GD15">
            <v>1266</v>
          </cell>
          <cell r="GE15">
            <v>1246</v>
          </cell>
          <cell r="GF15">
            <v>1219</v>
          </cell>
          <cell r="GG15">
            <v>1188</v>
          </cell>
          <cell r="GH15">
            <v>1162</v>
          </cell>
          <cell r="GI15">
            <v>1163</v>
          </cell>
          <cell r="GJ15">
            <v>1173</v>
          </cell>
          <cell r="GK15">
            <v>1205</v>
          </cell>
          <cell r="GL15">
            <v>1259</v>
          </cell>
          <cell r="GM15">
            <v>1301</v>
          </cell>
          <cell r="GN15">
            <v>1300</v>
          </cell>
          <cell r="GO15">
            <v>1381</v>
          </cell>
          <cell r="GP15">
            <v>1455</v>
          </cell>
          <cell r="GQ15">
            <v>1522</v>
          </cell>
          <cell r="GR15">
            <v>1600</v>
          </cell>
          <cell r="GS15">
            <v>1635</v>
          </cell>
          <cell r="GT15">
            <v>1658</v>
          </cell>
          <cell r="GU15">
            <v>1681</v>
          </cell>
          <cell r="GV15">
            <v>1725</v>
          </cell>
          <cell r="GW15">
            <v>1809</v>
          </cell>
          <cell r="GX15">
            <v>1860</v>
          </cell>
          <cell r="GY15">
            <v>1854</v>
          </cell>
          <cell r="GZ15">
            <v>1835</v>
          </cell>
          <cell r="HA15">
            <v>1846</v>
          </cell>
          <cell r="HB15">
            <v>1817</v>
          </cell>
          <cell r="HC15">
            <v>1785</v>
          </cell>
          <cell r="HD15">
            <v>1751</v>
          </cell>
          <cell r="HE15">
            <v>1712</v>
          </cell>
          <cell r="HF15">
            <v>1660</v>
          </cell>
          <cell r="HG15">
            <v>1617</v>
          </cell>
          <cell r="HH15">
            <v>1580</v>
          </cell>
          <cell r="HI15">
            <v>1603</v>
          </cell>
          <cell r="HJ15">
            <v>1601</v>
          </cell>
          <cell r="HK15">
            <v>1573</v>
          </cell>
          <cell r="HL15">
            <v>1562</v>
          </cell>
          <cell r="HM15">
            <v>1522</v>
          </cell>
          <cell r="HN15">
            <v>1455</v>
          </cell>
          <cell r="HO15">
            <v>1388</v>
          </cell>
          <cell r="HP15">
            <v>1319</v>
          </cell>
          <cell r="HQ15">
            <v>1283</v>
          </cell>
          <cell r="HR15">
            <v>1257</v>
          </cell>
          <cell r="HS15">
            <v>1200</v>
          </cell>
          <cell r="HT15">
            <v>1169</v>
          </cell>
          <cell r="HU15">
            <v>1189</v>
          </cell>
          <cell r="HV15">
            <v>1207</v>
          </cell>
          <cell r="HW15">
            <v>1167</v>
          </cell>
          <cell r="HX15">
            <v>1152</v>
          </cell>
          <cell r="HY15">
            <v>1103</v>
          </cell>
          <cell r="HZ15">
            <v>1055</v>
          </cell>
          <cell r="IA15">
            <v>1023</v>
          </cell>
          <cell r="IB15">
            <v>993</v>
          </cell>
          <cell r="IC15">
            <v>985</v>
          </cell>
          <cell r="ID15">
            <v>980</v>
          </cell>
          <cell r="IE15">
            <v>981</v>
          </cell>
          <cell r="IF15">
            <v>1036</v>
          </cell>
          <cell r="IG15">
            <v>1154</v>
          </cell>
          <cell r="IH15">
            <v>1178</v>
          </cell>
        </row>
        <row r="16">
          <cell r="FC16">
            <v>567</v>
          </cell>
          <cell r="FD16">
            <v>565</v>
          </cell>
          <cell r="FE16">
            <v>563</v>
          </cell>
          <cell r="FF16">
            <v>552</v>
          </cell>
          <cell r="FG16">
            <v>568</v>
          </cell>
          <cell r="FH16">
            <v>566</v>
          </cell>
          <cell r="FI16">
            <v>574</v>
          </cell>
          <cell r="FJ16">
            <v>567</v>
          </cell>
          <cell r="FK16">
            <v>568</v>
          </cell>
          <cell r="FL16">
            <v>577</v>
          </cell>
          <cell r="FM16">
            <v>592</v>
          </cell>
          <cell r="FN16">
            <v>594</v>
          </cell>
          <cell r="FO16">
            <v>581</v>
          </cell>
          <cell r="FP16">
            <v>578</v>
          </cell>
          <cell r="FQ16">
            <v>588</v>
          </cell>
          <cell r="FR16">
            <v>589</v>
          </cell>
          <cell r="FS16">
            <v>581</v>
          </cell>
          <cell r="FT16">
            <v>555</v>
          </cell>
          <cell r="FU16">
            <v>551</v>
          </cell>
          <cell r="FV16">
            <v>558</v>
          </cell>
          <cell r="FW16">
            <v>550</v>
          </cell>
          <cell r="FX16">
            <v>548</v>
          </cell>
          <cell r="FY16">
            <v>545</v>
          </cell>
          <cell r="FZ16">
            <v>554</v>
          </cell>
          <cell r="GA16">
            <v>552</v>
          </cell>
          <cell r="GB16">
            <v>537</v>
          </cell>
          <cell r="GC16">
            <v>526</v>
          </cell>
          <cell r="GD16">
            <v>538</v>
          </cell>
          <cell r="GE16">
            <v>514</v>
          </cell>
          <cell r="GF16">
            <v>525</v>
          </cell>
          <cell r="GG16">
            <v>530</v>
          </cell>
          <cell r="GH16">
            <v>517</v>
          </cell>
          <cell r="GI16">
            <v>536</v>
          </cell>
          <cell r="GJ16">
            <v>541</v>
          </cell>
          <cell r="GK16">
            <v>557</v>
          </cell>
          <cell r="GL16">
            <v>558</v>
          </cell>
          <cell r="GM16">
            <v>561</v>
          </cell>
          <cell r="GN16">
            <v>552</v>
          </cell>
          <cell r="GO16">
            <v>596</v>
          </cell>
          <cell r="GP16">
            <v>611</v>
          </cell>
          <cell r="GQ16">
            <v>637</v>
          </cell>
          <cell r="GR16">
            <v>674</v>
          </cell>
          <cell r="GS16">
            <v>694</v>
          </cell>
          <cell r="GT16">
            <v>694</v>
          </cell>
          <cell r="GU16">
            <v>726</v>
          </cell>
          <cell r="GV16">
            <v>741</v>
          </cell>
          <cell r="GW16">
            <v>764</v>
          </cell>
          <cell r="GX16">
            <v>780</v>
          </cell>
          <cell r="GY16">
            <v>778</v>
          </cell>
          <cell r="GZ16">
            <v>795</v>
          </cell>
          <cell r="HA16">
            <v>808</v>
          </cell>
          <cell r="HB16">
            <v>821</v>
          </cell>
          <cell r="HC16">
            <v>826</v>
          </cell>
          <cell r="HD16">
            <v>828</v>
          </cell>
          <cell r="HE16">
            <v>811</v>
          </cell>
          <cell r="HF16">
            <v>793</v>
          </cell>
          <cell r="HG16">
            <v>793</v>
          </cell>
          <cell r="HH16">
            <v>796</v>
          </cell>
          <cell r="HI16">
            <v>803</v>
          </cell>
          <cell r="HJ16">
            <v>806</v>
          </cell>
          <cell r="HK16">
            <v>794</v>
          </cell>
          <cell r="HL16">
            <v>784</v>
          </cell>
          <cell r="HM16">
            <v>779</v>
          </cell>
          <cell r="HN16">
            <v>759</v>
          </cell>
          <cell r="HO16">
            <v>739</v>
          </cell>
          <cell r="HP16">
            <v>732</v>
          </cell>
          <cell r="HQ16">
            <v>720</v>
          </cell>
          <cell r="HR16">
            <v>706</v>
          </cell>
          <cell r="HS16">
            <v>696</v>
          </cell>
          <cell r="HT16">
            <v>701</v>
          </cell>
          <cell r="HU16">
            <v>704</v>
          </cell>
          <cell r="HV16">
            <v>662</v>
          </cell>
          <cell r="HW16">
            <v>660</v>
          </cell>
          <cell r="HX16">
            <v>668</v>
          </cell>
          <cell r="HY16">
            <v>666</v>
          </cell>
          <cell r="HZ16">
            <v>644</v>
          </cell>
          <cell r="IA16">
            <v>638</v>
          </cell>
          <cell r="IB16">
            <v>613</v>
          </cell>
          <cell r="IC16">
            <v>618</v>
          </cell>
          <cell r="ID16">
            <v>612</v>
          </cell>
          <cell r="IE16">
            <v>592</v>
          </cell>
          <cell r="IF16">
            <v>595</v>
          </cell>
          <cell r="IG16">
            <v>595</v>
          </cell>
          <cell r="IH16">
            <v>591</v>
          </cell>
        </row>
        <row r="19">
          <cell r="FC19">
            <v>1644</v>
          </cell>
          <cell r="FD19">
            <v>1570</v>
          </cell>
          <cell r="FE19">
            <v>1531</v>
          </cell>
          <cell r="FF19">
            <v>1452</v>
          </cell>
          <cell r="FG19">
            <v>1378</v>
          </cell>
          <cell r="FH19">
            <v>1296</v>
          </cell>
          <cell r="FI19">
            <v>1305</v>
          </cell>
          <cell r="FJ19">
            <v>1299</v>
          </cell>
          <cell r="FK19">
            <v>1302</v>
          </cell>
          <cell r="FL19">
            <v>1312</v>
          </cell>
          <cell r="FM19">
            <v>1353</v>
          </cell>
          <cell r="FN19">
            <v>1440</v>
          </cell>
          <cell r="FO19">
            <v>1393</v>
          </cell>
          <cell r="FP19">
            <v>1357</v>
          </cell>
          <cell r="FQ19">
            <v>1337</v>
          </cell>
          <cell r="FR19">
            <v>1144</v>
          </cell>
          <cell r="FS19">
            <v>1003</v>
          </cell>
          <cell r="FT19">
            <v>947</v>
          </cell>
          <cell r="FU19">
            <v>907</v>
          </cell>
          <cell r="FV19">
            <v>932</v>
          </cell>
          <cell r="FW19">
            <v>910</v>
          </cell>
          <cell r="FX19">
            <v>883</v>
          </cell>
          <cell r="FY19">
            <v>903</v>
          </cell>
          <cell r="FZ19">
            <v>947</v>
          </cell>
          <cell r="GA19">
            <v>996</v>
          </cell>
          <cell r="GB19">
            <v>925</v>
          </cell>
          <cell r="GC19">
            <v>893</v>
          </cell>
          <cell r="GD19">
            <v>823</v>
          </cell>
          <cell r="GE19">
            <v>796</v>
          </cell>
          <cell r="GF19">
            <v>766</v>
          </cell>
          <cell r="GG19">
            <v>767</v>
          </cell>
          <cell r="GH19">
            <v>819</v>
          </cell>
          <cell r="GI19">
            <v>851</v>
          </cell>
          <cell r="GJ19">
            <v>865</v>
          </cell>
          <cell r="GK19">
            <v>890</v>
          </cell>
          <cell r="GL19">
            <v>1002</v>
          </cell>
          <cell r="GM19">
            <v>1084</v>
          </cell>
          <cell r="GN19">
            <v>1101</v>
          </cell>
          <cell r="GO19">
            <v>1258</v>
          </cell>
          <cell r="GP19">
            <v>1408</v>
          </cell>
          <cell r="GQ19">
            <v>1425</v>
          </cell>
          <cell r="GR19">
            <v>1448</v>
          </cell>
          <cell r="GS19">
            <v>1461</v>
          </cell>
          <cell r="GT19">
            <v>1568</v>
          </cell>
          <cell r="GU19">
            <v>1537</v>
          </cell>
          <cell r="GV19">
            <v>1578</v>
          </cell>
          <cell r="GW19">
            <v>1582</v>
          </cell>
          <cell r="GX19">
            <v>1666</v>
          </cell>
          <cell r="GY19">
            <v>1769</v>
          </cell>
          <cell r="GZ19">
            <v>1758</v>
          </cell>
          <cell r="HA19">
            <v>1631</v>
          </cell>
          <cell r="HB19">
            <v>1574</v>
          </cell>
          <cell r="HC19">
            <v>1463</v>
          </cell>
          <cell r="HD19">
            <v>1371</v>
          </cell>
          <cell r="HE19">
            <v>1306</v>
          </cell>
          <cell r="HF19">
            <v>1299</v>
          </cell>
          <cell r="HG19">
            <v>1261</v>
          </cell>
          <cell r="HH19">
            <v>1200</v>
          </cell>
          <cell r="HI19">
            <v>1199</v>
          </cell>
          <cell r="HJ19">
            <v>1261</v>
          </cell>
          <cell r="HK19">
            <v>1292</v>
          </cell>
          <cell r="HL19">
            <v>1312</v>
          </cell>
          <cell r="HM19">
            <v>1233</v>
          </cell>
          <cell r="HN19">
            <v>1148</v>
          </cell>
          <cell r="HO19">
            <v>1040</v>
          </cell>
          <cell r="HP19">
            <v>984</v>
          </cell>
          <cell r="HQ19">
            <v>995</v>
          </cell>
          <cell r="HR19">
            <v>985</v>
          </cell>
          <cell r="HS19">
            <v>890</v>
          </cell>
          <cell r="HT19">
            <v>884</v>
          </cell>
          <cell r="HU19">
            <v>884</v>
          </cell>
          <cell r="HV19">
            <v>933</v>
          </cell>
          <cell r="HW19">
            <v>964</v>
          </cell>
          <cell r="HX19">
            <v>923</v>
          </cell>
          <cell r="HY19">
            <v>933</v>
          </cell>
          <cell r="HZ19">
            <v>883</v>
          </cell>
          <cell r="IA19">
            <v>872</v>
          </cell>
          <cell r="IB19">
            <v>812</v>
          </cell>
          <cell r="IC19">
            <v>847</v>
          </cell>
          <cell r="ID19">
            <v>892</v>
          </cell>
          <cell r="IE19">
            <v>890</v>
          </cell>
          <cell r="IF19">
            <v>890</v>
          </cell>
          <cell r="IG19">
            <v>900</v>
          </cell>
          <cell r="IH19">
            <v>985</v>
          </cell>
        </row>
        <row r="20">
          <cell r="FC20">
            <v>609</v>
          </cell>
          <cell r="FD20">
            <v>583</v>
          </cell>
          <cell r="FE20">
            <v>565</v>
          </cell>
          <cell r="FF20">
            <v>553</v>
          </cell>
          <cell r="FG20">
            <v>510</v>
          </cell>
          <cell r="FH20">
            <v>488</v>
          </cell>
          <cell r="FI20">
            <v>501</v>
          </cell>
          <cell r="FJ20">
            <v>505</v>
          </cell>
          <cell r="FK20">
            <v>483</v>
          </cell>
          <cell r="FL20">
            <v>428</v>
          </cell>
          <cell r="FM20">
            <v>462</v>
          </cell>
          <cell r="FN20">
            <v>504</v>
          </cell>
          <cell r="FO20">
            <v>491</v>
          </cell>
          <cell r="FP20">
            <v>491</v>
          </cell>
          <cell r="FQ20">
            <v>482</v>
          </cell>
          <cell r="FR20">
            <v>418</v>
          </cell>
          <cell r="FS20">
            <v>375</v>
          </cell>
          <cell r="FT20">
            <v>331</v>
          </cell>
          <cell r="FU20">
            <v>317</v>
          </cell>
          <cell r="FV20">
            <v>312</v>
          </cell>
          <cell r="FW20">
            <v>323</v>
          </cell>
          <cell r="FX20">
            <v>334</v>
          </cell>
          <cell r="FY20">
            <v>342</v>
          </cell>
          <cell r="FZ20">
            <v>383</v>
          </cell>
          <cell r="GA20">
            <v>382</v>
          </cell>
          <cell r="GB20">
            <v>379</v>
          </cell>
          <cell r="GC20">
            <v>352</v>
          </cell>
          <cell r="GD20">
            <v>324</v>
          </cell>
          <cell r="GE20">
            <v>301</v>
          </cell>
          <cell r="GF20">
            <v>296</v>
          </cell>
          <cell r="GG20">
            <v>300</v>
          </cell>
          <cell r="GH20">
            <v>327</v>
          </cell>
          <cell r="GI20">
            <v>349</v>
          </cell>
          <cell r="GJ20">
            <v>349</v>
          </cell>
          <cell r="GK20">
            <v>371</v>
          </cell>
          <cell r="GL20">
            <v>421</v>
          </cell>
          <cell r="GM20">
            <v>442</v>
          </cell>
          <cell r="GN20">
            <v>432</v>
          </cell>
          <cell r="GO20">
            <v>495</v>
          </cell>
          <cell r="GP20">
            <v>538</v>
          </cell>
          <cell r="GQ20">
            <v>555</v>
          </cell>
          <cell r="GR20">
            <v>554</v>
          </cell>
          <cell r="GS20">
            <v>525</v>
          </cell>
          <cell r="GT20">
            <v>592</v>
          </cell>
          <cell r="GU20">
            <v>595</v>
          </cell>
          <cell r="GV20">
            <v>621</v>
          </cell>
          <cell r="GW20">
            <v>604</v>
          </cell>
          <cell r="GX20">
            <v>676</v>
          </cell>
          <cell r="GY20">
            <v>730</v>
          </cell>
          <cell r="GZ20">
            <v>737</v>
          </cell>
          <cell r="HA20">
            <v>689</v>
          </cell>
          <cell r="HB20">
            <v>634</v>
          </cell>
          <cell r="HC20">
            <v>600</v>
          </cell>
          <cell r="HD20">
            <v>573</v>
          </cell>
          <cell r="HE20">
            <v>550</v>
          </cell>
          <cell r="HF20">
            <v>572</v>
          </cell>
          <cell r="HG20">
            <v>504</v>
          </cell>
          <cell r="HH20">
            <v>470</v>
          </cell>
          <cell r="HI20">
            <v>466</v>
          </cell>
          <cell r="HJ20">
            <v>502</v>
          </cell>
          <cell r="HK20">
            <v>496</v>
          </cell>
          <cell r="HL20">
            <v>454</v>
          </cell>
          <cell r="HM20">
            <v>415</v>
          </cell>
          <cell r="HN20">
            <v>417</v>
          </cell>
          <cell r="HO20">
            <v>388</v>
          </cell>
          <cell r="HP20">
            <v>367</v>
          </cell>
          <cell r="HQ20">
            <v>370</v>
          </cell>
          <cell r="HR20">
            <v>377</v>
          </cell>
          <cell r="HS20">
            <v>377</v>
          </cell>
          <cell r="HT20">
            <v>335</v>
          </cell>
          <cell r="HU20">
            <v>345</v>
          </cell>
          <cell r="HV20">
            <v>410</v>
          </cell>
          <cell r="HW20">
            <v>408</v>
          </cell>
          <cell r="HX20">
            <v>397</v>
          </cell>
          <cell r="HY20">
            <v>364</v>
          </cell>
          <cell r="HZ20">
            <v>356</v>
          </cell>
          <cell r="IA20">
            <v>317</v>
          </cell>
          <cell r="IB20">
            <v>308</v>
          </cell>
          <cell r="IC20">
            <v>317</v>
          </cell>
          <cell r="ID20">
            <v>332</v>
          </cell>
          <cell r="IE20">
            <v>323</v>
          </cell>
          <cell r="IF20">
            <v>357</v>
          </cell>
          <cell r="IG20">
            <v>382</v>
          </cell>
          <cell r="IH20">
            <v>437</v>
          </cell>
        </row>
        <row r="21">
          <cell r="FC21">
            <v>1764</v>
          </cell>
          <cell r="FD21">
            <v>1727</v>
          </cell>
          <cell r="FE21">
            <v>1620</v>
          </cell>
          <cell r="FF21">
            <v>1582</v>
          </cell>
          <cell r="FG21">
            <v>1514</v>
          </cell>
          <cell r="FH21">
            <v>1442</v>
          </cell>
          <cell r="FI21">
            <v>1462</v>
          </cell>
          <cell r="FJ21">
            <v>1541</v>
          </cell>
          <cell r="FK21">
            <v>1403</v>
          </cell>
          <cell r="FL21">
            <v>1446</v>
          </cell>
          <cell r="FM21">
            <v>1457</v>
          </cell>
          <cell r="FN21">
            <v>1615</v>
          </cell>
          <cell r="FO21">
            <v>1603</v>
          </cell>
          <cell r="FP21">
            <v>1550</v>
          </cell>
          <cell r="FQ21">
            <v>1660</v>
          </cell>
          <cell r="FR21">
            <v>1512</v>
          </cell>
          <cell r="FS21">
            <v>1382</v>
          </cell>
          <cell r="FT21">
            <v>1291</v>
          </cell>
          <cell r="FU21">
            <v>1277</v>
          </cell>
          <cell r="FV21">
            <v>1311</v>
          </cell>
          <cell r="FW21">
            <v>1283</v>
          </cell>
          <cell r="FX21">
            <v>1189</v>
          </cell>
          <cell r="FY21">
            <v>1210</v>
          </cell>
          <cell r="FZ21">
            <v>1320</v>
          </cell>
          <cell r="GA21">
            <v>1348</v>
          </cell>
          <cell r="GB21">
            <v>1334</v>
          </cell>
          <cell r="GC21">
            <v>1266</v>
          </cell>
          <cell r="GD21">
            <v>1167</v>
          </cell>
          <cell r="GE21">
            <v>1126</v>
          </cell>
          <cell r="GF21">
            <v>1071</v>
          </cell>
          <cell r="GG21">
            <v>1092</v>
          </cell>
          <cell r="GH21">
            <v>1099</v>
          </cell>
          <cell r="GI21">
            <v>1091</v>
          </cell>
          <cell r="GJ21">
            <v>1162</v>
          </cell>
          <cell r="GK21">
            <v>1244</v>
          </cell>
          <cell r="GL21">
            <v>1298</v>
          </cell>
          <cell r="GM21">
            <v>1374</v>
          </cell>
          <cell r="GN21">
            <v>1389</v>
          </cell>
          <cell r="GO21">
            <v>1580</v>
          </cell>
          <cell r="GP21">
            <v>1730</v>
          </cell>
          <cell r="GQ21">
            <v>1785</v>
          </cell>
          <cell r="GR21">
            <v>1711</v>
          </cell>
          <cell r="GS21">
            <v>1758</v>
          </cell>
          <cell r="GT21">
            <v>1825</v>
          </cell>
          <cell r="GU21">
            <v>1774</v>
          </cell>
          <cell r="GV21">
            <v>1693</v>
          </cell>
          <cell r="GW21">
            <v>1719</v>
          </cell>
          <cell r="GX21">
            <v>1923</v>
          </cell>
          <cell r="GY21">
            <v>2026</v>
          </cell>
          <cell r="GZ21">
            <v>2025</v>
          </cell>
          <cell r="HA21">
            <v>1868</v>
          </cell>
          <cell r="HB21">
            <v>1798</v>
          </cell>
          <cell r="HC21">
            <v>1745</v>
          </cell>
          <cell r="HD21">
            <v>1660</v>
          </cell>
          <cell r="HE21">
            <v>1617</v>
          </cell>
          <cell r="HF21">
            <v>1614</v>
          </cell>
          <cell r="HG21">
            <v>1556</v>
          </cell>
          <cell r="HH21">
            <v>1550</v>
          </cell>
          <cell r="HI21">
            <v>1566</v>
          </cell>
          <cell r="HJ21">
            <v>1684</v>
          </cell>
          <cell r="HK21">
            <v>1709</v>
          </cell>
          <cell r="HL21">
            <v>1672</v>
          </cell>
          <cell r="HM21">
            <v>1576</v>
          </cell>
          <cell r="HN21">
            <v>1494</v>
          </cell>
          <cell r="HO21">
            <v>1356</v>
          </cell>
          <cell r="HP21">
            <v>1255</v>
          </cell>
          <cell r="HQ21">
            <v>1251</v>
          </cell>
          <cell r="HR21">
            <v>1290</v>
          </cell>
          <cell r="HS21">
            <v>1216</v>
          </cell>
          <cell r="HT21">
            <v>1189</v>
          </cell>
          <cell r="HU21">
            <v>1182</v>
          </cell>
          <cell r="HV21">
            <v>1297</v>
          </cell>
          <cell r="HW21">
            <v>1344</v>
          </cell>
          <cell r="HX21">
            <v>1359</v>
          </cell>
          <cell r="HY21">
            <v>1292</v>
          </cell>
          <cell r="HZ21">
            <v>1243</v>
          </cell>
          <cell r="IA21">
            <v>1217</v>
          </cell>
          <cell r="IB21">
            <v>1140</v>
          </cell>
          <cell r="IC21">
            <v>1169</v>
          </cell>
          <cell r="ID21">
            <v>1199</v>
          </cell>
          <cell r="IE21">
            <v>1182</v>
          </cell>
          <cell r="IF21">
            <v>1145</v>
          </cell>
          <cell r="IG21">
            <v>1234</v>
          </cell>
          <cell r="IH21">
            <v>1385</v>
          </cell>
        </row>
        <row r="22">
          <cell r="FC22">
            <v>236</v>
          </cell>
          <cell r="FD22">
            <v>239</v>
          </cell>
          <cell r="FE22">
            <v>247</v>
          </cell>
          <cell r="FF22">
            <v>225</v>
          </cell>
          <cell r="FG22">
            <v>216</v>
          </cell>
          <cell r="FH22">
            <v>205</v>
          </cell>
          <cell r="FI22">
            <v>206</v>
          </cell>
          <cell r="FJ22">
            <v>196</v>
          </cell>
          <cell r="FK22">
            <v>204</v>
          </cell>
          <cell r="FL22">
            <v>196</v>
          </cell>
          <cell r="FM22">
            <v>188</v>
          </cell>
          <cell r="FN22">
            <v>206</v>
          </cell>
          <cell r="FO22">
            <v>210</v>
          </cell>
          <cell r="FP22">
            <v>195</v>
          </cell>
          <cell r="FQ22">
            <v>196</v>
          </cell>
          <cell r="FR22">
            <v>164</v>
          </cell>
          <cell r="FS22">
            <v>146</v>
          </cell>
          <cell r="FT22">
            <v>139</v>
          </cell>
          <cell r="FU22">
            <v>137</v>
          </cell>
          <cell r="FV22">
            <v>144</v>
          </cell>
          <cell r="FW22">
            <v>139</v>
          </cell>
          <cell r="FX22">
            <v>125</v>
          </cell>
          <cell r="FY22">
            <v>115</v>
          </cell>
          <cell r="FZ22">
            <v>126</v>
          </cell>
          <cell r="GA22">
            <v>147</v>
          </cell>
          <cell r="GB22">
            <v>145</v>
          </cell>
          <cell r="GC22">
            <v>146</v>
          </cell>
          <cell r="GD22">
            <v>132</v>
          </cell>
          <cell r="GE22">
            <v>109</v>
          </cell>
          <cell r="GF22">
            <v>103</v>
          </cell>
          <cell r="GG22">
            <v>114</v>
          </cell>
          <cell r="GH22">
            <v>120</v>
          </cell>
          <cell r="GI22">
            <v>123</v>
          </cell>
          <cell r="GJ22">
            <v>125</v>
          </cell>
          <cell r="GK22">
            <v>122</v>
          </cell>
          <cell r="GL22">
            <v>141</v>
          </cell>
          <cell r="GM22">
            <v>150</v>
          </cell>
          <cell r="GN22">
            <v>150</v>
          </cell>
          <cell r="GO22">
            <v>163</v>
          </cell>
          <cell r="GP22">
            <v>193</v>
          </cell>
          <cell r="GQ22">
            <v>188</v>
          </cell>
          <cell r="GR22">
            <v>181</v>
          </cell>
          <cell r="GS22">
            <v>200</v>
          </cell>
          <cell r="GT22">
            <v>221</v>
          </cell>
          <cell r="GU22">
            <v>226</v>
          </cell>
          <cell r="GV22">
            <v>218</v>
          </cell>
          <cell r="GW22">
            <v>211</v>
          </cell>
          <cell r="GX22">
            <v>229</v>
          </cell>
          <cell r="GY22">
            <v>234</v>
          </cell>
          <cell r="GZ22">
            <v>240</v>
          </cell>
          <cell r="HA22">
            <v>223</v>
          </cell>
          <cell r="HB22">
            <v>217</v>
          </cell>
          <cell r="HC22">
            <v>195</v>
          </cell>
          <cell r="HD22">
            <v>196</v>
          </cell>
          <cell r="HE22">
            <v>208</v>
          </cell>
          <cell r="HF22">
            <v>205</v>
          </cell>
          <cell r="HG22">
            <v>186</v>
          </cell>
          <cell r="HH22">
            <v>189</v>
          </cell>
          <cell r="HI22">
            <v>180</v>
          </cell>
          <cell r="HJ22">
            <v>191</v>
          </cell>
          <cell r="HK22">
            <v>184</v>
          </cell>
          <cell r="HL22">
            <v>189</v>
          </cell>
          <cell r="HM22">
            <v>178</v>
          </cell>
          <cell r="HN22">
            <v>174</v>
          </cell>
          <cell r="HO22">
            <v>164</v>
          </cell>
          <cell r="HP22">
            <v>162</v>
          </cell>
          <cell r="HQ22">
            <v>154</v>
          </cell>
          <cell r="HR22">
            <v>152</v>
          </cell>
          <cell r="HS22">
            <v>128</v>
          </cell>
          <cell r="HT22">
            <v>122</v>
          </cell>
          <cell r="HU22">
            <v>140</v>
          </cell>
          <cell r="HV22">
            <v>153</v>
          </cell>
          <cell r="HW22">
            <v>152</v>
          </cell>
          <cell r="HX22">
            <v>141</v>
          </cell>
          <cell r="HY22">
            <v>132</v>
          </cell>
          <cell r="HZ22">
            <v>129</v>
          </cell>
          <cell r="IA22">
            <v>131</v>
          </cell>
          <cell r="IB22">
            <v>137</v>
          </cell>
          <cell r="IC22">
            <v>132</v>
          </cell>
          <cell r="ID22">
            <v>133</v>
          </cell>
          <cell r="IE22">
            <v>138</v>
          </cell>
          <cell r="IF22">
            <v>135</v>
          </cell>
          <cell r="IG22">
            <v>148</v>
          </cell>
          <cell r="IH22">
            <v>162</v>
          </cell>
        </row>
        <row r="23">
          <cell r="FC23">
            <v>491</v>
          </cell>
          <cell r="FD23">
            <v>483</v>
          </cell>
          <cell r="FE23">
            <v>457</v>
          </cell>
          <cell r="FF23">
            <v>469</v>
          </cell>
          <cell r="FG23">
            <v>456</v>
          </cell>
          <cell r="FH23">
            <v>429</v>
          </cell>
          <cell r="FI23">
            <v>426</v>
          </cell>
          <cell r="FJ23">
            <v>412</v>
          </cell>
          <cell r="FK23">
            <v>409</v>
          </cell>
          <cell r="FL23">
            <v>400</v>
          </cell>
          <cell r="FM23">
            <v>409</v>
          </cell>
          <cell r="FN23">
            <v>428</v>
          </cell>
          <cell r="FO23">
            <v>463</v>
          </cell>
          <cell r="FP23">
            <v>459</v>
          </cell>
          <cell r="FQ23">
            <v>420</v>
          </cell>
          <cell r="FR23">
            <v>395</v>
          </cell>
          <cell r="FS23">
            <v>359</v>
          </cell>
          <cell r="FT23">
            <v>380</v>
          </cell>
          <cell r="FU23">
            <v>353</v>
          </cell>
          <cell r="FV23">
            <v>349</v>
          </cell>
          <cell r="FW23">
            <v>341</v>
          </cell>
          <cell r="FX23">
            <v>334</v>
          </cell>
          <cell r="FY23">
            <v>315</v>
          </cell>
          <cell r="FZ23">
            <v>337</v>
          </cell>
          <cell r="GA23">
            <v>345</v>
          </cell>
          <cell r="GB23">
            <v>350</v>
          </cell>
          <cell r="GC23">
            <v>320</v>
          </cell>
          <cell r="GD23">
            <v>298</v>
          </cell>
          <cell r="GE23">
            <v>278</v>
          </cell>
          <cell r="GF23">
            <v>295</v>
          </cell>
          <cell r="GG23">
            <v>267</v>
          </cell>
          <cell r="GH23">
            <v>264</v>
          </cell>
          <cell r="GI23">
            <v>269</v>
          </cell>
          <cell r="GJ23">
            <v>260</v>
          </cell>
          <cell r="GK23">
            <v>273</v>
          </cell>
          <cell r="GL23">
            <v>337</v>
          </cell>
          <cell r="GM23">
            <v>355</v>
          </cell>
          <cell r="GN23">
            <v>336</v>
          </cell>
          <cell r="GO23">
            <v>362</v>
          </cell>
          <cell r="GP23">
            <v>435</v>
          </cell>
          <cell r="GQ23">
            <v>493</v>
          </cell>
          <cell r="GR23">
            <v>472</v>
          </cell>
          <cell r="GS23">
            <v>449</v>
          </cell>
          <cell r="GT23">
            <v>469</v>
          </cell>
          <cell r="GU23">
            <v>449</v>
          </cell>
          <cell r="GV23">
            <v>448</v>
          </cell>
          <cell r="GW23">
            <v>444</v>
          </cell>
          <cell r="GX23">
            <v>457</v>
          </cell>
          <cell r="GY23">
            <v>487</v>
          </cell>
          <cell r="GZ23">
            <v>483</v>
          </cell>
          <cell r="HA23">
            <v>466</v>
          </cell>
          <cell r="HB23">
            <v>449</v>
          </cell>
          <cell r="HC23">
            <v>429</v>
          </cell>
          <cell r="HD23">
            <v>415</v>
          </cell>
          <cell r="HE23">
            <v>404</v>
          </cell>
          <cell r="HF23">
            <v>387</v>
          </cell>
          <cell r="HG23">
            <v>368</v>
          </cell>
          <cell r="HH23">
            <v>332</v>
          </cell>
          <cell r="HI23">
            <v>369</v>
          </cell>
          <cell r="HJ23">
            <v>385</v>
          </cell>
          <cell r="HK23">
            <v>400</v>
          </cell>
          <cell r="HL23">
            <v>381</v>
          </cell>
          <cell r="HM23">
            <v>360</v>
          </cell>
          <cell r="HN23">
            <v>341</v>
          </cell>
          <cell r="HO23">
            <v>319</v>
          </cell>
          <cell r="HP23">
            <v>300</v>
          </cell>
          <cell r="HQ23">
            <v>299</v>
          </cell>
          <cell r="HR23">
            <v>283</v>
          </cell>
          <cell r="HS23">
            <v>267</v>
          </cell>
          <cell r="HT23">
            <v>257</v>
          </cell>
          <cell r="HU23">
            <v>263</v>
          </cell>
          <cell r="HV23">
            <v>281</v>
          </cell>
          <cell r="HW23">
            <v>281</v>
          </cell>
          <cell r="HX23">
            <v>287</v>
          </cell>
          <cell r="HY23">
            <v>263</v>
          </cell>
          <cell r="HZ23">
            <v>259</v>
          </cell>
          <cell r="IA23">
            <v>255</v>
          </cell>
          <cell r="IB23">
            <v>245</v>
          </cell>
          <cell r="IC23">
            <v>266</v>
          </cell>
          <cell r="ID23">
            <v>299</v>
          </cell>
          <cell r="IE23">
            <v>284</v>
          </cell>
          <cell r="IF23">
            <v>288</v>
          </cell>
          <cell r="IG23">
            <v>299</v>
          </cell>
          <cell r="IH23">
            <v>326</v>
          </cell>
        </row>
        <row r="26">
          <cell r="FC26">
            <v>2403</v>
          </cell>
          <cell r="FD26">
            <v>2341</v>
          </cell>
          <cell r="FE26">
            <v>2342</v>
          </cell>
          <cell r="FF26">
            <v>2249</v>
          </cell>
          <cell r="FG26">
            <v>2185</v>
          </cell>
          <cell r="FH26">
            <v>2127</v>
          </cell>
          <cell r="FI26">
            <v>2120</v>
          </cell>
          <cell r="FJ26">
            <v>2090</v>
          </cell>
          <cell r="FK26">
            <v>2085</v>
          </cell>
          <cell r="FL26">
            <v>2096</v>
          </cell>
          <cell r="FM26">
            <v>2153</v>
          </cell>
          <cell r="FN26">
            <v>2155</v>
          </cell>
          <cell r="FO26">
            <v>2135</v>
          </cell>
          <cell r="FP26">
            <v>2104</v>
          </cell>
          <cell r="FQ26">
            <v>2079</v>
          </cell>
          <cell r="FR26">
            <v>2005</v>
          </cell>
          <cell r="FS26">
            <v>1923</v>
          </cell>
          <cell r="FT26">
            <v>1825</v>
          </cell>
          <cell r="FU26">
            <v>1825</v>
          </cell>
          <cell r="FV26">
            <v>1814</v>
          </cell>
          <cell r="FW26">
            <v>1773</v>
          </cell>
          <cell r="FX26">
            <v>1778</v>
          </cell>
          <cell r="FY26">
            <v>1828</v>
          </cell>
          <cell r="FZ26">
            <v>1895</v>
          </cell>
          <cell r="GA26">
            <v>1898</v>
          </cell>
          <cell r="GB26">
            <v>1819</v>
          </cell>
          <cell r="GC26">
            <v>1788</v>
          </cell>
          <cell r="GD26">
            <v>1742</v>
          </cell>
          <cell r="GE26">
            <v>1678</v>
          </cell>
          <cell r="GF26">
            <v>1673</v>
          </cell>
          <cell r="GG26">
            <v>1675</v>
          </cell>
          <cell r="GH26">
            <v>1654</v>
          </cell>
          <cell r="GI26">
            <v>1675</v>
          </cell>
          <cell r="GJ26">
            <v>1752</v>
          </cell>
          <cell r="GK26">
            <v>1826</v>
          </cell>
          <cell r="GL26">
            <v>1888</v>
          </cell>
          <cell r="GM26">
            <v>1919</v>
          </cell>
          <cell r="GN26">
            <v>1882</v>
          </cell>
          <cell r="GO26">
            <v>2065</v>
          </cell>
          <cell r="GP26">
            <v>2261</v>
          </cell>
          <cell r="GQ26">
            <v>2369</v>
          </cell>
          <cell r="GR26">
            <v>2486</v>
          </cell>
          <cell r="GS26">
            <v>2561</v>
          </cell>
          <cell r="GT26">
            <v>2597</v>
          </cell>
          <cell r="GU26">
            <v>2606</v>
          </cell>
          <cell r="GV26">
            <v>2669</v>
          </cell>
          <cell r="GW26">
            <v>2791</v>
          </cell>
          <cell r="GX26">
            <v>2838</v>
          </cell>
          <cell r="GY26">
            <v>2825</v>
          </cell>
          <cell r="GZ26">
            <v>2815</v>
          </cell>
          <cell r="HA26">
            <v>2764</v>
          </cell>
          <cell r="HB26">
            <v>2718</v>
          </cell>
          <cell r="HC26">
            <v>2655</v>
          </cell>
          <cell r="HD26">
            <v>2559</v>
          </cell>
          <cell r="HE26">
            <v>2466</v>
          </cell>
          <cell r="HF26">
            <v>2384</v>
          </cell>
          <cell r="HG26">
            <v>2352</v>
          </cell>
          <cell r="HH26">
            <v>2287</v>
          </cell>
          <cell r="HI26">
            <v>2350</v>
          </cell>
          <cell r="HJ26">
            <v>2339</v>
          </cell>
          <cell r="HK26">
            <v>2337</v>
          </cell>
          <cell r="HL26">
            <v>2343</v>
          </cell>
          <cell r="HM26">
            <v>2259</v>
          </cell>
          <cell r="HN26">
            <v>2128</v>
          </cell>
          <cell r="HO26">
            <v>1988</v>
          </cell>
          <cell r="HP26">
            <v>1918</v>
          </cell>
          <cell r="HQ26">
            <v>1880</v>
          </cell>
          <cell r="HR26">
            <v>1797</v>
          </cell>
          <cell r="HS26">
            <v>1690</v>
          </cell>
          <cell r="HT26">
            <v>1695</v>
          </cell>
          <cell r="HU26">
            <v>1702</v>
          </cell>
          <cell r="HV26">
            <v>1635</v>
          </cell>
          <cell r="HW26">
            <v>1634</v>
          </cell>
          <cell r="HX26">
            <v>1661</v>
          </cell>
          <cell r="HY26">
            <v>1647</v>
          </cell>
          <cell r="HZ26">
            <v>1582</v>
          </cell>
          <cell r="IA26">
            <v>1575</v>
          </cell>
          <cell r="IB26">
            <v>1555</v>
          </cell>
          <cell r="IC26">
            <v>1579</v>
          </cell>
          <cell r="ID26">
            <v>1595</v>
          </cell>
          <cell r="IE26">
            <v>1577</v>
          </cell>
          <cell r="IF26">
            <v>1601</v>
          </cell>
          <cell r="IG26">
            <v>1661</v>
          </cell>
          <cell r="IH26">
            <v>1695</v>
          </cell>
        </row>
        <row r="27">
          <cell r="FC27">
            <v>868</v>
          </cell>
          <cell r="FD27">
            <v>849</v>
          </cell>
          <cell r="FE27">
            <v>846</v>
          </cell>
          <cell r="FF27">
            <v>816</v>
          </cell>
          <cell r="FG27">
            <v>806</v>
          </cell>
          <cell r="FH27">
            <v>784</v>
          </cell>
          <cell r="FI27">
            <v>805</v>
          </cell>
          <cell r="FJ27">
            <v>807</v>
          </cell>
          <cell r="FK27">
            <v>805</v>
          </cell>
          <cell r="FL27">
            <v>770</v>
          </cell>
          <cell r="FM27">
            <v>768</v>
          </cell>
          <cell r="FN27">
            <v>777</v>
          </cell>
          <cell r="FO27">
            <v>777</v>
          </cell>
          <cell r="FP27">
            <v>777</v>
          </cell>
          <cell r="FQ27">
            <v>757</v>
          </cell>
          <cell r="FR27">
            <v>706</v>
          </cell>
          <cell r="FS27">
            <v>669</v>
          </cell>
          <cell r="FT27">
            <v>651</v>
          </cell>
          <cell r="FU27">
            <v>662</v>
          </cell>
          <cell r="FV27">
            <v>648</v>
          </cell>
          <cell r="FW27">
            <v>638</v>
          </cell>
          <cell r="FX27">
            <v>650</v>
          </cell>
          <cell r="FY27">
            <v>697</v>
          </cell>
          <cell r="FZ27">
            <v>711</v>
          </cell>
          <cell r="GA27">
            <v>719</v>
          </cell>
          <cell r="GB27">
            <v>692</v>
          </cell>
          <cell r="GC27">
            <v>677</v>
          </cell>
          <cell r="GD27">
            <v>669</v>
          </cell>
          <cell r="GE27">
            <v>657</v>
          </cell>
          <cell r="GF27">
            <v>631</v>
          </cell>
          <cell r="GG27">
            <v>637</v>
          </cell>
          <cell r="GH27">
            <v>641</v>
          </cell>
          <cell r="GI27">
            <v>656</v>
          </cell>
          <cell r="GJ27">
            <v>677</v>
          </cell>
          <cell r="GK27">
            <v>711</v>
          </cell>
          <cell r="GL27">
            <v>752</v>
          </cell>
          <cell r="GM27">
            <v>757</v>
          </cell>
          <cell r="GN27">
            <v>726</v>
          </cell>
          <cell r="GO27">
            <v>785</v>
          </cell>
          <cell r="GP27">
            <v>827</v>
          </cell>
          <cell r="GQ27">
            <v>854</v>
          </cell>
          <cell r="GR27">
            <v>884</v>
          </cell>
          <cell r="GS27">
            <v>906</v>
          </cell>
          <cell r="GT27">
            <v>931</v>
          </cell>
          <cell r="GU27">
            <v>954</v>
          </cell>
          <cell r="GV27">
            <v>1008</v>
          </cell>
          <cell r="GW27">
            <v>1055</v>
          </cell>
          <cell r="GX27">
            <v>1130</v>
          </cell>
          <cell r="GY27">
            <v>1117</v>
          </cell>
          <cell r="GZ27">
            <v>1109</v>
          </cell>
          <cell r="HA27">
            <v>1092</v>
          </cell>
          <cell r="HB27">
            <v>1062</v>
          </cell>
          <cell r="HC27">
            <v>1044</v>
          </cell>
          <cell r="HD27">
            <v>1018</v>
          </cell>
          <cell r="HE27">
            <v>1001</v>
          </cell>
          <cell r="HF27">
            <v>974</v>
          </cell>
          <cell r="HG27">
            <v>923</v>
          </cell>
          <cell r="HH27">
            <v>899</v>
          </cell>
          <cell r="HI27">
            <v>915</v>
          </cell>
          <cell r="HJ27">
            <v>904</v>
          </cell>
          <cell r="HK27">
            <v>848</v>
          </cell>
          <cell r="HL27">
            <v>823</v>
          </cell>
          <cell r="HM27">
            <v>798</v>
          </cell>
          <cell r="HN27">
            <v>756</v>
          </cell>
          <cell r="HO27">
            <v>730</v>
          </cell>
          <cell r="HP27">
            <v>693</v>
          </cell>
          <cell r="HQ27">
            <v>670</v>
          </cell>
          <cell r="HR27">
            <v>668</v>
          </cell>
          <cell r="HS27">
            <v>668</v>
          </cell>
          <cell r="HT27">
            <v>642</v>
          </cell>
          <cell r="HU27">
            <v>657</v>
          </cell>
          <cell r="HV27">
            <v>694</v>
          </cell>
          <cell r="HW27">
            <v>694</v>
          </cell>
          <cell r="HX27">
            <v>672</v>
          </cell>
          <cell r="HY27">
            <v>641</v>
          </cell>
          <cell r="HZ27">
            <v>598</v>
          </cell>
          <cell r="IA27">
            <v>566</v>
          </cell>
          <cell r="IB27">
            <v>559</v>
          </cell>
          <cell r="IC27">
            <v>569</v>
          </cell>
          <cell r="ID27">
            <v>579</v>
          </cell>
          <cell r="IE27">
            <v>586</v>
          </cell>
          <cell r="IF27">
            <v>614</v>
          </cell>
          <cell r="IG27">
            <v>663</v>
          </cell>
          <cell r="IH27">
            <v>697</v>
          </cell>
        </row>
        <row r="28">
          <cell r="FC28">
            <v>2961</v>
          </cell>
          <cell r="FD28">
            <v>2977</v>
          </cell>
          <cell r="FE28">
            <v>2916</v>
          </cell>
          <cell r="FF28">
            <v>2821</v>
          </cell>
          <cell r="FG28">
            <v>2792</v>
          </cell>
          <cell r="FH28">
            <v>2783</v>
          </cell>
          <cell r="FI28">
            <v>2821</v>
          </cell>
          <cell r="FJ28">
            <v>2799</v>
          </cell>
          <cell r="FK28">
            <v>2779</v>
          </cell>
          <cell r="FL28">
            <v>2751</v>
          </cell>
          <cell r="FM28">
            <v>2866</v>
          </cell>
          <cell r="FN28">
            <v>2944</v>
          </cell>
          <cell r="FO28">
            <v>2932</v>
          </cell>
          <cell r="FP28">
            <v>2887</v>
          </cell>
          <cell r="FQ28">
            <v>2868</v>
          </cell>
          <cell r="FR28">
            <v>2778</v>
          </cell>
          <cell r="FS28">
            <v>2678</v>
          </cell>
          <cell r="FT28">
            <v>2519</v>
          </cell>
          <cell r="FU28">
            <v>2507</v>
          </cell>
          <cell r="FV28">
            <v>2494</v>
          </cell>
          <cell r="FW28">
            <v>2521</v>
          </cell>
          <cell r="FX28">
            <v>2559</v>
          </cell>
          <cell r="FY28">
            <v>2652</v>
          </cell>
          <cell r="FZ28">
            <v>2676</v>
          </cell>
          <cell r="GA28">
            <v>2609</v>
          </cell>
          <cell r="GB28">
            <v>2599</v>
          </cell>
          <cell r="GC28">
            <v>2586</v>
          </cell>
          <cell r="GD28">
            <v>2498</v>
          </cell>
          <cell r="GE28">
            <v>2475</v>
          </cell>
          <cell r="GF28">
            <v>2403</v>
          </cell>
          <cell r="GG28">
            <v>2415</v>
          </cell>
          <cell r="GH28">
            <v>2355</v>
          </cell>
          <cell r="GI28">
            <v>2370</v>
          </cell>
          <cell r="GJ28">
            <v>2401</v>
          </cell>
          <cell r="GK28">
            <v>2494</v>
          </cell>
          <cell r="GL28">
            <v>2545</v>
          </cell>
          <cell r="GM28">
            <v>2523</v>
          </cell>
          <cell r="GN28">
            <v>2489</v>
          </cell>
          <cell r="GO28">
            <v>2768</v>
          </cell>
          <cell r="GP28">
            <v>2958</v>
          </cell>
          <cell r="GQ28">
            <v>2984</v>
          </cell>
          <cell r="GR28">
            <v>3066</v>
          </cell>
          <cell r="GS28">
            <v>3231</v>
          </cell>
          <cell r="GT28">
            <v>3196</v>
          </cell>
          <cell r="GU28">
            <v>3187</v>
          </cell>
          <cell r="GV28">
            <v>3157</v>
          </cell>
          <cell r="GW28">
            <v>3258</v>
          </cell>
          <cell r="GX28">
            <v>3385</v>
          </cell>
          <cell r="GY28">
            <v>3407</v>
          </cell>
          <cell r="GZ28">
            <v>3392</v>
          </cell>
          <cell r="HA28">
            <v>3386</v>
          </cell>
          <cell r="HB28">
            <v>3317</v>
          </cell>
          <cell r="HC28">
            <v>3270</v>
          </cell>
          <cell r="HD28">
            <v>3180</v>
          </cell>
          <cell r="HE28">
            <v>3096</v>
          </cell>
          <cell r="HF28">
            <v>3029</v>
          </cell>
          <cell r="HG28">
            <v>2979</v>
          </cell>
          <cell r="HH28">
            <v>2959</v>
          </cell>
          <cell r="HI28">
            <v>3022</v>
          </cell>
          <cell r="HJ28">
            <v>3062</v>
          </cell>
          <cell r="HK28">
            <v>3014</v>
          </cell>
          <cell r="HL28">
            <v>2950</v>
          </cell>
          <cell r="HM28">
            <v>2872</v>
          </cell>
          <cell r="HN28">
            <v>2747</v>
          </cell>
          <cell r="HO28">
            <v>2662</v>
          </cell>
          <cell r="HP28">
            <v>2557</v>
          </cell>
          <cell r="HQ28">
            <v>2466</v>
          </cell>
          <cell r="HR28">
            <v>2392</v>
          </cell>
          <cell r="HS28">
            <v>2322</v>
          </cell>
          <cell r="HT28">
            <v>2321</v>
          </cell>
          <cell r="HU28">
            <v>2350</v>
          </cell>
          <cell r="HV28">
            <v>2393</v>
          </cell>
          <cell r="HW28">
            <v>2376</v>
          </cell>
          <cell r="HX28">
            <v>2389</v>
          </cell>
          <cell r="HY28">
            <v>2333</v>
          </cell>
          <cell r="HZ28">
            <v>2266</v>
          </cell>
          <cell r="IA28">
            <v>2204</v>
          </cell>
          <cell r="IB28">
            <v>2145</v>
          </cell>
          <cell r="IC28">
            <v>2176</v>
          </cell>
          <cell r="ID28">
            <v>2153</v>
          </cell>
          <cell r="IE28">
            <v>2091</v>
          </cell>
          <cell r="IF28">
            <v>2163</v>
          </cell>
          <cell r="IG28">
            <v>2299</v>
          </cell>
          <cell r="IH28">
            <v>2339</v>
          </cell>
        </row>
        <row r="29">
          <cell r="FC29">
            <v>368</v>
          </cell>
          <cell r="FD29">
            <v>374</v>
          </cell>
          <cell r="FE29">
            <v>377</v>
          </cell>
          <cell r="FF29">
            <v>350</v>
          </cell>
          <cell r="FG29">
            <v>340</v>
          </cell>
          <cell r="FH29">
            <v>322</v>
          </cell>
          <cell r="FI29">
            <v>330</v>
          </cell>
          <cell r="FJ29">
            <v>322</v>
          </cell>
          <cell r="FK29">
            <v>327</v>
          </cell>
          <cell r="FL29">
            <v>324</v>
          </cell>
          <cell r="FM29">
            <v>323</v>
          </cell>
          <cell r="FN29">
            <v>326</v>
          </cell>
          <cell r="FO29">
            <v>333</v>
          </cell>
          <cell r="FP29">
            <v>324</v>
          </cell>
          <cell r="FQ29">
            <v>312</v>
          </cell>
          <cell r="FR29">
            <v>289</v>
          </cell>
          <cell r="FS29">
            <v>268</v>
          </cell>
          <cell r="FT29">
            <v>262</v>
          </cell>
          <cell r="FU29">
            <v>270</v>
          </cell>
          <cell r="FV29">
            <v>259</v>
          </cell>
          <cell r="FW29">
            <v>252</v>
          </cell>
          <cell r="FX29">
            <v>254</v>
          </cell>
          <cell r="FY29">
            <v>253</v>
          </cell>
          <cell r="FZ29">
            <v>265</v>
          </cell>
          <cell r="GA29">
            <v>289</v>
          </cell>
          <cell r="GB29">
            <v>274</v>
          </cell>
          <cell r="GC29">
            <v>282</v>
          </cell>
          <cell r="GD29">
            <v>273</v>
          </cell>
          <cell r="GE29">
            <v>255</v>
          </cell>
          <cell r="GF29">
            <v>250</v>
          </cell>
          <cell r="GG29">
            <v>246</v>
          </cell>
          <cell r="GH29">
            <v>240</v>
          </cell>
          <cell r="GI29">
            <v>253</v>
          </cell>
          <cell r="GJ29">
            <v>267</v>
          </cell>
          <cell r="GK29">
            <v>265</v>
          </cell>
          <cell r="GL29">
            <v>283</v>
          </cell>
          <cell r="GM29">
            <v>296</v>
          </cell>
          <cell r="GN29">
            <v>280</v>
          </cell>
          <cell r="GO29">
            <v>293</v>
          </cell>
          <cell r="GP29">
            <v>321</v>
          </cell>
          <cell r="GQ29">
            <v>322</v>
          </cell>
          <cell r="GR29">
            <v>334</v>
          </cell>
          <cell r="GS29">
            <v>365</v>
          </cell>
          <cell r="GT29">
            <v>377</v>
          </cell>
          <cell r="GU29">
            <v>374</v>
          </cell>
          <cell r="GV29">
            <v>371</v>
          </cell>
          <cell r="GW29">
            <v>387</v>
          </cell>
          <cell r="GX29">
            <v>405</v>
          </cell>
          <cell r="GY29">
            <v>414</v>
          </cell>
          <cell r="GZ29">
            <v>410</v>
          </cell>
          <cell r="HA29">
            <v>416</v>
          </cell>
          <cell r="HB29">
            <v>409</v>
          </cell>
          <cell r="HC29">
            <v>399</v>
          </cell>
          <cell r="HD29">
            <v>406</v>
          </cell>
          <cell r="HE29">
            <v>399</v>
          </cell>
          <cell r="HF29">
            <v>374</v>
          </cell>
          <cell r="HG29">
            <v>357</v>
          </cell>
          <cell r="HH29">
            <v>355</v>
          </cell>
          <cell r="HI29">
            <v>357</v>
          </cell>
          <cell r="HJ29">
            <v>363</v>
          </cell>
          <cell r="HK29">
            <v>353</v>
          </cell>
          <cell r="HL29">
            <v>353</v>
          </cell>
          <cell r="HM29">
            <v>331</v>
          </cell>
          <cell r="HN29">
            <v>318</v>
          </cell>
          <cell r="HO29">
            <v>311</v>
          </cell>
          <cell r="HP29">
            <v>300</v>
          </cell>
          <cell r="HQ29">
            <v>279</v>
          </cell>
          <cell r="HR29">
            <v>277</v>
          </cell>
          <cell r="HS29">
            <v>246</v>
          </cell>
          <cell r="HT29">
            <v>250</v>
          </cell>
          <cell r="HU29">
            <v>263</v>
          </cell>
          <cell r="HV29">
            <v>264</v>
          </cell>
          <cell r="HW29">
            <v>267</v>
          </cell>
          <cell r="HX29">
            <v>252</v>
          </cell>
          <cell r="HY29">
            <v>228</v>
          </cell>
          <cell r="HZ29">
            <v>219</v>
          </cell>
          <cell r="IA29">
            <v>220</v>
          </cell>
          <cell r="IB29">
            <v>232</v>
          </cell>
          <cell r="IC29">
            <v>223</v>
          </cell>
          <cell r="ID29">
            <v>223</v>
          </cell>
          <cell r="IE29">
            <v>230</v>
          </cell>
          <cell r="IF29">
            <v>241</v>
          </cell>
          <cell r="IG29">
            <v>264</v>
          </cell>
          <cell r="IH29">
            <v>264</v>
          </cell>
        </row>
        <row r="30">
          <cell r="FC30">
            <v>709</v>
          </cell>
          <cell r="FD30">
            <v>719</v>
          </cell>
          <cell r="FE30">
            <v>696</v>
          </cell>
          <cell r="FF30">
            <v>684</v>
          </cell>
          <cell r="FG30">
            <v>683</v>
          </cell>
          <cell r="FH30">
            <v>654</v>
          </cell>
          <cell r="FI30">
            <v>670</v>
          </cell>
          <cell r="FJ30">
            <v>639</v>
          </cell>
          <cell r="FK30">
            <v>632</v>
          </cell>
          <cell r="FL30">
            <v>619</v>
          </cell>
          <cell r="FM30">
            <v>631</v>
          </cell>
          <cell r="FN30">
            <v>645</v>
          </cell>
          <cell r="FO30">
            <v>668</v>
          </cell>
          <cell r="FP30">
            <v>667</v>
          </cell>
          <cell r="FQ30">
            <v>648</v>
          </cell>
          <cell r="FR30">
            <v>646</v>
          </cell>
          <cell r="FS30">
            <v>616</v>
          </cell>
          <cell r="FT30">
            <v>607</v>
          </cell>
          <cell r="FU30">
            <v>616</v>
          </cell>
          <cell r="FV30">
            <v>614</v>
          </cell>
          <cell r="FW30">
            <v>594</v>
          </cell>
          <cell r="FX30">
            <v>584</v>
          </cell>
          <cell r="FY30">
            <v>582</v>
          </cell>
          <cell r="FZ30">
            <v>583</v>
          </cell>
          <cell r="GA30">
            <v>592</v>
          </cell>
          <cell r="GB30">
            <v>600</v>
          </cell>
          <cell r="GC30">
            <v>553</v>
          </cell>
          <cell r="GD30">
            <v>533</v>
          </cell>
          <cell r="GE30">
            <v>515</v>
          </cell>
          <cell r="GF30">
            <v>518</v>
          </cell>
          <cell r="GG30">
            <v>527</v>
          </cell>
          <cell r="GH30">
            <v>500</v>
          </cell>
          <cell r="GI30">
            <v>507</v>
          </cell>
          <cell r="GJ30">
            <v>514</v>
          </cell>
          <cell r="GK30">
            <v>547</v>
          </cell>
          <cell r="GL30">
            <v>591</v>
          </cell>
          <cell r="GM30">
            <v>598</v>
          </cell>
          <cell r="GN30">
            <v>567</v>
          </cell>
          <cell r="GO30">
            <v>621</v>
          </cell>
          <cell r="GP30">
            <v>682</v>
          </cell>
          <cell r="GQ30">
            <v>722</v>
          </cell>
          <cell r="GR30">
            <v>715</v>
          </cell>
          <cell r="GS30">
            <v>724</v>
          </cell>
          <cell r="GT30">
            <v>722</v>
          </cell>
          <cell r="GU30">
            <v>719</v>
          </cell>
          <cell r="GV30">
            <v>742</v>
          </cell>
          <cell r="GW30">
            <v>771</v>
          </cell>
          <cell r="GX30">
            <v>801</v>
          </cell>
          <cell r="GY30">
            <v>811</v>
          </cell>
          <cell r="GZ30">
            <v>800</v>
          </cell>
          <cell r="HA30">
            <v>786</v>
          </cell>
          <cell r="HB30">
            <v>764</v>
          </cell>
          <cell r="HC30">
            <v>751</v>
          </cell>
          <cell r="HD30">
            <v>735</v>
          </cell>
          <cell r="HE30">
            <v>720</v>
          </cell>
          <cell r="HF30">
            <v>686</v>
          </cell>
          <cell r="HG30">
            <v>659</v>
          </cell>
          <cell r="HH30">
            <v>633</v>
          </cell>
          <cell r="HI30">
            <v>649</v>
          </cell>
          <cell r="HJ30">
            <v>670</v>
          </cell>
          <cell r="HK30">
            <v>656</v>
          </cell>
          <cell r="HL30">
            <v>650</v>
          </cell>
          <cell r="HM30">
            <v>638</v>
          </cell>
          <cell r="HN30">
            <v>587</v>
          </cell>
          <cell r="HO30">
            <v>570</v>
          </cell>
          <cell r="HP30">
            <v>547</v>
          </cell>
          <cell r="HQ30">
            <v>548</v>
          </cell>
          <cell r="HR30">
            <v>523</v>
          </cell>
          <cell r="HS30">
            <v>496</v>
          </cell>
          <cell r="HT30">
            <v>485</v>
          </cell>
          <cell r="HU30">
            <v>475</v>
          </cell>
          <cell r="HV30">
            <v>480</v>
          </cell>
          <cell r="HW30">
            <v>471</v>
          </cell>
          <cell r="HX30">
            <v>473</v>
          </cell>
          <cell r="HY30">
            <v>466</v>
          </cell>
          <cell r="HZ30">
            <v>445</v>
          </cell>
          <cell r="IA30">
            <v>436</v>
          </cell>
          <cell r="IB30">
            <v>429</v>
          </cell>
          <cell r="IC30">
            <v>461</v>
          </cell>
          <cell r="ID30">
            <v>448</v>
          </cell>
          <cell r="IE30">
            <v>452</v>
          </cell>
          <cell r="IF30">
            <v>471</v>
          </cell>
          <cell r="IG30">
            <v>521</v>
          </cell>
          <cell r="IH30">
            <v>536</v>
          </cell>
        </row>
        <row r="33">
          <cell r="FC33">
            <v>956</v>
          </cell>
          <cell r="FD33">
            <v>751</v>
          </cell>
          <cell r="FE33">
            <v>1081</v>
          </cell>
          <cell r="FF33">
            <v>653</v>
          </cell>
          <cell r="FG33">
            <v>897</v>
          </cell>
          <cell r="FH33">
            <v>730</v>
          </cell>
          <cell r="FI33">
            <v>914</v>
          </cell>
          <cell r="FJ33">
            <v>925</v>
          </cell>
          <cell r="FK33">
            <v>850</v>
          </cell>
          <cell r="FL33">
            <v>805</v>
          </cell>
          <cell r="FM33">
            <v>954</v>
          </cell>
          <cell r="FN33">
            <v>759</v>
          </cell>
          <cell r="FO33">
            <v>916</v>
          </cell>
          <cell r="FP33">
            <v>766</v>
          </cell>
          <cell r="FQ33">
            <v>757</v>
          </cell>
          <cell r="FR33">
            <v>664</v>
          </cell>
          <cell r="FS33">
            <v>655</v>
          </cell>
          <cell r="FT33">
            <v>680</v>
          </cell>
          <cell r="FU33">
            <v>840</v>
          </cell>
          <cell r="FV33">
            <v>856</v>
          </cell>
          <cell r="FW33">
            <v>808</v>
          </cell>
          <cell r="FX33">
            <v>894</v>
          </cell>
          <cell r="FY33">
            <v>953</v>
          </cell>
          <cell r="FZ33">
            <v>731</v>
          </cell>
          <cell r="GA33">
            <v>866</v>
          </cell>
          <cell r="GB33">
            <v>756</v>
          </cell>
          <cell r="GC33">
            <v>893</v>
          </cell>
          <cell r="GD33">
            <v>721</v>
          </cell>
          <cell r="GE33">
            <v>877</v>
          </cell>
          <cell r="GF33">
            <v>627</v>
          </cell>
          <cell r="GG33">
            <v>837</v>
          </cell>
          <cell r="GH33">
            <v>814</v>
          </cell>
          <cell r="GI33">
            <v>853</v>
          </cell>
          <cell r="GJ33">
            <v>917</v>
          </cell>
          <cell r="GK33">
            <v>975</v>
          </cell>
          <cell r="GL33">
            <v>802</v>
          </cell>
          <cell r="GM33" t="str">
            <v>n.v.</v>
          </cell>
          <cell r="GN33">
            <v>644</v>
          </cell>
          <cell r="GO33">
            <v>1350</v>
          </cell>
          <cell r="GP33">
            <v>1133</v>
          </cell>
          <cell r="GQ33">
            <v>1074</v>
          </cell>
          <cell r="GR33">
            <v>927</v>
          </cell>
          <cell r="GS33">
            <v>1038</v>
          </cell>
          <cell r="GT33">
            <v>946</v>
          </cell>
          <cell r="GU33">
            <v>894</v>
          </cell>
          <cell r="GV33">
            <v>960</v>
          </cell>
          <cell r="GW33">
            <v>1072</v>
          </cell>
          <cell r="GX33">
            <v>891</v>
          </cell>
          <cell r="GY33">
            <v>899</v>
          </cell>
          <cell r="GZ33">
            <v>727</v>
          </cell>
          <cell r="HA33">
            <v>822</v>
          </cell>
          <cell r="HB33">
            <v>663</v>
          </cell>
          <cell r="HC33">
            <v>664</v>
          </cell>
          <cell r="HD33">
            <v>665</v>
          </cell>
          <cell r="HE33">
            <v>650</v>
          </cell>
          <cell r="HF33">
            <v>804</v>
          </cell>
          <cell r="HG33">
            <v>794</v>
          </cell>
          <cell r="HH33">
            <v>785</v>
          </cell>
          <cell r="HI33">
            <v>957</v>
          </cell>
          <cell r="HJ33">
            <v>761</v>
          </cell>
          <cell r="HK33">
            <v>824</v>
          </cell>
          <cell r="HL33">
            <v>740</v>
          </cell>
          <cell r="HM33">
            <v>777</v>
          </cell>
          <cell r="HN33">
            <v>587</v>
          </cell>
          <cell r="HO33">
            <v>676</v>
          </cell>
          <cell r="HP33">
            <v>644</v>
          </cell>
          <cell r="HQ33">
            <v>687</v>
          </cell>
          <cell r="HR33">
            <v>720</v>
          </cell>
          <cell r="HS33">
            <v>727</v>
          </cell>
          <cell r="HT33">
            <v>805</v>
          </cell>
          <cell r="HU33">
            <v>866</v>
          </cell>
          <cell r="HV33">
            <v>751</v>
          </cell>
          <cell r="HW33">
            <v>899</v>
          </cell>
          <cell r="HX33">
            <v>767</v>
          </cell>
          <cell r="HY33">
            <v>769</v>
          </cell>
          <cell r="HZ33">
            <v>654</v>
          </cell>
          <cell r="IA33">
            <v>694</v>
          </cell>
          <cell r="IB33">
            <v>769</v>
          </cell>
          <cell r="IC33">
            <v>785</v>
          </cell>
          <cell r="ID33">
            <v>789</v>
          </cell>
          <cell r="IE33">
            <v>752</v>
          </cell>
          <cell r="IF33">
            <v>730</v>
          </cell>
          <cell r="IG33">
            <v>1048</v>
          </cell>
          <cell r="IH33">
            <v>708</v>
          </cell>
        </row>
        <row r="34">
          <cell r="FC34">
            <v>921</v>
          </cell>
          <cell r="FD34">
            <v>797</v>
          </cell>
          <cell r="FE34">
            <v>1267</v>
          </cell>
          <cell r="FF34">
            <v>907</v>
          </cell>
          <cell r="FG34">
            <v>554</v>
          </cell>
          <cell r="FH34">
            <v>863</v>
          </cell>
          <cell r="FI34">
            <v>848</v>
          </cell>
          <cell r="FJ34">
            <v>844</v>
          </cell>
          <cell r="FK34">
            <v>882</v>
          </cell>
          <cell r="FL34">
            <v>862</v>
          </cell>
          <cell r="FM34">
            <v>776</v>
          </cell>
          <cell r="FN34">
            <v>650</v>
          </cell>
          <cell r="FO34">
            <v>931</v>
          </cell>
          <cell r="FP34">
            <v>852</v>
          </cell>
          <cell r="FQ34">
            <v>847</v>
          </cell>
          <cell r="FR34">
            <v>903</v>
          </cell>
          <cell r="FS34">
            <v>932</v>
          </cell>
          <cell r="FT34">
            <v>973</v>
          </cell>
          <cell r="FU34">
            <v>820</v>
          </cell>
          <cell r="FV34">
            <v>909</v>
          </cell>
          <cell r="FW34">
            <v>866</v>
          </cell>
          <cell r="FX34">
            <v>850</v>
          </cell>
          <cell r="FY34">
            <v>771</v>
          </cell>
          <cell r="FZ34">
            <v>611</v>
          </cell>
          <cell r="GA34">
            <v>898</v>
          </cell>
          <cell r="GB34">
            <v>882</v>
          </cell>
          <cell r="GC34">
            <v>1052</v>
          </cell>
          <cell r="GD34">
            <v>890</v>
          </cell>
          <cell r="GE34">
            <v>1016</v>
          </cell>
          <cell r="GF34">
            <v>728</v>
          </cell>
          <cell r="GG34">
            <v>817</v>
          </cell>
          <cell r="GH34">
            <v>931</v>
          </cell>
          <cell r="GI34">
            <v>777</v>
          </cell>
          <cell r="GJ34">
            <v>785</v>
          </cell>
          <cell r="GK34">
            <v>745</v>
          </cell>
          <cell r="GL34">
            <v>587</v>
          </cell>
          <cell r="GM34" t="str">
            <v>n.v.</v>
          </cell>
          <cell r="GN34">
            <v>915</v>
          </cell>
          <cell r="GO34">
            <v>767</v>
          </cell>
          <cell r="GP34">
            <v>622</v>
          </cell>
          <cell r="GQ34">
            <v>945</v>
          </cell>
          <cell r="GR34">
            <v>696</v>
          </cell>
          <cell r="GS34">
            <v>739</v>
          </cell>
          <cell r="GT34">
            <v>912</v>
          </cell>
          <cell r="GU34">
            <v>879</v>
          </cell>
          <cell r="GV34">
            <v>856</v>
          </cell>
          <cell r="GW34">
            <v>759</v>
          </cell>
          <cell r="GX34">
            <v>597</v>
          </cell>
          <cell r="GY34">
            <v>885</v>
          </cell>
          <cell r="GZ34">
            <v>790</v>
          </cell>
          <cell r="HA34">
            <v>902</v>
          </cell>
          <cell r="HB34">
            <v>853</v>
          </cell>
          <cell r="HC34">
            <v>826</v>
          </cell>
          <cell r="HD34">
            <v>893</v>
          </cell>
          <cell r="HE34">
            <v>865</v>
          </cell>
          <cell r="HF34">
            <v>1043</v>
          </cell>
          <cell r="HG34">
            <v>973</v>
          </cell>
          <cell r="HH34">
            <v>913</v>
          </cell>
          <cell r="HI34">
            <v>811</v>
          </cell>
          <cell r="HJ34">
            <v>721</v>
          </cell>
          <cell r="HK34">
            <v>957</v>
          </cell>
          <cell r="HL34">
            <v>837</v>
          </cell>
          <cell r="HM34">
            <v>1014</v>
          </cell>
          <cell r="HN34">
            <v>949</v>
          </cell>
          <cell r="HO34">
            <v>947</v>
          </cell>
          <cell r="HP34">
            <v>890</v>
          </cell>
          <cell r="HQ34">
            <v>865</v>
          </cell>
          <cell r="HR34">
            <v>914</v>
          </cell>
          <cell r="HS34">
            <v>949</v>
          </cell>
          <cell r="HT34">
            <v>837</v>
          </cell>
          <cell r="HU34">
            <v>824</v>
          </cell>
          <cell r="HV34">
            <v>728</v>
          </cell>
          <cell r="HW34">
            <v>923</v>
          </cell>
          <cell r="HX34">
            <v>765</v>
          </cell>
          <cell r="HY34">
            <v>911</v>
          </cell>
          <cell r="HZ34">
            <v>865</v>
          </cell>
          <cell r="IA34">
            <v>802</v>
          </cell>
          <cell r="IB34">
            <v>856</v>
          </cell>
          <cell r="IC34">
            <v>704</v>
          </cell>
          <cell r="ID34">
            <v>808</v>
          </cell>
          <cell r="IE34">
            <v>813</v>
          </cell>
          <cell r="IF34">
            <v>882</v>
          </cell>
          <cell r="IG34">
            <v>724</v>
          </cell>
          <cell r="IH34">
            <v>591</v>
          </cell>
        </row>
        <row r="35">
          <cell r="FC35">
            <v>532</v>
          </cell>
          <cell r="FD35">
            <v>451</v>
          </cell>
          <cell r="FE35">
            <v>643</v>
          </cell>
          <cell r="FF35">
            <v>581</v>
          </cell>
          <cell r="FG35">
            <v>554</v>
          </cell>
          <cell r="FH35">
            <v>521</v>
          </cell>
          <cell r="FI35">
            <v>520</v>
          </cell>
          <cell r="FJ35">
            <v>580</v>
          </cell>
          <cell r="FK35">
            <v>574</v>
          </cell>
          <cell r="FL35">
            <v>523</v>
          </cell>
          <cell r="FM35">
            <v>452</v>
          </cell>
          <cell r="FN35">
            <v>347</v>
          </cell>
          <cell r="FO35">
            <v>576</v>
          </cell>
          <cell r="FP35">
            <v>520</v>
          </cell>
          <cell r="FQ35">
            <v>510</v>
          </cell>
          <cell r="FR35">
            <v>601</v>
          </cell>
          <cell r="FS35">
            <v>583</v>
          </cell>
          <cell r="FT35">
            <v>532</v>
          </cell>
          <cell r="FU35">
            <v>479</v>
          </cell>
          <cell r="FV35">
            <v>559</v>
          </cell>
          <cell r="FW35">
            <v>560</v>
          </cell>
          <cell r="FX35">
            <v>501</v>
          </cell>
          <cell r="FY35">
            <v>462</v>
          </cell>
          <cell r="FZ35">
            <v>354</v>
          </cell>
          <cell r="GA35">
            <v>587</v>
          </cell>
          <cell r="GB35">
            <v>514</v>
          </cell>
          <cell r="GC35">
            <v>551</v>
          </cell>
          <cell r="GD35">
            <v>550</v>
          </cell>
          <cell r="GE35">
            <v>573</v>
          </cell>
          <cell r="GF35">
            <v>464</v>
          </cell>
          <cell r="GG35">
            <v>492</v>
          </cell>
          <cell r="GH35">
            <v>604</v>
          </cell>
          <cell r="GI35">
            <v>504</v>
          </cell>
          <cell r="GJ35">
            <v>479</v>
          </cell>
          <cell r="GK35">
            <v>452</v>
          </cell>
          <cell r="GL35">
            <v>312</v>
          </cell>
          <cell r="GM35" t="str">
            <v>n.v.</v>
          </cell>
          <cell r="GN35">
            <v>553</v>
          </cell>
          <cell r="GO35">
            <v>471</v>
          </cell>
          <cell r="GP35">
            <v>356</v>
          </cell>
          <cell r="GQ35">
            <v>463</v>
          </cell>
          <cell r="GR35">
            <v>503</v>
          </cell>
          <cell r="GS35">
            <v>522</v>
          </cell>
          <cell r="GT35">
            <v>678</v>
          </cell>
          <cell r="GU35">
            <v>630</v>
          </cell>
          <cell r="GV35">
            <v>573</v>
          </cell>
          <cell r="GW35">
            <v>493</v>
          </cell>
          <cell r="GX35">
            <v>335</v>
          </cell>
          <cell r="GY35">
            <v>551</v>
          </cell>
          <cell r="GZ35">
            <v>499</v>
          </cell>
          <cell r="HA35">
            <v>617</v>
          </cell>
          <cell r="HB35">
            <v>642</v>
          </cell>
          <cell r="HC35">
            <v>608</v>
          </cell>
          <cell r="HD35">
            <v>649</v>
          </cell>
          <cell r="HE35">
            <v>611</v>
          </cell>
          <cell r="HF35">
            <v>745</v>
          </cell>
          <cell r="HG35">
            <v>656</v>
          </cell>
          <cell r="HH35">
            <v>604</v>
          </cell>
          <cell r="HI35">
            <v>527</v>
          </cell>
          <cell r="HJ35">
            <v>408</v>
          </cell>
          <cell r="HK35">
            <v>602</v>
          </cell>
          <cell r="HL35">
            <v>533</v>
          </cell>
          <cell r="HM35">
            <v>627</v>
          </cell>
          <cell r="HN35">
            <v>619</v>
          </cell>
          <cell r="HO35">
            <v>608</v>
          </cell>
          <cell r="HP35">
            <v>556</v>
          </cell>
          <cell r="HQ35">
            <v>539</v>
          </cell>
          <cell r="HR35">
            <v>594</v>
          </cell>
          <cell r="HS35">
            <v>619</v>
          </cell>
          <cell r="HT35">
            <v>505</v>
          </cell>
          <cell r="HU35">
            <v>534</v>
          </cell>
          <cell r="HV35">
            <v>393</v>
          </cell>
          <cell r="HW35">
            <v>574</v>
          </cell>
          <cell r="HX35">
            <v>477</v>
          </cell>
          <cell r="HY35">
            <v>592</v>
          </cell>
          <cell r="HZ35">
            <v>560</v>
          </cell>
          <cell r="IA35">
            <v>478</v>
          </cell>
          <cell r="IB35">
            <v>469</v>
          </cell>
          <cell r="IC35">
            <v>432</v>
          </cell>
          <cell r="ID35">
            <v>539</v>
          </cell>
          <cell r="IE35">
            <v>495</v>
          </cell>
          <cell r="IF35">
            <v>452</v>
          </cell>
          <cell r="IG35">
            <v>429</v>
          </cell>
          <cell r="IH35">
            <v>335</v>
          </cell>
        </row>
        <row r="36">
          <cell r="FC36">
            <v>180</v>
          </cell>
          <cell r="FD36">
            <v>191</v>
          </cell>
          <cell r="FE36">
            <v>211</v>
          </cell>
          <cell r="FF36">
            <v>210</v>
          </cell>
          <cell r="FG36">
            <v>197</v>
          </cell>
          <cell r="FH36">
            <v>183</v>
          </cell>
          <cell r="FI36">
            <v>180</v>
          </cell>
          <cell r="FJ36">
            <v>177</v>
          </cell>
          <cell r="FK36">
            <v>216</v>
          </cell>
          <cell r="FL36">
            <v>185</v>
          </cell>
          <cell r="FM36">
            <v>189</v>
          </cell>
          <cell r="FN36">
            <v>177</v>
          </cell>
          <cell r="FO36">
            <v>226</v>
          </cell>
          <cell r="FP36">
            <v>254</v>
          </cell>
          <cell r="FQ36">
            <v>257</v>
          </cell>
          <cell r="FR36">
            <v>287</v>
          </cell>
          <cell r="FS36">
            <v>306</v>
          </cell>
          <cell r="FT36">
            <v>407</v>
          </cell>
          <cell r="FU36">
            <v>800</v>
          </cell>
          <cell r="FV36">
            <v>819</v>
          </cell>
          <cell r="FW36">
            <v>722</v>
          </cell>
          <cell r="FX36">
            <v>551</v>
          </cell>
          <cell r="FY36">
            <v>745</v>
          </cell>
          <cell r="FZ36">
            <v>577</v>
          </cell>
          <cell r="GA36">
            <v>762</v>
          </cell>
          <cell r="GB36">
            <v>741</v>
          </cell>
          <cell r="GC36">
            <v>865</v>
          </cell>
          <cell r="GD36">
            <v>746</v>
          </cell>
          <cell r="GE36">
            <v>818</v>
          </cell>
          <cell r="GF36">
            <v>979</v>
          </cell>
          <cell r="GG36">
            <v>906</v>
          </cell>
          <cell r="GH36">
            <v>772</v>
          </cell>
          <cell r="GI36">
            <v>794</v>
          </cell>
          <cell r="GJ36">
            <v>705</v>
          </cell>
          <cell r="GK36">
            <v>824</v>
          </cell>
          <cell r="GL36">
            <v>720</v>
          </cell>
          <cell r="GM36">
            <v>1041</v>
          </cell>
          <cell r="GN36">
            <v>770</v>
          </cell>
          <cell r="GO36">
            <v>844</v>
          </cell>
          <cell r="GP36">
            <v>554</v>
          </cell>
          <cell r="GQ36">
            <v>587</v>
          </cell>
          <cell r="GR36">
            <v>874</v>
          </cell>
          <cell r="GS36">
            <v>854</v>
          </cell>
          <cell r="GT36">
            <v>858</v>
          </cell>
          <cell r="GU36">
            <v>953</v>
          </cell>
          <cell r="GV36">
            <v>1297</v>
          </cell>
          <cell r="GW36">
            <v>1193</v>
          </cell>
          <cell r="GX36">
            <v>930</v>
          </cell>
          <cell r="GY36">
            <v>1148</v>
          </cell>
          <cell r="GZ36">
            <v>1153</v>
          </cell>
          <cell r="HA36">
            <v>1318</v>
          </cell>
          <cell r="HB36">
            <v>1247</v>
          </cell>
          <cell r="HC36">
            <v>1597</v>
          </cell>
          <cell r="HD36">
            <v>1731</v>
          </cell>
          <cell r="HE36">
            <v>1632</v>
          </cell>
          <cell r="HF36">
            <v>1692</v>
          </cell>
          <cell r="HG36">
            <v>1458</v>
          </cell>
          <cell r="HH36">
            <v>1278</v>
          </cell>
          <cell r="HI36">
            <v>1433</v>
          </cell>
          <cell r="HJ36">
            <v>1156</v>
          </cell>
          <cell r="HK36">
            <v>1465</v>
          </cell>
          <cell r="HL36">
            <v>1700</v>
          </cell>
          <cell r="HM36">
            <v>1928</v>
          </cell>
          <cell r="HN36">
            <v>1748</v>
          </cell>
          <cell r="HO36">
            <v>1917</v>
          </cell>
          <cell r="HP36">
            <v>1890</v>
          </cell>
          <cell r="HQ36">
            <v>1996</v>
          </cell>
          <cell r="HR36">
            <v>2124</v>
          </cell>
          <cell r="HS36">
            <v>2222</v>
          </cell>
          <cell r="HT36">
            <v>2190</v>
          </cell>
          <cell r="HU36">
            <v>1746</v>
          </cell>
          <cell r="HV36">
            <v>1672</v>
          </cell>
          <cell r="HW36">
            <v>1414</v>
          </cell>
          <cell r="HX36">
            <v>1822</v>
          </cell>
          <cell r="HY36">
            <v>2298</v>
          </cell>
          <cell r="HZ36">
            <v>1667</v>
          </cell>
          <cell r="IA36">
            <v>2021</v>
          </cell>
          <cell r="IB36">
            <v>2158</v>
          </cell>
          <cell r="IC36">
            <v>1763</v>
          </cell>
          <cell r="ID36">
            <v>1626</v>
          </cell>
          <cell r="IE36">
            <v>1921</v>
          </cell>
          <cell r="IF36">
            <v>1790</v>
          </cell>
          <cell r="IG36">
            <v>1396</v>
          </cell>
          <cell r="IH36">
            <v>1332</v>
          </cell>
        </row>
        <row r="38">
          <cell r="FC38">
            <v>1353</v>
          </cell>
          <cell r="FD38">
            <v>1424</v>
          </cell>
          <cell r="FE38">
            <v>1429</v>
          </cell>
          <cell r="FF38">
            <v>1438</v>
          </cell>
          <cell r="FG38">
            <v>1527</v>
          </cell>
          <cell r="FH38">
            <v>1588</v>
          </cell>
          <cell r="FI38">
            <v>1668</v>
          </cell>
          <cell r="FJ38">
            <v>1654</v>
          </cell>
          <cell r="FK38">
            <v>1637</v>
          </cell>
          <cell r="FL38">
            <v>1582</v>
          </cell>
          <cell r="FM38">
            <v>1600</v>
          </cell>
          <cell r="FN38">
            <v>1500</v>
          </cell>
          <cell r="FO38">
            <v>1452</v>
          </cell>
          <cell r="FP38">
            <v>1438</v>
          </cell>
          <cell r="FQ38">
            <v>1593</v>
          </cell>
          <cell r="FR38">
            <v>1690</v>
          </cell>
          <cell r="FS38">
            <v>1666</v>
          </cell>
          <cell r="FT38">
            <v>1671</v>
          </cell>
          <cell r="FU38">
            <v>1671</v>
          </cell>
          <cell r="FV38">
            <v>1623</v>
          </cell>
          <cell r="FW38">
            <v>1556</v>
          </cell>
          <cell r="FX38">
            <v>1558</v>
          </cell>
          <cell r="FY38">
            <v>1546</v>
          </cell>
          <cell r="FZ38">
            <v>1443</v>
          </cell>
          <cell r="GA38">
            <v>1381</v>
          </cell>
          <cell r="GB38">
            <v>1384</v>
          </cell>
          <cell r="GC38">
            <v>1441</v>
          </cell>
          <cell r="GD38">
            <v>1511</v>
          </cell>
          <cell r="GE38">
            <v>1485</v>
          </cell>
          <cell r="GF38">
            <v>1477</v>
          </cell>
          <cell r="GG38">
            <v>1514</v>
          </cell>
          <cell r="GH38">
            <v>1448</v>
          </cell>
          <cell r="GI38">
            <v>1413</v>
          </cell>
          <cell r="GJ38">
            <v>1432</v>
          </cell>
          <cell r="GK38">
            <v>1401</v>
          </cell>
          <cell r="GL38">
            <v>1344</v>
          </cell>
          <cell r="GM38">
            <v>1330</v>
          </cell>
          <cell r="GN38">
            <v>1314</v>
          </cell>
          <cell r="GO38">
            <v>1412</v>
          </cell>
          <cell r="GP38">
            <v>1501</v>
          </cell>
          <cell r="GQ38">
            <v>1550</v>
          </cell>
          <cell r="GR38">
            <v>1695</v>
          </cell>
          <cell r="GS38">
            <v>1800</v>
          </cell>
          <cell r="GT38">
            <v>1793</v>
          </cell>
          <cell r="GU38">
            <v>1836</v>
          </cell>
          <cell r="GV38">
            <v>1858</v>
          </cell>
          <cell r="GW38">
            <v>1987</v>
          </cell>
          <cell r="GX38">
            <v>1895</v>
          </cell>
          <cell r="GY38">
            <v>1765</v>
          </cell>
          <cell r="GZ38">
            <v>1813</v>
          </cell>
          <cell r="HA38">
            <v>2015</v>
          </cell>
          <cell r="HB38">
            <v>2093</v>
          </cell>
          <cell r="HC38">
            <v>2203</v>
          </cell>
          <cell r="HD38">
            <v>2246</v>
          </cell>
          <cell r="HE38">
            <v>2222</v>
          </cell>
          <cell r="HF38">
            <v>2130</v>
          </cell>
          <cell r="HG38">
            <v>2055</v>
          </cell>
          <cell r="HH38">
            <v>2028</v>
          </cell>
          <cell r="HI38">
            <v>1998</v>
          </cell>
          <cell r="HJ38">
            <v>1886</v>
          </cell>
          <cell r="HK38">
            <v>1823</v>
          </cell>
          <cell r="HL38">
            <v>1788</v>
          </cell>
          <cell r="HM38">
            <v>1800</v>
          </cell>
          <cell r="HN38">
            <v>1770</v>
          </cell>
          <cell r="HO38">
            <v>1801</v>
          </cell>
          <cell r="HP38">
            <v>1747</v>
          </cell>
          <cell r="HQ38">
            <v>1653</v>
          </cell>
          <cell r="HR38">
            <v>1575</v>
          </cell>
          <cell r="HS38">
            <v>1485</v>
          </cell>
          <cell r="HT38">
            <v>1461</v>
          </cell>
          <cell r="HU38">
            <v>1410</v>
          </cell>
          <cell r="HV38">
            <v>1236</v>
          </cell>
          <cell r="HW38">
            <v>1143</v>
          </cell>
          <cell r="HX38">
            <v>1204</v>
          </cell>
          <cell r="HY38">
            <v>1186</v>
          </cell>
          <cell r="HZ38">
            <v>1149</v>
          </cell>
          <cell r="IA38">
            <v>1152</v>
          </cell>
          <cell r="IB38">
            <v>1147</v>
          </cell>
          <cell r="IC38">
            <v>1092</v>
          </cell>
          <cell r="ID38">
            <v>1065</v>
          </cell>
          <cell r="IE38">
            <v>1052</v>
          </cell>
          <cell r="IF38">
            <v>1089</v>
          </cell>
          <cell r="IG38">
            <v>1083</v>
          </cell>
          <cell r="IH38">
            <v>1019</v>
          </cell>
        </row>
        <row r="39">
          <cell r="FC39">
            <v>351</v>
          </cell>
          <cell r="FD39">
            <v>384</v>
          </cell>
          <cell r="FE39">
            <v>377</v>
          </cell>
          <cell r="FF39">
            <v>385</v>
          </cell>
          <cell r="FG39">
            <v>400</v>
          </cell>
          <cell r="FH39">
            <v>377</v>
          </cell>
          <cell r="FI39">
            <v>334</v>
          </cell>
          <cell r="FJ39">
            <v>317</v>
          </cell>
          <cell r="FK39">
            <v>390</v>
          </cell>
          <cell r="FL39">
            <v>413</v>
          </cell>
          <cell r="FM39">
            <v>409</v>
          </cell>
          <cell r="FN39">
            <v>361</v>
          </cell>
          <cell r="FO39">
            <v>428</v>
          </cell>
          <cell r="FP39">
            <v>449</v>
          </cell>
          <cell r="FQ39">
            <v>329</v>
          </cell>
          <cell r="FR39">
            <v>331</v>
          </cell>
          <cell r="FS39">
            <v>316</v>
          </cell>
          <cell r="FT39">
            <v>258</v>
          </cell>
          <cell r="FU39">
            <v>188</v>
          </cell>
          <cell r="FV39">
            <v>175</v>
          </cell>
          <cell r="FW39">
            <v>224</v>
          </cell>
          <cell r="FX39">
            <v>262</v>
          </cell>
          <cell r="FY39">
            <v>268</v>
          </cell>
          <cell r="FZ39">
            <v>262</v>
          </cell>
          <cell r="GA39">
            <v>290</v>
          </cell>
          <cell r="GB39">
            <v>301</v>
          </cell>
          <cell r="GC39">
            <v>290</v>
          </cell>
          <cell r="GD39">
            <v>290</v>
          </cell>
          <cell r="GE39">
            <v>256</v>
          </cell>
          <cell r="GF39">
            <v>245</v>
          </cell>
          <cell r="GG39">
            <v>171</v>
          </cell>
          <cell r="GH39">
            <v>143</v>
          </cell>
          <cell r="GI39">
            <v>200</v>
          </cell>
          <cell r="GJ39">
            <v>246</v>
          </cell>
          <cell r="GK39">
            <v>259</v>
          </cell>
          <cell r="GL39">
            <v>238</v>
          </cell>
          <cell r="GM39">
            <v>260</v>
          </cell>
          <cell r="GN39">
            <v>235</v>
          </cell>
          <cell r="GO39">
            <v>165</v>
          </cell>
          <cell r="GP39">
            <v>142</v>
          </cell>
          <cell r="GQ39">
            <v>145</v>
          </cell>
          <cell r="GR39">
            <v>190</v>
          </cell>
          <cell r="GS39">
            <v>204</v>
          </cell>
          <cell r="GT39">
            <v>205</v>
          </cell>
          <cell r="GU39">
            <v>243</v>
          </cell>
          <cell r="GV39">
            <v>269</v>
          </cell>
          <cell r="GW39">
            <v>306</v>
          </cell>
          <cell r="GX39">
            <v>289</v>
          </cell>
          <cell r="GY39">
            <v>314</v>
          </cell>
          <cell r="GZ39">
            <v>304</v>
          </cell>
          <cell r="HA39">
            <v>334</v>
          </cell>
          <cell r="HB39">
            <v>304</v>
          </cell>
          <cell r="HC39">
            <v>336</v>
          </cell>
          <cell r="HD39">
            <v>297</v>
          </cell>
          <cell r="HE39">
            <v>274</v>
          </cell>
          <cell r="HF39">
            <v>227</v>
          </cell>
          <cell r="HG39">
            <v>245</v>
          </cell>
          <cell r="HH39">
            <v>233</v>
          </cell>
          <cell r="HI39">
            <v>252</v>
          </cell>
          <cell r="HJ39">
            <v>222</v>
          </cell>
          <cell r="HK39">
            <v>275</v>
          </cell>
          <cell r="HL39">
            <v>290</v>
          </cell>
          <cell r="HM39">
            <v>275</v>
          </cell>
          <cell r="HN39">
            <v>236</v>
          </cell>
          <cell r="HO39">
            <v>248</v>
          </cell>
          <cell r="HP39">
            <v>215</v>
          </cell>
          <cell r="HQ39">
            <v>150</v>
          </cell>
          <cell r="HR39">
            <v>132</v>
          </cell>
          <cell r="HS39">
            <v>148</v>
          </cell>
          <cell r="HT39">
            <v>179</v>
          </cell>
          <cell r="HU39">
            <v>179</v>
          </cell>
          <cell r="HV39">
            <v>181</v>
          </cell>
          <cell r="HW39">
            <v>222</v>
          </cell>
          <cell r="HX39">
            <v>228</v>
          </cell>
          <cell r="HY39">
            <v>224</v>
          </cell>
          <cell r="HZ39">
            <v>211</v>
          </cell>
          <cell r="IA39">
            <v>217</v>
          </cell>
          <cell r="IB39">
            <v>195</v>
          </cell>
          <cell r="IC39">
            <v>153</v>
          </cell>
          <cell r="ID39">
            <v>144</v>
          </cell>
          <cell r="IE39">
            <v>140</v>
          </cell>
          <cell r="IF39">
            <v>177</v>
          </cell>
          <cell r="IG39">
            <v>196</v>
          </cell>
          <cell r="IH39">
            <v>174</v>
          </cell>
        </row>
        <row r="40">
          <cell r="FC40">
            <v>185</v>
          </cell>
          <cell r="FD40">
            <v>196</v>
          </cell>
          <cell r="FE40">
            <v>202</v>
          </cell>
          <cell r="FF40">
            <v>171</v>
          </cell>
          <cell r="FG40">
            <v>167</v>
          </cell>
          <cell r="FH40">
            <v>161</v>
          </cell>
          <cell r="FI40">
            <v>141</v>
          </cell>
          <cell r="FJ40">
            <v>143</v>
          </cell>
          <cell r="FK40">
            <v>151</v>
          </cell>
          <cell r="FL40">
            <v>152</v>
          </cell>
          <cell r="FM40">
            <v>152</v>
          </cell>
          <cell r="FN40">
            <v>133</v>
          </cell>
          <cell r="FO40">
            <v>190</v>
          </cell>
          <cell r="FP40">
            <v>189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3</v>
          </cell>
          <cell r="FW40">
            <v>3</v>
          </cell>
          <cell r="FX40">
            <v>8</v>
          </cell>
          <cell r="FY40">
            <v>7</v>
          </cell>
          <cell r="FZ40">
            <v>5</v>
          </cell>
          <cell r="GA40">
            <v>4</v>
          </cell>
          <cell r="GB40">
            <v>5</v>
          </cell>
          <cell r="GC40">
            <v>4</v>
          </cell>
          <cell r="GD40">
            <v>4</v>
          </cell>
          <cell r="GE40">
            <v>5</v>
          </cell>
          <cell r="GF40">
            <v>6</v>
          </cell>
          <cell r="GG40">
            <v>1</v>
          </cell>
          <cell r="GH40">
            <v>2</v>
          </cell>
          <cell r="GI40">
            <v>3</v>
          </cell>
          <cell r="GJ40">
            <v>6</v>
          </cell>
          <cell r="GK40">
            <v>4</v>
          </cell>
          <cell r="GL40">
            <v>1</v>
          </cell>
          <cell r="GM40">
            <v>3</v>
          </cell>
          <cell r="GN40">
            <v>9</v>
          </cell>
          <cell r="GO40">
            <v>14</v>
          </cell>
          <cell r="GP40">
            <v>4</v>
          </cell>
          <cell r="GQ40">
            <v>5</v>
          </cell>
          <cell r="GR40">
            <v>6</v>
          </cell>
          <cell r="GS40">
            <v>9</v>
          </cell>
          <cell r="GT40">
            <v>11</v>
          </cell>
          <cell r="GU40">
            <v>14</v>
          </cell>
          <cell r="GV40">
            <v>10</v>
          </cell>
          <cell r="GW40">
            <v>12</v>
          </cell>
          <cell r="GX40">
            <v>9</v>
          </cell>
          <cell r="GY40">
            <v>9</v>
          </cell>
          <cell r="GZ40">
            <v>9</v>
          </cell>
          <cell r="HA40">
            <v>10</v>
          </cell>
          <cell r="HB40">
            <v>14</v>
          </cell>
          <cell r="HC40">
            <v>11</v>
          </cell>
          <cell r="HD40">
            <v>10</v>
          </cell>
          <cell r="HE40">
            <v>3</v>
          </cell>
          <cell r="HF40">
            <v>2</v>
          </cell>
          <cell r="HG40">
            <v>2</v>
          </cell>
          <cell r="HH40">
            <v>5</v>
          </cell>
          <cell r="HI40">
            <v>9</v>
          </cell>
          <cell r="HJ40">
            <v>5</v>
          </cell>
          <cell r="HK40">
            <v>10</v>
          </cell>
          <cell r="HL40">
            <v>9</v>
          </cell>
          <cell r="HM40">
            <v>4</v>
          </cell>
          <cell r="HN40">
            <v>3</v>
          </cell>
          <cell r="HO40">
            <v>1</v>
          </cell>
          <cell r="HP40">
            <v>1</v>
          </cell>
          <cell r="HQ40">
            <v>0</v>
          </cell>
          <cell r="HR40">
            <v>0</v>
          </cell>
          <cell r="HS40">
            <v>0</v>
          </cell>
          <cell r="HT40">
            <v>4</v>
          </cell>
          <cell r="HU40">
            <v>4</v>
          </cell>
          <cell r="HV40">
            <v>4</v>
          </cell>
          <cell r="HW40">
            <v>8</v>
          </cell>
          <cell r="HX40">
            <v>7</v>
          </cell>
          <cell r="HY40">
            <v>2</v>
          </cell>
          <cell r="HZ40">
            <v>6</v>
          </cell>
          <cell r="IA40">
            <v>7</v>
          </cell>
          <cell r="IB40">
            <v>4</v>
          </cell>
          <cell r="IC40">
            <v>6</v>
          </cell>
          <cell r="ID40">
            <v>7</v>
          </cell>
          <cell r="IE40">
            <v>5</v>
          </cell>
          <cell r="IF40">
            <v>5</v>
          </cell>
          <cell r="IG40">
            <v>6</v>
          </cell>
          <cell r="IH40">
            <v>5</v>
          </cell>
        </row>
        <row r="41">
          <cell r="FC41">
            <v>676</v>
          </cell>
          <cell r="FD41">
            <v>654</v>
          </cell>
          <cell r="FE41">
            <v>749</v>
          </cell>
          <cell r="FF41">
            <v>645</v>
          </cell>
          <cell r="FG41">
            <v>638</v>
          </cell>
          <cell r="FH41">
            <v>684</v>
          </cell>
          <cell r="FI41">
            <v>703</v>
          </cell>
          <cell r="FJ41">
            <v>590</v>
          </cell>
          <cell r="FK41">
            <v>649</v>
          </cell>
          <cell r="FL41">
            <v>631</v>
          </cell>
          <cell r="FM41">
            <v>711</v>
          </cell>
          <cell r="FN41">
            <v>660</v>
          </cell>
          <cell r="FO41">
            <v>615</v>
          </cell>
          <cell r="FP41">
            <v>631</v>
          </cell>
          <cell r="FQ41">
            <v>647</v>
          </cell>
          <cell r="FR41">
            <v>770</v>
          </cell>
          <cell r="FS41">
            <v>907</v>
          </cell>
          <cell r="FT41">
            <v>847</v>
          </cell>
          <cell r="FU41">
            <v>1030</v>
          </cell>
          <cell r="FV41">
            <v>980</v>
          </cell>
          <cell r="FW41">
            <v>999</v>
          </cell>
          <cell r="FX41">
            <v>1132</v>
          </cell>
          <cell r="FY41">
            <v>1306</v>
          </cell>
          <cell r="FZ41">
            <v>1307</v>
          </cell>
          <cell r="GA41">
            <v>1214</v>
          </cell>
          <cell r="GB41">
            <v>1161</v>
          </cell>
          <cell r="GC41">
            <v>1174</v>
          </cell>
          <cell r="GD41">
            <v>1166</v>
          </cell>
          <cell r="GE41">
            <v>1224</v>
          </cell>
          <cell r="GF41">
            <v>1216</v>
          </cell>
          <cell r="GG41">
            <v>1274</v>
          </cell>
          <cell r="GH41">
            <v>1168</v>
          </cell>
          <cell r="GI41">
            <v>1162</v>
          </cell>
          <cell r="GJ41">
            <v>1166</v>
          </cell>
          <cell r="GK41">
            <v>1279</v>
          </cell>
          <cell r="GL41">
            <v>1277</v>
          </cell>
          <cell r="GM41">
            <v>1095</v>
          </cell>
          <cell r="GN41">
            <v>978</v>
          </cell>
          <cell r="GO41">
            <v>1083</v>
          </cell>
          <cell r="GP41">
            <v>1098</v>
          </cell>
          <cell r="GQ41">
            <v>1105</v>
          </cell>
          <cell r="GR41">
            <v>1228</v>
          </cell>
          <cell r="GS41">
            <v>1381</v>
          </cell>
          <cell r="GT41">
            <v>1139</v>
          </cell>
          <cell r="GU41">
            <v>1166</v>
          </cell>
          <cell r="GV41">
            <v>1252</v>
          </cell>
          <cell r="GW41">
            <v>1397</v>
          </cell>
          <cell r="GX41">
            <v>1415</v>
          </cell>
          <cell r="GY41">
            <v>1240</v>
          </cell>
          <cell r="GZ41">
            <v>1157</v>
          </cell>
          <cell r="HA41">
            <v>1208</v>
          </cell>
          <cell r="HB41">
            <v>1187</v>
          </cell>
          <cell r="HC41">
            <v>1137</v>
          </cell>
          <cell r="HD41">
            <v>1130</v>
          </cell>
          <cell r="HE41">
            <v>1098</v>
          </cell>
          <cell r="HF41">
            <v>1011</v>
          </cell>
          <cell r="HG41">
            <v>1093</v>
          </cell>
          <cell r="HH41">
            <v>1126</v>
          </cell>
          <cell r="HI41">
            <v>1254</v>
          </cell>
          <cell r="HJ41">
            <v>1202</v>
          </cell>
          <cell r="HK41">
            <v>1019</v>
          </cell>
          <cell r="HL41">
            <v>1024</v>
          </cell>
          <cell r="HM41">
            <v>1057</v>
          </cell>
          <cell r="HN41">
            <v>953</v>
          </cell>
          <cell r="HO41">
            <v>944</v>
          </cell>
          <cell r="HP41">
            <v>984</v>
          </cell>
          <cell r="HQ41">
            <v>971</v>
          </cell>
          <cell r="HR41">
            <v>785</v>
          </cell>
          <cell r="HS41">
            <v>911</v>
          </cell>
          <cell r="HT41">
            <v>962</v>
          </cell>
          <cell r="HU41">
            <v>1040</v>
          </cell>
          <cell r="HV41">
            <v>971</v>
          </cell>
          <cell r="HW41">
            <v>920</v>
          </cell>
          <cell r="HX41">
            <v>901</v>
          </cell>
          <cell r="HY41">
            <v>919</v>
          </cell>
          <cell r="HZ41">
            <v>874</v>
          </cell>
          <cell r="IA41">
            <v>833</v>
          </cell>
          <cell r="IB41">
            <v>932</v>
          </cell>
          <cell r="IC41">
            <v>1026</v>
          </cell>
          <cell r="ID41">
            <v>927</v>
          </cell>
          <cell r="IE41">
            <v>922</v>
          </cell>
          <cell r="IF41">
            <v>1004</v>
          </cell>
          <cell r="IG41">
            <v>1160</v>
          </cell>
          <cell r="IH41">
            <v>1038</v>
          </cell>
        </row>
        <row r="42">
          <cell r="FC42">
            <v>4744</v>
          </cell>
          <cell r="FD42">
            <v>4602</v>
          </cell>
          <cell r="FE42">
            <v>4420</v>
          </cell>
          <cell r="FF42">
            <v>4281</v>
          </cell>
          <cell r="FG42">
            <v>4074</v>
          </cell>
          <cell r="FH42">
            <v>3860</v>
          </cell>
          <cell r="FI42">
            <v>3900</v>
          </cell>
          <cell r="FJ42">
            <v>3953</v>
          </cell>
          <cell r="FK42">
            <v>3801</v>
          </cell>
          <cell r="FL42">
            <v>3782</v>
          </cell>
          <cell r="FM42">
            <v>3869</v>
          </cell>
          <cell r="FN42">
            <v>4193</v>
          </cell>
          <cell r="FO42">
            <v>4160</v>
          </cell>
          <cell r="FP42">
            <v>4052</v>
          </cell>
          <cell r="FQ42">
            <v>4095</v>
          </cell>
          <cell r="FR42">
            <v>3633</v>
          </cell>
          <cell r="FS42">
            <v>3265</v>
          </cell>
          <cell r="FT42">
            <v>3088</v>
          </cell>
          <cell r="FU42">
            <v>2991</v>
          </cell>
          <cell r="FV42">
            <v>3048</v>
          </cell>
          <cell r="FW42">
            <v>2996</v>
          </cell>
          <cell r="FX42">
            <v>2865</v>
          </cell>
          <cell r="FY42">
            <v>2885</v>
          </cell>
          <cell r="FZ42">
            <v>3113</v>
          </cell>
          <cell r="GA42">
            <v>3218</v>
          </cell>
          <cell r="GB42">
            <v>3133</v>
          </cell>
          <cell r="GC42">
            <v>2977</v>
          </cell>
          <cell r="GD42">
            <v>2744</v>
          </cell>
          <cell r="GE42">
            <v>2610</v>
          </cell>
          <cell r="GF42">
            <v>2531</v>
          </cell>
          <cell r="GG42">
            <v>2540</v>
          </cell>
          <cell r="GH42">
            <v>2629</v>
          </cell>
          <cell r="GI42">
            <v>2683</v>
          </cell>
          <cell r="GJ42">
            <v>2761</v>
          </cell>
          <cell r="GK42">
            <v>2900</v>
          </cell>
          <cell r="GL42">
            <v>3199</v>
          </cell>
          <cell r="GM42">
            <v>3405</v>
          </cell>
          <cell r="GN42">
            <v>3408</v>
          </cell>
          <cell r="GO42">
            <v>3858</v>
          </cell>
          <cell r="GP42">
            <v>4304</v>
          </cell>
          <cell r="GQ42">
            <v>4446</v>
          </cell>
          <cell r="GR42">
            <v>4366</v>
          </cell>
          <cell r="GS42">
            <v>4393</v>
          </cell>
          <cell r="GT42">
            <v>4675</v>
          </cell>
          <cell r="GU42">
            <v>4581</v>
          </cell>
          <cell r="GV42">
            <v>4558</v>
          </cell>
          <cell r="GW42">
            <v>4560</v>
          </cell>
          <cell r="GX42">
            <v>4951</v>
          </cell>
          <cell r="GY42">
            <v>5246</v>
          </cell>
          <cell r="GZ42">
            <v>5243</v>
          </cell>
          <cell r="HA42">
            <v>4877</v>
          </cell>
          <cell r="HB42">
            <v>4672</v>
          </cell>
          <cell r="HC42">
            <v>4432</v>
          </cell>
          <cell r="HD42">
            <v>4215</v>
          </cell>
          <cell r="HE42">
            <v>4085</v>
          </cell>
          <cell r="HF42">
            <v>4077</v>
          </cell>
          <cell r="HG42">
            <v>3875</v>
          </cell>
          <cell r="HH42">
            <v>3741</v>
          </cell>
          <cell r="HI42">
            <v>3780</v>
          </cell>
          <cell r="HJ42">
            <v>4023</v>
          </cell>
          <cell r="HK42">
            <v>4081</v>
          </cell>
          <cell r="HL42">
            <v>4008</v>
          </cell>
          <cell r="HM42">
            <v>3762</v>
          </cell>
          <cell r="HN42">
            <v>3574</v>
          </cell>
          <cell r="HO42">
            <v>3267</v>
          </cell>
          <cell r="HP42">
            <v>3068</v>
          </cell>
          <cell r="HQ42">
            <v>3069</v>
          </cell>
          <cell r="HR42">
            <v>3087</v>
          </cell>
          <cell r="HS42">
            <v>2878</v>
          </cell>
          <cell r="HT42">
            <v>2787</v>
          </cell>
          <cell r="HU42">
            <v>2814</v>
          </cell>
          <cell r="HV42">
            <v>3074</v>
          </cell>
          <cell r="HW42">
            <v>3149</v>
          </cell>
          <cell r="HX42">
            <v>3107</v>
          </cell>
          <cell r="HY42">
            <v>2984</v>
          </cell>
          <cell r="HZ42">
            <v>2870</v>
          </cell>
          <cell r="IA42">
            <v>2792</v>
          </cell>
          <cell r="IB42">
            <v>2642</v>
          </cell>
          <cell r="IC42">
            <v>2731</v>
          </cell>
          <cell r="ID42">
            <v>2855</v>
          </cell>
          <cell r="IE42">
            <v>2817</v>
          </cell>
          <cell r="IF42">
            <v>2815</v>
          </cell>
          <cell r="IG42">
            <v>2963</v>
          </cell>
          <cell r="IH42">
            <v>3295</v>
          </cell>
        </row>
        <row r="44">
          <cell r="EC44">
            <v>87</v>
          </cell>
          <cell r="ED44">
            <v>109</v>
          </cell>
          <cell r="EE44">
            <v>91</v>
          </cell>
          <cell r="EF44">
            <v>82</v>
          </cell>
          <cell r="EG44">
            <v>86</v>
          </cell>
          <cell r="EH44">
            <v>86</v>
          </cell>
          <cell r="EI44">
            <v>88</v>
          </cell>
          <cell r="EJ44">
            <v>94</v>
          </cell>
          <cell r="EK44">
            <v>91</v>
          </cell>
          <cell r="EL44">
            <v>65</v>
          </cell>
          <cell r="EM44">
            <v>87</v>
          </cell>
          <cell r="EN44">
            <v>94</v>
          </cell>
          <cell r="EO44">
            <v>75</v>
          </cell>
          <cell r="EP44">
            <v>114</v>
          </cell>
          <cell r="EQ44">
            <v>86</v>
          </cell>
          <cell r="ER44">
            <v>119</v>
          </cell>
          <cell r="ES44">
            <v>110</v>
          </cell>
          <cell r="ET44">
            <v>96</v>
          </cell>
          <cell r="EU44">
            <v>119</v>
          </cell>
          <cell r="EV44">
            <v>113</v>
          </cell>
          <cell r="EW44">
            <v>83</v>
          </cell>
          <cell r="EX44">
            <v>108</v>
          </cell>
          <cell r="EY44">
            <v>88</v>
          </cell>
          <cell r="EZ44">
            <v>113</v>
          </cell>
          <cell r="FA44">
            <v>89</v>
          </cell>
          <cell r="FB44">
            <v>124</v>
          </cell>
          <cell r="FC44">
            <v>97</v>
          </cell>
          <cell r="FD44">
            <v>118</v>
          </cell>
          <cell r="FE44">
            <v>125</v>
          </cell>
          <cell r="FF44">
            <v>114</v>
          </cell>
          <cell r="FG44">
            <v>131</v>
          </cell>
          <cell r="FH44">
            <v>128</v>
          </cell>
          <cell r="FI44">
            <v>98</v>
          </cell>
          <cell r="FJ44">
            <v>119</v>
          </cell>
          <cell r="FK44">
            <v>109</v>
          </cell>
          <cell r="FL44">
            <v>68</v>
          </cell>
          <cell r="FM44">
            <v>112</v>
          </cell>
          <cell r="FN44">
            <v>116</v>
          </cell>
          <cell r="FO44">
            <v>116</v>
          </cell>
          <cell r="FP44">
            <v>76</v>
          </cell>
          <cell r="FQ44">
            <v>75</v>
          </cell>
          <cell r="FR44">
            <v>96</v>
          </cell>
          <cell r="FS44">
            <v>119</v>
          </cell>
          <cell r="FT44">
            <v>102</v>
          </cell>
          <cell r="FU44">
            <v>98</v>
          </cell>
          <cell r="FV44">
            <v>89</v>
          </cell>
          <cell r="FW44">
            <v>76</v>
          </cell>
          <cell r="FX44">
            <v>85</v>
          </cell>
          <cell r="FY44">
            <v>74</v>
          </cell>
          <cell r="FZ44">
            <v>73</v>
          </cell>
          <cell r="GA44">
            <v>93</v>
          </cell>
          <cell r="GB44">
            <v>78</v>
          </cell>
          <cell r="GC44">
            <v>73</v>
          </cell>
          <cell r="GD44">
            <v>103</v>
          </cell>
          <cell r="GE44">
            <v>72</v>
          </cell>
          <cell r="GF44">
            <v>76</v>
          </cell>
          <cell r="GG44">
            <v>88</v>
          </cell>
          <cell r="GH44">
            <v>71</v>
          </cell>
          <cell r="GI44">
            <v>49</v>
          </cell>
          <cell r="GJ44">
            <v>85</v>
          </cell>
          <cell r="GK44">
            <v>74</v>
          </cell>
          <cell r="GL44">
            <v>83</v>
          </cell>
          <cell r="GM44">
            <v>80</v>
          </cell>
          <cell r="GN44">
            <v>54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12</v>
          </cell>
          <cell r="GU44">
            <v>44</v>
          </cell>
          <cell r="GV44">
            <v>59</v>
          </cell>
          <cell r="GW44">
            <v>70</v>
          </cell>
          <cell r="GX44">
            <v>65</v>
          </cell>
          <cell r="GY44">
            <v>102</v>
          </cell>
          <cell r="HK44">
            <v>66</v>
          </cell>
          <cell r="HL44">
            <v>52</v>
          </cell>
          <cell r="HM44">
            <v>89</v>
          </cell>
          <cell r="HN44">
            <v>88</v>
          </cell>
          <cell r="HO44">
            <v>75</v>
          </cell>
          <cell r="HP44">
            <v>97</v>
          </cell>
          <cell r="HQ44">
            <v>97</v>
          </cell>
          <cell r="HR44">
            <v>90</v>
          </cell>
          <cell r="HS44">
            <v>92</v>
          </cell>
          <cell r="HT44">
            <v>62</v>
          </cell>
          <cell r="HU44">
            <v>216</v>
          </cell>
          <cell r="HV44">
            <v>82</v>
          </cell>
          <cell r="HW44">
            <v>58</v>
          </cell>
          <cell r="HX44">
            <v>73</v>
          </cell>
          <cell r="HY44">
            <v>94</v>
          </cell>
          <cell r="HZ44">
            <v>76</v>
          </cell>
          <cell r="IA44">
            <v>125</v>
          </cell>
          <cell r="IB44">
            <v>57</v>
          </cell>
          <cell r="IC44">
            <v>40</v>
          </cell>
          <cell r="ID44">
            <v>73</v>
          </cell>
          <cell r="IE44">
            <v>59</v>
          </cell>
          <cell r="IF44">
            <v>56</v>
          </cell>
          <cell r="IG44">
            <v>65</v>
          </cell>
          <cell r="IH44">
            <v>42</v>
          </cell>
        </row>
        <row r="47">
          <cell r="FC47">
            <v>2306</v>
          </cell>
          <cell r="FD47">
            <v>2107</v>
          </cell>
          <cell r="FE47">
            <v>2181</v>
          </cell>
          <cell r="FF47">
            <v>1933</v>
          </cell>
          <cell r="FG47">
            <v>1806</v>
          </cell>
          <cell r="FH47">
            <v>1790</v>
          </cell>
          <cell r="FI47">
            <v>1980</v>
          </cell>
          <cell r="FJ47">
            <v>2020</v>
          </cell>
          <cell r="FK47">
            <v>2114</v>
          </cell>
          <cell r="FL47">
            <v>2017</v>
          </cell>
          <cell r="FM47">
            <v>2131</v>
          </cell>
          <cell r="FN47">
            <v>2106</v>
          </cell>
          <cell r="FO47">
            <v>2143</v>
          </cell>
          <cell r="FP47">
            <v>1967</v>
          </cell>
          <cell r="FQ47">
            <v>1948</v>
          </cell>
          <cell r="FR47">
            <v>1758</v>
          </cell>
          <cell r="FS47">
            <v>1580</v>
          </cell>
          <cell r="FT47">
            <v>1605</v>
          </cell>
          <cell r="FU47">
            <v>1766</v>
          </cell>
          <cell r="FV47">
            <v>1894</v>
          </cell>
          <cell r="FW47">
            <v>1937</v>
          </cell>
          <cell r="FX47">
            <v>2014</v>
          </cell>
          <cell r="FY47">
            <v>2195</v>
          </cell>
          <cell r="FZ47">
            <v>2100</v>
          </cell>
          <cell r="GA47">
            <v>2013</v>
          </cell>
          <cell r="GB47">
            <v>1887</v>
          </cell>
          <cell r="GC47">
            <v>1910</v>
          </cell>
          <cell r="GD47">
            <v>1811</v>
          </cell>
          <cell r="GE47">
            <v>1764</v>
          </cell>
          <cell r="GF47">
            <v>1667</v>
          </cell>
          <cell r="GG47">
            <v>1743</v>
          </cell>
          <cell r="GH47">
            <v>1855</v>
          </cell>
          <cell r="GI47">
            <v>1948</v>
          </cell>
          <cell r="GJ47">
            <v>2091</v>
          </cell>
          <cell r="GK47">
            <v>2252</v>
          </cell>
          <cell r="GL47">
            <v>2223</v>
          </cell>
          <cell r="GM47">
            <v>2197</v>
          </cell>
          <cell r="GN47">
            <v>1936</v>
          </cell>
          <cell r="GO47">
            <v>2402</v>
          </cell>
          <cell r="GP47">
            <v>2612</v>
          </cell>
          <cell r="GQ47">
            <v>2550</v>
          </cell>
          <cell r="GR47">
            <v>2277</v>
          </cell>
          <cell r="GS47">
            <v>2355</v>
          </cell>
          <cell r="GT47">
            <v>2396</v>
          </cell>
          <cell r="GU47">
            <v>2270</v>
          </cell>
          <cell r="GV47">
            <v>2324</v>
          </cell>
          <cell r="GW47">
            <v>2441</v>
          </cell>
          <cell r="GX47">
            <v>2433</v>
          </cell>
          <cell r="GY47">
            <v>2323</v>
          </cell>
          <cell r="GZ47">
            <v>2087</v>
          </cell>
          <cell r="HA47">
            <v>2005</v>
          </cell>
          <cell r="HB47">
            <v>1816</v>
          </cell>
          <cell r="HC47">
            <v>1701</v>
          </cell>
          <cell r="HD47">
            <v>1607</v>
          </cell>
          <cell r="HE47">
            <v>1602</v>
          </cell>
          <cell r="HF47">
            <v>1666</v>
          </cell>
          <cell r="HG47">
            <v>1718</v>
          </cell>
          <cell r="HH47">
            <v>1856</v>
          </cell>
          <cell r="HI47">
            <v>2047</v>
          </cell>
          <cell r="HJ47">
            <v>2058</v>
          </cell>
          <cell r="HK47">
            <v>1974</v>
          </cell>
          <cell r="HL47">
            <v>1859</v>
          </cell>
          <cell r="HM47">
            <v>1802</v>
          </cell>
          <cell r="HN47">
            <v>1646</v>
          </cell>
          <cell r="HO47">
            <v>1469</v>
          </cell>
          <cell r="HP47">
            <v>1423</v>
          </cell>
          <cell r="HQ47">
            <v>1494</v>
          </cell>
          <cell r="HR47">
            <v>1515</v>
          </cell>
          <cell r="HS47">
            <v>1590</v>
          </cell>
          <cell r="HT47">
            <v>1717</v>
          </cell>
          <cell r="HU47">
            <v>1515</v>
          </cell>
          <cell r="HV47">
            <v>1916</v>
          </cell>
          <cell r="HW47">
            <v>1884</v>
          </cell>
          <cell r="HX47">
            <v>1883</v>
          </cell>
          <cell r="HY47">
            <v>1818</v>
          </cell>
          <cell r="HZ47">
            <v>1678</v>
          </cell>
          <cell r="IA47">
            <v>1533</v>
          </cell>
          <cell r="IB47">
            <v>1608</v>
          </cell>
          <cell r="IC47">
            <v>1706</v>
          </cell>
          <cell r="ID47">
            <v>1750</v>
          </cell>
          <cell r="IE47">
            <v>1788</v>
          </cell>
          <cell r="IF47">
            <v>1864</v>
          </cell>
          <cell r="IG47">
            <v>2155</v>
          </cell>
          <cell r="IH47">
            <v>2122</v>
          </cell>
        </row>
        <row r="48">
          <cell r="FC48">
            <v>1511</v>
          </cell>
          <cell r="FD48">
            <v>1591</v>
          </cell>
          <cell r="FE48">
            <v>1483</v>
          </cell>
          <cell r="FF48">
            <v>1422</v>
          </cell>
          <cell r="FG48">
            <v>1379</v>
          </cell>
          <cell r="FH48">
            <v>1324</v>
          </cell>
          <cell r="FI48">
            <v>1223</v>
          </cell>
          <cell r="FJ48">
            <v>1150</v>
          </cell>
          <cell r="FK48">
            <v>1116</v>
          </cell>
          <cell r="FL48">
            <v>1215</v>
          </cell>
          <cell r="FM48">
            <v>1311</v>
          </cell>
          <cell r="FN48">
            <v>1412</v>
          </cell>
          <cell r="FO48">
            <v>1372</v>
          </cell>
          <cell r="FP48">
            <v>1451</v>
          </cell>
          <cell r="FQ48">
            <v>1324</v>
          </cell>
          <cell r="FR48">
            <v>1308</v>
          </cell>
          <cell r="FS48">
            <v>1200</v>
          </cell>
          <cell r="FT48">
            <v>1149</v>
          </cell>
          <cell r="FU48">
            <v>1044</v>
          </cell>
          <cell r="FV48">
            <v>1007</v>
          </cell>
          <cell r="FW48">
            <v>1006</v>
          </cell>
          <cell r="FX48">
            <v>1077</v>
          </cell>
          <cell r="FY48">
            <v>1152</v>
          </cell>
          <cell r="FZ48">
            <v>1308</v>
          </cell>
          <cell r="GA48">
            <v>1364</v>
          </cell>
          <cell r="GB48">
            <v>1400</v>
          </cell>
          <cell r="GC48">
            <v>1264</v>
          </cell>
          <cell r="GD48">
            <v>1189</v>
          </cell>
          <cell r="GE48">
            <v>1121</v>
          </cell>
          <cell r="GF48">
            <v>1153</v>
          </cell>
          <cell r="GG48">
            <v>1110</v>
          </cell>
          <cell r="GH48">
            <v>1013</v>
          </cell>
          <cell r="GI48">
            <v>1019</v>
          </cell>
          <cell r="GJ48">
            <v>1070</v>
          </cell>
          <cell r="GK48">
            <v>1143</v>
          </cell>
          <cell r="GL48">
            <v>1301</v>
          </cell>
          <cell r="GM48">
            <v>1400</v>
          </cell>
          <cell r="GN48">
            <v>1434</v>
          </cell>
          <cell r="GO48">
            <v>1376</v>
          </cell>
          <cell r="GP48">
            <v>1472</v>
          </cell>
          <cell r="GQ48">
            <v>1404</v>
          </cell>
          <cell r="GR48">
            <v>1770</v>
          </cell>
          <cell r="GS48">
            <v>1765</v>
          </cell>
          <cell r="GT48">
            <v>1649</v>
          </cell>
          <cell r="GU48">
            <v>1520</v>
          </cell>
          <cell r="GV48">
            <v>1503</v>
          </cell>
          <cell r="GW48">
            <v>1595</v>
          </cell>
          <cell r="GX48">
            <v>1662</v>
          </cell>
          <cell r="GY48">
            <v>1681</v>
          </cell>
          <cell r="GZ48">
            <v>1764</v>
          </cell>
          <cell r="HA48">
            <v>1653</v>
          </cell>
          <cell r="HB48">
            <v>1602</v>
          </cell>
          <cell r="HC48">
            <v>1368</v>
          </cell>
          <cell r="HD48">
            <v>1309</v>
          </cell>
          <cell r="HE48">
            <v>1167</v>
          </cell>
          <cell r="HF48">
            <v>1075</v>
          </cell>
          <cell r="HG48">
            <v>1054</v>
          </cell>
          <cell r="HH48">
            <v>954</v>
          </cell>
          <cell r="HI48">
            <v>1059</v>
          </cell>
          <cell r="HJ48">
            <v>1167</v>
          </cell>
          <cell r="HK48">
            <v>1301</v>
          </cell>
          <cell r="HL48">
            <v>1374</v>
          </cell>
          <cell r="HM48">
            <v>1290</v>
          </cell>
          <cell r="HN48">
            <v>1189</v>
          </cell>
          <cell r="HO48">
            <v>1122</v>
          </cell>
          <cell r="HP48">
            <v>1097</v>
          </cell>
          <cell r="HQ48">
            <v>972</v>
          </cell>
          <cell r="HR48">
            <v>895</v>
          </cell>
          <cell r="HS48">
            <v>807</v>
          </cell>
          <cell r="HT48">
            <v>826</v>
          </cell>
          <cell r="HU48">
            <v>895</v>
          </cell>
          <cell r="HV48">
            <v>951</v>
          </cell>
          <cell r="HW48">
            <v>1083</v>
          </cell>
          <cell r="HX48">
            <v>1141</v>
          </cell>
          <cell r="HY48">
            <v>1120</v>
          </cell>
          <cell r="HZ48">
            <v>1063</v>
          </cell>
          <cell r="IA48">
            <v>1086</v>
          </cell>
          <cell r="IB48">
            <v>1071</v>
          </cell>
          <cell r="IC48">
            <v>1018</v>
          </cell>
          <cell r="ID48">
            <v>968</v>
          </cell>
          <cell r="IE48">
            <v>916</v>
          </cell>
          <cell r="IF48">
            <v>1009</v>
          </cell>
          <cell r="IG48">
            <v>1083</v>
          </cell>
          <cell r="IH48">
            <v>1151</v>
          </cell>
        </row>
        <row r="49">
          <cell r="FC49">
            <v>920</v>
          </cell>
          <cell r="FD49">
            <v>969</v>
          </cell>
          <cell r="FE49">
            <v>953</v>
          </cell>
          <cell r="FF49">
            <v>998</v>
          </cell>
          <cell r="FG49">
            <v>1021</v>
          </cell>
          <cell r="FH49">
            <v>962</v>
          </cell>
          <cell r="FI49">
            <v>964</v>
          </cell>
          <cell r="FJ49">
            <v>922</v>
          </cell>
          <cell r="FK49">
            <v>893</v>
          </cell>
          <cell r="FL49">
            <v>798</v>
          </cell>
          <cell r="FM49">
            <v>773</v>
          </cell>
          <cell r="FN49">
            <v>803</v>
          </cell>
          <cell r="FO49">
            <v>877</v>
          </cell>
          <cell r="FP49">
            <v>925</v>
          </cell>
          <cell r="FQ49">
            <v>947</v>
          </cell>
          <cell r="FR49">
            <v>918</v>
          </cell>
          <cell r="FS49">
            <v>981</v>
          </cell>
          <cell r="FT49">
            <v>847</v>
          </cell>
          <cell r="FU49">
            <v>854</v>
          </cell>
          <cell r="FV49">
            <v>738</v>
          </cell>
          <cell r="FW49">
            <v>738</v>
          </cell>
          <cell r="FX49">
            <v>691</v>
          </cell>
          <cell r="FY49">
            <v>655</v>
          </cell>
          <cell r="FZ49">
            <v>696</v>
          </cell>
          <cell r="GA49">
            <v>763</v>
          </cell>
          <cell r="GB49">
            <v>796</v>
          </cell>
          <cell r="GC49">
            <v>829</v>
          </cell>
          <cell r="GD49">
            <v>848</v>
          </cell>
          <cell r="GE49">
            <v>842</v>
          </cell>
          <cell r="GF49">
            <v>761</v>
          </cell>
          <cell r="GG49">
            <v>759</v>
          </cell>
          <cell r="GH49">
            <v>677</v>
          </cell>
          <cell r="GI49">
            <v>728</v>
          </cell>
          <cell r="GJ49">
            <v>697</v>
          </cell>
          <cell r="GK49">
            <v>695</v>
          </cell>
          <cell r="GL49">
            <v>735</v>
          </cell>
          <cell r="GM49">
            <v>718</v>
          </cell>
          <cell r="GN49">
            <v>782</v>
          </cell>
          <cell r="GO49">
            <v>894</v>
          </cell>
          <cell r="GP49">
            <v>1023</v>
          </cell>
          <cell r="GQ49">
            <v>1122</v>
          </cell>
          <cell r="GR49">
            <v>1071</v>
          </cell>
          <cell r="GS49">
            <v>1120</v>
          </cell>
          <cell r="GT49">
            <v>1041</v>
          </cell>
          <cell r="GU49">
            <v>1284</v>
          </cell>
          <cell r="GV49">
            <v>1165</v>
          </cell>
          <cell r="GW49">
            <v>1171</v>
          </cell>
          <cell r="GX49">
            <v>1139</v>
          </cell>
          <cell r="GY49">
            <v>1135</v>
          </cell>
          <cell r="GZ49">
            <v>1202</v>
          </cell>
          <cell r="HA49">
            <v>1226</v>
          </cell>
          <cell r="HB49">
            <v>1207</v>
          </cell>
          <cell r="HC49">
            <v>1277</v>
          </cell>
          <cell r="HD49">
            <v>1160</v>
          </cell>
          <cell r="HE49">
            <v>1058</v>
          </cell>
          <cell r="HF49">
            <v>894</v>
          </cell>
          <cell r="HG49">
            <v>840</v>
          </cell>
          <cell r="HH49">
            <v>768</v>
          </cell>
          <cell r="HI49">
            <v>701</v>
          </cell>
          <cell r="HJ49">
            <v>718</v>
          </cell>
          <cell r="HK49">
            <v>651</v>
          </cell>
          <cell r="HL49">
            <v>726</v>
          </cell>
          <cell r="HM49">
            <v>783</v>
          </cell>
          <cell r="HN49">
            <v>824</v>
          </cell>
          <cell r="HO49">
            <v>865</v>
          </cell>
          <cell r="HP49">
            <v>802</v>
          </cell>
          <cell r="HQ49">
            <v>790</v>
          </cell>
          <cell r="HR49">
            <v>729</v>
          </cell>
          <cell r="HS49">
            <v>670</v>
          </cell>
          <cell r="HT49">
            <v>572</v>
          </cell>
          <cell r="HU49">
            <v>729</v>
          </cell>
          <cell r="HV49">
            <v>515</v>
          </cell>
          <cell r="HW49">
            <v>523</v>
          </cell>
          <cell r="HX49">
            <v>552</v>
          </cell>
          <cell r="HY49">
            <v>606</v>
          </cell>
          <cell r="HZ49">
            <v>669</v>
          </cell>
          <cell r="IA49">
            <v>732</v>
          </cell>
          <cell r="IB49">
            <v>665</v>
          </cell>
          <cell r="IC49">
            <v>698</v>
          </cell>
          <cell r="ID49">
            <v>694</v>
          </cell>
          <cell r="IE49">
            <v>663</v>
          </cell>
          <cell r="IF49">
            <v>625</v>
          </cell>
          <cell r="IG49">
            <v>598</v>
          </cell>
          <cell r="IH49">
            <v>647</v>
          </cell>
        </row>
        <row r="50">
          <cell r="FC50">
            <v>751</v>
          </cell>
          <cell r="FD50">
            <v>749</v>
          </cell>
          <cell r="FE50">
            <v>749</v>
          </cell>
          <cell r="FF50">
            <v>729</v>
          </cell>
          <cell r="FG50">
            <v>738</v>
          </cell>
          <cell r="FH50">
            <v>725</v>
          </cell>
          <cell r="FI50">
            <v>764</v>
          </cell>
          <cell r="FJ50">
            <v>743</v>
          </cell>
          <cell r="FK50">
            <v>714</v>
          </cell>
          <cell r="FL50">
            <v>723</v>
          </cell>
          <cell r="FM50">
            <v>690</v>
          </cell>
          <cell r="FN50">
            <v>720</v>
          </cell>
          <cell r="FO50">
            <v>668</v>
          </cell>
          <cell r="FP50">
            <v>654</v>
          </cell>
          <cell r="FQ50">
            <v>646</v>
          </cell>
          <cell r="FR50">
            <v>678</v>
          </cell>
          <cell r="FS50">
            <v>687</v>
          </cell>
          <cell r="FT50">
            <v>707</v>
          </cell>
          <cell r="FU50">
            <v>686</v>
          </cell>
          <cell r="FV50">
            <v>728</v>
          </cell>
          <cell r="FW50">
            <v>629</v>
          </cell>
          <cell r="FX50">
            <v>622</v>
          </cell>
          <cell r="FY50">
            <v>575</v>
          </cell>
          <cell r="FZ50">
            <v>586</v>
          </cell>
          <cell r="GA50">
            <v>544</v>
          </cell>
          <cell r="GB50">
            <v>505</v>
          </cell>
          <cell r="GC50">
            <v>517</v>
          </cell>
          <cell r="GD50">
            <v>561</v>
          </cell>
          <cell r="GE50">
            <v>581</v>
          </cell>
          <cell r="GF50">
            <v>620</v>
          </cell>
          <cell r="GG50">
            <v>616</v>
          </cell>
          <cell r="GH50">
            <v>624</v>
          </cell>
          <cell r="GI50">
            <v>543</v>
          </cell>
          <cell r="GJ50">
            <v>528</v>
          </cell>
          <cell r="GK50">
            <v>503</v>
          </cell>
          <cell r="GL50">
            <v>558</v>
          </cell>
          <cell r="GM50">
            <v>552</v>
          </cell>
          <cell r="GN50">
            <v>545</v>
          </cell>
          <cell r="GO50">
            <v>560</v>
          </cell>
          <cell r="GP50">
            <v>570</v>
          </cell>
          <cell r="GQ50">
            <v>707</v>
          </cell>
          <cell r="GR50">
            <v>792</v>
          </cell>
          <cell r="GS50">
            <v>875</v>
          </cell>
          <cell r="GT50">
            <v>967</v>
          </cell>
          <cell r="GU50">
            <v>865</v>
          </cell>
          <cell r="GV50">
            <v>933</v>
          </cell>
          <cell r="GW50">
            <v>912</v>
          </cell>
          <cell r="GX50">
            <v>1048</v>
          </cell>
          <cell r="GY50">
            <v>1026</v>
          </cell>
          <cell r="GZ50">
            <v>1008</v>
          </cell>
          <cell r="HA50">
            <v>927</v>
          </cell>
          <cell r="HB50">
            <v>922</v>
          </cell>
          <cell r="HC50">
            <v>975</v>
          </cell>
          <cell r="HD50">
            <v>970</v>
          </cell>
          <cell r="HE50">
            <v>964</v>
          </cell>
          <cell r="HF50">
            <v>970</v>
          </cell>
          <cell r="HG50">
            <v>827</v>
          </cell>
          <cell r="HH50">
            <v>777</v>
          </cell>
          <cell r="HI50">
            <v>716</v>
          </cell>
          <cell r="HJ50">
            <v>661</v>
          </cell>
          <cell r="HK50">
            <v>638</v>
          </cell>
          <cell r="HL50">
            <v>575</v>
          </cell>
          <cell r="HM50">
            <v>509</v>
          </cell>
          <cell r="HN50">
            <v>483</v>
          </cell>
          <cell r="HO50">
            <v>532</v>
          </cell>
          <cell r="HP50">
            <v>543</v>
          </cell>
          <cell r="HQ50">
            <v>610</v>
          </cell>
          <cell r="HR50">
            <v>617</v>
          </cell>
          <cell r="HS50">
            <v>566</v>
          </cell>
          <cell r="HT50">
            <v>550</v>
          </cell>
          <cell r="HU50">
            <v>617</v>
          </cell>
          <cell r="HV50">
            <v>488</v>
          </cell>
          <cell r="HW50">
            <v>429</v>
          </cell>
          <cell r="HX50">
            <v>400</v>
          </cell>
          <cell r="HY50">
            <v>374</v>
          </cell>
          <cell r="HZ50">
            <v>401</v>
          </cell>
          <cell r="IA50">
            <v>404</v>
          </cell>
          <cell r="IB50">
            <v>449</v>
          </cell>
          <cell r="IC50">
            <v>495</v>
          </cell>
          <cell r="ID50">
            <v>507</v>
          </cell>
          <cell r="IE50">
            <v>508</v>
          </cell>
          <cell r="IF50">
            <v>521</v>
          </cell>
          <cell r="IG50">
            <v>501</v>
          </cell>
          <cell r="IH50">
            <v>522</v>
          </cell>
        </row>
        <row r="51">
          <cell r="FC51">
            <v>1821</v>
          </cell>
          <cell r="FD51">
            <v>1844</v>
          </cell>
          <cell r="FE51">
            <v>1811</v>
          </cell>
          <cell r="FF51">
            <v>1838</v>
          </cell>
          <cell r="FG51">
            <v>1862</v>
          </cell>
          <cell r="FH51">
            <v>1869</v>
          </cell>
          <cell r="FI51">
            <v>1815</v>
          </cell>
          <cell r="FJ51">
            <v>1822</v>
          </cell>
          <cell r="FK51">
            <v>1791</v>
          </cell>
          <cell r="FL51">
            <v>1807</v>
          </cell>
          <cell r="FM51">
            <v>1836</v>
          </cell>
          <cell r="FN51">
            <v>1806</v>
          </cell>
          <cell r="FO51">
            <v>1785</v>
          </cell>
          <cell r="FP51">
            <v>1762</v>
          </cell>
          <cell r="FQ51">
            <v>1799</v>
          </cell>
          <cell r="FR51">
            <v>1762</v>
          </cell>
          <cell r="FS51">
            <v>1706</v>
          </cell>
          <cell r="FT51">
            <v>1556</v>
          </cell>
          <cell r="FU51">
            <v>1530</v>
          </cell>
          <cell r="FV51">
            <v>1462</v>
          </cell>
          <cell r="FW51">
            <v>1468</v>
          </cell>
          <cell r="FX51">
            <v>1421</v>
          </cell>
          <cell r="FY51">
            <v>1435</v>
          </cell>
          <cell r="FZ51">
            <v>1440</v>
          </cell>
          <cell r="GA51">
            <v>1423</v>
          </cell>
          <cell r="GB51">
            <v>1396</v>
          </cell>
          <cell r="GC51">
            <v>1366</v>
          </cell>
          <cell r="GD51">
            <v>1306</v>
          </cell>
          <cell r="GE51">
            <v>1272</v>
          </cell>
          <cell r="GF51">
            <v>1274</v>
          </cell>
          <cell r="GG51">
            <v>1272</v>
          </cell>
          <cell r="GH51">
            <v>1221</v>
          </cell>
          <cell r="GI51">
            <v>1223</v>
          </cell>
          <cell r="GJ51">
            <v>1225</v>
          </cell>
          <cell r="GK51">
            <v>1250</v>
          </cell>
          <cell r="GL51">
            <v>1242</v>
          </cell>
          <cell r="GM51">
            <v>1228</v>
          </cell>
          <cell r="GN51">
            <v>1247</v>
          </cell>
          <cell r="GO51">
            <v>1300</v>
          </cell>
          <cell r="GP51">
            <v>1372</v>
          </cell>
          <cell r="GQ51">
            <v>1468</v>
          </cell>
          <cell r="GR51">
            <v>1575</v>
          </cell>
          <cell r="GS51">
            <v>1672</v>
          </cell>
          <cell r="GT51">
            <v>1770</v>
          </cell>
          <cell r="GU51">
            <v>1902</v>
          </cell>
          <cell r="GV51">
            <v>2022</v>
          </cell>
          <cell r="GW51">
            <v>2143</v>
          </cell>
          <cell r="GX51">
            <v>2277</v>
          </cell>
          <cell r="GY51">
            <v>2409</v>
          </cell>
          <cell r="GZ51">
            <v>2465</v>
          </cell>
          <cell r="HA51">
            <v>2633</v>
          </cell>
          <cell r="HB51">
            <v>2725</v>
          </cell>
          <cell r="HC51">
            <v>2798</v>
          </cell>
          <cell r="HD51">
            <v>2852</v>
          </cell>
          <cell r="HE51">
            <v>2891</v>
          </cell>
          <cell r="HF51">
            <v>2842</v>
          </cell>
          <cell r="HG51">
            <v>2831</v>
          </cell>
          <cell r="HH51">
            <v>2778</v>
          </cell>
          <cell r="HI51">
            <v>2770</v>
          </cell>
          <cell r="HJ51">
            <v>2734</v>
          </cell>
          <cell r="HK51">
            <v>2644</v>
          </cell>
          <cell r="HL51">
            <v>2585</v>
          </cell>
          <cell r="HM51">
            <v>2514</v>
          </cell>
          <cell r="HN51">
            <v>2395</v>
          </cell>
          <cell r="HO51">
            <v>2273</v>
          </cell>
          <cell r="HP51">
            <v>2150</v>
          </cell>
          <cell r="HQ51">
            <v>1977</v>
          </cell>
          <cell r="HR51">
            <v>1901</v>
          </cell>
          <cell r="HS51">
            <v>1789</v>
          </cell>
          <cell r="HT51">
            <v>1728</v>
          </cell>
          <cell r="HU51">
            <v>1901</v>
          </cell>
          <cell r="HV51">
            <v>1596</v>
          </cell>
          <cell r="HW51">
            <v>1523</v>
          </cell>
          <cell r="HX51">
            <v>1471</v>
          </cell>
          <cell r="HY51">
            <v>1397</v>
          </cell>
          <cell r="HZ51">
            <v>1299</v>
          </cell>
          <cell r="IA51">
            <v>1246</v>
          </cell>
          <cell r="IB51">
            <v>1127</v>
          </cell>
          <cell r="IC51">
            <v>1091</v>
          </cell>
          <cell r="ID51">
            <v>1079</v>
          </cell>
          <cell r="IE51">
            <v>1061</v>
          </cell>
          <cell r="IF51">
            <v>1071</v>
          </cell>
          <cell r="IG51">
            <v>1071</v>
          </cell>
          <cell r="IH51">
            <v>1089</v>
          </cell>
        </row>
        <row r="54">
          <cell r="FC54">
            <v>142</v>
          </cell>
          <cell r="FD54">
            <v>127</v>
          </cell>
          <cell r="FE54">
            <v>157</v>
          </cell>
          <cell r="FF54">
            <v>132</v>
          </cell>
          <cell r="FG54">
            <v>132</v>
          </cell>
          <cell r="FH54">
            <v>133</v>
          </cell>
          <cell r="FI54">
            <v>142</v>
          </cell>
          <cell r="FJ54">
            <v>134</v>
          </cell>
          <cell r="FK54">
            <v>151</v>
          </cell>
          <cell r="FL54">
            <v>145</v>
          </cell>
          <cell r="FM54">
            <v>135</v>
          </cell>
          <cell r="FN54">
            <v>89</v>
          </cell>
          <cell r="FO54">
            <v>181</v>
          </cell>
          <cell r="FP54">
            <v>167</v>
          </cell>
          <cell r="FQ54">
            <v>169</v>
          </cell>
          <cell r="FR54">
            <v>200</v>
          </cell>
          <cell r="FS54">
            <v>194</v>
          </cell>
          <cell r="FT54">
            <v>298</v>
          </cell>
          <cell r="FU54">
            <v>800</v>
          </cell>
          <cell r="FV54">
            <v>776</v>
          </cell>
          <cell r="FW54">
            <v>604</v>
          </cell>
          <cell r="FX54">
            <v>540</v>
          </cell>
          <cell r="FY54">
            <v>686</v>
          </cell>
          <cell r="FZ54">
            <v>413</v>
          </cell>
          <cell r="GA54">
            <v>739</v>
          </cell>
          <cell r="GB54">
            <v>589</v>
          </cell>
          <cell r="GC54">
            <v>745</v>
          </cell>
          <cell r="GD54">
            <v>662</v>
          </cell>
          <cell r="GE54">
            <v>760</v>
          </cell>
          <cell r="GF54">
            <v>838</v>
          </cell>
          <cell r="GG54">
            <v>798</v>
          </cell>
          <cell r="GH54">
            <v>710</v>
          </cell>
          <cell r="GI54">
            <v>779</v>
          </cell>
          <cell r="GJ54">
            <v>724</v>
          </cell>
          <cell r="GK54">
            <v>735</v>
          </cell>
          <cell r="GL54">
            <v>593</v>
          </cell>
          <cell r="GM54">
            <v>1092</v>
          </cell>
          <cell r="GN54">
            <v>644</v>
          </cell>
          <cell r="GO54">
            <v>1023</v>
          </cell>
          <cell r="GP54">
            <v>573</v>
          </cell>
          <cell r="GQ54">
            <v>568</v>
          </cell>
          <cell r="GR54">
            <v>942</v>
          </cell>
          <cell r="GS54">
            <v>944</v>
          </cell>
          <cell r="GT54">
            <v>814</v>
          </cell>
          <cell r="GU54">
            <v>1047</v>
          </cell>
          <cell r="GV54">
            <v>1425</v>
          </cell>
          <cell r="GW54">
            <v>995</v>
          </cell>
          <cell r="GX54">
            <v>734</v>
          </cell>
          <cell r="GY54">
            <v>1211</v>
          </cell>
          <cell r="GZ54">
            <v>1017</v>
          </cell>
          <cell r="HA54">
            <v>1323</v>
          </cell>
          <cell r="HB54">
            <v>1111</v>
          </cell>
          <cell r="HC54">
            <v>1435</v>
          </cell>
          <cell r="HD54">
            <v>1681</v>
          </cell>
          <cell r="HE54">
            <v>1502</v>
          </cell>
          <cell r="HF54">
            <v>1451</v>
          </cell>
          <cell r="HG54">
            <v>1265</v>
          </cell>
          <cell r="HH54">
            <v>1304</v>
          </cell>
          <cell r="HI54">
            <v>1332</v>
          </cell>
          <cell r="HJ54">
            <v>858</v>
          </cell>
          <cell r="HK54">
            <v>1488</v>
          </cell>
          <cell r="HL54">
            <v>1388</v>
          </cell>
          <cell r="HM54">
            <v>1706</v>
          </cell>
          <cell r="HN54">
            <v>1464</v>
          </cell>
          <cell r="HO54">
            <v>1998</v>
          </cell>
          <cell r="HP54">
            <v>1518</v>
          </cell>
          <cell r="HQ54">
            <v>1795</v>
          </cell>
          <cell r="HR54">
            <v>1777</v>
          </cell>
          <cell r="HS54">
            <v>1833</v>
          </cell>
          <cell r="HT54">
            <v>1856</v>
          </cell>
          <cell r="HU54">
            <v>1478</v>
          </cell>
          <cell r="HV54">
            <v>1278</v>
          </cell>
          <cell r="HW54">
            <v>1414</v>
          </cell>
          <cell r="HX54">
            <v>1568</v>
          </cell>
          <cell r="HY54">
            <v>2176</v>
          </cell>
          <cell r="HZ54">
            <v>1214</v>
          </cell>
          <cell r="IA54">
            <v>1882</v>
          </cell>
          <cell r="IB54">
            <v>1973</v>
          </cell>
          <cell r="IC54">
            <v>1542</v>
          </cell>
          <cell r="ID54">
            <v>1647</v>
          </cell>
          <cell r="IE54">
            <v>1731</v>
          </cell>
          <cell r="IF54">
            <v>1642</v>
          </cell>
          <cell r="IG54">
            <v>1257</v>
          </cell>
          <cell r="IH54">
            <v>1027</v>
          </cell>
        </row>
        <row r="55">
          <cell r="FC55">
            <v>108</v>
          </cell>
          <cell r="FD55">
            <v>116</v>
          </cell>
          <cell r="FE55">
            <v>137</v>
          </cell>
          <cell r="FF55">
            <v>133</v>
          </cell>
          <cell r="FG55">
            <v>145</v>
          </cell>
          <cell r="FH55">
            <v>147</v>
          </cell>
          <cell r="FI55">
            <v>108</v>
          </cell>
          <cell r="FJ55">
            <v>151</v>
          </cell>
          <cell r="FK55">
            <v>112</v>
          </cell>
          <cell r="FL55">
            <v>176</v>
          </cell>
          <cell r="FM55">
            <v>131</v>
          </cell>
          <cell r="FN55">
            <v>101</v>
          </cell>
          <cell r="FO55">
            <v>132</v>
          </cell>
          <cell r="FP55">
            <v>139</v>
          </cell>
          <cell r="FQ55">
            <v>166</v>
          </cell>
          <cell r="FR55">
            <v>171</v>
          </cell>
          <cell r="FS55">
            <v>176</v>
          </cell>
          <cell r="FT55">
            <v>197</v>
          </cell>
          <cell r="FU55">
            <v>402</v>
          </cell>
          <cell r="FV55">
            <v>757</v>
          </cell>
          <cell r="FW55">
            <v>701</v>
          </cell>
          <cell r="FX55">
            <v>711</v>
          </cell>
          <cell r="FY55">
            <v>492</v>
          </cell>
          <cell r="FZ55">
            <v>581</v>
          </cell>
          <cell r="GA55">
            <v>554</v>
          </cell>
          <cell r="GB55">
            <v>610</v>
          </cell>
          <cell r="GC55">
            <v>625</v>
          </cell>
          <cell r="GD55">
            <v>781</v>
          </cell>
          <cell r="GE55">
            <v>688</v>
          </cell>
          <cell r="GF55">
            <v>677</v>
          </cell>
          <cell r="GG55">
            <v>871</v>
          </cell>
          <cell r="GH55">
            <v>844</v>
          </cell>
          <cell r="GI55">
            <v>757</v>
          </cell>
          <cell r="GJ55">
            <v>812</v>
          </cell>
          <cell r="GK55">
            <v>615</v>
          </cell>
          <cell r="GL55">
            <v>697</v>
          </cell>
          <cell r="GM55">
            <v>771</v>
          </cell>
          <cell r="GN55">
            <v>915</v>
          </cell>
          <cell r="GO55">
            <v>949</v>
          </cell>
          <cell r="GP55">
            <v>863</v>
          </cell>
          <cell r="GQ55">
            <v>535</v>
          </cell>
          <cell r="GR55">
            <v>655</v>
          </cell>
          <cell r="GS55">
            <v>964</v>
          </cell>
          <cell r="GT55">
            <v>810</v>
          </cell>
          <cell r="GU55">
            <v>954</v>
          </cell>
          <cell r="GV55">
            <v>1081</v>
          </cell>
          <cell r="GW55">
            <v>1099</v>
          </cell>
          <cell r="GX55">
            <v>997</v>
          </cell>
          <cell r="GY55">
            <v>993</v>
          </cell>
          <cell r="GZ55">
            <v>1012</v>
          </cell>
          <cell r="HA55">
            <v>1158</v>
          </cell>
          <cell r="HB55">
            <v>1184</v>
          </cell>
          <cell r="HC55">
            <v>1139</v>
          </cell>
          <cell r="HD55">
            <v>1547</v>
          </cell>
          <cell r="HE55">
            <v>1601</v>
          </cell>
          <cell r="HF55">
            <v>1391</v>
          </cell>
          <cell r="HG55">
            <v>1499</v>
          </cell>
          <cell r="HH55">
            <v>1484</v>
          </cell>
          <cell r="HI55">
            <v>1177</v>
          </cell>
          <cell r="HJ55">
            <v>1134</v>
          </cell>
          <cell r="HK55">
            <v>1179</v>
          </cell>
          <cell r="HL55">
            <v>1153</v>
          </cell>
          <cell r="HM55">
            <v>1313</v>
          </cell>
          <cell r="HN55">
            <v>1644</v>
          </cell>
          <cell r="HO55">
            <v>1829</v>
          </cell>
          <cell r="HP55">
            <v>1545</v>
          </cell>
          <cell r="HQ55">
            <v>1689</v>
          </cell>
          <cell r="HR55">
            <v>1649</v>
          </cell>
          <cell r="HS55">
            <v>1735</v>
          </cell>
          <cell r="HT55">
            <v>1888</v>
          </cell>
          <cell r="HU55">
            <v>1922</v>
          </cell>
          <cell r="HV55">
            <v>1352</v>
          </cell>
          <cell r="HW55">
            <v>1672</v>
          </cell>
          <cell r="HX55">
            <v>1160</v>
          </cell>
          <cell r="HY55">
            <v>1699</v>
          </cell>
          <cell r="HZ55">
            <v>1845</v>
          </cell>
          <cell r="IA55">
            <v>1528</v>
          </cell>
          <cell r="IB55">
            <v>1836</v>
          </cell>
          <cell r="IC55">
            <v>1937</v>
          </cell>
          <cell r="ID55">
            <v>1784</v>
          </cell>
          <cell r="IE55">
            <v>1436</v>
          </cell>
          <cell r="IF55">
            <v>1773</v>
          </cell>
          <cell r="IG55">
            <v>1651</v>
          </cell>
          <cell r="IH55">
            <v>1091</v>
          </cell>
        </row>
        <row r="58">
          <cell r="EC58">
            <v>6694</v>
          </cell>
          <cell r="ED58">
            <v>3934</v>
          </cell>
          <cell r="EE58">
            <v>9252</v>
          </cell>
          <cell r="EF58">
            <v>7793</v>
          </cell>
          <cell r="EG58">
            <v>22532</v>
          </cell>
          <cell r="EH58">
            <v>16005</v>
          </cell>
          <cell r="EI58">
            <v>9744</v>
          </cell>
          <cell r="EJ58">
            <v>9685</v>
          </cell>
          <cell r="EK58">
            <v>4443</v>
          </cell>
          <cell r="EL58">
            <v>4863</v>
          </cell>
          <cell r="EM58">
            <v>14670</v>
          </cell>
          <cell r="EN58">
            <v>21553</v>
          </cell>
          <cell r="EO58">
            <v>16996</v>
          </cell>
          <cell r="EP58">
            <v>21611</v>
          </cell>
          <cell r="EQ58">
            <v>29333</v>
          </cell>
          <cell r="ER58">
            <v>27105</v>
          </cell>
          <cell r="ES58">
            <v>24967</v>
          </cell>
          <cell r="ET58">
            <v>23719</v>
          </cell>
          <cell r="EU58">
            <v>23023</v>
          </cell>
          <cell r="EV58">
            <v>26208</v>
          </cell>
          <cell r="EW58">
            <v>13236</v>
          </cell>
          <cell r="EX58">
            <v>12427</v>
          </cell>
          <cell r="EY58">
            <v>17337</v>
          </cell>
          <cell r="EZ58">
            <v>18287</v>
          </cell>
          <cell r="FA58">
            <v>21131</v>
          </cell>
          <cell r="FB58">
            <v>14070</v>
          </cell>
          <cell r="FC58">
            <v>10363</v>
          </cell>
          <cell r="FD58">
            <v>10588</v>
          </cell>
          <cell r="FE58">
            <v>9260</v>
          </cell>
          <cell r="FF58">
            <v>11487</v>
          </cell>
          <cell r="FG58">
            <v>8944</v>
          </cell>
          <cell r="FH58">
            <v>8970</v>
          </cell>
          <cell r="FI58">
            <v>4375</v>
          </cell>
          <cell r="FJ58">
            <v>780</v>
          </cell>
          <cell r="FK58">
            <v>3551</v>
          </cell>
          <cell r="FL58">
            <v>4584</v>
          </cell>
          <cell r="FM58">
            <v>4582</v>
          </cell>
          <cell r="FN58">
            <v>1394</v>
          </cell>
          <cell r="FO58">
            <v>3895</v>
          </cell>
          <cell r="FP58">
            <v>2540</v>
          </cell>
          <cell r="FQ58">
            <v>4855</v>
          </cell>
          <cell r="FR58">
            <v>3709</v>
          </cell>
          <cell r="FS58">
            <v>2460</v>
          </cell>
          <cell r="FT58">
            <v>946</v>
          </cell>
          <cell r="FU58">
            <v>1060</v>
          </cell>
          <cell r="FV58">
            <v>97</v>
          </cell>
          <cell r="FW58">
            <v>252</v>
          </cell>
          <cell r="FX58">
            <v>8520</v>
          </cell>
          <cell r="FY58">
            <v>10384</v>
          </cell>
          <cell r="FZ58">
            <v>10162</v>
          </cell>
          <cell r="GA58">
            <v>3991</v>
          </cell>
          <cell r="GB58">
            <v>3825</v>
          </cell>
          <cell r="GC58">
            <v>4756</v>
          </cell>
          <cell r="GD58">
            <v>478</v>
          </cell>
          <cell r="GE58">
            <v>4673</v>
          </cell>
          <cell r="GF58">
            <v>5570</v>
          </cell>
          <cell r="GG58">
            <v>5124</v>
          </cell>
          <cell r="GH58">
            <v>1425</v>
          </cell>
          <cell r="GI58">
            <v>6968</v>
          </cell>
          <cell r="GJ58">
            <v>15878</v>
          </cell>
          <cell r="GK58">
            <v>15741</v>
          </cell>
          <cell r="GL58">
            <v>10487</v>
          </cell>
          <cell r="GM58">
            <v>16483</v>
          </cell>
          <cell r="GN58">
            <v>12474</v>
          </cell>
          <cell r="GO58">
            <v>935377</v>
          </cell>
          <cell r="GP58">
            <v>2524785</v>
          </cell>
          <cell r="GQ58">
            <v>1737785</v>
          </cell>
          <cell r="GR58">
            <v>950586</v>
          </cell>
          <cell r="GS58">
            <v>784655</v>
          </cell>
          <cell r="GT58">
            <v>575081</v>
          </cell>
          <cell r="GU58">
            <v>460336</v>
          </cell>
          <cell r="GV58">
            <v>449404</v>
          </cell>
          <cell r="GW58">
            <v>542738</v>
          </cell>
          <cell r="GX58">
            <v>673263</v>
          </cell>
          <cell r="GY58">
            <v>913217</v>
          </cell>
          <cell r="HK58">
            <v>134489</v>
          </cell>
          <cell r="HL58">
            <v>101319</v>
          </cell>
          <cell r="HM58">
            <v>58474</v>
          </cell>
          <cell r="HN58">
            <v>24890</v>
          </cell>
          <cell r="HO58">
            <v>25965</v>
          </cell>
          <cell r="HP58">
            <v>29179</v>
          </cell>
          <cell r="HQ58">
            <v>19588</v>
          </cell>
          <cell r="HR58">
            <v>14151</v>
          </cell>
          <cell r="HS58">
            <v>11987</v>
          </cell>
          <cell r="HT58">
            <v>13341.95</v>
          </cell>
          <cell r="HU58">
            <v>11761.54</v>
          </cell>
          <cell r="HV58">
            <v>26277.47</v>
          </cell>
          <cell r="HW58">
            <v>32244</v>
          </cell>
          <cell r="HX58">
            <v>34702</v>
          </cell>
          <cell r="HY58">
            <v>22509</v>
          </cell>
          <cell r="HZ58">
            <v>11252</v>
          </cell>
          <cell r="IA58">
            <v>8348</v>
          </cell>
          <cell r="IB58">
            <v>7964</v>
          </cell>
          <cell r="IC58">
            <v>8140</v>
          </cell>
          <cell r="ID58">
            <v>18861</v>
          </cell>
          <cell r="IE58">
            <v>19148</v>
          </cell>
          <cell r="IF58">
            <v>13178</v>
          </cell>
          <cell r="IG58">
            <v>21153</v>
          </cell>
          <cell r="IH58">
            <v>15683</v>
          </cell>
        </row>
        <row r="59">
          <cell r="EC59">
            <v>11</v>
          </cell>
          <cell r="ED59">
            <v>8</v>
          </cell>
          <cell r="EE59">
            <v>15</v>
          </cell>
          <cell r="EF59">
            <v>17</v>
          </cell>
          <cell r="EG59">
            <v>29</v>
          </cell>
          <cell r="EH59">
            <v>26</v>
          </cell>
          <cell r="EI59">
            <v>22</v>
          </cell>
          <cell r="EJ59">
            <v>18</v>
          </cell>
          <cell r="EK59">
            <v>14</v>
          </cell>
          <cell r="EL59">
            <v>16</v>
          </cell>
          <cell r="EM59">
            <v>21</v>
          </cell>
          <cell r="EN59">
            <v>25</v>
          </cell>
          <cell r="EO59">
            <v>28</v>
          </cell>
          <cell r="EP59">
            <v>23</v>
          </cell>
          <cell r="EQ59">
            <v>30</v>
          </cell>
          <cell r="ER59">
            <v>38</v>
          </cell>
          <cell r="ES59">
            <v>38</v>
          </cell>
          <cell r="ET59">
            <v>41</v>
          </cell>
          <cell r="EU59">
            <v>38</v>
          </cell>
          <cell r="EV59">
            <v>37</v>
          </cell>
          <cell r="EW59">
            <v>32</v>
          </cell>
          <cell r="EX59">
            <v>27</v>
          </cell>
          <cell r="EY59">
            <v>30</v>
          </cell>
          <cell r="EZ59">
            <v>34</v>
          </cell>
          <cell r="FA59">
            <v>37</v>
          </cell>
          <cell r="FB59">
            <v>29</v>
          </cell>
          <cell r="FC59">
            <v>21</v>
          </cell>
          <cell r="FD59">
            <v>23</v>
          </cell>
          <cell r="FE59">
            <v>16</v>
          </cell>
          <cell r="FF59">
            <v>21</v>
          </cell>
          <cell r="FG59">
            <v>18</v>
          </cell>
          <cell r="FH59">
            <v>18</v>
          </cell>
          <cell r="FI59">
            <v>12</v>
          </cell>
          <cell r="FJ59">
            <v>4</v>
          </cell>
          <cell r="FK59">
            <v>7</v>
          </cell>
          <cell r="FL59">
            <v>9</v>
          </cell>
          <cell r="FM59">
            <v>10</v>
          </cell>
          <cell r="FN59">
            <v>6</v>
          </cell>
          <cell r="FO59">
            <v>7</v>
          </cell>
          <cell r="FP59">
            <v>6</v>
          </cell>
          <cell r="FQ59">
            <v>7</v>
          </cell>
          <cell r="FR59">
            <v>6</v>
          </cell>
          <cell r="FS59">
            <v>3</v>
          </cell>
          <cell r="FT59">
            <v>2</v>
          </cell>
          <cell r="FU59">
            <v>2</v>
          </cell>
          <cell r="FV59">
            <v>1</v>
          </cell>
          <cell r="FW59">
            <v>2</v>
          </cell>
          <cell r="FX59">
            <v>2</v>
          </cell>
          <cell r="FY59">
            <v>2</v>
          </cell>
          <cell r="FZ59">
            <v>2</v>
          </cell>
          <cell r="GA59">
            <v>1</v>
          </cell>
          <cell r="GB59">
            <v>2</v>
          </cell>
          <cell r="GC59">
            <v>2</v>
          </cell>
          <cell r="GD59">
            <v>2</v>
          </cell>
          <cell r="GE59">
            <v>2</v>
          </cell>
          <cell r="GF59">
            <v>4</v>
          </cell>
          <cell r="GG59">
            <v>3</v>
          </cell>
          <cell r="GH59">
            <v>3</v>
          </cell>
          <cell r="GI59">
            <v>6</v>
          </cell>
          <cell r="GJ59">
            <v>7</v>
          </cell>
          <cell r="GK59">
            <v>12</v>
          </cell>
          <cell r="GL59">
            <v>7</v>
          </cell>
          <cell r="GM59">
            <v>11</v>
          </cell>
          <cell r="GN59">
            <v>12</v>
          </cell>
          <cell r="GO59">
            <v>2619</v>
          </cell>
          <cell r="GP59">
            <v>3684</v>
          </cell>
          <cell r="GQ59">
            <v>3143</v>
          </cell>
          <cell r="GR59">
            <v>1583</v>
          </cell>
          <cell r="GS59">
            <v>1165</v>
          </cell>
          <cell r="GT59">
            <v>1057</v>
          </cell>
          <cell r="GU59">
            <v>676</v>
          </cell>
          <cell r="GV59">
            <v>716</v>
          </cell>
          <cell r="GW59">
            <v>1003</v>
          </cell>
          <cell r="GX59">
            <v>1253</v>
          </cell>
          <cell r="GY59">
            <v>1561</v>
          </cell>
          <cell r="HK59">
            <v>301</v>
          </cell>
          <cell r="HL59">
            <v>287</v>
          </cell>
          <cell r="HM59">
            <v>184</v>
          </cell>
          <cell r="HN59">
            <v>65</v>
          </cell>
          <cell r="HO59">
            <v>39</v>
          </cell>
          <cell r="HP59">
            <v>36</v>
          </cell>
          <cell r="HQ59">
            <v>20</v>
          </cell>
          <cell r="HR59">
            <v>11</v>
          </cell>
          <cell r="HS59">
            <v>13</v>
          </cell>
          <cell r="HT59">
            <v>14</v>
          </cell>
          <cell r="HU59">
            <v>14</v>
          </cell>
          <cell r="HV59">
            <v>15</v>
          </cell>
          <cell r="HW59">
            <v>22</v>
          </cell>
          <cell r="HX59">
            <v>24</v>
          </cell>
          <cell r="HY59">
            <v>20</v>
          </cell>
          <cell r="HZ59">
            <v>10</v>
          </cell>
          <cell r="IA59">
            <v>11</v>
          </cell>
          <cell r="IB59">
            <v>9</v>
          </cell>
          <cell r="IC59">
            <v>5</v>
          </cell>
          <cell r="ID59">
            <v>10</v>
          </cell>
          <cell r="IE59">
            <v>14</v>
          </cell>
          <cell r="IF59">
            <v>12</v>
          </cell>
          <cell r="IG59">
            <v>15</v>
          </cell>
          <cell r="IH59">
            <v>17</v>
          </cell>
        </row>
        <row r="60">
          <cell r="EC60">
            <v>182</v>
          </cell>
          <cell r="ED60">
            <v>76</v>
          </cell>
          <cell r="EE60">
            <v>166</v>
          </cell>
          <cell r="EF60">
            <v>130</v>
          </cell>
          <cell r="EG60">
            <v>427</v>
          </cell>
          <cell r="EH60">
            <v>515</v>
          </cell>
          <cell r="EI60">
            <v>189</v>
          </cell>
          <cell r="EJ60">
            <v>144</v>
          </cell>
          <cell r="EK60">
            <v>98</v>
          </cell>
          <cell r="EL60">
            <v>86</v>
          </cell>
          <cell r="EM60">
            <v>217</v>
          </cell>
          <cell r="EN60">
            <v>421</v>
          </cell>
          <cell r="EO60">
            <v>343</v>
          </cell>
          <cell r="EP60">
            <v>427</v>
          </cell>
          <cell r="EQ60">
            <v>595</v>
          </cell>
          <cell r="ER60">
            <v>534</v>
          </cell>
          <cell r="ES60">
            <v>496</v>
          </cell>
          <cell r="ET60">
            <v>460</v>
          </cell>
          <cell r="EU60">
            <v>555</v>
          </cell>
          <cell r="EV60">
            <v>542</v>
          </cell>
          <cell r="EW60">
            <v>387</v>
          </cell>
          <cell r="EX60">
            <v>320</v>
          </cell>
          <cell r="EY60">
            <v>548</v>
          </cell>
          <cell r="EZ60">
            <v>370</v>
          </cell>
          <cell r="FA60">
            <v>424</v>
          </cell>
          <cell r="FB60">
            <v>303</v>
          </cell>
          <cell r="FC60">
            <v>179</v>
          </cell>
          <cell r="FD60">
            <v>243</v>
          </cell>
          <cell r="FE60">
            <v>169</v>
          </cell>
          <cell r="FF60">
            <v>261</v>
          </cell>
          <cell r="FG60">
            <v>188</v>
          </cell>
          <cell r="FH60">
            <v>188</v>
          </cell>
          <cell r="FI60">
            <v>120</v>
          </cell>
          <cell r="FJ60">
            <v>15</v>
          </cell>
          <cell r="FK60">
            <v>68</v>
          </cell>
          <cell r="FL60">
            <v>71</v>
          </cell>
          <cell r="FM60">
            <v>88</v>
          </cell>
          <cell r="FN60">
            <v>28</v>
          </cell>
          <cell r="FO60">
            <v>87</v>
          </cell>
          <cell r="FP60">
            <v>54</v>
          </cell>
          <cell r="FQ60">
            <v>97</v>
          </cell>
          <cell r="FR60">
            <v>61</v>
          </cell>
          <cell r="FS60">
            <v>36</v>
          </cell>
          <cell r="FT60">
            <v>10</v>
          </cell>
          <cell r="FU60">
            <v>10</v>
          </cell>
          <cell r="FV60">
            <v>3</v>
          </cell>
          <cell r="FW60">
            <v>5</v>
          </cell>
          <cell r="FX60">
            <v>155</v>
          </cell>
          <cell r="FY60">
            <v>154</v>
          </cell>
          <cell r="FZ60">
            <v>205</v>
          </cell>
          <cell r="GA60">
            <v>152</v>
          </cell>
          <cell r="GB60">
            <v>152</v>
          </cell>
          <cell r="GC60">
            <v>143</v>
          </cell>
          <cell r="GD60">
            <v>12</v>
          </cell>
          <cell r="GE60">
            <v>146</v>
          </cell>
          <cell r="GF60">
            <v>161</v>
          </cell>
          <cell r="GG60">
            <v>147</v>
          </cell>
          <cell r="GH60">
            <v>28</v>
          </cell>
          <cell r="GI60">
            <v>205</v>
          </cell>
          <cell r="GJ60">
            <v>298</v>
          </cell>
          <cell r="GK60">
            <v>384</v>
          </cell>
          <cell r="GL60">
            <v>201</v>
          </cell>
          <cell r="GM60">
            <v>291</v>
          </cell>
          <cell r="GN60">
            <v>263</v>
          </cell>
          <cell r="GO60">
            <v>23771</v>
          </cell>
          <cell r="GP60">
            <v>33416</v>
          </cell>
          <cell r="GQ60">
            <v>28170</v>
          </cell>
          <cell r="GR60">
            <v>16054</v>
          </cell>
          <cell r="GS60">
            <v>13625</v>
          </cell>
          <cell r="GT60">
            <v>10678</v>
          </cell>
          <cell r="GU60">
            <v>7907</v>
          </cell>
          <cell r="GV60">
            <v>7856</v>
          </cell>
          <cell r="GW60">
            <v>9782</v>
          </cell>
          <cell r="GX60">
            <v>12437</v>
          </cell>
          <cell r="GY60">
            <v>15006</v>
          </cell>
          <cell r="HK60">
            <v>2290</v>
          </cell>
          <cell r="HL60">
            <v>1953</v>
          </cell>
          <cell r="HM60">
            <v>1046</v>
          </cell>
          <cell r="HN60">
            <v>521</v>
          </cell>
          <cell r="HO60">
            <v>459</v>
          </cell>
          <cell r="HP60">
            <v>503</v>
          </cell>
          <cell r="HQ60">
            <v>329</v>
          </cell>
          <cell r="HR60">
            <v>255</v>
          </cell>
          <cell r="HS60">
            <v>251</v>
          </cell>
          <cell r="HT60">
            <v>236</v>
          </cell>
          <cell r="HU60">
            <v>226</v>
          </cell>
          <cell r="HV60">
            <v>435</v>
          </cell>
          <cell r="HW60">
            <v>611</v>
          </cell>
          <cell r="HX60">
            <v>466</v>
          </cell>
          <cell r="HY60">
            <v>520</v>
          </cell>
          <cell r="HZ60">
            <v>221</v>
          </cell>
          <cell r="IA60">
            <v>155</v>
          </cell>
          <cell r="IB60">
            <v>146</v>
          </cell>
          <cell r="IC60">
            <v>139</v>
          </cell>
          <cell r="ID60">
            <v>300</v>
          </cell>
          <cell r="IE60">
            <v>287</v>
          </cell>
          <cell r="IF60">
            <v>262</v>
          </cell>
          <cell r="IG60">
            <v>514</v>
          </cell>
          <cell r="IH60">
            <v>399</v>
          </cell>
        </row>
        <row r="62">
          <cell r="FC62">
            <v>11</v>
          </cell>
          <cell r="FD62">
            <v>10</v>
          </cell>
          <cell r="FE62">
            <v>12</v>
          </cell>
          <cell r="FF62">
            <v>16</v>
          </cell>
          <cell r="FG62">
            <v>6</v>
          </cell>
          <cell r="FH62">
            <v>8</v>
          </cell>
          <cell r="FI62">
            <v>8</v>
          </cell>
          <cell r="FJ62">
            <v>6</v>
          </cell>
          <cell r="FK62">
            <v>4</v>
          </cell>
          <cell r="FL62">
            <v>6</v>
          </cell>
          <cell r="FM62">
            <v>6</v>
          </cell>
          <cell r="FN62">
            <v>7</v>
          </cell>
          <cell r="FO62">
            <v>5</v>
          </cell>
          <cell r="FP62">
            <v>1</v>
          </cell>
          <cell r="FQ62">
            <v>4</v>
          </cell>
          <cell r="FR62">
            <v>3</v>
          </cell>
          <cell r="FS62">
            <v>3</v>
          </cell>
          <cell r="FT62">
            <v>6</v>
          </cell>
          <cell r="FU62">
            <v>0</v>
          </cell>
          <cell r="FV62">
            <v>0</v>
          </cell>
          <cell r="FW62">
            <v>4</v>
          </cell>
          <cell r="FX62">
            <v>3</v>
          </cell>
          <cell r="FY62">
            <v>2</v>
          </cell>
          <cell r="FZ62">
            <v>2</v>
          </cell>
          <cell r="GA62">
            <v>4</v>
          </cell>
          <cell r="GB62">
            <v>3</v>
          </cell>
          <cell r="GC62">
            <v>1</v>
          </cell>
          <cell r="GD62">
            <v>3</v>
          </cell>
          <cell r="GE62">
            <v>5</v>
          </cell>
          <cell r="GF62">
            <v>3</v>
          </cell>
          <cell r="GG62">
            <v>0</v>
          </cell>
          <cell r="GH62">
            <v>4</v>
          </cell>
          <cell r="GI62">
            <v>4</v>
          </cell>
          <cell r="GJ62">
            <v>7</v>
          </cell>
          <cell r="GK62">
            <v>6</v>
          </cell>
          <cell r="GL62">
            <v>11</v>
          </cell>
          <cell r="GM62">
            <v>8</v>
          </cell>
          <cell r="GN62">
            <v>9</v>
          </cell>
          <cell r="GO62">
            <v>458</v>
          </cell>
          <cell r="GP62">
            <v>4226</v>
          </cell>
          <cell r="GQ62">
            <v>495</v>
          </cell>
          <cell r="GR62">
            <v>284</v>
          </cell>
          <cell r="GS62">
            <v>875</v>
          </cell>
          <cell r="GT62">
            <v>4805</v>
          </cell>
          <cell r="GU62">
            <v>335</v>
          </cell>
          <cell r="GV62">
            <v>252</v>
          </cell>
          <cell r="GW62">
            <v>863</v>
          </cell>
          <cell r="GX62">
            <v>587</v>
          </cell>
          <cell r="GY62">
            <v>807</v>
          </cell>
          <cell r="GZ62">
            <v>833</v>
          </cell>
          <cell r="HA62">
            <v>688</v>
          </cell>
          <cell r="HB62">
            <v>770</v>
          </cell>
          <cell r="HC62">
            <v>448</v>
          </cell>
          <cell r="HD62">
            <v>133</v>
          </cell>
          <cell r="HE62">
            <v>75</v>
          </cell>
          <cell r="HF62">
            <v>101</v>
          </cell>
          <cell r="HG62">
            <v>92</v>
          </cell>
          <cell r="HH62">
            <v>83</v>
          </cell>
          <cell r="HI62">
            <v>140</v>
          </cell>
          <cell r="HJ62">
            <v>213</v>
          </cell>
          <cell r="HK62">
            <v>218</v>
          </cell>
          <cell r="HL62">
            <v>106</v>
          </cell>
          <cell r="HM62">
            <v>84</v>
          </cell>
          <cell r="HN62">
            <v>19</v>
          </cell>
          <cell r="HO62">
            <v>37</v>
          </cell>
          <cell r="HP62">
            <v>52</v>
          </cell>
          <cell r="HQ62">
            <v>19</v>
          </cell>
          <cell r="HR62">
            <v>24</v>
          </cell>
          <cell r="HS62">
            <v>38</v>
          </cell>
          <cell r="HT62">
            <v>17</v>
          </cell>
          <cell r="HU62">
            <v>15</v>
          </cell>
          <cell r="HV62">
            <v>10</v>
          </cell>
          <cell r="HW62">
            <v>32</v>
          </cell>
          <cell r="HX62">
            <v>9</v>
          </cell>
          <cell r="HY62">
            <v>22</v>
          </cell>
          <cell r="HZ62">
            <v>0</v>
          </cell>
          <cell r="IA62">
            <v>9</v>
          </cell>
          <cell r="IB62">
            <v>4</v>
          </cell>
          <cell r="IC62">
            <v>16</v>
          </cell>
          <cell r="ID62">
            <v>16</v>
          </cell>
          <cell r="IE62">
            <v>16</v>
          </cell>
          <cell r="IF62">
            <v>16</v>
          </cell>
          <cell r="IG62">
            <v>7</v>
          </cell>
          <cell r="IH62">
            <v>16</v>
          </cell>
        </row>
        <row r="63">
          <cell r="FC63">
            <v>10</v>
          </cell>
          <cell r="FD63">
            <v>7</v>
          </cell>
          <cell r="FE63">
            <v>11</v>
          </cell>
          <cell r="FF63">
            <v>16</v>
          </cell>
          <cell r="FG63">
            <v>6</v>
          </cell>
          <cell r="FH63">
            <v>8</v>
          </cell>
          <cell r="FI63">
            <v>6</v>
          </cell>
          <cell r="FJ63">
            <v>6</v>
          </cell>
          <cell r="FK63">
            <v>3</v>
          </cell>
          <cell r="FL63">
            <v>6</v>
          </cell>
          <cell r="FM63">
            <v>3</v>
          </cell>
          <cell r="FN63">
            <v>5</v>
          </cell>
          <cell r="FO63">
            <v>4</v>
          </cell>
          <cell r="FP63">
            <v>1</v>
          </cell>
          <cell r="FQ63">
            <v>3</v>
          </cell>
          <cell r="FR63">
            <v>2</v>
          </cell>
          <cell r="FS63">
            <v>1</v>
          </cell>
          <cell r="FT63">
            <v>4</v>
          </cell>
          <cell r="FU63">
            <v>0</v>
          </cell>
          <cell r="FV63">
            <v>0</v>
          </cell>
          <cell r="FW63">
            <v>4</v>
          </cell>
          <cell r="FX63">
            <v>1</v>
          </cell>
          <cell r="FY63">
            <v>0</v>
          </cell>
          <cell r="FZ63">
            <v>1</v>
          </cell>
          <cell r="GA63">
            <v>1</v>
          </cell>
          <cell r="GB63">
            <v>1</v>
          </cell>
          <cell r="GC63">
            <v>1</v>
          </cell>
          <cell r="GD63">
            <v>1</v>
          </cell>
          <cell r="GE63">
            <v>3</v>
          </cell>
          <cell r="GF63">
            <v>2</v>
          </cell>
          <cell r="GG63">
            <v>0</v>
          </cell>
          <cell r="GH63">
            <v>4</v>
          </cell>
          <cell r="GI63">
            <v>3</v>
          </cell>
          <cell r="GJ63">
            <v>6</v>
          </cell>
          <cell r="GK63">
            <v>3</v>
          </cell>
          <cell r="GL63">
            <v>9</v>
          </cell>
          <cell r="GM63">
            <v>7</v>
          </cell>
          <cell r="GN63">
            <v>8</v>
          </cell>
          <cell r="GO63">
            <v>447</v>
          </cell>
          <cell r="GP63">
            <v>4187</v>
          </cell>
          <cell r="GQ63">
            <v>375</v>
          </cell>
          <cell r="GR63">
            <v>225</v>
          </cell>
          <cell r="GS63">
            <v>841</v>
          </cell>
          <cell r="GT63">
            <v>4783</v>
          </cell>
          <cell r="GU63">
            <v>313</v>
          </cell>
          <cell r="GV63">
            <v>233</v>
          </cell>
          <cell r="GW63">
            <v>834</v>
          </cell>
          <cell r="GX63">
            <v>548</v>
          </cell>
          <cell r="GY63">
            <v>789</v>
          </cell>
          <cell r="GZ63">
            <v>808</v>
          </cell>
          <cell r="HA63">
            <v>665</v>
          </cell>
          <cell r="HB63">
            <v>736</v>
          </cell>
          <cell r="HC63">
            <v>438</v>
          </cell>
          <cell r="HD63">
            <v>125</v>
          </cell>
          <cell r="HE63">
            <v>68</v>
          </cell>
          <cell r="HF63">
            <v>90</v>
          </cell>
          <cell r="HG63">
            <v>71</v>
          </cell>
          <cell r="HH63">
            <v>78</v>
          </cell>
          <cell r="HI63">
            <v>135</v>
          </cell>
          <cell r="HJ63">
            <v>201</v>
          </cell>
          <cell r="HK63">
            <v>205</v>
          </cell>
          <cell r="HL63">
            <v>92</v>
          </cell>
          <cell r="HM63">
            <v>66</v>
          </cell>
          <cell r="HN63">
            <v>11</v>
          </cell>
          <cell r="HO63">
            <v>24</v>
          </cell>
          <cell r="HP63">
            <v>42</v>
          </cell>
          <cell r="HQ63">
            <v>13</v>
          </cell>
          <cell r="HR63">
            <v>21</v>
          </cell>
          <cell r="HS63">
            <v>23</v>
          </cell>
          <cell r="HT63">
            <v>7</v>
          </cell>
          <cell r="HU63">
            <v>7</v>
          </cell>
          <cell r="HV63">
            <v>10</v>
          </cell>
          <cell r="HW63">
            <v>23</v>
          </cell>
          <cell r="HX63">
            <v>6</v>
          </cell>
          <cell r="HY63">
            <v>9</v>
          </cell>
          <cell r="HZ63">
            <v>0</v>
          </cell>
          <cell r="IA63">
            <v>9</v>
          </cell>
          <cell r="IB63">
            <v>4</v>
          </cell>
          <cell r="IC63">
            <v>16</v>
          </cell>
          <cell r="ID63">
            <v>16</v>
          </cell>
          <cell r="IE63">
            <v>16</v>
          </cell>
          <cell r="IF63">
            <v>16</v>
          </cell>
          <cell r="IG63">
            <v>7</v>
          </cell>
          <cell r="IH63">
            <v>16</v>
          </cell>
        </row>
        <row r="64">
          <cell r="FC64">
            <v>158</v>
          </cell>
          <cell r="FD64">
            <v>71</v>
          </cell>
          <cell r="FE64">
            <v>160</v>
          </cell>
          <cell r="FF64">
            <v>230</v>
          </cell>
          <cell r="FG64">
            <v>68</v>
          </cell>
          <cell r="FH64">
            <v>81</v>
          </cell>
          <cell r="FI64">
            <v>38</v>
          </cell>
          <cell r="FJ64">
            <v>68</v>
          </cell>
          <cell r="FK64">
            <v>54</v>
          </cell>
          <cell r="FL64">
            <v>54</v>
          </cell>
          <cell r="FM64">
            <v>9</v>
          </cell>
          <cell r="FN64">
            <v>177</v>
          </cell>
          <cell r="FO64">
            <v>51</v>
          </cell>
          <cell r="FP64">
            <v>1</v>
          </cell>
          <cell r="FQ64">
            <v>14</v>
          </cell>
          <cell r="FR64">
            <v>29</v>
          </cell>
          <cell r="FS64">
            <v>31</v>
          </cell>
          <cell r="FT64">
            <v>16</v>
          </cell>
          <cell r="FU64">
            <v>0</v>
          </cell>
          <cell r="FV64">
            <v>0</v>
          </cell>
          <cell r="FW64">
            <v>235</v>
          </cell>
          <cell r="FX64">
            <v>4</v>
          </cell>
          <cell r="FY64">
            <v>0</v>
          </cell>
          <cell r="FZ64">
            <v>155</v>
          </cell>
          <cell r="GA64">
            <v>64</v>
          </cell>
          <cell r="GB64">
            <v>4</v>
          </cell>
          <cell r="GC64">
            <v>11</v>
          </cell>
          <cell r="GD64">
            <v>146</v>
          </cell>
          <cell r="GE64">
            <v>80</v>
          </cell>
          <cell r="GF64">
            <v>28</v>
          </cell>
          <cell r="GG64">
            <v>0</v>
          </cell>
          <cell r="GH64">
            <v>74</v>
          </cell>
          <cell r="GI64">
            <v>169</v>
          </cell>
          <cell r="GJ64">
            <v>256</v>
          </cell>
          <cell r="GK64">
            <v>66</v>
          </cell>
          <cell r="GL64">
            <v>264</v>
          </cell>
          <cell r="GM64">
            <v>86</v>
          </cell>
          <cell r="GN64">
            <v>172</v>
          </cell>
          <cell r="GO64">
            <v>3455</v>
          </cell>
          <cell r="GP64">
            <v>42457</v>
          </cell>
          <cell r="GQ64">
            <v>4885</v>
          </cell>
          <cell r="GR64">
            <v>5523</v>
          </cell>
          <cell r="GS64">
            <v>11643</v>
          </cell>
          <cell r="GT64">
            <v>47990</v>
          </cell>
          <cell r="GU64">
            <v>3587</v>
          </cell>
          <cell r="GV64">
            <v>2432</v>
          </cell>
          <cell r="GW64">
            <v>13170</v>
          </cell>
          <cell r="GX64">
            <v>6883</v>
          </cell>
          <cell r="GY64">
            <v>7464</v>
          </cell>
          <cell r="GZ64">
            <v>14273</v>
          </cell>
          <cell r="HA64">
            <v>4904</v>
          </cell>
          <cell r="HB64">
            <v>8168</v>
          </cell>
          <cell r="HC64">
            <v>4076</v>
          </cell>
          <cell r="HD64">
            <v>1014</v>
          </cell>
          <cell r="HE64">
            <v>502</v>
          </cell>
          <cell r="HF64">
            <v>805</v>
          </cell>
          <cell r="HG64">
            <v>1261</v>
          </cell>
          <cell r="HH64">
            <v>790</v>
          </cell>
          <cell r="HI64">
            <v>1103</v>
          </cell>
          <cell r="HJ64">
            <v>2204</v>
          </cell>
          <cell r="HK64">
            <v>2775</v>
          </cell>
          <cell r="HL64">
            <v>870</v>
          </cell>
          <cell r="HM64">
            <v>516</v>
          </cell>
          <cell r="HN64">
            <v>251</v>
          </cell>
          <cell r="HO64">
            <v>470</v>
          </cell>
          <cell r="HP64">
            <v>405</v>
          </cell>
          <cell r="HQ64">
            <v>87</v>
          </cell>
          <cell r="HR64">
            <v>926</v>
          </cell>
          <cell r="HS64">
            <v>842</v>
          </cell>
          <cell r="HT64">
            <v>55</v>
          </cell>
          <cell r="HU64">
            <v>249</v>
          </cell>
          <cell r="HV64">
            <v>282</v>
          </cell>
          <cell r="HW64">
            <v>709</v>
          </cell>
          <cell r="HX64">
            <v>302</v>
          </cell>
          <cell r="HY64">
            <v>129</v>
          </cell>
          <cell r="HZ64">
            <v>0</v>
          </cell>
          <cell r="IA64">
            <v>151</v>
          </cell>
          <cell r="IB64">
            <v>161</v>
          </cell>
          <cell r="IC64">
            <v>562</v>
          </cell>
          <cell r="ID64">
            <v>562</v>
          </cell>
          <cell r="IE64">
            <v>562</v>
          </cell>
          <cell r="IF64">
            <v>562</v>
          </cell>
          <cell r="IG64">
            <v>239</v>
          </cell>
          <cell r="IH64">
            <v>400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hreswerte"/>
      <sheetName val="Monatswerte"/>
      <sheetName val="Quoten"/>
      <sheetName val="Erwerbspersonen"/>
    </sheetNames>
    <sheetDataSet>
      <sheetData sheetId="0"/>
      <sheetData sheetId="1">
        <row r="3">
          <cell r="II3">
            <v>5691</v>
          </cell>
          <cell r="IJ3">
            <v>5740</v>
          </cell>
          <cell r="IK3">
            <v>5727</v>
          </cell>
          <cell r="IL3">
            <v>5764</v>
          </cell>
          <cell r="IM3">
            <v>5795</v>
          </cell>
          <cell r="IN3">
            <v>5861</v>
          </cell>
          <cell r="IO3">
            <v>6035</v>
          </cell>
          <cell r="IP3">
            <v>6009</v>
          </cell>
          <cell r="IQ3">
            <v>6173</v>
          </cell>
          <cell r="IR3">
            <v>6405</v>
          </cell>
          <cell r="IS3">
            <v>6738</v>
          </cell>
          <cell r="IT3">
            <v>7045</v>
          </cell>
        </row>
        <row r="4">
          <cell r="II4">
            <v>3460</v>
          </cell>
          <cell r="IJ4">
            <v>3368</v>
          </cell>
          <cell r="IK4">
            <v>3306</v>
          </cell>
          <cell r="IL4">
            <v>3259</v>
          </cell>
          <cell r="IM4">
            <v>3282</v>
          </cell>
          <cell r="IN4">
            <v>3315</v>
          </cell>
          <cell r="IO4">
            <v>3486</v>
          </cell>
          <cell r="IP4">
            <v>3623</v>
          </cell>
          <cell r="IQ4">
            <v>3711</v>
          </cell>
          <cell r="IR4">
            <v>3822</v>
          </cell>
          <cell r="IS4">
            <v>3984</v>
          </cell>
          <cell r="IT4">
            <v>4343</v>
          </cell>
        </row>
        <row r="5">
          <cell r="II5">
            <v>3200</v>
          </cell>
          <cell r="IJ5">
            <v>3223</v>
          </cell>
          <cell r="IK5">
            <v>3192</v>
          </cell>
          <cell r="IL5">
            <v>3210</v>
          </cell>
          <cell r="IM5">
            <v>3252</v>
          </cell>
          <cell r="IN5">
            <v>3313</v>
          </cell>
          <cell r="IO5">
            <v>3368</v>
          </cell>
          <cell r="IP5">
            <v>3351</v>
          </cell>
          <cell r="IQ5">
            <v>3429</v>
          </cell>
          <cell r="IR5">
            <v>3596</v>
          </cell>
          <cell r="IS5">
            <v>3797</v>
          </cell>
          <cell r="IT5">
            <v>4032</v>
          </cell>
        </row>
        <row r="6">
          <cell r="II6">
            <v>2491</v>
          </cell>
          <cell r="IJ6">
            <v>2517</v>
          </cell>
          <cell r="IK6">
            <v>2535</v>
          </cell>
          <cell r="IL6">
            <v>2554</v>
          </cell>
          <cell r="IM6">
            <v>2543</v>
          </cell>
          <cell r="IN6">
            <v>2548</v>
          </cell>
          <cell r="IO6">
            <v>2667</v>
          </cell>
          <cell r="IP6">
            <v>2658</v>
          </cell>
          <cell r="IQ6">
            <v>2744</v>
          </cell>
          <cell r="IR6">
            <v>2809</v>
          </cell>
          <cell r="IS6">
            <v>2941</v>
          </cell>
          <cell r="IT6">
            <v>3013</v>
          </cell>
        </row>
        <row r="7">
          <cell r="II7">
            <v>2566</v>
          </cell>
          <cell r="IJ7">
            <v>2629</v>
          </cell>
          <cell r="IK7">
            <v>2584</v>
          </cell>
          <cell r="IL7">
            <v>2602</v>
          </cell>
          <cell r="IM7">
            <v>2630</v>
          </cell>
          <cell r="IN7">
            <v>2660</v>
          </cell>
          <cell r="IO7">
            <v>2764</v>
          </cell>
          <cell r="IP7">
            <v>2749</v>
          </cell>
          <cell r="IQ7">
            <v>2821</v>
          </cell>
          <cell r="IR7">
            <v>2933</v>
          </cell>
          <cell r="IS7">
            <v>3039</v>
          </cell>
          <cell r="IT7">
            <v>3141</v>
          </cell>
        </row>
        <row r="8">
          <cell r="II8">
            <v>3125</v>
          </cell>
          <cell r="IJ8">
            <v>3111</v>
          </cell>
          <cell r="IK8">
            <v>3143</v>
          </cell>
          <cell r="IL8">
            <v>3162</v>
          </cell>
          <cell r="IM8">
            <v>3165</v>
          </cell>
          <cell r="IN8">
            <v>3201</v>
          </cell>
          <cell r="IO8">
            <v>3271</v>
          </cell>
          <cell r="IP8">
            <v>3260</v>
          </cell>
          <cell r="IQ8">
            <v>3352</v>
          </cell>
          <cell r="IR8">
            <v>3472</v>
          </cell>
          <cell r="IS8">
            <v>3699</v>
          </cell>
          <cell r="IT8">
            <v>3904</v>
          </cell>
        </row>
        <row r="10">
          <cell r="II10">
            <v>192</v>
          </cell>
          <cell r="IJ10">
            <v>187</v>
          </cell>
          <cell r="IK10">
            <v>176</v>
          </cell>
          <cell r="IL10">
            <v>164</v>
          </cell>
          <cell r="IM10">
            <v>148</v>
          </cell>
          <cell r="IN10">
            <v>158</v>
          </cell>
          <cell r="IO10">
            <v>202</v>
          </cell>
          <cell r="IP10">
            <v>208</v>
          </cell>
          <cell r="IQ10">
            <v>205</v>
          </cell>
          <cell r="IR10">
            <v>225</v>
          </cell>
          <cell r="IS10">
            <v>210</v>
          </cell>
          <cell r="IT10">
            <v>210</v>
          </cell>
        </row>
        <row r="11">
          <cell r="II11">
            <v>415</v>
          </cell>
          <cell r="IJ11">
            <v>426</v>
          </cell>
          <cell r="IK11">
            <v>421</v>
          </cell>
          <cell r="IL11">
            <v>431</v>
          </cell>
          <cell r="IM11">
            <v>437</v>
          </cell>
          <cell r="IN11">
            <v>438</v>
          </cell>
          <cell r="IO11">
            <v>466</v>
          </cell>
          <cell r="IP11">
            <v>487</v>
          </cell>
          <cell r="IQ11">
            <v>492</v>
          </cell>
          <cell r="IR11">
            <v>500</v>
          </cell>
          <cell r="IS11">
            <v>535</v>
          </cell>
          <cell r="IT11">
            <v>555</v>
          </cell>
        </row>
        <row r="12">
          <cell r="II12">
            <v>689</v>
          </cell>
          <cell r="IJ12">
            <v>696</v>
          </cell>
          <cell r="IK12">
            <v>663</v>
          </cell>
          <cell r="IL12">
            <v>648</v>
          </cell>
          <cell r="IM12">
            <v>653</v>
          </cell>
          <cell r="IN12">
            <v>688</v>
          </cell>
          <cell r="IO12">
            <v>715</v>
          </cell>
          <cell r="IP12">
            <v>719</v>
          </cell>
          <cell r="IQ12">
            <v>735</v>
          </cell>
          <cell r="IR12">
            <v>754</v>
          </cell>
          <cell r="IS12">
            <v>788</v>
          </cell>
          <cell r="IT12">
            <v>840</v>
          </cell>
        </row>
        <row r="13">
          <cell r="II13">
            <v>1386</v>
          </cell>
          <cell r="IJ13">
            <v>1380</v>
          </cell>
          <cell r="IK13">
            <v>1415</v>
          </cell>
          <cell r="IL13">
            <v>1458</v>
          </cell>
          <cell r="IM13">
            <v>1457</v>
          </cell>
          <cell r="IN13">
            <v>1463</v>
          </cell>
          <cell r="IO13">
            <v>1511</v>
          </cell>
          <cell r="IP13">
            <v>1496</v>
          </cell>
          <cell r="IQ13">
            <v>1553</v>
          </cell>
          <cell r="IR13">
            <v>1614</v>
          </cell>
          <cell r="IS13">
            <v>1709</v>
          </cell>
          <cell r="IT13">
            <v>1823</v>
          </cell>
        </row>
        <row r="14">
          <cell r="II14">
            <v>1171</v>
          </cell>
          <cell r="IJ14">
            <v>1181</v>
          </cell>
          <cell r="IK14">
            <v>1178</v>
          </cell>
          <cell r="IL14">
            <v>1188</v>
          </cell>
          <cell r="IM14">
            <v>1212</v>
          </cell>
          <cell r="IN14">
            <v>1213</v>
          </cell>
          <cell r="IO14">
            <v>1223</v>
          </cell>
          <cell r="IP14">
            <v>1194</v>
          </cell>
          <cell r="IQ14">
            <v>1239</v>
          </cell>
          <cell r="IR14">
            <v>1309</v>
          </cell>
          <cell r="IS14">
            <v>1410</v>
          </cell>
          <cell r="IT14">
            <v>1475</v>
          </cell>
        </row>
        <row r="15">
          <cell r="II15">
            <v>1225</v>
          </cell>
          <cell r="IJ15">
            <v>1247</v>
          </cell>
          <cell r="IK15">
            <v>1234</v>
          </cell>
          <cell r="IL15">
            <v>1233</v>
          </cell>
          <cell r="IM15">
            <v>1216</v>
          </cell>
          <cell r="IN15">
            <v>1240</v>
          </cell>
          <cell r="IO15">
            <v>1257</v>
          </cell>
          <cell r="IP15">
            <v>1240</v>
          </cell>
          <cell r="IQ15">
            <v>1263</v>
          </cell>
          <cell r="IR15">
            <v>1298</v>
          </cell>
          <cell r="IS15">
            <v>1362</v>
          </cell>
          <cell r="IT15">
            <v>1401</v>
          </cell>
        </row>
        <row r="16">
          <cell r="II16">
            <v>613</v>
          </cell>
          <cell r="IJ16">
            <v>623</v>
          </cell>
          <cell r="IK16">
            <v>640</v>
          </cell>
          <cell r="IL16">
            <v>642</v>
          </cell>
          <cell r="IM16">
            <v>672</v>
          </cell>
          <cell r="IN16">
            <v>661</v>
          </cell>
          <cell r="IO16">
            <v>661</v>
          </cell>
          <cell r="IP16">
            <v>665</v>
          </cell>
          <cell r="IQ16">
            <v>686</v>
          </cell>
          <cell r="IR16">
            <v>705</v>
          </cell>
          <cell r="IS16">
            <v>724</v>
          </cell>
          <cell r="IT16">
            <v>741</v>
          </cell>
        </row>
        <row r="19">
          <cell r="II19">
            <v>1034</v>
          </cell>
          <cell r="IJ19">
            <v>997</v>
          </cell>
          <cell r="IK19">
            <v>1001</v>
          </cell>
          <cell r="IL19">
            <v>980</v>
          </cell>
          <cell r="IM19">
            <v>1000</v>
          </cell>
          <cell r="IN19">
            <v>995</v>
          </cell>
          <cell r="IO19">
            <v>1055</v>
          </cell>
          <cell r="IP19">
            <v>1154</v>
          </cell>
          <cell r="IQ19">
            <v>1199</v>
          </cell>
          <cell r="IR19">
            <v>1229</v>
          </cell>
          <cell r="IS19">
            <v>1272</v>
          </cell>
          <cell r="IT19">
            <v>1371</v>
          </cell>
        </row>
        <row r="20">
          <cell r="II20">
            <v>461</v>
          </cell>
          <cell r="IJ20">
            <v>438</v>
          </cell>
          <cell r="IK20">
            <v>451</v>
          </cell>
          <cell r="IL20">
            <v>437</v>
          </cell>
          <cell r="IM20">
            <v>439</v>
          </cell>
          <cell r="IN20">
            <v>439</v>
          </cell>
          <cell r="IO20">
            <v>436</v>
          </cell>
          <cell r="IP20">
            <v>450</v>
          </cell>
          <cell r="IQ20">
            <v>459</v>
          </cell>
          <cell r="IR20">
            <v>473</v>
          </cell>
          <cell r="IS20">
            <v>497</v>
          </cell>
          <cell r="IT20">
            <v>553</v>
          </cell>
        </row>
        <row r="21">
          <cell r="II21">
            <v>1452</v>
          </cell>
          <cell r="IJ21">
            <v>1420</v>
          </cell>
          <cell r="IK21">
            <v>1373</v>
          </cell>
          <cell r="IL21">
            <v>1357</v>
          </cell>
          <cell r="IM21">
            <v>1360</v>
          </cell>
          <cell r="IN21">
            <v>1382</v>
          </cell>
          <cell r="IO21">
            <v>1491</v>
          </cell>
          <cell r="IP21">
            <v>1495</v>
          </cell>
          <cell r="IQ21">
            <v>1515</v>
          </cell>
          <cell r="IR21">
            <v>1595</v>
          </cell>
          <cell r="IS21">
            <v>1673</v>
          </cell>
          <cell r="IT21">
            <v>1819</v>
          </cell>
        </row>
        <row r="22">
          <cell r="II22">
            <v>176</v>
          </cell>
          <cell r="IJ22">
            <v>172</v>
          </cell>
          <cell r="IK22">
            <v>164</v>
          </cell>
          <cell r="IL22">
            <v>160</v>
          </cell>
          <cell r="IM22">
            <v>161</v>
          </cell>
          <cell r="IN22">
            <v>175</v>
          </cell>
          <cell r="IO22">
            <v>176</v>
          </cell>
          <cell r="IP22">
            <v>171</v>
          </cell>
          <cell r="IQ22">
            <v>186</v>
          </cell>
          <cell r="IR22">
            <v>183</v>
          </cell>
          <cell r="IS22">
            <v>203</v>
          </cell>
          <cell r="IT22">
            <v>226</v>
          </cell>
        </row>
        <row r="23">
          <cell r="II23">
            <v>337</v>
          </cell>
          <cell r="IJ23">
            <v>341</v>
          </cell>
          <cell r="IK23">
            <v>317</v>
          </cell>
          <cell r="IL23">
            <v>325</v>
          </cell>
          <cell r="IM23">
            <v>322</v>
          </cell>
          <cell r="IN23">
            <v>324</v>
          </cell>
          <cell r="IO23">
            <v>328</v>
          </cell>
          <cell r="IP23">
            <v>353</v>
          </cell>
          <cell r="IQ23">
            <v>352</v>
          </cell>
          <cell r="IR23">
            <v>342</v>
          </cell>
          <cell r="IS23">
            <v>339</v>
          </cell>
          <cell r="IT23">
            <v>374</v>
          </cell>
        </row>
        <row r="26">
          <cell r="II26">
            <v>1733</v>
          </cell>
          <cell r="IJ26">
            <v>1716</v>
          </cell>
          <cell r="IK26">
            <v>1742</v>
          </cell>
          <cell r="IL26">
            <v>1745</v>
          </cell>
          <cell r="IM26">
            <v>1765</v>
          </cell>
          <cell r="IN26">
            <v>1811</v>
          </cell>
          <cell r="IO26">
            <v>1889</v>
          </cell>
          <cell r="IP26">
            <v>1940</v>
          </cell>
          <cell r="IQ26">
            <v>1974</v>
          </cell>
          <cell r="IR26">
            <v>2064</v>
          </cell>
          <cell r="IS26">
            <v>2153</v>
          </cell>
          <cell r="IT26">
            <v>2237</v>
          </cell>
        </row>
        <row r="27">
          <cell r="II27">
            <v>718</v>
          </cell>
          <cell r="IJ27">
            <v>728</v>
          </cell>
          <cell r="IK27">
            <v>730</v>
          </cell>
          <cell r="IL27">
            <v>733</v>
          </cell>
          <cell r="IM27">
            <v>738</v>
          </cell>
          <cell r="IN27">
            <v>743</v>
          </cell>
          <cell r="IO27">
            <v>744</v>
          </cell>
          <cell r="IP27">
            <v>744</v>
          </cell>
          <cell r="IQ27">
            <v>758</v>
          </cell>
          <cell r="IR27">
            <v>771</v>
          </cell>
          <cell r="IS27">
            <v>831</v>
          </cell>
          <cell r="IT27">
            <v>883</v>
          </cell>
        </row>
        <row r="28">
          <cell r="II28">
            <v>2419</v>
          </cell>
          <cell r="IJ28">
            <v>2469</v>
          </cell>
          <cell r="IK28">
            <v>2443</v>
          </cell>
          <cell r="IL28">
            <v>2474</v>
          </cell>
          <cell r="IM28">
            <v>2470</v>
          </cell>
          <cell r="IN28">
            <v>2481</v>
          </cell>
          <cell r="IO28">
            <v>2579</v>
          </cell>
          <cell r="IP28">
            <v>2493</v>
          </cell>
          <cell r="IQ28">
            <v>2585</v>
          </cell>
          <cell r="IR28">
            <v>2724</v>
          </cell>
          <cell r="IS28">
            <v>2878</v>
          </cell>
          <cell r="IT28">
            <v>2993</v>
          </cell>
        </row>
        <row r="29">
          <cell r="II29">
            <v>286</v>
          </cell>
          <cell r="IJ29">
            <v>280</v>
          </cell>
          <cell r="IK29">
            <v>291</v>
          </cell>
          <cell r="IL29">
            <v>282</v>
          </cell>
          <cell r="IM29">
            <v>282</v>
          </cell>
          <cell r="IN29">
            <v>287</v>
          </cell>
          <cell r="IO29">
            <v>291</v>
          </cell>
          <cell r="IP29">
            <v>291</v>
          </cell>
          <cell r="IQ29">
            <v>308</v>
          </cell>
          <cell r="IR29">
            <v>302</v>
          </cell>
          <cell r="IS29">
            <v>331</v>
          </cell>
          <cell r="IT29">
            <v>352</v>
          </cell>
        </row>
        <row r="30">
          <cell r="II30">
            <v>535</v>
          </cell>
          <cell r="IJ30">
            <v>547</v>
          </cell>
          <cell r="IK30">
            <v>521</v>
          </cell>
          <cell r="IL30">
            <v>530</v>
          </cell>
          <cell r="IM30">
            <v>540</v>
          </cell>
          <cell r="IN30">
            <v>539</v>
          </cell>
          <cell r="IO30">
            <v>532</v>
          </cell>
          <cell r="IP30">
            <v>541</v>
          </cell>
          <cell r="IQ30">
            <v>548</v>
          </cell>
          <cell r="IR30">
            <v>544</v>
          </cell>
          <cell r="IS30">
            <v>545</v>
          </cell>
          <cell r="IT30">
            <v>580</v>
          </cell>
        </row>
        <row r="33">
          <cell r="II33">
            <v>1002</v>
          </cell>
          <cell r="IJ33">
            <v>861</v>
          </cell>
          <cell r="IK33">
            <v>803</v>
          </cell>
          <cell r="IL33">
            <v>853</v>
          </cell>
          <cell r="IM33">
            <v>803</v>
          </cell>
          <cell r="IN33">
            <v>850</v>
          </cell>
          <cell r="IO33">
            <v>948</v>
          </cell>
          <cell r="IP33">
            <v>819</v>
          </cell>
          <cell r="IQ33">
            <v>976</v>
          </cell>
          <cell r="IR33">
            <v>1062</v>
          </cell>
          <cell r="IS33">
            <v>1140</v>
          </cell>
          <cell r="IT33">
            <v>912</v>
          </cell>
        </row>
        <row r="34">
          <cell r="II34">
            <v>848</v>
          </cell>
          <cell r="IJ34">
            <v>817</v>
          </cell>
          <cell r="IK34">
            <v>816</v>
          </cell>
          <cell r="IL34">
            <v>826</v>
          </cell>
          <cell r="IM34">
            <v>781</v>
          </cell>
          <cell r="IN34">
            <v>782</v>
          </cell>
          <cell r="IO34">
            <v>774</v>
          </cell>
          <cell r="IP34">
            <v>845</v>
          </cell>
          <cell r="IQ34">
            <v>814</v>
          </cell>
          <cell r="IR34">
            <v>837</v>
          </cell>
          <cell r="IS34">
            <v>804</v>
          </cell>
          <cell r="IT34">
            <v>604</v>
          </cell>
        </row>
        <row r="35">
          <cell r="II35">
            <v>529</v>
          </cell>
          <cell r="IJ35">
            <v>697</v>
          </cell>
          <cell r="IK35">
            <v>530</v>
          </cell>
          <cell r="IL35">
            <v>535</v>
          </cell>
          <cell r="IM35">
            <v>495</v>
          </cell>
          <cell r="IN35">
            <v>473</v>
          </cell>
          <cell r="IO35">
            <v>462</v>
          </cell>
          <cell r="IP35">
            <v>543</v>
          </cell>
          <cell r="IQ35">
            <v>508</v>
          </cell>
          <cell r="IR35">
            <v>515</v>
          </cell>
          <cell r="IS35">
            <v>467</v>
          </cell>
          <cell r="IT35">
            <v>312</v>
          </cell>
        </row>
        <row r="36">
          <cell r="II36">
            <v>1828</v>
          </cell>
          <cell r="IJ36">
            <v>1918</v>
          </cell>
          <cell r="IK36">
            <v>1895</v>
          </cell>
          <cell r="IL36">
            <v>1522</v>
          </cell>
          <cell r="IM36">
            <v>1647</v>
          </cell>
          <cell r="IN36">
            <v>1379</v>
          </cell>
          <cell r="IO36">
            <v>1375</v>
          </cell>
          <cell r="IP36">
            <v>1421</v>
          </cell>
          <cell r="IQ36">
            <v>1828</v>
          </cell>
          <cell r="IR36">
            <v>1548</v>
          </cell>
          <cell r="IS36">
            <v>1642</v>
          </cell>
          <cell r="IT36">
            <v>1326</v>
          </cell>
        </row>
        <row r="38">
          <cell r="II38">
            <v>1005</v>
          </cell>
          <cell r="IJ38">
            <v>1020</v>
          </cell>
          <cell r="IK38">
            <v>1056</v>
          </cell>
          <cell r="IL38">
            <v>1102</v>
          </cell>
          <cell r="IM38">
            <v>1125</v>
          </cell>
          <cell r="IN38">
            <v>1104</v>
          </cell>
          <cell r="IO38">
            <v>1121</v>
          </cell>
          <cell r="IP38">
            <v>1142</v>
          </cell>
          <cell r="IQ38">
            <v>1154</v>
          </cell>
          <cell r="IR38">
            <v>1150</v>
          </cell>
          <cell r="IS38">
            <v>1145</v>
          </cell>
          <cell r="IT38">
            <v>1092</v>
          </cell>
        </row>
        <row r="39">
          <cell r="II39">
            <v>217</v>
          </cell>
          <cell r="IJ39">
            <v>255</v>
          </cell>
          <cell r="IK39">
            <v>256</v>
          </cell>
          <cell r="IL39">
            <v>255</v>
          </cell>
          <cell r="IM39">
            <v>252</v>
          </cell>
          <cell r="IN39">
            <v>230</v>
          </cell>
          <cell r="IO39">
            <v>183</v>
          </cell>
          <cell r="IP39">
            <v>165</v>
          </cell>
          <cell r="IQ39">
            <v>199</v>
          </cell>
          <cell r="IR39">
            <v>208</v>
          </cell>
          <cell r="IS39">
            <v>234</v>
          </cell>
          <cell r="IT39">
            <v>235</v>
          </cell>
        </row>
        <row r="40">
          <cell r="II40">
            <v>6</v>
          </cell>
          <cell r="IJ40">
            <v>2</v>
          </cell>
          <cell r="IK40">
            <v>4</v>
          </cell>
          <cell r="IL40">
            <v>4</v>
          </cell>
          <cell r="IM40">
            <v>5</v>
          </cell>
          <cell r="IN40">
            <v>3</v>
          </cell>
          <cell r="IO40">
            <v>3</v>
          </cell>
          <cell r="IP40">
            <v>9</v>
          </cell>
          <cell r="IQ40">
            <v>9</v>
          </cell>
          <cell r="IR40">
            <v>8</v>
          </cell>
          <cell r="IS40">
            <v>7</v>
          </cell>
          <cell r="IT40">
            <v>7</v>
          </cell>
        </row>
        <row r="41">
          <cell r="II41">
            <v>1003</v>
          </cell>
          <cell r="IJ41">
            <v>1095</v>
          </cell>
          <cell r="IK41">
            <v>1105</v>
          </cell>
          <cell r="IL41">
            <v>1144</v>
          </cell>
          <cell r="IM41">
            <v>1131</v>
          </cell>
          <cell r="IN41">
            <v>1209</v>
          </cell>
          <cell r="IO41">
            <v>1242</v>
          </cell>
          <cell r="IP41">
            <v>1070</v>
          </cell>
          <cell r="IQ41">
            <v>1100</v>
          </cell>
          <cell r="IR41">
            <v>1217</v>
          </cell>
          <cell r="IS41">
            <v>1368</v>
          </cell>
          <cell r="IT41">
            <v>1420</v>
          </cell>
        </row>
        <row r="42">
          <cell r="II42">
            <v>3460</v>
          </cell>
          <cell r="IJ42">
            <v>3368</v>
          </cell>
          <cell r="IK42">
            <v>3306</v>
          </cell>
          <cell r="IL42">
            <v>3259</v>
          </cell>
          <cell r="IM42">
            <v>3282</v>
          </cell>
          <cell r="IN42">
            <v>3315</v>
          </cell>
          <cell r="IO42">
            <v>3486</v>
          </cell>
          <cell r="IP42">
            <v>3623</v>
          </cell>
          <cell r="IQ42">
            <v>3711</v>
          </cell>
          <cell r="IR42">
            <v>3822</v>
          </cell>
          <cell r="IS42">
            <v>3984</v>
          </cell>
          <cell r="IT42">
            <v>4343</v>
          </cell>
        </row>
        <row r="47">
          <cell r="II47">
            <v>2191</v>
          </cell>
          <cell r="IJ47">
            <v>2030</v>
          </cell>
          <cell r="IK47">
            <v>2042</v>
          </cell>
          <cell r="IL47">
            <v>1960</v>
          </cell>
          <cell r="IM47">
            <v>1930</v>
          </cell>
          <cell r="IN47">
            <v>1992</v>
          </cell>
          <cell r="IO47">
            <v>2049</v>
          </cell>
          <cell r="IP47">
            <v>2081</v>
          </cell>
          <cell r="IQ47">
            <v>2164</v>
          </cell>
          <cell r="IR47">
            <v>2329</v>
          </cell>
          <cell r="IS47">
            <v>2573</v>
          </cell>
          <cell r="IT47">
            <v>2554</v>
          </cell>
        </row>
        <row r="48">
          <cell r="II48">
            <v>1220</v>
          </cell>
          <cell r="IJ48">
            <v>1401</v>
          </cell>
          <cell r="IK48">
            <v>1314</v>
          </cell>
          <cell r="IL48">
            <v>1351</v>
          </cell>
          <cell r="IM48">
            <v>1255</v>
          </cell>
          <cell r="IN48">
            <v>1271</v>
          </cell>
          <cell r="IO48">
            <v>1279</v>
          </cell>
          <cell r="IP48">
            <v>1206</v>
          </cell>
          <cell r="IQ48">
            <v>1296</v>
          </cell>
          <cell r="IR48">
            <v>1305</v>
          </cell>
          <cell r="IS48">
            <v>1344</v>
          </cell>
          <cell r="IT48">
            <v>1496</v>
          </cell>
        </row>
        <row r="49">
          <cell r="II49">
            <v>701</v>
          </cell>
          <cell r="IJ49">
            <v>748</v>
          </cell>
          <cell r="IK49">
            <v>778</v>
          </cell>
          <cell r="IL49">
            <v>823</v>
          </cell>
          <cell r="IM49">
            <v>938</v>
          </cell>
          <cell r="IN49">
            <v>886</v>
          </cell>
          <cell r="IO49">
            <v>925</v>
          </cell>
          <cell r="IP49">
            <v>864</v>
          </cell>
          <cell r="IQ49">
            <v>845</v>
          </cell>
          <cell r="IR49">
            <v>845</v>
          </cell>
          <cell r="IS49">
            <v>822</v>
          </cell>
          <cell r="IT49">
            <v>942</v>
          </cell>
        </row>
        <row r="50">
          <cell r="II50">
            <v>465</v>
          </cell>
          <cell r="IJ50">
            <v>445</v>
          </cell>
          <cell r="IK50">
            <v>492</v>
          </cell>
          <cell r="IL50">
            <v>541</v>
          </cell>
          <cell r="IM50">
            <v>572</v>
          </cell>
          <cell r="IN50">
            <v>614</v>
          </cell>
          <cell r="IO50">
            <v>641</v>
          </cell>
          <cell r="IP50">
            <v>721</v>
          </cell>
          <cell r="IQ50">
            <v>704</v>
          </cell>
          <cell r="IR50">
            <v>676</v>
          </cell>
          <cell r="IS50">
            <v>652</v>
          </cell>
          <cell r="IT50">
            <v>696</v>
          </cell>
        </row>
        <row r="51">
          <cell r="II51">
            <v>1114</v>
          </cell>
          <cell r="IJ51">
            <v>1116</v>
          </cell>
          <cell r="IK51">
            <v>1101</v>
          </cell>
          <cell r="IL51">
            <v>1089</v>
          </cell>
          <cell r="IM51">
            <v>1100</v>
          </cell>
          <cell r="IN51">
            <v>1098</v>
          </cell>
          <cell r="IO51">
            <v>1141</v>
          </cell>
          <cell r="IP51">
            <v>1137</v>
          </cell>
          <cell r="IQ51">
            <v>1164</v>
          </cell>
          <cell r="IR51">
            <v>1250</v>
          </cell>
          <cell r="IS51">
            <v>1347</v>
          </cell>
          <cell r="IT51">
            <v>1357</v>
          </cell>
        </row>
        <row r="54">
          <cell r="II54">
            <v>1884</v>
          </cell>
          <cell r="IJ54">
            <v>1786</v>
          </cell>
          <cell r="IK54">
            <v>1718</v>
          </cell>
          <cell r="IL54">
            <v>1431</v>
          </cell>
          <cell r="IM54">
            <v>1566</v>
          </cell>
          <cell r="IN54">
            <v>1026</v>
          </cell>
          <cell r="IO54">
            <v>1278</v>
          </cell>
          <cell r="IP54">
            <v>1247</v>
          </cell>
          <cell r="IQ54">
            <v>1489</v>
          </cell>
          <cell r="IR54">
            <v>1469</v>
          </cell>
          <cell r="IS54">
            <v>1503</v>
          </cell>
          <cell r="IT54">
            <v>938</v>
          </cell>
        </row>
        <row r="55">
          <cell r="II55">
            <v>1388</v>
          </cell>
          <cell r="IJ55">
            <v>1696</v>
          </cell>
          <cell r="IK55">
            <v>1741</v>
          </cell>
          <cell r="IL55">
            <v>1804</v>
          </cell>
          <cell r="IM55">
            <v>1441</v>
          </cell>
          <cell r="IN55">
            <v>1294</v>
          </cell>
          <cell r="IO55">
            <v>1282</v>
          </cell>
          <cell r="IP55">
            <v>1201</v>
          </cell>
          <cell r="IQ55">
            <v>1082</v>
          </cell>
          <cell r="IR55">
            <v>1749</v>
          </cell>
          <cell r="IS55">
            <v>1409</v>
          </cell>
          <cell r="IT55">
            <v>1254</v>
          </cell>
        </row>
        <row r="62">
          <cell r="II62">
            <v>5</v>
          </cell>
          <cell r="IJ62">
            <v>17</v>
          </cell>
          <cell r="IK62">
            <v>19</v>
          </cell>
          <cell r="IL62">
            <v>11</v>
          </cell>
          <cell r="IM62">
            <v>16</v>
          </cell>
          <cell r="IN62">
            <v>21</v>
          </cell>
          <cell r="IO62">
            <v>25</v>
          </cell>
          <cell r="IP62">
            <v>17</v>
          </cell>
          <cell r="IQ62">
            <v>33</v>
          </cell>
          <cell r="IR62">
            <v>27</v>
          </cell>
          <cell r="IS62">
            <v>25</v>
          </cell>
          <cell r="IT62">
            <v>30</v>
          </cell>
        </row>
        <row r="63">
          <cell r="II63">
            <v>5</v>
          </cell>
          <cell r="IJ63">
            <v>17</v>
          </cell>
          <cell r="IK63">
            <v>19</v>
          </cell>
          <cell r="IL63">
            <v>11</v>
          </cell>
          <cell r="IM63">
            <v>13</v>
          </cell>
          <cell r="IN63">
            <v>17</v>
          </cell>
          <cell r="IO63">
            <v>21</v>
          </cell>
          <cell r="IP63">
            <v>15</v>
          </cell>
          <cell r="IQ63">
            <v>30</v>
          </cell>
          <cell r="IR63">
            <v>23</v>
          </cell>
          <cell r="IS63">
            <v>19</v>
          </cell>
          <cell r="IT63">
            <v>29</v>
          </cell>
        </row>
        <row r="64">
          <cell r="II64">
            <v>163</v>
          </cell>
          <cell r="IJ64">
            <v>411</v>
          </cell>
          <cell r="IK64">
            <v>531</v>
          </cell>
          <cell r="IL64">
            <v>186</v>
          </cell>
          <cell r="IM64">
            <v>233</v>
          </cell>
          <cell r="IN64">
            <v>475</v>
          </cell>
          <cell r="IO64">
            <v>643</v>
          </cell>
          <cell r="IP64">
            <v>456</v>
          </cell>
          <cell r="IQ64">
            <v>841</v>
          </cell>
          <cell r="IR64">
            <v>343</v>
          </cell>
          <cell r="IS64">
            <v>400</v>
          </cell>
          <cell r="IT64">
            <v>587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4"/>
  <sheetViews>
    <sheetView tabSelected="1" zoomScaleNormal="100" workbookViewId="0">
      <pane xSplit="1" topLeftCell="E1" activePane="topRight" state="frozen"/>
      <selection pane="topRight" activeCell="X1" sqref="X1"/>
    </sheetView>
  </sheetViews>
  <sheetFormatPr baseColWidth="10" defaultColWidth="11.42578125" defaultRowHeight="12.75" x14ac:dyDescent="0.2"/>
  <cols>
    <col min="1" max="1" width="45.7109375" style="1" customWidth="1"/>
    <col min="2" max="2" width="4.28515625" style="1" customWidth="1"/>
    <col min="3" max="14" width="7.7109375" style="1" customWidth="1"/>
    <col min="15" max="18" width="7.85546875" style="1" customWidth="1"/>
    <col min="19" max="20" width="8.7109375" style="1" bestFit="1" customWidth="1"/>
    <col min="21" max="22" width="7.7109375" style="1" bestFit="1" customWidth="1"/>
    <col min="23" max="23" width="8.28515625" style="1" bestFit="1" customWidth="1"/>
    <col min="24" max="24" width="6.7109375" style="1" bestFit="1" customWidth="1"/>
    <col min="25" max="16384" width="11.42578125" style="1"/>
  </cols>
  <sheetData>
    <row r="1" spans="1:24" ht="14.25" x14ac:dyDescent="0.25">
      <c r="A1" s="6" t="s">
        <v>0</v>
      </c>
      <c r="B1" s="6" t="s">
        <v>46</v>
      </c>
      <c r="C1" s="17">
        <v>2004</v>
      </c>
      <c r="D1" s="17">
        <v>2005</v>
      </c>
      <c r="E1" s="17">
        <v>2006</v>
      </c>
      <c r="F1" s="17">
        <v>2007</v>
      </c>
      <c r="G1" s="17">
        <v>2008</v>
      </c>
      <c r="H1" s="17">
        <v>2009</v>
      </c>
      <c r="I1" s="17">
        <v>2010</v>
      </c>
      <c r="J1" s="17">
        <v>2011</v>
      </c>
      <c r="K1" s="17">
        <v>2012</v>
      </c>
      <c r="L1" s="17">
        <v>2013</v>
      </c>
      <c r="M1" s="17">
        <v>2014</v>
      </c>
      <c r="N1" s="17">
        <v>2015</v>
      </c>
      <c r="O1" s="17">
        <v>2016</v>
      </c>
      <c r="P1" s="17">
        <v>2017</v>
      </c>
      <c r="Q1" s="17">
        <v>2018</v>
      </c>
      <c r="R1" s="17">
        <v>2019</v>
      </c>
      <c r="S1" s="17">
        <v>2020</v>
      </c>
      <c r="T1" s="17">
        <v>2021</v>
      </c>
      <c r="U1" s="17">
        <v>2022</v>
      </c>
      <c r="V1" s="17">
        <v>2023</v>
      </c>
      <c r="W1" s="17">
        <v>2024</v>
      </c>
      <c r="X1" s="17">
        <v>2025</v>
      </c>
    </row>
    <row r="2" spans="1:24" x14ac:dyDescent="0.2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24" x14ac:dyDescent="0.2">
      <c r="A3" s="1" t="s">
        <v>28</v>
      </c>
      <c r="B3" s="1">
        <v>1</v>
      </c>
      <c r="C3" s="8">
        <f>SUM([1]Monatswerte!C3:N3)/12</f>
        <v>7252.333333333333</v>
      </c>
      <c r="D3" s="8">
        <f>SUM([1]Monatswerte!O3:Z3)/12</f>
        <v>7076.333333333333</v>
      </c>
      <c r="E3" s="8">
        <f>SUM([1]Monatswerte!AG3:AL3)/12</f>
        <v>3004.3333333333335</v>
      </c>
      <c r="F3" s="8">
        <f>SUM([1]Monatswerte!AM3:AX3)/12</f>
        <v>5429.666666666667</v>
      </c>
      <c r="G3" s="8">
        <f>SUM([1]Monatswerte!AY3:BJ3)/12</f>
        <v>4867.583333333333</v>
      </c>
      <c r="H3" s="8">
        <f>SUM([1]Monatswerte!BK3:BV3)/12</f>
        <v>7049.666666666667</v>
      </c>
      <c r="I3" s="8">
        <f>SUM([1]Monatswerte!BW3:CH3)/12</f>
        <v>7311.083333333333</v>
      </c>
      <c r="J3" s="8">
        <f>SUM([1]Monatswerte!CI3:CT3)/12</f>
        <v>5529.25</v>
      </c>
      <c r="K3" s="8">
        <f>SUM([1]Monatswerte!CU3:DF3)/12</f>
        <v>5607.833333333333</v>
      </c>
      <c r="L3" s="8">
        <f>SUM([1]Monatswerte!DG3:DR3)/12</f>
        <v>6076.583333333333</v>
      </c>
      <c r="M3" s="8">
        <f>SUM([1]Monatswerte!DS3:ED3)/12</f>
        <v>5636.083333333333</v>
      </c>
      <c r="N3" s="8">
        <f>SUM([1]Monatswerte!EE3:EP3)/12</f>
        <v>6094.416666666667</v>
      </c>
      <c r="O3" s="8">
        <f>SUM([1]Monatswerte!EQ3:FB3)/12</f>
        <v>6874.333333333333</v>
      </c>
      <c r="P3" s="8">
        <f>SUM([2]Monatswerte!FC3:FN3)/12</f>
        <v>6860.083333333333</v>
      </c>
      <c r="Q3" s="8">
        <f>SUM([2]Monatswerte!FO3:FZ3)/12</f>
        <v>6180.333333333333</v>
      </c>
      <c r="R3" s="8">
        <f>SUM([2]Monatswerte!GA3:GL3)/12</f>
        <v>5717.583333333333</v>
      </c>
      <c r="S3" s="8">
        <f>SUM([2]Monatswerte!GM3:GX3)/12</f>
        <v>7381</v>
      </c>
      <c r="T3" s="8">
        <f>SUM([2]Monatswerte!GY3:HJ3)/12</f>
        <v>7832.833333333333</v>
      </c>
      <c r="U3" s="8">
        <f>SUM([2]Monatswerte!HK3:HV3)/12</f>
        <v>6105.416666666667</v>
      </c>
      <c r="V3" s="8">
        <f>SUM([2]Monatswerte!HW3:IH3)/12</f>
        <v>5183.833333333333</v>
      </c>
      <c r="W3" s="8">
        <f>SUM([3]Monatswerte!II3:IT3)/12</f>
        <v>6081.916666666667</v>
      </c>
      <c r="X3" s="8">
        <v>4271</v>
      </c>
    </row>
    <row r="4" spans="1:24" ht="14.25" x14ac:dyDescent="0.25">
      <c r="A4" s="3" t="s">
        <v>1</v>
      </c>
      <c r="B4" s="3">
        <v>2</v>
      </c>
      <c r="C4" s="9">
        <f>SUM([1]Monatswerte!C4:N4)/12</f>
        <v>4718.916666666667</v>
      </c>
      <c r="D4" s="9">
        <f>SUM([1]Monatswerte!O4:Z4)/12</f>
        <v>4471</v>
      </c>
      <c r="E4" s="9">
        <f>SUM([1]Monatswerte!AG4:AL4)/12</f>
        <v>1791.8333333333333</v>
      </c>
      <c r="F4" s="9">
        <f>SUM([1]Monatswerte!AM4:AX4)/12</f>
        <v>3241.6666666666665</v>
      </c>
      <c r="G4" s="9">
        <f>SUM([1]Monatswerte!AY4:BJ4)/12</f>
        <v>3002.1666666666665</v>
      </c>
      <c r="H4" s="9">
        <f>SUM([1]Monatswerte!BK4:BV4)/12</f>
        <v>5124.166666666667</v>
      </c>
      <c r="I4" s="9">
        <f>SUM([1]Monatswerte!BW4:CH4)/12</f>
        <v>4982.25</v>
      </c>
      <c r="J4" s="9">
        <f>SUM([1]Monatswerte!CI4:CT4)/12</f>
        <v>3445.0833333333335</v>
      </c>
      <c r="K4" s="9">
        <f>SUM([1]Monatswerte!CU4:DF4)/12</f>
        <v>3506</v>
      </c>
      <c r="L4" s="9">
        <f>SUM([1]Monatswerte!DG4:DR4)/12</f>
        <v>3884.4166666666665</v>
      </c>
      <c r="M4" s="9">
        <f>SUM([1]Monatswerte!DS4:ED4)/12</f>
        <v>3557.3333333333335</v>
      </c>
      <c r="N4" s="9">
        <f>SUM([1]Monatswerte!EE4:EP4)/12</f>
        <v>3844.25</v>
      </c>
      <c r="O4" s="9">
        <f>SUM([1]Monatswerte!EQ4:FB4)/12</f>
        <v>4314.583333333333</v>
      </c>
      <c r="P4" s="9">
        <f>SUM([2]Monatswerte!FC4:FN4)/12</f>
        <v>4123.25</v>
      </c>
      <c r="Q4" s="9">
        <f>SUM([2]Monatswerte!FO4:FZ4)/12</f>
        <v>3349.25</v>
      </c>
      <c r="R4" s="9">
        <f>SUM([2]Monatswerte!GA4:GL4)/12</f>
        <v>2827.0833333333335</v>
      </c>
      <c r="S4" s="9">
        <f>SUM([2]Monatswerte!GM4:GX4)/12</f>
        <v>4292.083333333333</v>
      </c>
      <c r="T4" s="9">
        <f>SUM([2]Monatswerte!GY4:HJ4)/12</f>
        <v>4355.5</v>
      </c>
      <c r="U4" s="9">
        <f>SUM([2]Monatswerte!HK4:HV4)/12</f>
        <v>3289.0833333333335</v>
      </c>
      <c r="V4" s="9">
        <f>SUM([2]Monatswerte!HW4:IH4)/12</f>
        <v>2918.3333333333335</v>
      </c>
      <c r="W4" s="9">
        <f>SUM([3]Monatswerte!II4:IT4)/12</f>
        <v>3579.9166666666665</v>
      </c>
    </row>
    <row r="5" spans="1:24" x14ac:dyDescent="0.2">
      <c r="A5" s="1" t="s">
        <v>2</v>
      </c>
      <c r="B5" s="1">
        <v>3</v>
      </c>
      <c r="C5" s="8">
        <f>SUM([1]Monatswerte!C5:N5)/12</f>
        <v>4027.4166666666665</v>
      </c>
      <c r="D5" s="8">
        <f>SUM([1]Monatswerte!O5:Z5)/12</f>
        <v>3828.1666666666665</v>
      </c>
      <c r="E5" s="8">
        <f>SUM([1]Monatswerte!AG5:AL5)/12</f>
        <v>1561.0833333333333</v>
      </c>
      <c r="F5" s="8">
        <f>SUM([1]Monatswerte!AM5:AX5)/12</f>
        <v>2798.1666666666665</v>
      </c>
      <c r="G5" s="8">
        <f>SUM([1]Monatswerte!AY5:BJ5)/12</f>
        <v>2497.25</v>
      </c>
      <c r="H5" s="8">
        <f>SUM([1]Monatswerte!BK5:BV5)/12</f>
        <v>4051.8333333333335</v>
      </c>
      <c r="I5" s="8">
        <f>SUM([1]Monatswerte!BW5:CH5)/12</f>
        <v>4155.333333333333</v>
      </c>
      <c r="J5" s="8">
        <f>SUM([1]Monatswerte!CI5:CT5)/12</f>
        <v>3004</v>
      </c>
      <c r="K5" s="8">
        <f>SUM([1]Monatswerte!CU5:DF5)/12</f>
        <v>3056.5</v>
      </c>
      <c r="L5" s="8">
        <f>SUM([1]Monatswerte!DG5:DR5)/12</f>
        <v>3311</v>
      </c>
      <c r="M5" s="8">
        <f>SUM([1]Monatswerte!DS5:ED5)/12</f>
        <v>3099.4166666666665</v>
      </c>
      <c r="N5" s="8">
        <f>SUM([1]Monatswerte!EE5:EP5)/12</f>
        <v>3335.6666666666665</v>
      </c>
      <c r="O5" s="8">
        <f>SUM([1]Monatswerte!EQ5:FB5)/12</f>
        <v>3814</v>
      </c>
      <c r="P5" s="8">
        <f>SUM([2]Monatswerte!FC5:FN5)/12</f>
        <v>3777.1666666666665</v>
      </c>
      <c r="Q5" s="8">
        <f>SUM([2]Monatswerte!FO5:FZ5)/12</f>
        <v>3296.0833333333335</v>
      </c>
      <c r="R5" s="8">
        <f>SUM([2]Monatswerte!GA5:GL5)/12</f>
        <v>3087.6666666666665</v>
      </c>
      <c r="S5" s="8">
        <f>SUM([2]Monatswerte!GM5:GX5)/12</f>
        <v>4074.75</v>
      </c>
      <c r="T5" s="8">
        <f>SUM([2]Monatswerte!GY5:HJ5)/12</f>
        <v>4225.666666666667</v>
      </c>
      <c r="U5" s="8">
        <f>SUM([2]Monatswerte!HK5:HV5)/12</f>
        <v>3260.6666666666665</v>
      </c>
      <c r="V5" s="8">
        <f>SUM([2]Monatswerte!HW5:IH5)/12</f>
        <v>2800.0833333333335</v>
      </c>
      <c r="W5" s="8">
        <f>SUM([3]Monatswerte!II5:IT5)/12</f>
        <v>3413.5833333333335</v>
      </c>
    </row>
    <row r="6" spans="1:24" x14ac:dyDescent="0.2">
      <c r="A6" s="1" t="s">
        <v>3</v>
      </c>
      <c r="B6" s="1">
        <v>4</v>
      </c>
      <c r="C6" s="8">
        <f>SUM([1]Monatswerte!C6:N6)/12</f>
        <v>3224.9166666666665</v>
      </c>
      <c r="D6" s="8">
        <f>SUM([1]Monatswerte!O6:Z6)/12</f>
        <v>3248.1666666666665</v>
      </c>
      <c r="E6" s="8">
        <f>SUM([1]Monatswerte!AG6:AL6)/12</f>
        <v>1443.25</v>
      </c>
      <c r="F6" s="8">
        <f>SUM([1]Monatswerte!AM6:AX6)/12</f>
        <v>2631.5</v>
      </c>
      <c r="G6" s="8">
        <f>SUM([1]Monatswerte!AY6:BJ6)/12</f>
        <v>2370.3333333333335</v>
      </c>
      <c r="H6" s="8">
        <f>SUM([1]Monatswerte!BK6:BV6)/12</f>
        <v>2997.8333333333335</v>
      </c>
      <c r="I6" s="8">
        <f>SUM([1]Monatswerte!BW6:CH6)/12</f>
        <v>3155.75</v>
      </c>
      <c r="J6" s="8">
        <f>SUM([1]Monatswerte!CI6:CT6)/12</f>
        <v>2525.25</v>
      </c>
      <c r="K6" s="8">
        <f>SUM([1]Monatswerte!CU6:DF6)/12</f>
        <v>2551.3333333333335</v>
      </c>
      <c r="L6" s="8">
        <f>SUM([1]Monatswerte!DG6:DR6)/12</f>
        <v>2765.5833333333335</v>
      </c>
      <c r="M6" s="8">
        <f>SUM([1]Monatswerte!DS6:ED6)/12</f>
        <v>2536.6666666666665</v>
      </c>
      <c r="N6" s="8">
        <f>SUM([1]Monatswerte!EE6:EP6)/12</f>
        <v>2758.75</v>
      </c>
      <c r="O6" s="8">
        <f>SUM([1]Monatswerte!EQ6:FB6)/12</f>
        <v>3060.3333333333335</v>
      </c>
      <c r="P6" s="8">
        <f>SUM([2]Monatswerte!FC6:FN6)/12</f>
        <v>3082.9166666666665</v>
      </c>
      <c r="Q6" s="8">
        <f>SUM([2]Monatswerte!FO6:FZ6)/12</f>
        <v>2884.25</v>
      </c>
      <c r="R6" s="8">
        <f>SUM([2]Monatswerte!GA6:GL6)/12</f>
        <v>2629.9166666666665</v>
      </c>
      <c r="S6" s="8">
        <f>SUM([2]Monatswerte!GM6:GX6)/12</f>
        <v>3306.25</v>
      </c>
      <c r="T6" s="8">
        <f>SUM([2]Monatswerte!GY6:HJ6)/12</f>
        <v>3601.9166666666665</v>
      </c>
      <c r="U6" s="8">
        <f>SUM([2]Monatswerte!HK6:HV6)/12</f>
        <v>2844.75</v>
      </c>
      <c r="V6" s="8">
        <f>SUM([2]Monatswerte!HW6:IH6)/12</f>
        <v>2383.75</v>
      </c>
      <c r="W6" s="8">
        <f>SUM([3]Monatswerte!II6:IT6)/12</f>
        <v>2668.3333333333335</v>
      </c>
    </row>
    <row r="7" spans="1:24" x14ac:dyDescent="0.2">
      <c r="A7" s="1" t="s">
        <v>4</v>
      </c>
      <c r="B7" s="1">
        <v>5</v>
      </c>
      <c r="C7" s="8">
        <f>SUM([1]Monatswerte!C7:N7)/12</f>
        <v>4205.333333333333</v>
      </c>
      <c r="D7" s="8">
        <f>SUM([1]Monatswerte!O7:Z7)/12</f>
        <v>4219.25</v>
      </c>
      <c r="E7" s="8">
        <f>SUM([1]Monatswerte!AG7:AL7)/12</f>
        <v>1775.1666666666667</v>
      </c>
      <c r="F7" s="8">
        <f>SUM([1]Monatswerte!AM7:AX7)/12</f>
        <v>3078.4166666666665</v>
      </c>
      <c r="G7" s="8">
        <f>SUM([1]Monatswerte!AY7:BJ7)/12</f>
        <v>2646</v>
      </c>
      <c r="H7" s="8">
        <f>SUM([1]Monatswerte!BK7:BV7)/12</f>
        <v>3904.5833333333335</v>
      </c>
      <c r="I7" s="8">
        <f>SUM([1]Monatswerte!BW7:CH7)/12</f>
        <v>4090.0833333333335</v>
      </c>
      <c r="J7" s="8">
        <f>SUM([1]Monatswerte!CI7:CT7)/12</f>
        <v>3169.4166666666665</v>
      </c>
      <c r="K7" s="8">
        <f>SUM([1]Monatswerte!CU7:DF7)/12</f>
        <v>3233.3333333333335</v>
      </c>
      <c r="L7" s="8">
        <f>SUM([1]Monatswerte!DG7:DR7)/12</f>
        <v>3455.5833333333335</v>
      </c>
      <c r="M7" s="8">
        <f>SUM([1]Monatswerte!DS7:ED7)/12</f>
        <v>3163.5</v>
      </c>
      <c r="N7" s="8">
        <f>SUM([1]Monatswerte!EE7:EP7)/12</f>
        <v>3388.4166666666665</v>
      </c>
      <c r="O7" s="8">
        <f>SUM([1]Monatswerte!EQ7:FB7)/12</f>
        <v>3807.4166666666665</v>
      </c>
      <c r="P7" s="8">
        <f>SUM([2]Monatswerte!FC7:FN7)/12</f>
        <v>3749.9166666666665</v>
      </c>
      <c r="Q7" s="8">
        <f>SUM([2]Monatswerte!FO7:FZ7)/12</f>
        <v>3334.9166666666665</v>
      </c>
      <c r="R7" s="8">
        <f>SUM([2]Monatswerte!GA7:GL7)/12</f>
        <v>2953.5</v>
      </c>
      <c r="S7" s="8">
        <f>SUM([2]Monatswerte!GM7:GX7)/12</f>
        <v>3855</v>
      </c>
      <c r="T7" s="8">
        <f>SUM([2]Monatswerte!GY7:HJ7)/12</f>
        <v>3899.3333333333335</v>
      </c>
      <c r="U7" s="8">
        <f>SUM([2]Monatswerte!HK7:HV7)/12</f>
        <v>2961.1666666666665</v>
      </c>
      <c r="V7" s="8">
        <f>SUM([2]Monatswerte!HW7:IH7)/12</f>
        <v>2438.9166666666665</v>
      </c>
      <c r="W7" s="8">
        <f>SUM([3]Monatswerte!II7:IT7)/12</f>
        <v>2759.8333333333335</v>
      </c>
    </row>
    <row r="8" spans="1:24" x14ac:dyDescent="0.2">
      <c r="A8" s="1" t="s">
        <v>5</v>
      </c>
      <c r="B8" s="1">
        <v>6</v>
      </c>
      <c r="C8" s="8">
        <f>SUM([1]Monatswerte!C8:N8)/12</f>
        <v>3047</v>
      </c>
      <c r="D8" s="8">
        <f>SUM([1]Monatswerte!O8:Z8)/12</f>
        <v>2857.0833333333335</v>
      </c>
      <c r="E8" s="8">
        <f>SUM([1]Monatswerte!AG8:AL8)/12</f>
        <v>1229.1666666666667</v>
      </c>
      <c r="F8" s="8">
        <f>SUM([1]Monatswerte!AM8:AX8)/12</f>
        <v>2351.25</v>
      </c>
      <c r="G8" s="8">
        <f>SUM([1]Monatswerte!AY8:BJ8)/12</f>
        <v>2221.5833333333335</v>
      </c>
      <c r="H8" s="8">
        <f>SUM([1]Monatswerte!BK8:BV8)/12</f>
        <v>3145.0833333333335</v>
      </c>
      <c r="I8" s="8">
        <f>SUM([1]Monatswerte!BW8:CH8)/12</f>
        <v>3221</v>
      </c>
      <c r="J8" s="8">
        <f>SUM([1]Monatswerte!CI8:CT8)/12</f>
        <v>2359.0833333333335</v>
      </c>
      <c r="K8" s="8">
        <f>SUM([1]Monatswerte!CU8:DF8)/12</f>
        <v>2374.5</v>
      </c>
      <c r="L8" s="8">
        <f>SUM([1]Monatswerte!DG8:DR8)/12</f>
        <v>2621</v>
      </c>
      <c r="M8" s="8">
        <f>SUM([1]Monatswerte!DS8:ED8)/12</f>
        <v>2472.5833333333335</v>
      </c>
      <c r="N8" s="8">
        <f>SUM([1]Monatswerte!EE8:EP8)/12</f>
        <v>2706</v>
      </c>
      <c r="O8" s="8">
        <f>SUM([1]Monatswerte!EQ8:FB8)/12</f>
        <v>3066.9166666666665</v>
      </c>
      <c r="P8" s="8">
        <f>SUM([2]Monatswerte!FC8:FN8)/12</f>
        <v>3110.1666666666665</v>
      </c>
      <c r="Q8" s="8">
        <f>SUM([2]Monatswerte!FO8:FZ8)/12</f>
        <v>2845.4166666666665</v>
      </c>
      <c r="R8" s="8">
        <f>SUM([2]Monatswerte!GA8:GL8)/12</f>
        <v>2764.0833333333335</v>
      </c>
      <c r="S8" s="8">
        <f>SUM([2]Monatswerte!GM8:GX8)/12</f>
        <v>3526</v>
      </c>
      <c r="T8" s="8">
        <f>SUM([2]Monatswerte!GY8:HJ8)/12</f>
        <v>3933.5</v>
      </c>
      <c r="U8" s="8">
        <f>SUM([2]Monatswerte!HK8:HV8)/12</f>
        <v>3144.25</v>
      </c>
      <c r="V8" s="8">
        <f>SUM([2]Monatswerte!HW8:IH8)/12</f>
        <v>2744.9166666666665</v>
      </c>
      <c r="W8" s="8">
        <f>SUM([3]Monatswerte!II8:IT8)/12</f>
        <v>3322.0833333333335</v>
      </c>
    </row>
    <row r="9" spans="1:24" ht="14.25" x14ac:dyDescent="0.25">
      <c r="A9" s="3" t="s">
        <v>45</v>
      </c>
      <c r="B9" s="3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4" x14ac:dyDescent="0.2">
      <c r="A10" s="1" t="s">
        <v>35</v>
      </c>
      <c r="B10" s="1">
        <v>7</v>
      </c>
      <c r="C10" s="8">
        <f>SUM([1]Monatswerte!C10:N10)/12</f>
        <v>575.58333333333337</v>
      </c>
      <c r="D10" s="8">
        <f>SUM([1]Monatswerte!O10:Z10)/12</f>
        <v>556.33333333333337</v>
      </c>
      <c r="E10" s="8">
        <f>SUM([1]Monatswerte!AG10:AL10)/12</f>
        <v>271.33333333333331</v>
      </c>
      <c r="F10" s="8">
        <f>SUM([1]Monatswerte!AM10:AX10)/12</f>
        <v>452.75</v>
      </c>
      <c r="G10" s="8">
        <f>SUM([1]Monatswerte!AY10:BJ10)/12</f>
        <v>421.25</v>
      </c>
      <c r="H10" s="8">
        <f>SUM([1]Monatswerte!BK10:BV10)/12</f>
        <v>485.66666666666669</v>
      </c>
      <c r="I10" s="8">
        <f>SUM([1]Monatswerte!BW10:CH10)/12</f>
        <v>423.25</v>
      </c>
      <c r="J10" s="8">
        <f>SUM([1]Monatswerte!CI10:CT10)/12</f>
        <v>296.58333333333331</v>
      </c>
      <c r="K10" s="8">
        <f>SUM([1]Monatswerte!CU10:DF10)/12</f>
        <v>293.5</v>
      </c>
      <c r="L10" s="8">
        <f>SUM([1]Monatswerte!DG10:DR10)/12</f>
        <v>310</v>
      </c>
      <c r="M10" s="8">
        <f>SUM([1]Monatswerte!DS10:ED10)/12</f>
        <v>253</v>
      </c>
      <c r="N10" s="8">
        <f>SUM([1]Monatswerte!EE10:EP10)/12</f>
        <v>296.83333333333331</v>
      </c>
      <c r="O10" s="8">
        <f>SUM([1]Monatswerte!EQ10:FB10)/12</f>
        <v>285.66666666666669</v>
      </c>
      <c r="P10" s="8">
        <f>SUM([2]Monatswerte!FC10:FN10)/12</f>
        <v>281.5</v>
      </c>
      <c r="Q10" s="8">
        <f>SUM([2]Monatswerte!FO10:FZ10)/12</f>
        <v>257.33333333333331</v>
      </c>
      <c r="R10" s="8">
        <f>SUM([2]Monatswerte!GA10:GL10)/12</f>
        <v>243.16666666666666</v>
      </c>
      <c r="S10" s="8">
        <f>SUM([2]Monatswerte!GM10:GX10)/12</f>
        <v>273.16666666666669</v>
      </c>
      <c r="T10" s="8">
        <f>SUM([2]Monatswerte!GY10:HJ10)/12</f>
        <v>238.16666666666666</v>
      </c>
      <c r="U10" s="8">
        <f>SUM([2]Monatswerte!HK10:HV10)/12</f>
        <v>165.25</v>
      </c>
      <c r="V10" s="8">
        <f>SUM([2]Monatswerte!HW10:IH10)/12</f>
        <v>164.66666666666666</v>
      </c>
      <c r="W10" s="8">
        <f>SUM([3]Monatswerte!II10:IT10)/12</f>
        <v>190.41666666666666</v>
      </c>
    </row>
    <row r="11" spans="1:24" x14ac:dyDescent="0.2">
      <c r="A11" s="1" t="s">
        <v>36</v>
      </c>
      <c r="B11" s="1">
        <v>8</v>
      </c>
      <c r="C11" s="8">
        <f>SUM([1]Monatswerte!C11:N11)/12</f>
        <v>1104.8333333333333</v>
      </c>
      <c r="D11" s="8">
        <f>SUM([1]Monatswerte!O11:Z11)/12</f>
        <v>1063.25</v>
      </c>
      <c r="E11" s="8">
        <f>SUM([1]Monatswerte!AG11:AL11)/12</f>
        <v>409.58333333333331</v>
      </c>
      <c r="F11" s="8">
        <f>SUM([1]Monatswerte!AM11:AX11)/12</f>
        <v>737.08333333333337</v>
      </c>
      <c r="G11" s="8">
        <f>SUM([1]Monatswerte!AY11:BJ11)/12</f>
        <v>606.58333333333337</v>
      </c>
      <c r="H11" s="8">
        <f>SUM([1]Monatswerte!BK11:BV11)/12</f>
        <v>1010.5833333333334</v>
      </c>
      <c r="I11" s="8">
        <f>SUM([1]Monatswerte!BW11:CH11)/12</f>
        <v>958.08333333333337</v>
      </c>
      <c r="J11" s="8">
        <f>SUM([1]Monatswerte!CI11:CT11)/12</f>
        <v>649.5</v>
      </c>
      <c r="K11" s="8">
        <f>SUM([1]Monatswerte!CU11:DF11)/12</f>
        <v>674.08333333333337</v>
      </c>
      <c r="L11" s="8">
        <f>SUM([1]Monatswerte!DG11:DR11)/12</f>
        <v>714.58333333333337</v>
      </c>
      <c r="M11" s="8">
        <f>SUM([1]Monatswerte!DS11:ED11)/12</f>
        <v>625.16666666666663</v>
      </c>
      <c r="N11" s="8">
        <f>SUM([1]Monatswerte!EE11:EP11)/12</f>
        <v>680.58333333333337</v>
      </c>
      <c r="O11" s="8">
        <f>SUM([1]Monatswerte!EQ11:FB11)/12</f>
        <v>691.16666666666663</v>
      </c>
      <c r="P11" s="8">
        <f>SUM([2]Monatswerte!FC11:FN11)/12</f>
        <v>602.91666666666663</v>
      </c>
      <c r="Q11" s="8">
        <f>SUM([2]Monatswerte!FO11:FZ11)/12</f>
        <v>538.33333333333337</v>
      </c>
      <c r="R11" s="8">
        <f>SUM([2]Monatswerte!GA11:GL11)/12</f>
        <v>476</v>
      </c>
      <c r="S11" s="8">
        <f>SUM([2]Monatswerte!GM11:GX11)/12</f>
        <v>664.83333333333337</v>
      </c>
      <c r="T11" s="8">
        <f>SUM([2]Monatswerte!GY11:HJ11)/12</f>
        <v>600.33333333333337</v>
      </c>
      <c r="U11" s="8">
        <f>SUM([2]Monatswerte!HK11:HV11)/12</f>
        <v>395.33333333333331</v>
      </c>
      <c r="V11" s="8">
        <f>SUM([2]Monatswerte!HW11:IH11)/12</f>
        <v>358.58333333333331</v>
      </c>
      <c r="W11" s="8">
        <f>SUM([3]Monatswerte!II11:IT11)/12</f>
        <v>466.91666666666669</v>
      </c>
    </row>
    <row r="12" spans="1:24" x14ac:dyDescent="0.2">
      <c r="A12" s="1" t="s">
        <v>37</v>
      </c>
      <c r="B12" s="1">
        <v>9</v>
      </c>
      <c r="C12" s="8">
        <f>SUM([1]Monatswerte!C12:N12)/12</f>
        <v>894.25</v>
      </c>
      <c r="D12" s="8">
        <f>SUM([1]Monatswerte!O12:Z12)/12</f>
        <v>791.08333333333337</v>
      </c>
      <c r="E12" s="8">
        <f>SUM([1]Monatswerte!AG12:AL12)/12</f>
        <v>335.83333333333331</v>
      </c>
      <c r="F12" s="8">
        <f>SUM([1]Monatswerte!AM12:AX12)/12</f>
        <v>626.25</v>
      </c>
      <c r="G12" s="8">
        <f>SUM([1]Monatswerte!AY12:BJ12)/12</f>
        <v>591.25</v>
      </c>
      <c r="H12" s="8">
        <f>SUM([1]Monatswerte!BK12:BV12)/12</f>
        <v>918.33333333333337</v>
      </c>
      <c r="I12" s="8">
        <f>SUM([1]Monatswerte!BW12:CH12)/12</f>
        <v>935.41666666666663</v>
      </c>
      <c r="J12" s="8">
        <f>SUM([1]Monatswerte!CI12:CT12)/12</f>
        <v>693.75</v>
      </c>
      <c r="K12" s="8">
        <f>SUM([1]Monatswerte!CU12:DF12)/12</f>
        <v>730.33333333333337</v>
      </c>
      <c r="L12" s="8">
        <f>SUM([1]Monatswerte!DG12:DR12)/12</f>
        <v>809.08333333333337</v>
      </c>
      <c r="M12" s="8">
        <f>SUM([1]Monatswerte!DS12:ED12)/12</f>
        <v>760.91666666666663</v>
      </c>
      <c r="N12" s="8">
        <f>SUM([1]Monatswerte!EE12:EP12)/12</f>
        <v>791.66666666666663</v>
      </c>
      <c r="O12" s="8">
        <f>SUM([1]Monatswerte!EQ12:FB12)/12</f>
        <v>920.91666666666663</v>
      </c>
      <c r="P12" s="8">
        <f>SUM([2]Monatswerte!FC12:FN12)/12</f>
        <v>871.83333333333337</v>
      </c>
      <c r="Q12" s="8">
        <f>SUM([2]Monatswerte!FO12:FZ12)/12</f>
        <v>767.66666666666663</v>
      </c>
      <c r="R12" s="8">
        <f>SUM([2]Monatswerte!GA12:GL12)/12</f>
        <v>729</v>
      </c>
      <c r="S12" s="8">
        <f>SUM([2]Monatswerte!GM12:GX12)/12</f>
        <v>951</v>
      </c>
      <c r="T12" s="8">
        <f>SUM([2]Monatswerte!GY12:HJ12)/12</f>
        <v>921.83333333333337</v>
      </c>
      <c r="U12" s="8">
        <f>SUM([2]Monatswerte!HK12:HV12)/12</f>
        <v>695.75</v>
      </c>
      <c r="V12" s="8">
        <f>SUM([2]Monatswerte!HW12:IH12)/12</f>
        <v>581.66666666666663</v>
      </c>
      <c r="W12" s="8">
        <f>SUM([3]Monatswerte!II12:IT12)/12</f>
        <v>715.66666666666663</v>
      </c>
    </row>
    <row r="13" spans="1:24" x14ac:dyDescent="0.2">
      <c r="A13" s="1" t="s">
        <v>38</v>
      </c>
      <c r="B13" s="1">
        <v>10</v>
      </c>
      <c r="C13" s="8">
        <f>SUM([1]Monatswerte!C13:N13)/12</f>
        <v>1661.25</v>
      </c>
      <c r="D13" s="8">
        <f>SUM([1]Monatswerte!O13:Z13)/12</f>
        <v>1560.5</v>
      </c>
      <c r="E13" s="8">
        <f>SUM([1]Monatswerte!AG13:AL13)/12</f>
        <v>590.91666666666663</v>
      </c>
      <c r="F13" s="8">
        <f>SUM([1]Monatswerte!AM13:AX13)/12</f>
        <v>1075.75</v>
      </c>
      <c r="G13" s="8">
        <f>SUM([1]Monatswerte!AY13:BJ13)/12</f>
        <v>975.66666666666663</v>
      </c>
      <c r="H13" s="8">
        <f>SUM([1]Monatswerte!BK13:BV13)/12</f>
        <v>1451.25</v>
      </c>
      <c r="I13" s="8">
        <f>SUM([1]Monatswerte!BW13:CH13)/12</f>
        <v>1477.3333333333333</v>
      </c>
      <c r="J13" s="8">
        <f>SUM([1]Monatswerte!CI13:CT13)/12</f>
        <v>1102.3333333333333</v>
      </c>
      <c r="K13" s="8">
        <f>SUM([1]Monatswerte!CU13:DF13)/12</f>
        <v>1170.5</v>
      </c>
      <c r="L13" s="8">
        <f>SUM([1]Monatswerte!DG13:DR13)/12</f>
        <v>1303.6666666666667</v>
      </c>
      <c r="M13" s="8">
        <f>SUM([1]Monatswerte!DS13:ED13)/12</f>
        <v>1256.5</v>
      </c>
      <c r="N13" s="8">
        <f>SUM([1]Monatswerte!EE13:EP13)/12</f>
        <v>1354.0833333333333</v>
      </c>
      <c r="O13" s="8">
        <f>SUM([1]Monatswerte!EQ13:FB13)/12</f>
        <v>1598.8333333333333</v>
      </c>
      <c r="P13" s="8">
        <f>SUM([2]Monatswerte!FC13:FN13)/12</f>
        <v>1643.25</v>
      </c>
      <c r="Q13" s="8">
        <f>SUM([2]Monatswerte!FO13:FZ13)/12</f>
        <v>1441.75</v>
      </c>
      <c r="R13" s="8">
        <f>SUM([2]Monatswerte!GA13:GL13)/12</f>
        <v>1380.4166666666667</v>
      </c>
      <c r="S13" s="8">
        <f>SUM([2]Monatswerte!GM13:GX13)/12</f>
        <v>1749</v>
      </c>
      <c r="T13" s="8">
        <f>SUM([2]Monatswerte!GY13:HJ13)/12</f>
        <v>1940.6666666666667</v>
      </c>
      <c r="U13" s="8">
        <f>SUM([2]Monatswerte!HK13:HV13)/12</f>
        <v>1538.6666666666667</v>
      </c>
      <c r="V13" s="8">
        <f>SUM([2]Monatswerte!HW13:IH13)/12</f>
        <v>1327.0833333333333</v>
      </c>
      <c r="W13" s="8">
        <f>SUM([3]Monatswerte!II13:IT13)/12</f>
        <v>1522.0833333333333</v>
      </c>
    </row>
    <row r="14" spans="1:24" x14ac:dyDescent="0.2">
      <c r="A14" s="1" t="s">
        <v>39</v>
      </c>
      <c r="B14" s="1">
        <v>11</v>
      </c>
      <c r="C14" s="8">
        <f>SUM([1]Monatswerte!C14:N14)/12</f>
        <v>1564</v>
      </c>
      <c r="D14" s="8">
        <f>SUM([1]Monatswerte!O14:Z14)/12</f>
        <v>1574.3333333333333</v>
      </c>
      <c r="E14" s="8">
        <f>SUM([1]Monatswerte!AG14:AL14)/12</f>
        <v>683.58333333333337</v>
      </c>
      <c r="F14" s="8">
        <f>SUM([1]Monatswerte!AM14:AX14)/12</f>
        <v>1218.0833333333333</v>
      </c>
      <c r="G14" s="8">
        <f>SUM([1]Monatswerte!AY14:BJ14)/12</f>
        <v>1089.6666666666667</v>
      </c>
      <c r="H14" s="8">
        <f>SUM([1]Monatswerte!BK14:BV14)/12</f>
        <v>1545.5</v>
      </c>
      <c r="I14" s="8">
        <f>SUM([1]Monatswerte!BW14:CH14)/12</f>
        <v>1591.0833333333333</v>
      </c>
      <c r="J14" s="8">
        <f>SUM([1]Monatswerte!CI14:CT14)/12</f>
        <v>1216.5833333333333</v>
      </c>
      <c r="K14" s="8">
        <f>SUM([1]Monatswerte!CU14:DF14)/12</f>
        <v>1212.8333333333333</v>
      </c>
      <c r="L14" s="8">
        <f>SUM([1]Monatswerte!DG14:DR14)/12</f>
        <v>1313.8333333333333</v>
      </c>
      <c r="M14" s="8">
        <f>SUM([1]Monatswerte!DS14:ED14)/12</f>
        <v>1211.1666666666667</v>
      </c>
      <c r="N14" s="8">
        <f>SUM([1]Monatswerte!EE14:EP14)/12</f>
        <v>1262.3333333333333</v>
      </c>
      <c r="O14" s="8">
        <f>SUM([1]Monatswerte!EQ14:FB14)/12</f>
        <v>1397.25</v>
      </c>
      <c r="P14" s="8">
        <f>SUM([2]Monatswerte!FC14:FN14)/12</f>
        <v>1346.0833333333333</v>
      </c>
      <c r="Q14" s="8">
        <f>SUM([2]Monatswerte!FO14:FZ14)/12</f>
        <v>1209.6666666666667</v>
      </c>
      <c r="R14" s="8">
        <f>SUM([2]Monatswerte!GA14:GL14)/12</f>
        <v>1124.5</v>
      </c>
      <c r="S14" s="8">
        <f>SUM([2]Monatswerte!GM14:GX14)/12</f>
        <v>1496.5833333333333</v>
      </c>
      <c r="T14" s="8">
        <f>SUM([2]Monatswerte!GY14:HJ14)/12</f>
        <v>1605.25</v>
      </c>
      <c r="U14" s="8">
        <f>SUM([2]Monatswerte!HK14:HV14)/12</f>
        <v>1235.4166666666667</v>
      </c>
      <c r="V14" s="8">
        <f>SUM([2]Monatswerte!HW14:IH14)/12</f>
        <v>1060.25</v>
      </c>
      <c r="W14" s="8">
        <f>SUM([3]Monatswerte!II14:IT14)/12</f>
        <v>1249.4166666666667</v>
      </c>
    </row>
    <row r="15" spans="1:24" x14ac:dyDescent="0.2">
      <c r="A15" s="1" t="s">
        <v>40</v>
      </c>
      <c r="B15" s="1">
        <v>12</v>
      </c>
      <c r="C15" s="8">
        <f>SUM([1]Monatswerte!C15:N15)/12</f>
        <v>1107.9166666666667</v>
      </c>
      <c r="D15" s="8">
        <f>SUM([1]Monatswerte!O15:Z15)/12</f>
        <v>1157.0833333333333</v>
      </c>
      <c r="E15" s="8">
        <f>SUM([1]Monatswerte!AG15:AL15)/12</f>
        <v>498.83333333333331</v>
      </c>
      <c r="F15" s="8">
        <f>SUM([1]Monatswerte!AM15:AX15)/12</f>
        <v>899.33333333333337</v>
      </c>
      <c r="G15" s="8">
        <f>SUM([1]Monatswerte!AY15:BJ15)/12</f>
        <v>815.33333333333337</v>
      </c>
      <c r="H15" s="8">
        <f>SUM([1]Monatswerte!BK15:BV15)/12</f>
        <v>1185</v>
      </c>
      <c r="I15" s="8">
        <f>SUM([1]Monatswerte!BW15:CH15)/12</f>
        <v>1358.9166666666667</v>
      </c>
      <c r="J15" s="8">
        <f>SUM([1]Monatswerte!CI15:CT15)/12</f>
        <v>1086.3333333333333</v>
      </c>
      <c r="K15" s="8">
        <f>SUM([1]Monatswerte!CU15:DF15)/12</f>
        <v>1096.5833333333333</v>
      </c>
      <c r="L15" s="8">
        <f>SUM([1]Monatswerte!DG15:DR15)/12</f>
        <v>1203.3333333333333</v>
      </c>
      <c r="M15" s="8">
        <f>SUM([1]Monatswerte!DS15:ED15)/12</f>
        <v>1101.9166666666667</v>
      </c>
      <c r="N15" s="8">
        <f>SUM([1]Monatswerte!EE15:EP15)/12</f>
        <v>1231.25</v>
      </c>
      <c r="O15" s="8">
        <f>SUM([1]Monatswerte!EQ15:FB15)/12</f>
        <v>1431.5</v>
      </c>
      <c r="P15" s="8">
        <f>SUM([2]Monatswerte!FC15:FN15)/12</f>
        <v>1543.4166666666667</v>
      </c>
      <c r="Q15" s="8">
        <f>SUM([2]Monatswerte!FO15:FZ15)/12</f>
        <v>1400.75</v>
      </c>
      <c r="R15" s="8">
        <f>SUM([2]Monatswerte!GA15:GL15)/12</f>
        <v>1228.5833333333333</v>
      </c>
      <c r="S15" s="8">
        <f>SUM([2]Monatswerte!GM15:GX15)/12</f>
        <v>1577.25</v>
      </c>
      <c r="T15" s="8">
        <f>SUM([2]Monatswerte!GY15:HJ15)/12</f>
        <v>1721.75</v>
      </c>
      <c r="U15" s="8">
        <f>SUM([2]Monatswerte!HK15:HV15)/12</f>
        <v>1343.6666666666667</v>
      </c>
      <c r="V15" s="8">
        <f>SUM([2]Monatswerte!HW15:IH15)/12</f>
        <v>1067.25</v>
      </c>
      <c r="W15" s="8">
        <f>SUM([3]Monatswerte!II15:IT15)/12</f>
        <v>1268</v>
      </c>
    </row>
    <row r="16" spans="1:24" x14ac:dyDescent="0.2">
      <c r="A16" s="1" t="s">
        <v>41</v>
      </c>
      <c r="B16" s="1">
        <v>13</v>
      </c>
      <c r="C16" s="8">
        <f>SUM([1]Monatswerte!C16:N16)/12</f>
        <v>344.5</v>
      </c>
      <c r="D16" s="8">
        <f>SUM([1]Monatswerte!O16:Z16)/12</f>
        <v>373.75</v>
      </c>
      <c r="E16" s="8">
        <f>SUM([1]Monatswerte!AG16:AL16)/12</f>
        <v>214.25</v>
      </c>
      <c r="F16" s="8">
        <f>SUM([1]Monatswerte!AM16:AX16)/12</f>
        <v>420.41666666666669</v>
      </c>
      <c r="G16" s="8">
        <f>SUM([1]Monatswerte!AY16:BJ16)/12</f>
        <v>367.83333333333331</v>
      </c>
      <c r="H16" s="8">
        <f>SUM([1]Monatswerte!BK16:BV16)/12</f>
        <v>453.33333333333331</v>
      </c>
      <c r="I16" s="8">
        <f>SUM([1]Monatswerte!BW16:CH16)/12</f>
        <v>567</v>
      </c>
      <c r="J16" s="8">
        <f>SUM([1]Monatswerte!CI16:CT16)/12</f>
        <v>484.16666666666669</v>
      </c>
      <c r="K16" s="8">
        <f>SUM([1]Monatswerte!CU16:DF16)/12</f>
        <v>430</v>
      </c>
      <c r="L16" s="8">
        <f>SUM([1]Monatswerte!DG16:DR16)/12</f>
        <v>422.08333333333331</v>
      </c>
      <c r="M16" s="8">
        <f>SUM([1]Monatswerte!DS16:ED16)/12</f>
        <v>427.41666666666669</v>
      </c>
      <c r="N16" s="8">
        <f>SUM([1]Monatswerte!EE16:EP16)/12</f>
        <v>477.66666666666669</v>
      </c>
      <c r="O16" s="8">
        <f>SUM([1]Monatswerte!EQ16:FB16)/12</f>
        <v>549</v>
      </c>
      <c r="P16" s="8">
        <f>SUM([2]Monatswerte!FC16:FN16)/12</f>
        <v>571.08333333333337</v>
      </c>
      <c r="Q16" s="8">
        <f>SUM([2]Monatswerte!FO16:FZ16)/12</f>
        <v>564.83333333333337</v>
      </c>
      <c r="R16" s="8">
        <f>SUM([2]Monatswerte!GA16:GL16)/12</f>
        <v>535.91666666666663</v>
      </c>
      <c r="S16" s="8">
        <f>SUM([2]Monatswerte!GM16:GX16)/12</f>
        <v>669.16666666666663</v>
      </c>
      <c r="T16" s="8">
        <f>SUM([2]Monatswerte!GY16:HJ16)/12</f>
        <v>804.83333333333337</v>
      </c>
      <c r="U16" s="8">
        <f>SUM([2]Monatswerte!HK16:HV16)/12</f>
        <v>731.33333333333337</v>
      </c>
      <c r="V16" s="8">
        <f>SUM([2]Monatswerte!HW16:IH16)/12</f>
        <v>624.33333333333337</v>
      </c>
      <c r="W16" s="8">
        <f>SUM([3]Monatswerte!II16:IT16)/12</f>
        <v>669.41666666666663</v>
      </c>
    </row>
    <row r="17" spans="1:23" x14ac:dyDescent="0.2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ht="14.25" x14ac:dyDescent="0.25">
      <c r="A18" s="4" t="s">
        <v>29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x14ac:dyDescent="0.2">
      <c r="A19" s="1" t="s">
        <v>30</v>
      </c>
      <c r="B19" s="1">
        <v>14</v>
      </c>
      <c r="C19" s="8">
        <f>SUM([1]Monatswerte!C19:N19)/12</f>
        <v>1847.9166666666667</v>
      </c>
      <c r="D19" s="8">
        <f>SUM([1]Monatswerte!O19:Z19)/12</f>
        <v>1665.5833333333333</v>
      </c>
      <c r="E19" s="8">
        <f>SUM([1]Monatswerte!AG19:AL19)/12</f>
        <v>691.91666666666663</v>
      </c>
      <c r="F19" s="8">
        <f>SUM([1]Monatswerte!AM19:AX19)/12</f>
        <v>1228.8333333333333</v>
      </c>
      <c r="G19" s="8">
        <f>SUM([1]Monatswerte!AY19:BJ19)/12</f>
        <v>1130.3333333333333</v>
      </c>
      <c r="H19" s="8">
        <f>SUM([1]Monatswerte!BK19:BV19)/12</f>
        <v>1971.8333333333333</v>
      </c>
      <c r="I19" s="8">
        <f>SUM([1]Monatswerte!BW19:CH19)/12</f>
        <v>1872.4166666666667</v>
      </c>
      <c r="J19" s="8">
        <f>SUM([1]Monatswerte!CI19:CT19)/12</f>
        <v>1316.9166666666667</v>
      </c>
      <c r="K19" s="8">
        <f>SUM([1]Monatswerte!CU19:DF19)/12</f>
        <v>1352.5833333333333</v>
      </c>
      <c r="L19" s="8">
        <f>SUM([1]Monatswerte!DG19:DR19)/12</f>
        <v>1472.25</v>
      </c>
      <c r="M19" s="8">
        <f>SUM([1]Monatswerte!DS19:ED19)/12</f>
        <v>1324.6666666666667</v>
      </c>
      <c r="N19" s="8">
        <f>SUM([1]Monatswerte!EE19:EP19)/12</f>
        <v>1447.3333333333333</v>
      </c>
      <c r="O19" s="8">
        <f>SUM([1]Monatswerte!EQ19:FB19)/12</f>
        <v>1552.75</v>
      </c>
      <c r="P19" s="8">
        <f>SUM([2]Monatswerte!FC19:FN19)/12</f>
        <v>1406.8333333333333</v>
      </c>
      <c r="Q19" s="8">
        <f>SUM([2]Monatswerte!FO19:FZ19)/12</f>
        <v>1055.25</v>
      </c>
      <c r="R19" s="8">
        <f>SUM([2]Monatswerte!GA19:GL19)/12</f>
        <v>866.08333333333337</v>
      </c>
      <c r="S19" s="8">
        <f>SUM([2]Monatswerte!GM19:GX19)/12</f>
        <v>1426.3333333333333</v>
      </c>
      <c r="T19" s="8">
        <f>SUM([2]Monatswerte!GY19:HJ19)/12</f>
        <v>1424.3333333333333</v>
      </c>
      <c r="U19" s="8">
        <f>SUM([2]Monatswerte!HK19:HV19)/12</f>
        <v>1048.3333333333333</v>
      </c>
      <c r="V19" s="8">
        <f>SUM([2]Monatswerte!HW19:IH19)/12</f>
        <v>899.25</v>
      </c>
      <c r="W19" s="8">
        <f>SUM([3]Monatswerte!II19:IT19)/12</f>
        <v>1107.25</v>
      </c>
    </row>
    <row r="20" spans="1:23" x14ac:dyDescent="0.2">
      <c r="A20" s="1" t="s">
        <v>31</v>
      </c>
      <c r="B20" s="1">
        <v>15</v>
      </c>
      <c r="C20" s="8">
        <f>SUM([1]Monatswerte!C20:N20)/12</f>
        <v>585.41666666666663</v>
      </c>
      <c r="D20" s="8">
        <f>SUM([1]Monatswerte!O20:Z20)/12</f>
        <v>542.41666666666663</v>
      </c>
      <c r="E20" s="8">
        <f>SUM([1]Monatswerte!AG20:AL20)/12</f>
        <v>210.91666666666666</v>
      </c>
      <c r="F20" s="8">
        <f>SUM([1]Monatswerte!AM20:AX20)/12</f>
        <v>365.41666666666669</v>
      </c>
      <c r="G20" s="8">
        <f>SUM([1]Monatswerte!AY20:BJ20)/12</f>
        <v>359</v>
      </c>
      <c r="H20" s="8">
        <f>SUM([1]Monatswerte!BK20:BV20)/12</f>
        <v>671.91666666666663</v>
      </c>
      <c r="I20" s="8">
        <f>SUM([1]Monatswerte!BW20:CH20)/12</f>
        <v>628.25</v>
      </c>
      <c r="J20" s="8">
        <f>SUM([1]Monatswerte!CI20:CT20)/12</f>
        <v>397.75</v>
      </c>
      <c r="K20" s="8">
        <f>SUM([1]Monatswerte!CU20:DF20)/12</f>
        <v>421</v>
      </c>
      <c r="L20" s="8">
        <f>SUM([1]Monatswerte!DG20:DR20)/12</f>
        <v>508.58333333333331</v>
      </c>
      <c r="M20" s="8">
        <f>SUM([1]Monatswerte!DS20:ED20)/12</f>
        <v>496.91666666666669</v>
      </c>
      <c r="N20" s="8">
        <f>SUM([1]Monatswerte!EE20:EP20)/12</f>
        <v>499.66666666666669</v>
      </c>
      <c r="O20" s="8">
        <f>SUM([1]Monatswerte!EQ20:FB20)/12</f>
        <v>553.16666666666663</v>
      </c>
      <c r="P20" s="8">
        <f>SUM([2]Monatswerte!FC20:FN20)/12</f>
        <v>515.91666666666663</v>
      </c>
      <c r="Q20" s="8">
        <f>SUM([2]Monatswerte!FO20:FZ20)/12</f>
        <v>383.25</v>
      </c>
      <c r="R20" s="8">
        <f>SUM([2]Monatswerte!GA20:GL20)/12</f>
        <v>345.91666666666669</v>
      </c>
      <c r="S20" s="8">
        <f>SUM([2]Monatswerte!GM20:GX20)/12</f>
        <v>552.41666666666663</v>
      </c>
      <c r="T20" s="8">
        <f>SUM([2]Monatswerte!GY20:HJ20)/12</f>
        <v>585.58333333333337</v>
      </c>
      <c r="U20" s="8">
        <f>SUM([2]Monatswerte!HK20:HV20)/12</f>
        <v>395.91666666666669</v>
      </c>
      <c r="V20" s="8">
        <f>SUM([2]Monatswerte!HW20:IH20)/12</f>
        <v>358.16666666666669</v>
      </c>
      <c r="W20" s="8">
        <f>SUM([3]Monatswerte!II20:IT20)/12</f>
        <v>461.08333333333331</v>
      </c>
    </row>
    <row r="21" spans="1:23" x14ac:dyDescent="0.2">
      <c r="A21" s="1" t="s">
        <v>32</v>
      </c>
      <c r="B21" s="1">
        <v>16</v>
      </c>
      <c r="C21" s="8">
        <f>SUM([1]Monatswerte!C21:N21)/12</f>
        <v>1649.3333333333333</v>
      </c>
      <c r="D21" s="8">
        <f>SUM([1]Monatswerte!O21:Z21)/12</f>
        <v>1625.5833333333333</v>
      </c>
      <c r="E21" s="8">
        <f>SUM([1]Monatswerte!AG21:AL21)/12</f>
        <v>643.58333333333337</v>
      </c>
      <c r="F21" s="8">
        <f>SUM([1]Monatswerte!AM21:AX21)/12</f>
        <v>1184.0833333333333</v>
      </c>
      <c r="G21" s="8">
        <f>SUM([1]Monatswerte!AY21:BJ21)/12</f>
        <v>1097.5</v>
      </c>
      <c r="H21" s="8">
        <f>SUM([1]Monatswerte!BK21:BV21)/12</f>
        <v>1819.0833333333333</v>
      </c>
      <c r="I21" s="8">
        <f>SUM([1]Monatswerte!BW21:CH21)/12</f>
        <v>1803.1666666666667</v>
      </c>
      <c r="J21" s="8">
        <f>SUM([1]Monatswerte!CI21:CT21)/12</f>
        <v>1201.25</v>
      </c>
      <c r="K21" s="8">
        <f>SUM([1]Monatswerte!CU21:DF21)/12</f>
        <v>1176.9166666666667</v>
      </c>
      <c r="L21" s="8">
        <f>SUM([1]Monatswerte!DG21:DR21)/12</f>
        <v>1332</v>
      </c>
      <c r="M21" s="8">
        <f>SUM([1]Monatswerte!DS21:ED21)/12</f>
        <v>1180.5833333333333</v>
      </c>
      <c r="N21" s="8">
        <f>SUM([1]Monatswerte!EE21:EP21)/12</f>
        <v>1309.5833333333333</v>
      </c>
      <c r="O21" s="8">
        <f>SUM([1]Monatswerte!EQ21:FB21)/12</f>
        <v>1514.5</v>
      </c>
      <c r="P21" s="8">
        <f>SUM([2]Monatswerte!FC21:FN21)/12</f>
        <v>1547.75</v>
      </c>
      <c r="Q21" s="8">
        <f>SUM([2]Monatswerte!FO21:FZ21)/12</f>
        <v>1382.3333333333333</v>
      </c>
      <c r="R21" s="8">
        <f>SUM([2]Monatswerte!GA21:GL21)/12</f>
        <v>1191.5</v>
      </c>
      <c r="S21" s="8">
        <f>SUM([2]Monatswerte!GM21:GX21)/12</f>
        <v>1688.4166666666667</v>
      </c>
      <c r="T21" s="8">
        <f>SUM([2]Monatswerte!GY21:HJ21)/12</f>
        <v>1725.75</v>
      </c>
      <c r="U21" s="8">
        <f>SUM([2]Monatswerte!HK21:HV21)/12</f>
        <v>1373.9166666666667</v>
      </c>
      <c r="V21" s="8">
        <f>SUM([2]Monatswerte!HW21:IH21)/12</f>
        <v>1242.4166666666667</v>
      </c>
      <c r="W21" s="8">
        <f>SUM([3]Monatswerte!II21:IT21)/12</f>
        <v>1494.3333333333333</v>
      </c>
    </row>
    <row r="22" spans="1:23" x14ac:dyDescent="0.2">
      <c r="A22" s="1" t="s">
        <v>33</v>
      </c>
      <c r="B22" s="1">
        <v>17</v>
      </c>
      <c r="C22" s="8">
        <f>SUM([1]Monatswerte!C22:N22)/12</f>
        <v>206.16666666666666</v>
      </c>
      <c r="D22" s="8">
        <f>SUM([1]Monatswerte!O22:Z22)/12</f>
        <v>184.33333333333334</v>
      </c>
      <c r="E22" s="8">
        <f>SUM([1]Monatswerte!AG22:AL22)/12</f>
        <v>78.5</v>
      </c>
      <c r="F22" s="8">
        <f>SUM([1]Monatswerte!AM22:AX22)/12</f>
        <v>145.75</v>
      </c>
      <c r="G22" s="8">
        <f>SUM([1]Monatswerte!AY22:BJ22)/12</f>
        <v>135.25</v>
      </c>
      <c r="H22" s="8">
        <f>SUM([1]Monatswerte!BK22:BV22)/12</f>
        <v>259.91666666666669</v>
      </c>
      <c r="I22" s="8">
        <f>SUM([1]Monatswerte!BW22:CH22)/12</f>
        <v>246.5</v>
      </c>
      <c r="J22" s="8">
        <f>SUM([1]Monatswerte!CI22:CT22)/12</f>
        <v>147.91666666666666</v>
      </c>
      <c r="K22" s="8">
        <f>SUM([1]Monatswerte!CU22:DF22)/12</f>
        <v>164.66666666666666</v>
      </c>
      <c r="L22" s="8">
        <f>SUM([1]Monatswerte!DG22:DR22)/12</f>
        <v>191.25</v>
      </c>
      <c r="M22" s="8">
        <f>SUM([1]Monatswerte!DS22:ED22)/12</f>
        <v>181.16666666666666</v>
      </c>
      <c r="N22" s="8">
        <f>SUM([1]Monatswerte!EE22:EP22)/12</f>
        <v>185.5</v>
      </c>
      <c r="O22" s="8">
        <f>SUM([1]Monatswerte!EQ22:FB22)/12</f>
        <v>216.41666666666666</v>
      </c>
      <c r="P22" s="8">
        <f>SUM([2]Monatswerte!FC22:FN22)/12</f>
        <v>213.66666666666666</v>
      </c>
      <c r="Q22" s="8">
        <f>SUM([2]Monatswerte!FO22:FZ22)/12</f>
        <v>153</v>
      </c>
      <c r="R22" s="8">
        <f>SUM([2]Monatswerte!GA22:GL22)/12</f>
        <v>127.25</v>
      </c>
      <c r="S22" s="8">
        <f>SUM([2]Monatswerte!GM22:GX22)/12</f>
        <v>194.16666666666666</v>
      </c>
      <c r="T22" s="8">
        <f>SUM([2]Monatswerte!GY22:HJ22)/12</f>
        <v>205.33333333333334</v>
      </c>
      <c r="U22" s="8">
        <f>SUM([2]Monatswerte!HK22:HV22)/12</f>
        <v>158.33333333333334</v>
      </c>
      <c r="V22" s="8">
        <f>SUM([2]Monatswerte!HW22:IH22)/12</f>
        <v>139.16666666666666</v>
      </c>
      <c r="W22" s="8">
        <f>SUM([3]Monatswerte!II22:IT22)/12</f>
        <v>179.41666666666666</v>
      </c>
    </row>
    <row r="23" spans="1:23" x14ac:dyDescent="0.2">
      <c r="A23" s="1" t="s">
        <v>34</v>
      </c>
      <c r="B23" s="1">
        <v>18</v>
      </c>
      <c r="C23" s="8">
        <f>SUM([1]Monatswerte!C23:N23)/12</f>
        <v>430.08333333333331</v>
      </c>
      <c r="D23" s="8">
        <f>SUM([1]Monatswerte!O23:Z23)/12</f>
        <v>425.41666666666669</v>
      </c>
      <c r="E23" s="8">
        <f>SUM([1]Monatswerte!AG23:AL23)/12</f>
        <v>166.91666666666666</v>
      </c>
      <c r="F23" s="8">
        <f>SUM([1]Monatswerte!AM23:AX23)/12</f>
        <v>317.58333333333331</v>
      </c>
      <c r="G23" s="8">
        <f>SUM([1]Monatswerte!AY23:BJ23)/12</f>
        <v>280.08333333333331</v>
      </c>
      <c r="H23" s="8">
        <f>SUM([1]Monatswerte!BK23:BV23)/12</f>
        <v>402.16666666666669</v>
      </c>
      <c r="I23" s="8">
        <f>SUM([1]Monatswerte!BW23:CH23)/12</f>
        <v>431.91666666666669</v>
      </c>
      <c r="J23" s="8">
        <f>SUM([1]Monatswerte!CI23:CT23)/12</f>
        <v>381.25</v>
      </c>
      <c r="K23" s="8">
        <f>SUM([1]Monatswerte!CU23:DF23)/12</f>
        <v>390.83333333333331</v>
      </c>
      <c r="L23" s="8">
        <f>SUM([1]Monatswerte!DG23:DR23)/12</f>
        <v>380.33333333333331</v>
      </c>
      <c r="M23" s="8">
        <f>SUM([1]Monatswerte!DS23:ED23)/12</f>
        <v>374</v>
      </c>
      <c r="N23" s="8">
        <f>SUM([1]Monatswerte!EE23:EP23)/12</f>
        <v>402.16666666666669</v>
      </c>
      <c r="O23" s="8">
        <f>SUM([1]Monatswerte!EQ23:FB23)/12</f>
        <v>477.75</v>
      </c>
      <c r="P23" s="8">
        <f>SUM([2]Monatswerte!FC23:FN23)/12</f>
        <v>439.08333333333331</v>
      </c>
      <c r="Q23" s="8">
        <f>SUM([2]Monatswerte!FO23:FZ23)/12</f>
        <v>375.41666666666669</v>
      </c>
      <c r="R23" s="8">
        <f>SUM([2]Monatswerte!GA23:GL23)/12</f>
        <v>296.33333333333331</v>
      </c>
      <c r="S23" s="8">
        <f>SUM([2]Monatswerte!GM23:GX23)/12</f>
        <v>430.75</v>
      </c>
      <c r="T23" s="8">
        <f>SUM([2]Monatswerte!GY23:HJ23)/12</f>
        <v>414.5</v>
      </c>
      <c r="U23" s="8">
        <f>SUM([2]Monatswerte!HK23:HV23)/12</f>
        <v>312.58333333333331</v>
      </c>
      <c r="V23" s="8">
        <f>SUM([2]Monatswerte!HW23:IH23)/12</f>
        <v>279.33333333333331</v>
      </c>
      <c r="W23" s="8">
        <f>SUM([3]Monatswerte!II23:IT23)/12</f>
        <v>337.83333333333331</v>
      </c>
    </row>
    <row r="24" spans="1:23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ht="14.25" x14ac:dyDescent="0.25">
      <c r="A25" s="4" t="s">
        <v>42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x14ac:dyDescent="0.2">
      <c r="A26" s="1" t="s">
        <v>30</v>
      </c>
      <c r="B26" s="1">
        <v>19</v>
      </c>
      <c r="C26" s="8">
        <f>SUM([1]Monatswerte!C26:N26)/12</f>
        <v>2907.1666666666665</v>
      </c>
      <c r="D26" s="8">
        <f>SUM([1]Monatswerte!O26:Z26)/12</f>
        <v>3051.9166666666665</v>
      </c>
      <c r="E26" s="8">
        <f>SUM([1]Monatswerte!AG26:AL26)/12</f>
        <v>1132.75</v>
      </c>
      <c r="F26" s="8">
        <f>SUM([1]Monatswerte!AM26:AX26)/12</f>
        <v>2002.9166666666667</v>
      </c>
      <c r="G26" s="8">
        <f>SUM([1]Monatswerte!AY26:BJ26)/12</f>
        <v>1756.3333333333333</v>
      </c>
      <c r="H26" s="8">
        <f>SUM([1]Monatswerte!BK26:BV26)/12</f>
        <v>2603.3333333333335</v>
      </c>
      <c r="I26" s="8">
        <f>SUM([1]Monatswerte!BW26:CH26)/12</f>
        <v>2638</v>
      </c>
      <c r="J26" s="8">
        <f>SUM([1]Monatswerte!CI26:CT26)/12</f>
        <v>1990.5</v>
      </c>
      <c r="K26" s="8">
        <f>SUM([1]Monatswerte!CU26:DF26)/12</f>
        <v>1995.1666666666667</v>
      </c>
      <c r="L26" s="8">
        <f>SUM([1]Monatswerte!DG26:DR26)/12</f>
        <v>2159.6666666666665</v>
      </c>
      <c r="M26" s="8">
        <f>SUM([1]Monatswerte!DS26:ED26)/12</f>
        <v>1921.9166666666667</v>
      </c>
      <c r="N26" s="8">
        <f>SUM([1]Monatswerte!EE26:EP26)/12</f>
        <v>2062</v>
      </c>
      <c r="O26" s="8">
        <f>SUM([1]Monatswerte!EQ26:FB26)/12</f>
        <v>2281.0833333333335</v>
      </c>
      <c r="P26" s="8">
        <f>SUM([2]Monatswerte!FC26:FN26)/12</f>
        <v>2195.5</v>
      </c>
      <c r="Q26" s="8">
        <f>SUM([2]Monatswerte!FO26:FZ26)/12</f>
        <v>1915.3333333333333</v>
      </c>
      <c r="R26" s="8">
        <f>SUM([2]Monatswerte!GA26:GL26)/12</f>
        <v>1755.6666666666667</v>
      </c>
      <c r="S26" s="8">
        <f>SUM([2]Monatswerte!GM26:GX26)/12</f>
        <v>2420.3333333333335</v>
      </c>
      <c r="T26" s="8">
        <f>SUM([2]Monatswerte!GY26:HJ26)/12</f>
        <v>2542.8333333333335</v>
      </c>
      <c r="U26" s="8">
        <f>SUM([2]Monatswerte!HK26:HV26)/12</f>
        <v>1947.6666666666667</v>
      </c>
      <c r="V26" s="8">
        <f>SUM([2]Monatswerte!HW26:IH26)/12</f>
        <v>1613.5</v>
      </c>
      <c r="W26" s="8">
        <f>SUM([3]Monatswerte!II26:IT26)/12</f>
        <v>1897.4166666666667</v>
      </c>
    </row>
    <row r="27" spans="1:23" x14ac:dyDescent="0.2">
      <c r="A27" s="1" t="s">
        <v>31</v>
      </c>
      <c r="B27" s="1">
        <v>20</v>
      </c>
      <c r="C27" s="8">
        <f>SUM([1]Monatswerte!C27:N27)/12</f>
        <v>856</v>
      </c>
      <c r="D27" s="8">
        <f>SUM([1]Monatswerte!O27:Z27)/12</f>
        <v>807.33333333333337</v>
      </c>
      <c r="E27" s="8">
        <f>SUM([1]Monatswerte!AG27:AL27)/12</f>
        <v>328.08333333333331</v>
      </c>
      <c r="F27" s="8">
        <f>SUM([1]Monatswerte!AM27:AX27)/12</f>
        <v>565.08333333333337</v>
      </c>
      <c r="G27" s="8">
        <f>SUM([1]Monatswerte!AY27:BJ27)/12</f>
        <v>532.41666666666663</v>
      </c>
      <c r="H27" s="8">
        <f>SUM([1]Monatswerte!BK27:BV27)/12</f>
        <v>874.75</v>
      </c>
      <c r="I27" s="8">
        <f>SUM([1]Monatswerte!BW27:CH27)/12</f>
        <v>872.58333333333337</v>
      </c>
      <c r="J27" s="8">
        <f>SUM([1]Monatswerte!CI27:CT27)/12</f>
        <v>616.58333333333337</v>
      </c>
      <c r="K27" s="8">
        <f>SUM([1]Monatswerte!CU27:DF27)/12</f>
        <v>601.25</v>
      </c>
      <c r="L27" s="8">
        <f>SUM([1]Monatswerte!DG27:DR27)/12</f>
        <v>689.83333333333337</v>
      </c>
      <c r="M27" s="8">
        <f>SUM([1]Monatswerte!DS27:ED27)/12</f>
        <v>683.83333333333337</v>
      </c>
      <c r="N27" s="8">
        <f>SUM([1]Monatswerte!EE27:EP27)/12</f>
        <v>696.66666666666663</v>
      </c>
      <c r="O27" s="8">
        <f>SUM([1]Monatswerte!EQ27:FB27)/12</f>
        <v>811.16666666666663</v>
      </c>
      <c r="P27" s="8">
        <f>SUM([2]Monatswerte!FC27:FN27)/12</f>
        <v>808.41666666666663</v>
      </c>
      <c r="Q27" s="8">
        <f>SUM([2]Monatswerte!FO27:FZ27)/12</f>
        <v>695.25</v>
      </c>
      <c r="R27" s="8">
        <f>SUM([2]Monatswerte!GA27:GL27)/12</f>
        <v>676.58333333333337</v>
      </c>
      <c r="S27" s="8">
        <f>SUM([2]Monatswerte!GM27:GX27)/12</f>
        <v>901.41666666666663</v>
      </c>
      <c r="T27" s="8">
        <f>SUM([2]Monatswerte!GY27:HJ27)/12</f>
        <v>1004.8333333333334</v>
      </c>
      <c r="U27" s="8">
        <f>SUM([2]Monatswerte!HK27:HV27)/12</f>
        <v>720.58333333333337</v>
      </c>
      <c r="V27" s="8">
        <f>SUM([2]Monatswerte!HW27:IH27)/12</f>
        <v>619.83333333333337</v>
      </c>
      <c r="W27" s="8">
        <f>SUM([3]Monatswerte!II27:IT27)/12</f>
        <v>760.08333333333337</v>
      </c>
    </row>
    <row r="28" spans="1:23" x14ac:dyDescent="0.2">
      <c r="A28" s="1" t="s">
        <v>32</v>
      </c>
      <c r="B28" s="1">
        <v>21</v>
      </c>
      <c r="C28" s="8">
        <f>SUM([1]Monatswerte!C28:N28)/12</f>
        <v>2600.4166666666665</v>
      </c>
      <c r="D28" s="8">
        <f>SUM([1]Monatswerte!O28:Z28)/12</f>
        <v>2659.9166666666665</v>
      </c>
      <c r="E28" s="8">
        <f>SUM([1]Monatswerte!AG28:AL28)/12</f>
        <v>1162.1666666666667</v>
      </c>
      <c r="F28" s="8">
        <f>SUM([1]Monatswerte!AM28:AX28)/12</f>
        <v>2157.25</v>
      </c>
      <c r="G28" s="8">
        <f>SUM([1]Monatswerte!AY28:BJ28)/12</f>
        <v>1947.3333333333333</v>
      </c>
      <c r="H28" s="8">
        <f>SUM([1]Monatswerte!BK28:BV28)/12</f>
        <v>2665.3333333333335</v>
      </c>
      <c r="I28" s="8">
        <f>SUM([1]Monatswerte!BW28:CH28)/12</f>
        <v>2868.5833333333335</v>
      </c>
      <c r="J28" s="8">
        <f>SUM([1]Monatswerte!CI28:CT28)/12</f>
        <v>2172.75</v>
      </c>
      <c r="K28" s="8">
        <f>SUM([1]Monatswerte!CU28:DF28)/12</f>
        <v>2228.6666666666665</v>
      </c>
      <c r="L28" s="8">
        <f>SUM([1]Monatswerte!DG28:DR28)/12</f>
        <v>2420.5833333333335</v>
      </c>
      <c r="M28" s="8">
        <f>SUM([1]Monatswerte!DS28:ED28)/12</f>
        <v>2235.4166666666665</v>
      </c>
      <c r="N28" s="8">
        <f>SUM([1]Monatswerte!EE28:EP28)/12</f>
        <v>2466.8333333333335</v>
      </c>
      <c r="O28" s="8">
        <f>SUM([1]Monatswerte!EQ28:FB28)/12</f>
        <v>2755.5833333333335</v>
      </c>
      <c r="P28" s="8">
        <f>SUM([2]Monatswerte!FC28:FN28)/12</f>
        <v>2850.8333333333335</v>
      </c>
      <c r="Q28" s="8">
        <f>SUM([2]Monatswerte!FO28:FZ28)/12</f>
        <v>2672.5833333333335</v>
      </c>
      <c r="R28" s="8">
        <f>SUM([2]Monatswerte!GA28:GL28)/12</f>
        <v>2479.1666666666665</v>
      </c>
      <c r="S28" s="8">
        <f>SUM([2]Monatswerte!GM28:GX28)/12</f>
        <v>3016.8333333333335</v>
      </c>
      <c r="T28" s="8">
        <f>SUM([2]Monatswerte!GY28:HJ28)/12</f>
        <v>3174.9166666666665</v>
      </c>
      <c r="U28" s="8">
        <f>SUM([2]Monatswerte!HK28:HV28)/12</f>
        <v>2587.1666666666665</v>
      </c>
      <c r="V28" s="8">
        <f>SUM([2]Monatswerte!HW28:IH28)/12</f>
        <v>2244.5</v>
      </c>
      <c r="W28" s="8">
        <f>SUM([3]Monatswerte!II28:IT28)/12</f>
        <v>2584</v>
      </c>
    </row>
    <row r="29" spans="1:23" x14ac:dyDescent="0.2">
      <c r="A29" s="1" t="s">
        <v>33</v>
      </c>
      <c r="B29" s="1">
        <v>22</v>
      </c>
      <c r="C29" s="8">
        <f>SUM([1]Monatswerte!C29:N29)/12</f>
        <v>307.41666666666669</v>
      </c>
      <c r="D29" s="8">
        <f>SUM([1]Monatswerte!O29:Z29)/12</f>
        <v>290.75</v>
      </c>
      <c r="E29" s="8">
        <f>SUM([1]Monatswerte!AG29:AL29)/12</f>
        <v>133.5</v>
      </c>
      <c r="F29" s="8">
        <f>SUM([1]Monatswerte!AM29:AX29)/12</f>
        <v>240.66666666666666</v>
      </c>
      <c r="G29" s="8">
        <f>SUM([1]Monatswerte!AY29:BJ29)/12</f>
        <v>215.08333333333334</v>
      </c>
      <c r="H29" s="8">
        <f>SUM([1]Monatswerte!BK29:BV29)/12</f>
        <v>355.58333333333331</v>
      </c>
      <c r="I29" s="8">
        <f>SUM([1]Monatswerte!BW29:CH29)/12</f>
        <v>357.33333333333331</v>
      </c>
      <c r="J29" s="8">
        <f>SUM([1]Monatswerte!CI29:CT29)/12</f>
        <v>244.33333333333334</v>
      </c>
      <c r="K29" s="8">
        <f>SUM([1]Monatswerte!CU29:DF29)/12</f>
        <v>269.66666666666669</v>
      </c>
      <c r="L29" s="8">
        <f>SUM([1]Monatswerte!DG29:DR29)/12</f>
        <v>287.33333333333331</v>
      </c>
      <c r="M29" s="8">
        <f>SUM([1]Monatswerte!DS29:ED29)/12</f>
        <v>272.33333333333331</v>
      </c>
      <c r="N29" s="8">
        <f>SUM([1]Monatswerte!EE29:EP29)/12</f>
        <v>270.58333333333331</v>
      </c>
      <c r="O29" s="8">
        <f>SUM([1]Monatswerte!EQ29:FB29)/12</f>
        <v>339.41666666666669</v>
      </c>
      <c r="P29" s="8">
        <f>SUM([2]Monatswerte!FC29:FN29)/12</f>
        <v>340.25</v>
      </c>
      <c r="Q29" s="8">
        <f>SUM([2]Monatswerte!FO29:FZ29)/12</f>
        <v>278.41666666666669</v>
      </c>
      <c r="R29" s="8">
        <f>SUM([2]Monatswerte!GA29:GL29)/12</f>
        <v>264.75</v>
      </c>
      <c r="S29" s="8">
        <f>SUM([2]Monatswerte!GM29:GX29)/12</f>
        <v>343.75</v>
      </c>
      <c r="T29" s="8">
        <f>SUM([2]Monatswerte!GY29:HJ29)/12</f>
        <v>388.25</v>
      </c>
      <c r="U29" s="8">
        <f>SUM([2]Monatswerte!HK29:HV29)/12</f>
        <v>295.41666666666669</v>
      </c>
      <c r="V29" s="8">
        <f>SUM([2]Monatswerte!HW29:IH29)/12</f>
        <v>238.58333333333334</v>
      </c>
      <c r="W29" s="8">
        <f>SUM([3]Monatswerte!II29:IT29)/12</f>
        <v>298.58333333333331</v>
      </c>
    </row>
    <row r="30" spans="1:23" x14ac:dyDescent="0.2">
      <c r="A30" s="1" t="s">
        <v>34</v>
      </c>
      <c r="B30" s="1">
        <v>23</v>
      </c>
      <c r="C30" s="8">
        <f>SUM([1]Monatswerte!C30:N30)/12</f>
        <v>581.33333333333337</v>
      </c>
      <c r="D30" s="8">
        <f>SUM([1]Monatswerte!O30:Z30)/12</f>
        <v>625.66666666666663</v>
      </c>
      <c r="E30" s="8">
        <f>SUM([1]Monatswerte!AG30:AL30)/12</f>
        <v>247.83333333333334</v>
      </c>
      <c r="F30" s="8">
        <f>SUM([1]Monatswerte!AM30:AX30)/12</f>
        <v>463.75</v>
      </c>
      <c r="G30" s="8">
        <f>SUM([1]Monatswerte!AY30:BJ30)/12</f>
        <v>416.41666666666669</v>
      </c>
      <c r="H30" s="8">
        <f>SUM([1]Monatswerte!BK30:BV30)/12</f>
        <v>550.66666666666663</v>
      </c>
      <c r="I30" s="8">
        <f>SUM([1]Monatswerte!BW30:CH30)/12</f>
        <v>574.58333333333337</v>
      </c>
      <c r="J30" s="8">
        <f>SUM([1]Monatswerte!CI30:CT30)/12</f>
        <v>505.08333333333331</v>
      </c>
      <c r="K30" s="8">
        <f>SUM([1]Monatswerte!CU30:DF30)/12</f>
        <v>513.08333333333337</v>
      </c>
      <c r="L30" s="8">
        <f>SUM([1]Monatswerte!DG30:DR30)/12</f>
        <v>519.16666666666663</v>
      </c>
      <c r="M30" s="8">
        <f>SUM([1]Monatswerte!DS30:ED30)/12</f>
        <v>522.58333333333337</v>
      </c>
      <c r="N30" s="8">
        <f>SUM([1]Monatswerte!EE30:EP30)/12</f>
        <v>598.33333333333337</v>
      </c>
      <c r="O30" s="8">
        <f>SUM([1]Monatswerte!EQ30:FB30)/12</f>
        <v>687.08333333333337</v>
      </c>
      <c r="P30" s="8">
        <f>SUM([2]Monatswerte!FC30:FN30)/12</f>
        <v>665.08333333333337</v>
      </c>
      <c r="Q30" s="8">
        <f>SUM([2]Monatswerte!FO30:FZ30)/12</f>
        <v>618.75</v>
      </c>
      <c r="R30" s="8">
        <f>SUM([2]Monatswerte!GA30:GL30)/12</f>
        <v>541.41666666666663</v>
      </c>
      <c r="S30" s="8">
        <f>SUM([2]Monatswerte!GM30:GX30)/12</f>
        <v>698.66666666666663</v>
      </c>
      <c r="T30" s="8">
        <f>SUM([2]Monatswerte!GY30:HJ30)/12</f>
        <v>722</v>
      </c>
      <c r="U30" s="8">
        <f>SUM([2]Monatswerte!HK30:HV30)/12</f>
        <v>554.58333333333337</v>
      </c>
      <c r="V30" s="8">
        <f>SUM([2]Monatswerte!HW30:IH30)/12</f>
        <v>467.41666666666669</v>
      </c>
      <c r="W30" s="8">
        <f>SUM([3]Monatswerte!II30:IT30)/12</f>
        <v>541.83333333333337</v>
      </c>
    </row>
    <row r="31" spans="1:23" x14ac:dyDescent="0.2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ht="14.25" x14ac:dyDescent="0.25">
      <c r="A32" s="3" t="s">
        <v>43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 x14ac:dyDescent="0.2">
      <c r="A33" s="1" t="s">
        <v>6</v>
      </c>
      <c r="B33" s="1">
        <v>24</v>
      </c>
      <c r="C33" s="8">
        <f>SUM([1]Monatswerte!C33:N33)/12</f>
        <v>774.5</v>
      </c>
      <c r="D33" s="8">
        <f>SUM([1]Monatswerte!O33:Z33)/12</f>
        <v>753.75</v>
      </c>
      <c r="E33" s="8">
        <f>SUM([1]Monatswerte!AG33:AL33)/12</f>
        <v>346.91666666666669</v>
      </c>
      <c r="F33" s="8">
        <f>SUM([1]Monatswerte!AM33:AX33)/12</f>
        <v>655.33333333333337</v>
      </c>
      <c r="G33" s="8">
        <f>SUM([1]Monatswerte!AY33:BJ33)/12</f>
        <v>669</v>
      </c>
      <c r="H33" s="8">
        <f>SUM([1]Monatswerte!BK33:BV33)/12</f>
        <v>911.41666666666663</v>
      </c>
      <c r="I33" s="8">
        <f>SUM([1]Monatswerte!BW33:CH33)/12</f>
        <v>717.66666666666663</v>
      </c>
      <c r="J33" s="8">
        <f>SUM([1]Monatswerte!CI33:CT33)/12</f>
        <v>723.91666666666663</v>
      </c>
      <c r="K33" s="8">
        <f>SUM([1]Monatswerte!CU33:DF33)/12</f>
        <v>787.33333333333337</v>
      </c>
      <c r="L33" s="8">
        <f>SUM([1]Monatswerte!DG33:DR33)/12</f>
        <v>771.16666666666663</v>
      </c>
      <c r="M33" s="8">
        <f>SUM([1]Monatswerte!DS33:ED33)/12</f>
        <v>741.25</v>
      </c>
      <c r="N33" s="8">
        <f>SUM([1]Monatswerte!EE33:EP33)/12</f>
        <v>855.91666666666663</v>
      </c>
      <c r="O33" s="8">
        <f>SUM([1]Monatswerte!EQ33:FB33)/12</f>
        <v>854</v>
      </c>
      <c r="P33" s="8">
        <f>SUM([2]Monatswerte!FC33:FN33)/12</f>
        <v>856.25</v>
      </c>
      <c r="Q33" s="8">
        <f>SUM([2]Monatswerte!FO33:FZ33)/12</f>
        <v>793.33333333333337</v>
      </c>
      <c r="R33" s="8">
        <f>SUM([2]Monatswerte!GA33:GL33)/12</f>
        <v>828.16666666666663</v>
      </c>
      <c r="S33" s="8">
        <f>SUM([2]Monatswerte!GM33:GX33)/12</f>
        <v>910.75</v>
      </c>
      <c r="T33" s="8">
        <f>SUM([2]Monatswerte!GY33:HJ33)/12</f>
        <v>765.91666666666663</v>
      </c>
      <c r="U33" s="8">
        <f>SUM([2]Monatswerte!HK33:HV33)/12</f>
        <v>733.66666666666663</v>
      </c>
      <c r="V33" s="8">
        <f>SUM([2]Monatswerte!HW33:IH33)/12</f>
        <v>780.33333333333337</v>
      </c>
      <c r="W33" s="8">
        <f>SUM([3]Monatswerte!II33:IT33)/12</f>
        <v>919.08333333333337</v>
      </c>
    </row>
    <row r="34" spans="1:23" x14ac:dyDescent="0.2">
      <c r="A34" s="1" t="s">
        <v>7</v>
      </c>
      <c r="B34" s="1">
        <v>25</v>
      </c>
      <c r="C34" s="8">
        <f>SUM([1]Monatswerte!C34:N34)/12</f>
        <v>801.08333333333337</v>
      </c>
      <c r="D34" s="8">
        <f>SUM([1]Monatswerte!O34:Z34)/12</f>
        <v>773.75</v>
      </c>
      <c r="E34" s="8">
        <f>SUM([1]Monatswerte!AG34:AL34)/12</f>
        <v>369.91666666666669</v>
      </c>
      <c r="F34" s="8">
        <f>SUM([1]Monatswerte!AM34:AX34)/12</f>
        <v>707.16666666666663</v>
      </c>
      <c r="G34" s="8">
        <f>SUM([1]Monatswerte!AY34:BJ34)/12</f>
        <v>660.91666666666663</v>
      </c>
      <c r="H34" s="8">
        <f>SUM([1]Monatswerte!BK34:BV34)/12</f>
        <v>670.75</v>
      </c>
      <c r="I34" s="8">
        <f>SUM([1]Monatswerte!BW34:CH34)/12</f>
        <v>844.25</v>
      </c>
      <c r="J34" s="8">
        <f>SUM([1]Monatswerte!CI34:CT34)/12</f>
        <v>815</v>
      </c>
      <c r="K34" s="8">
        <f>SUM([1]Monatswerte!CU34:DF34)/12</f>
        <v>733.08333333333337</v>
      </c>
      <c r="L34" s="8">
        <f>SUM([1]Monatswerte!DG34:DR34)/12</f>
        <v>780.16666666666663</v>
      </c>
      <c r="M34" s="8">
        <f>SUM([1]Monatswerte!DS34:ED34)/12</f>
        <v>784.41666666666663</v>
      </c>
      <c r="N34" s="8">
        <f>SUM([1]Monatswerte!EE34:EP34)/12</f>
        <v>755.08333333333337</v>
      </c>
      <c r="O34" s="8">
        <f>SUM([1]Monatswerte!EQ34:FB34)/12</f>
        <v>833.75</v>
      </c>
      <c r="P34" s="8">
        <f>SUM([2]Monatswerte!FC34:FN34)/12</f>
        <v>847.58333333333337</v>
      </c>
      <c r="Q34" s="8">
        <f>SUM([2]Monatswerte!FO34:FZ34)/12</f>
        <v>855.41666666666663</v>
      </c>
      <c r="R34" s="8">
        <f>SUM([2]Monatswerte!GA34:GL34)/12</f>
        <v>842.33333333333337</v>
      </c>
      <c r="S34" s="8">
        <f>SUM([2]Monatswerte!GM34:GX34)/12</f>
        <v>723.91666666666663</v>
      </c>
      <c r="T34" s="8">
        <f>SUM([2]Monatswerte!GY34:HJ34)/12</f>
        <v>872.91666666666663</v>
      </c>
      <c r="U34" s="8">
        <f>SUM([2]Monatswerte!HK34:HV34)/12</f>
        <v>892.58333333333337</v>
      </c>
      <c r="V34" s="8">
        <f>SUM([2]Monatswerte!HW34:IH34)/12</f>
        <v>803.66666666666663</v>
      </c>
      <c r="W34" s="8">
        <f>SUM([3]Monatswerte!II34:IT34)/12</f>
        <v>795.66666666666663</v>
      </c>
    </row>
    <row r="35" spans="1:23" x14ac:dyDescent="0.2">
      <c r="A35" s="1" t="s">
        <v>8</v>
      </c>
      <c r="B35" s="1">
        <v>26</v>
      </c>
      <c r="C35" s="8">
        <f>SUM([1]Monatswerte!C35:N35)/12</f>
        <v>510.33333333333331</v>
      </c>
      <c r="D35" s="8">
        <f>SUM([1]Monatswerte!O35:Z35)/12</f>
        <v>500.5</v>
      </c>
      <c r="E35" s="8">
        <f>SUM([1]Monatswerte!AG35:AL35)/12</f>
        <v>244.58333333333334</v>
      </c>
      <c r="F35" s="8">
        <f>SUM([1]Monatswerte!AM35:AX35)/12</f>
        <v>470.08333333333331</v>
      </c>
      <c r="G35" s="8">
        <f>SUM([1]Monatswerte!AY35:BJ35)/12</f>
        <v>443.91666666666669</v>
      </c>
      <c r="H35" s="8">
        <f>SUM([1]Monatswerte!BK35:BV35)/12</f>
        <v>433.08333333333331</v>
      </c>
      <c r="I35" s="8">
        <f>SUM([1]Monatswerte!BW35:CH35)/12</f>
        <v>553.66666666666663</v>
      </c>
      <c r="J35" s="8">
        <f>SUM([1]Monatswerte!CI35:CT35)/12</f>
        <v>504.58333333333331</v>
      </c>
      <c r="K35" s="8">
        <f>SUM([1]Monatswerte!CU35:DF35)/12</f>
        <v>445.08333333333331</v>
      </c>
      <c r="L35" s="8">
        <f>SUM([1]Monatswerte!DG35:DR35)/12</f>
        <v>501.75</v>
      </c>
      <c r="M35" s="8">
        <f>SUM([1]Monatswerte!DS35:ED35)/12</f>
        <v>470.75</v>
      </c>
      <c r="N35" s="8">
        <f>SUM([1]Monatswerte!EE35:EP35)/12</f>
        <v>462.5</v>
      </c>
      <c r="O35" s="8">
        <f>SUM([1]Monatswerte!EQ35:FB35)/12</f>
        <v>492.41666666666669</v>
      </c>
      <c r="P35" s="8">
        <f>SUM([2]Monatswerte!FC35:FN35)/12</f>
        <v>523.16666666666663</v>
      </c>
      <c r="Q35" s="8">
        <f>SUM([2]Monatswerte!FO35:FZ35)/12</f>
        <v>519.75</v>
      </c>
      <c r="R35" s="8">
        <f>SUM([2]Monatswerte!GA35:GL35)/12</f>
        <v>506.83333333333331</v>
      </c>
      <c r="S35" s="8">
        <f>SUM([2]Monatswerte!GM35:GX35)/12</f>
        <v>464.75</v>
      </c>
      <c r="T35" s="8">
        <f>SUM([2]Monatswerte!GY35:HJ35)/12</f>
        <v>593.08333333333337</v>
      </c>
      <c r="U35" s="8">
        <f>SUM([2]Monatswerte!HK35:HV35)/12</f>
        <v>560.75</v>
      </c>
      <c r="V35" s="8">
        <f>SUM([2]Monatswerte!HW35:IH35)/12</f>
        <v>486</v>
      </c>
      <c r="W35" s="8">
        <f>SUM([3]Monatswerte!II35:IT35)/12</f>
        <v>505.5</v>
      </c>
    </row>
    <row r="36" spans="1:23" x14ac:dyDescent="0.2">
      <c r="A36" s="1" t="s">
        <v>9</v>
      </c>
      <c r="B36" s="1">
        <v>27</v>
      </c>
      <c r="C36" s="8">
        <f>SUM([1]Monatswerte!C36:N36)/12</f>
        <v>239.58333333333334</v>
      </c>
      <c r="D36" s="8">
        <f>SUM([1]Monatswerte!O36:Z36)/12</f>
        <v>245.83333333333334</v>
      </c>
      <c r="E36" s="8">
        <f>SUM([1]Monatswerte!AG36:AL36)/12</f>
        <v>116.75</v>
      </c>
      <c r="F36" s="8">
        <f>SUM([1]Monatswerte!AM36:AX36)/12</f>
        <v>296.83333333333331</v>
      </c>
      <c r="G36" s="8">
        <f>SUM([1]Monatswerte!AY36:BJ36)/12</f>
        <v>298.16666666666669</v>
      </c>
      <c r="H36" s="8">
        <f>SUM([1]Monatswerte!BK36:BV36)/12</f>
        <v>265.58333333333331</v>
      </c>
      <c r="I36" s="8">
        <f>SUM([1]Monatswerte!BW36:CH36)/12</f>
        <v>322.25</v>
      </c>
      <c r="J36" s="8">
        <f>SUM([1]Monatswerte!CI36:CT36)/12</f>
        <v>335.91666666666669</v>
      </c>
      <c r="K36" s="8">
        <f>SUM([1]Monatswerte!CU36:DF36)/12</f>
        <v>252.91666666666666</v>
      </c>
      <c r="L36" s="8">
        <f>SUM([1]Monatswerte!DG36:DR36)/12</f>
        <v>229.33333333333334</v>
      </c>
      <c r="M36" s="8">
        <f>SUM([1]Monatswerte!DS36:ED36)/12</f>
        <v>226.58333333333334</v>
      </c>
      <c r="N36" s="8">
        <f>SUM([1]Monatswerte!EE36:EP36)/12</f>
        <v>184.58333333333334</v>
      </c>
      <c r="O36" s="8">
        <f>SUM([1]Monatswerte!EQ36:FB36)/12</f>
        <v>170.33333333333334</v>
      </c>
      <c r="P36" s="8">
        <f>SUM([2]Monatswerte!FC36:FN36)/12</f>
        <v>191.33333333333334</v>
      </c>
      <c r="Q36" s="8">
        <f>SUM([2]Monatswerte!FO36:FZ36)/12</f>
        <v>495.91666666666669</v>
      </c>
      <c r="R36" s="8">
        <f>SUM([2]Monatswerte!GA36:GL36)/12</f>
        <v>802.66666666666663</v>
      </c>
      <c r="S36" s="8">
        <f>SUM([2]Monatswerte!GM36:GX36)/12</f>
        <v>896.25</v>
      </c>
      <c r="T36" s="8">
        <f>SUM([2]Monatswerte!GY36:HJ36)/12</f>
        <v>1403.5833333333333</v>
      </c>
      <c r="U36" s="8">
        <f>SUM([2]Monatswerte!HK36:HV36)/12</f>
        <v>1883.1666666666667</v>
      </c>
      <c r="V36" s="8">
        <f>SUM([2]Monatswerte!HW36:IH36)/12</f>
        <v>1767.3333333333333</v>
      </c>
      <c r="W36" s="8">
        <f>SUM([3]Monatswerte!II36:IT36)/12</f>
        <v>1610.75</v>
      </c>
    </row>
    <row r="37" spans="1:23" x14ac:dyDescent="0.2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>
        <f>SUM([3]Monatswerte!II37:IT37)/12</f>
        <v>0</v>
      </c>
    </row>
    <row r="38" spans="1:23" x14ac:dyDescent="0.2">
      <c r="A38" s="1" t="s">
        <v>10</v>
      </c>
      <c r="B38" s="1">
        <v>28</v>
      </c>
      <c r="C38" s="8">
        <f>SUM([1]Monatswerte!C38:N38)/12</f>
        <v>1450.9166666666667</v>
      </c>
      <c r="D38" s="8">
        <f>SUM([1]Monatswerte!O38:Z38)/12</f>
        <v>1539.25</v>
      </c>
      <c r="E38" s="8">
        <f>SUM([1]Monatswerte!AG38:AL38)/12</f>
        <v>758.16666666666663</v>
      </c>
      <c r="F38" s="8">
        <f>SUM([1]Monatswerte!AM38:AX38)/12</f>
        <v>1307.5833333333333</v>
      </c>
      <c r="G38" s="8">
        <f>SUM([1]Monatswerte!AY38:BJ38)/12</f>
        <v>1065.25</v>
      </c>
      <c r="H38" s="8">
        <f>SUM([1]Monatswerte!BK38:BV38)/12</f>
        <v>1170.6666666666667</v>
      </c>
      <c r="I38" s="8">
        <f>SUM([1]Monatswerte!BW38:CH38)/12</f>
        <v>1557</v>
      </c>
      <c r="J38" s="8">
        <f>SUM([1]Monatswerte!CI38:CT38)/12</f>
        <v>1246.25</v>
      </c>
      <c r="K38" s="8">
        <f>SUM([1]Monatswerte!CU38:DF38)/12</f>
        <v>1140.75</v>
      </c>
      <c r="L38" s="8">
        <f>SUM([1]Monatswerte!DG38:DR38)/12</f>
        <v>1220.25</v>
      </c>
      <c r="M38" s="8">
        <f>SUM([1]Monatswerte!DS38:ED38)/12</f>
        <v>1193.1666666666667</v>
      </c>
      <c r="N38" s="8">
        <f>SUM([1]Monatswerte!EE38:EP38)/12</f>
        <v>1264.9166666666667</v>
      </c>
      <c r="O38" s="8">
        <f>SUM([1]Monatswerte!EQ38:FB38)/12</f>
        <v>1421.1666666666667</v>
      </c>
      <c r="P38" s="8">
        <f>SUM([2]Monatswerte!FC38:FN38)/12</f>
        <v>1533.3333333333333</v>
      </c>
      <c r="Q38" s="8">
        <f>SUM([2]Monatswerte!FO38:FZ38)/12</f>
        <v>1575.5833333333333</v>
      </c>
      <c r="R38" s="8">
        <f>SUM([2]Monatswerte!GA38:GL38)/12</f>
        <v>1435.9166666666667</v>
      </c>
      <c r="S38" s="8">
        <f>SUM([2]Monatswerte!GM38:GX38)/12</f>
        <v>1664.25</v>
      </c>
      <c r="T38" s="8">
        <f>SUM([2]Monatswerte!GY38:HJ38)/12</f>
        <v>2037.8333333333333</v>
      </c>
      <c r="U38" s="8">
        <f>SUM([2]Monatswerte!HK38:HV38)/12</f>
        <v>1629.0833333333333</v>
      </c>
      <c r="V38" s="8">
        <f>SUM([2]Monatswerte!HW38:IH38)/12</f>
        <v>1115.0833333333333</v>
      </c>
      <c r="W38" s="8">
        <f>SUM([3]Monatswerte!II38:IT38)/12</f>
        <v>1101.3333333333333</v>
      </c>
    </row>
    <row r="39" spans="1:23" x14ac:dyDescent="0.2">
      <c r="A39" s="1" t="s">
        <v>11</v>
      </c>
      <c r="B39" s="1">
        <v>29</v>
      </c>
      <c r="C39" s="8">
        <f>SUM([1]Monatswerte!C39:N39)/12</f>
        <v>580</v>
      </c>
      <c r="D39" s="8">
        <f>SUM([1]Monatswerte!O39:Z39)/12</f>
        <v>540</v>
      </c>
      <c r="E39" s="8">
        <f>SUM([1]Monatswerte!AG39:AL39)/12</f>
        <v>181.91666666666666</v>
      </c>
      <c r="F39" s="8">
        <f>SUM([1]Monatswerte!AM39:AX39)/12</f>
        <v>375.91666666666669</v>
      </c>
      <c r="G39" s="8">
        <f>SUM([1]Monatswerte!AY39:BJ39)/12</f>
        <v>376.83333333333331</v>
      </c>
      <c r="H39" s="8">
        <f>SUM([1]Monatswerte!BK39:BV39)/12</f>
        <v>345.83333333333331</v>
      </c>
      <c r="I39" s="8">
        <f>SUM([1]Monatswerte!BW39:CH39)/12</f>
        <v>320.16666666666669</v>
      </c>
      <c r="J39" s="8">
        <f>SUM([1]Monatswerte!CI39:CT39)/12</f>
        <v>329.66666666666669</v>
      </c>
      <c r="K39" s="8">
        <f>SUM([1]Monatswerte!CU39:DF39)/12</f>
        <v>320</v>
      </c>
      <c r="L39" s="8">
        <f>SUM([1]Monatswerte!DG39:DR39)/12</f>
        <v>307.66666666666669</v>
      </c>
      <c r="M39" s="8">
        <f>SUM([1]Monatswerte!DS39:ED39)/12</f>
        <v>300.41666666666669</v>
      </c>
      <c r="N39" s="8">
        <f>SUM([1]Monatswerte!EE39:EP39)/12</f>
        <v>297.41666666666669</v>
      </c>
      <c r="O39" s="8">
        <f>SUM([1]Monatswerte!EQ39:FB39)/12</f>
        <v>296.16666666666669</v>
      </c>
      <c r="P39" s="8">
        <f>SUM([2]Monatswerte!FC39:FN39)/12</f>
        <v>374.83333333333331</v>
      </c>
      <c r="Q39" s="8">
        <f>SUM([2]Monatswerte!FO39:FZ39)/12</f>
        <v>290.83333333333331</v>
      </c>
      <c r="R39" s="8">
        <f>SUM([2]Monatswerte!GA39:GL39)/12</f>
        <v>244.08333333333334</v>
      </c>
      <c r="S39" s="8">
        <f>SUM([2]Monatswerte!GM39:GX39)/12</f>
        <v>221.08333333333334</v>
      </c>
      <c r="T39" s="8">
        <f>SUM([2]Monatswerte!GY39:HJ39)/12</f>
        <v>278.5</v>
      </c>
      <c r="U39" s="8">
        <f>SUM([2]Monatswerte!HK39:HV39)/12</f>
        <v>209</v>
      </c>
      <c r="V39" s="8">
        <f>SUM([2]Monatswerte!HW39:IH39)/12</f>
        <v>190.08333333333334</v>
      </c>
      <c r="W39" s="8">
        <f>SUM([3]Monatswerte!II39:IT39)/12</f>
        <v>224.08333333333334</v>
      </c>
    </row>
    <row r="40" spans="1:23" x14ac:dyDescent="0.2">
      <c r="A40" s="1" t="s">
        <v>72</v>
      </c>
      <c r="B40" s="1">
        <v>30</v>
      </c>
      <c r="C40" s="8">
        <f>SUM([1]Monatswerte!C40:N40)/12</f>
        <v>53.5</v>
      </c>
      <c r="D40" s="8">
        <f>SUM([1]Monatswerte!O40:Z40)/12</f>
        <v>53.166666666666664</v>
      </c>
      <c r="E40" s="8">
        <f>SUM([1]Monatswerte!AG40:AL40)/12</f>
        <v>59</v>
      </c>
      <c r="F40" s="8">
        <f>SUM([1]Monatswerte!AM40:AX40)/12</f>
        <v>109.75</v>
      </c>
      <c r="G40" s="8">
        <f>SUM([1]Monatswerte!AY40:BJ40)/12</f>
        <v>103.66666666666667</v>
      </c>
      <c r="H40" s="8">
        <f>SUM([1]Monatswerte!BK40:BV40)/12</f>
        <v>96.5</v>
      </c>
      <c r="I40" s="8">
        <f>SUM([1]Monatswerte!BW40:CH40)/12</f>
        <v>102.5</v>
      </c>
      <c r="J40" s="8">
        <f>SUM([1]Monatswerte!CI40:CT40)/12</f>
        <v>119.83333333333333</v>
      </c>
      <c r="K40" s="8">
        <f>SUM([1]Monatswerte!CU40:DF40)/12</f>
        <v>115.91666666666667</v>
      </c>
      <c r="L40" s="8">
        <f>SUM([1]Monatswerte!DG40:DR40)/12</f>
        <v>122.91666666666667</v>
      </c>
      <c r="M40" s="8">
        <f>SUM([1]Monatswerte!DS40:ED40)/12</f>
        <v>98.5</v>
      </c>
      <c r="N40" s="8">
        <f>SUM([1]Monatswerte!EE40:EP40)/12</f>
        <v>136</v>
      </c>
      <c r="O40" s="8">
        <f>SUM([1]Monatswerte!EQ40:FB40)/12</f>
        <v>185.75</v>
      </c>
      <c r="P40" s="8">
        <f>SUM([2]Monatswerte!FC40:FN40)/12</f>
        <v>162.83333333333334</v>
      </c>
      <c r="Q40" s="8">
        <f>SUM([2]Monatswerte!FO40:FZ40)/12</f>
        <v>33.75</v>
      </c>
      <c r="R40" s="8">
        <f>SUM([2]Monatswerte!GA40:GL40)/12</f>
        <v>3.75</v>
      </c>
      <c r="S40" s="8">
        <f>SUM([2]Monatswerte!GM40:GX40)/12</f>
        <v>8.8333333333333339</v>
      </c>
      <c r="T40" s="8">
        <f>SUM([2]Monatswerte!GY40:HJ40)/12</f>
        <v>7.416666666666667</v>
      </c>
      <c r="U40" s="8">
        <f>SUM([2]Monatswerte!HK40:HV40)/12</f>
        <v>3.3333333333333335</v>
      </c>
      <c r="V40" s="8">
        <f>SUM([2]Monatswerte!HW40:IH40)/12</f>
        <v>5.666666666666667</v>
      </c>
      <c r="W40" s="8">
        <f>SUM([3]Monatswerte!II40:IT40)/12</f>
        <v>5.583333333333333</v>
      </c>
    </row>
    <row r="41" spans="1:23" x14ac:dyDescent="0.2">
      <c r="A41" s="1" t="s">
        <v>13</v>
      </c>
      <c r="B41" s="1">
        <v>31</v>
      </c>
      <c r="C41" s="8">
        <f>SUM([1]Monatswerte!C41:N41)/12</f>
        <v>449</v>
      </c>
      <c r="D41" s="8">
        <f>SUM([1]Monatswerte!O41:Z41)/12</f>
        <v>473</v>
      </c>
      <c r="E41" s="8">
        <f>SUM([1]Monatswerte!AG41:AL41)/12</f>
        <v>213.41666666666666</v>
      </c>
      <c r="F41" s="8">
        <f>SUM([1]Monatswerte!AM41:AX41)/12</f>
        <v>394.75</v>
      </c>
      <c r="G41" s="8">
        <f>SUM([1]Monatswerte!AY41:BJ41)/12</f>
        <v>319.66666666666669</v>
      </c>
      <c r="H41" s="8">
        <f>SUM([1]Monatswerte!BK41:BV41)/12</f>
        <v>311.75</v>
      </c>
      <c r="I41" s="8">
        <f>SUM([1]Monatswerte!BW41:CH41)/12</f>
        <v>349.16666666666669</v>
      </c>
      <c r="J41" s="8">
        <f>SUM([1]Monatswerte!CI41:CT41)/12</f>
        <v>388.41666666666669</v>
      </c>
      <c r="K41" s="8">
        <f>SUM([1]Monatswerte!CU41:DF41)/12</f>
        <v>525.16666666666663</v>
      </c>
      <c r="L41" s="8">
        <f>SUM([1]Monatswerte!DG41:DR41)/12</f>
        <v>541.33333333333337</v>
      </c>
      <c r="M41" s="8">
        <f>SUM([1]Monatswerte!DS41:ED41)/12</f>
        <v>486.66666666666669</v>
      </c>
      <c r="N41" s="8">
        <f>SUM([1]Monatswerte!EE41:EP41)/12</f>
        <v>551.83333333333337</v>
      </c>
      <c r="O41" s="8">
        <f>SUM([1]Monatswerte!EQ41:FB41)/12</f>
        <v>656.66666666666663</v>
      </c>
      <c r="P41" s="8">
        <f>SUM([2]Monatswerte!FC41:FN41)/12</f>
        <v>665.83333333333337</v>
      </c>
      <c r="Q41" s="8">
        <f>SUM([2]Monatswerte!FO41:FZ41)/12</f>
        <v>930.91666666666663</v>
      </c>
      <c r="R41" s="8">
        <f>SUM([2]Monatswerte!GA41:GL41)/12</f>
        <v>1206.75</v>
      </c>
      <c r="S41" s="8">
        <f>SUM([2]Monatswerte!GM41:GX41)/12</f>
        <v>1194.75</v>
      </c>
      <c r="T41" s="8">
        <f>SUM([2]Monatswerte!GY41:HJ41)/12</f>
        <v>1153.5833333333333</v>
      </c>
      <c r="U41" s="8">
        <f>SUM([2]Monatswerte!HK41:HV41)/12</f>
        <v>968.41666666666663</v>
      </c>
      <c r="V41" s="8">
        <f>SUM([2]Monatswerte!HW41:IH41)/12</f>
        <v>954.66666666666663</v>
      </c>
      <c r="W41" s="8">
        <f>SUM([3]Monatswerte!II41:IT41)/12</f>
        <v>1175.3333333333333</v>
      </c>
    </row>
    <row r="42" spans="1:23" x14ac:dyDescent="0.2">
      <c r="A42" s="1" t="s">
        <v>14</v>
      </c>
      <c r="B42" s="1">
        <v>32</v>
      </c>
      <c r="C42" s="8">
        <f>SUM([1]Monatswerte!C42:N42)/12</f>
        <v>4704.083333333333</v>
      </c>
      <c r="D42" s="8">
        <f>SUM([1]Monatswerte!O42:Z42)/12</f>
        <v>4470.916666666667</v>
      </c>
      <c r="E42" s="8">
        <f>SUM([1]Monatswerte!AG42:AL42)/12</f>
        <v>1791.8333333333333</v>
      </c>
      <c r="F42" s="8">
        <f>SUM([1]Monatswerte!AM42:AX42)/12</f>
        <v>3241.6666666666665</v>
      </c>
      <c r="G42" s="8">
        <f>SUM([1]Monatswerte!AY42:BJ42)/12</f>
        <v>3002.1666666666665</v>
      </c>
      <c r="H42" s="8">
        <f>SUM([1]Monatswerte!BK42:BV42)/12</f>
        <v>5124.916666666667</v>
      </c>
      <c r="I42" s="8">
        <f>SUM([1]Monatswerte!BW42:CH42)/12</f>
        <v>4982.25</v>
      </c>
      <c r="J42" s="8">
        <f>SUM([1]Monatswerte!CI42:CT42)/12</f>
        <v>3445.0833333333335</v>
      </c>
      <c r="K42" s="8">
        <f>SUM([1]Monatswerte!CU42:DF42)/12</f>
        <v>3506</v>
      </c>
      <c r="L42" s="8">
        <f>SUM([1]Monatswerte!DG42:DR42)/12</f>
        <v>3884.4166666666665</v>
      </c>
      <c r="M42" s="8">
        <f>SUM([1]Monatswerte!DS42:ED42)/12</f>
        <v>3557.3333333333335</v>
      </c>
      <c r="N42" s="8">
        <f>SUM([1]Monatswerte!EE42:EP42)/12</f>
        <v>3844.25</v>
      </c>
      <c r="O42" s="8">
        <f>SUM([1]Monatswerte!EQ42:FB42)/12</f>
        <v>4314.583333333333</v>
      </c>
      <c r="P42" s="8">
        <f>SUM([2]Monatswerte!FC42:FN42)/12</f>
        <v>4123.25</v>
      </c>
      <c r="Q42" s="8">
        <f>SUM([2]Monatswerte!FO42:FZ42)/12</f>
        <v>3349.25</v>
      </c>
      <c r="R42" s="8">
        <f>SUM([2]Monatswerte!GA42:GL42)/12</f>
        <v>2827.0833333333335</v>
      </c>
      <c r="S42" s="8">
        <f>SUM([2]Monatswerte!GM42:GX42)/12</f>
        <v>4292.083333333333</v>
      </c>
      <c r="T42" s="8">
        <f>SUM([2]Monatswerte!GY42:HJ42)/12</f>
        <v>4355.5</v>
      </c>
      <c r="U42" s="8">
        <f>SUM([2]Monatswerte!HK42:HV42)/12</f>
        <v>3289.0833333333335</v>
      </c>
      <c r="V42" s="8">
        <f>SUM([2]Monatswerte!HW42:IH42)/12</f>
        <v>2918.3333333333335</v>
      </c>
      <c r="W42" s="8">
        <f>SUM([3]Monatswerte!II42:IT42)/12</f>
        <v>3579.9166666666665</v>
      </c>
    </row>
    <row r="43" spans="1:23" x14ac:dyDescent="0.2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3" x14ac:dyDescent="0.2">
      <c r="A44" s="1" t="s">
        <v>15</v>
      </c>
      <c r="B44" s="1">
        <v>33</v>
      </c>
      <c r="C44" s="8"/>
      <c r="D44" s="8"/>
      <c r="E44" s="8"/>
      <c r="F44" s="8"/>
      <c r="G44" s="8"/>
      <c r="H44" s="8">
        <f>SUM([1]Monatswerte!BK44:BV44)/12</f>
        <v>57.666666666666664</v>
      </c>
      <c r="I44" s="8">
        <f>SUM([1]Monatswerte!BW44:CH44)/12</f>
        <v>84.166666666666671</v>
      </c>
      <c r="J44" s="8">
        <f>SUM([1]Monatswerte!CI44:CT44)/12</f>
        <v>124.25</v>
      </c>
      <c r="K44" s="8">
        <f>SUM([1]Monatswerte!CU44:DF44)/12</f>
        <v>80</v>
      </c>
      <c r="L44" s="8">
        <f>SUM([1]Monatswerte!DG44:DR44)/12</f>
        <v>89.083333333333329</v>
      </c>
      <c r="M44" s="8">
        <f>SUM([1]Monatswerte!DS44:ED44)/12</f>
        <v>87</v>
      </c>
      <c r="N44" s="8">
        <f>SUM([1]Monatswerte!EE44:EP44)/12</f>
        <v>87.75</v>
      </c>
      <c r="O44" s="8">
        <f>SUM([1]Monatswerte!EQ44:FB44)/12</f>
        <v>104</v>
      </c>
      <c r="P44" s="8">
        <f>SUM([2]Monatswerte!EC44:FN44)/12</f>
        <v>319.33333333333331</v>
      </c>
      <c r="Q44" s="8">
        <f>SUM([2]Monatswerte!FO44:FZ44)/12</f>
        <v>89.916666666666671</v>
      </c>
      <c r="R44" s="8">
        <f>SUM([2]Monatswerte!GA44:GL44)/12</f>
        <v>78.75</v>
      </c>
      <c r="S44" s="8">
        <f>SUM([2]Monatswerte!GM44:GX44)/12</f>
        <v>32</v>
      </c>
      <c r="T44" s="8">
        <f>SUM([2]Monatswerte!GN44:GY44)/12</f>
        <v>33.833333333333336</v>
      </c>
      <c r="U44" s="8">
        <f>SUM([2]Monatswerte!HK44:HV44)/12</f>
        <v>92.166666666666671</v>
      </c>
      <c r="V44" s="8">
        <f>SUM([2]Monatswerte!HW44:IH44)/12</f>
        <v>68.166666666666671</v>
      </c>
      <c r="W44" s="8"/>
    </row>
    <row r="45" spans="1:23" ht="14.25" x14ac:dyDescent="0.2">
      <c r="A45" s="2"/>
      <c r="B45" s="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 ht="14.25" x14ac:dyDescent="0.25">
      <c r="A46" s="15" t="s">
        <v>16</v>
      </c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 x14ac:dyDescent="0.2">
      <c r="A47" s="16" t="s">
        <v>17</v>
      </c>
      <c r="B47" s="1">
        <v>34</v>
      </c>
      <c r="C47" s="8">
        <f>SUM([1]Monatswerte!C47:N47)/12</f>
        <v>1845.75</v>
      </c>
      <c r="D47" s="8">
        <f>SUM([1]Monatswerte!O47:Z47)/12</f>
        <v>1853.5833333333333</v>
      </c>
      <c r="E47" s="8">
        <f>SUM([1]Monatswerte!AG47:AL47)/12</f>
        <v>811.25</v>
      </c>
      <c r="F47" s="8">
        <f>SUM([1]Monatswerte!AM47:AX47)/12</f>
        <v>1538.5</v>
      </c>
      <c r="G47" s="8">
        <f>SUM([1]Monatswerte!AY47:BJ47)/12</f>
        <v>1540.4166666666667</v>
      </c>
      <c r="H47" s="8">
        <f>SUM([1]Monatswerte!BK47:BV47)/12</f>
        <v>2301.3333333333335</v>
      </c>
      <c r="I47" s="8">
        <f>SUM([1]Monatswerte!BW47:CH47)/12</f>
        <v>1789.6666666666667</v>
      </c>
      <c r="J47" s="8">
        <f>SUM([1]Monatswerte!CI47:CT47)/12</f>
        <v>1656.0833333333333</v>
      </c>
      <c r="K47" s="8">
        <f>SUM([1]Monatswerte!CU47:DF47)/12</f>
        <v>1767.8333333333333</v>
      </c>
      <c r="L47" s="8">
        <f>SUM([1]Monatswerte!DG47:DR47)/12</f>
        <v>1859.5833333333333</v>
      </c>
      <c r="M47" s="8">
        <f>SUM([1]Monatswerte!DS47:ED47)/12</f>
        <v>1767.5833333333333</v>
      </c>
      <c r="N47" s="8">
        <f>SUM([1]Monatswerte!EE47:EP47)/12</f>
        <v>2063.8333333333335</v>
      </c>
      <c r="O47" s="8">
        <f>SUM([1]Monatswerte!EQ47:FB47)/12</f>
        <v>2100.9166666666665</v>
      </c>
      <c r="P47" s="8">
        <f>SUM([2]Monatswerte!FC47:FN47)/12</f>
        <v>2040.9166666666667</v>
      </c>
      <c r="Q47" s="8">
        <f>SUM([2]Monatswerte!FO47:FZ47)/12</f>
        <v>1908.9166666666667</v>
      </c>
      <c r="R47" s="8">
        <f>SUM([2]Monatswerte!GA47:GL47)/12</f>
        <v>1930.3333333333333</v>
      </c>
      <c r="S47" s="8">
        <f>SUM([2]Monatswerte!GM47:GX47)/12</f>
        <v>2349.4166666666665</v>
      </c>
      <c r="T47" s="8">
        <f>SUM([2]Monatswerte!GY47:HJ47)/12</f>
        <v>1873.8333333333333</v>
      </c>
      <c r="U47" s="8">
        <f>SUM([2]Monatswerte!HK47:HV47)/12</f>
        <v>1660</v>
      </c>
      <c r="V47" s="8">
        <f>SUM([2]Monatswerte!HW47:IH47)/12</f>
        <v>1815.75</v>
      </c>
      <c r="W47" s="8">
        <f>SUM([3]Monatswerte!II47:IT47)/12</f>
        <v>2157.9166666666665</v>
      </c>
    </row>
    <row r="48" spans="1:23" x14ac:dyDescent="0.2">
      <c r="A48" s="16" t="s">
        <v>18</v>
      </c>
      <c r="B48" s="1">
        <v>35</v>
      </c>
      <c r="C48" s="8">
        <f>SUM([1]Monatswerte!C48:N48)/12</f>
        <v>1508.0833333333333</v>
      </c>
      <c r="D48" s="8">
        <f>SUM([1]Monatswerte!O48:Z48)/12</f>
        <v>1427.0833333333333</v>
      </c>
      <c r="E48" s="8">
        <f>SUM([1]Monatswerte!AG48:AL48)/12</f>
        <v>574.83333333333337</v>
      </c>
      <c r="F48" s="8">
        <f>SUM([1]Monatswerte!AM48:AX48)/12</f>
        <v>1100.25</v>
      </c>
      <c r="G48" s="8">
        <f>SUM([1]Monatswerte!AY48:BJ48)/12</f>
        <v>999.08333333333337</v>
      </c>
      <c r="H48" s="8">
        <f>SUM([1]Monatswerte!BK48:BV48)/12</f>
        <v>1603.1666666666667</v>
      </c>
      <c r="I48" s="8">
        <f>SUM([1]Monatswerte!BW48:CH48)/12</f>
        <v>1346</v>
      </c>
      <c r="J48" s="8">
        <f>SUM([1]Monatswerte!CI48:CT48)/12</f>
        <v>1052.0833333333333</v>
      </c>
      <c r="K48" s="8">
        <f>SUM([1]Monatswerte!CU48:DF48)/12</f>
        <v>1219.8333333333333</v>
      </c>
      <c r="L48" s="8">
        <f>SUM([1]Monatswerte!DG48:DR48)/12</f>
        <v>1291.5</v>
      </c>
      <c r="M48" s="8">
        <f>SUM([1]Monatswerte!DS48:ED48)/12</f>
        <v>1160.0833333333333</v>
      </c>
      <c r="N48" s="8">
        <f>SUM([1]Monatswerte!EE48:EP48)/12</f>
        <v>1304.9166666666667</v>
      </c>
      <c r="O48" s="8">
        <f>SUM([1]Monatswerte!EQ48:FB48)/12</f>
        <v>1428.8333333333333</v>
      </c>
      <c r="P48" s="8">
        <f>SUM([2]Monatswerte!FC48:FN48)/12</f>
        <v>1344.75</v>
      </c>
      <c r="Q48" s="8">
        <f>SUM([2]Monatswerte!FO48:FZ48)/12</f>
        <v>1199.8333333333333</v>
      </c>
      <c r="R48" s="8">
        <f>SUM([2]Monatswerte!GA48:GL48)/12</f>
        <v>1178.9166666666667</v>
      </c>
      <c r="S48" s="8">
        <f>SUM([2]Monatswerte!GM48:GX48)/12</f>
        <v>1545.8333333333333</v>
      </c>
      <c r="T48" s="8">
        <f>SUM([2]Monatswerte!GY48:HJ48)/12</f>
        <v>1321.0833333333333</v>
      </c>
      <c r="U48" s="8">
        <f>SUM([2]Monatswerte!HK48:HV48)/12</f>
        <v>1059.9166666666667</v>
      </c>
      <c r="V48" s="8">
        <f>SUM([2]Monatswerte!HW48:IH48)/12</f>
        <v>1059.0833333333333</v>
      </c>
      <c r="W48" s="8">
        <f>SUM([3]Monatswerte!II48:IT48)/12</f>
        <v>1311.5</v>
      </c>
    </row>
    <row r="49" spans="1:23" x14ac:dyDescent="0.2">
      <c r="A49" s="16" t="s">
        <v>19</v>
      </c>
      <c r="B49" s="1">
        <v>36</v>
      </c>
      <c r="C49" s="8">
        <f>SUM([1]Monatswerte!C49:N49)/12</f>
        <v>1045.6666666666667</v>
      </c>
      <c r="D49" s="8">
        <f>SUM([1]Monatswerte!O49:Z49)/12</f>
        <v>979.33333333333337</v>
      </c>
      <c r="E49" s="8">
        <f>SUM([1]Monatswerte!AG49:AL49)/12</f>
        <v>367.33333333333331</v>
      </c>
      <c r="F49" s="8">
        <f>SUM([1]Monatswerte!AM49:AX49)/12</f>
        <v>720.33333333333337</v>
      </c>
      <c r="G49" s="8">
        <f>SUM([1]Monatswerte!AY49:BJ49)/12</f>
        <v>628.58333333333337</v>
      </c>
      <c r="H49" s="8">
        <f>SUM([1]Monatswerte!BK49:BV49)/12</f>
        <v>1040.8333333333333</v>
      </c>
      <c r="I49" s="8">
        <f>SUM([1]Monatswerte!BW49:CH49)/12</f>
        <v>990.41666666666663</v>
      </c>
      <c r="J49" s="8">
        <f>SUM([1]Monatswerte!CI49:CT49)/12</f>
        <v>658.91666666666663</v>
      </c>
      <c r="K49" s="8">
        <f>SUM([1]Monatswerte!CU49:DF49)/12</f>
        <v>784.58333333333337</v>
      </c>
      <c r="L49" s="8">
        <f>SUM([1]Monatswerte!DG49:DR49)/12</f>
        <v>862.91666666666663</v>
      </c>
      <c r="M49" s="8">
        <f>SUM([1]Monatswerte!DS49:ED49)/12</f>
        <v>765.41666666666663</v>
      </c>
      <c r="N49" s="8">
        <f>SUM([1]Monatswerte!EE49:EP49)/12</f>
        <v>824.08333333333337</v>
      </c>
      <c r="O49" s="8">
        <f>SUM([1]Monatswerte!EQ49:FB49)/12</f>
        <v>980.5</v>
      </c>
      <c r="P49" s="8">
        <f>SUM([2]Monatswerte!FC49:FN49)/12</f>
        <v>914.66666666666663</v>
      </c>
      <c r="Q49" s="8">
        <f>SUM([2]Monatswerte!FO49:FZ49)/12</f>
        <v>822.25</v>
      </c>
      <c r="R49" s="8">
        <f>SUM([2]Monatswerte!GA49:GL49)/12</f>
        <v>760.83333333333337</v>
      </c>
      <c r="S49" s="8">
        <f>SUM([2]Monatswerte!GM49:GX49)/12</f>
        <v>1044.1666666666667</v>
      </c>
      <c r="T49" s="8">
        <f>SUM([2]Monatswerte!GY49:HJ49)/12</f>
        <v>1015.5</v>
      </c>
      <c r="U49" s="8">
        <f>SUM([2]Monatswerte!HK49:HV49)/12</f>
        <v>721.33333333333337</v>
      </c>
      <c r="V49" s="8">
        <f>SUM([2]Monatswerte!HW49:IH49)/12</f>
        <v>639.33333333333337</v>
      </c>
      <c r="W49" s="8">
        <f>SUM([3]Monatswerte!II49:IT49)/12</f>
        <v>843.08333333333337</v>
      </c>
    </row>
    <row r="50" spans="1:23" x14ac:dyDescent="0.2">
      <c r="A50" s="16" t="s">
        <v>20</v>
      </c>
      <c r="B50" s="1">
        <v>37</v>
      </c>
      <c r="C50" s="8">
        <f>SUM([1]Monatswerte!C50:N50)/12</f>
        <v>840.58333333333337</v>
      </c>
      <c r="D50" s="8">
        <f>SUM([1]Monatswerte!O50:Z50)/12</f>
        <v>764</v>
      </c>
      <c r="E50" s="8">
        <f>SUM([1]Monatswerte!AG50:AL50)/12</f>
        <v>313.91666666666669</v>
      </c>
      <c r="F50" s="8">
        <f>SUM([1]Monatswerte!AM50:AX50)/12</f>
        <v>534.66666666666663</v>
      </c>
      <c r="G50" s="8">
        <f>SUM([1]Monatswerte!AY50:BJ50)/12</f>
        <v>475.66666666666669</v>
      </c>
      <c r="H50" s="8">
        <f>SUM([1]Monatswerte!BK50:BV50)/12</f>
        <v>727.41666666666663</v>
      </c>
      <c r="I50" s="8">
        <f>SUM([1]Monatswerte!BW50:CH50)/12</f>
        <v>873.08333333333337</v>
      </c>
      <c r="J50" s="8">
        <f>SUM([1]Monatswerte!CI50:CT50)/12</f>
        <v>502.25</v>
      </c>
      <c r="K50" s="8">
        <f>SUM([1]Monatswerte!CU50:DF50)/12</f>
        <v>567.83333333333337</v>
      </c>
      <c r="L50" s="8">
        <f>SUM([1]Monatswerte!DG50:DR50)/12</f>
        <v>644.41666666666663</v>
      </c>
      <c r="M50" s="8">
        <f>SUM([1]Monatswerte!DS50:ED50)/12</f>
        <v>586.16666666666663</v>
      </c>
      <c r="N50" s="8">
        <f>SUM([1]Monatswerte!EE50:EP50)/12</f>
        <v>605.58333333333337</v>
      </c>
      <c r="O50" s="8">
        <f>SUM([1]Monatswerte!EQ50:FB50)/12</f>
        <v>761.83333333333337</v>
      </c>
      <c r="P50" s="8">
        <f>SUM([2]Monatswerte!FC50:FN50)/12</f>
        <v>732.91666666666663</v>
      </c>
      <c r="Q50" s="8">
        <f>SUM([2]Monatswerte!FO50:FZ50)/12</f>
        <v>655.5</v>
      </c>
      <c r="R50" s="8">
        <f>SUM([2]Monatswerte!GA50:GL50)/12</f>
        <v>558.33333333333337</v>
      </c>
      <c r="S50" s="8">
        <f>SUM([2]Monatswerte!GM50:GX50)/12</f>
        <v>777.16666666666663</v>
      </c>
      <c r="T50" s="8">
        <f>SUM([2]Monatswerte!GY50:HJ50)/12</f>
        <v>895.25</v>
      </c>
      <c r="U50" s="8">
        <f>SUM([2]Monatswerte!HK50:HV50)/12</f>
        <v>560.66666666666663</v>
      </c>
      <c r="V50" s="8">
        <f>SUM([2]Monatswerte!HW50:IH50)/12</f>
        <v>459.25</v>
      </c>
      <c r="W50" s="8">
        <f>SUM([3]Monatswerte!II50:IT50)/12</f>
        <v>601.58333333333337</v>
      </c>
    </row>
    <row r="51" spans="1:23" x14ac:dyDescent="0.2">
      <c r="A51" s="16" t="s">
        <v>21</v>
      </c>
      <c r="B51" s="1">
        <v>38</v>
      </c>
      <c r="C51" s="8">
        <f>SUM([1]Monatswerte!C51:N51)/12</f>
        <v>2012.25</v>
      </c>
      <c r="D51" s="8">
        <f>SUM([1]Monatswerte!O51:Z51)/12</f>
        <v>2052.3333333333335</v>
      </c>
      <c r="E51" s="8">
        <f>SUM([1]Monatswerte!AG51:AL51)/12</f>
        <v>937</v>
      </c>
      <c r="F51" s="8">
        <f>SUM([1]Monatswerte!AM51:AX51)/12</f>
        <v>1535.9166666666667</v>
      </c>
      <c r="G51" s="8">
        <f>SUM([1]Monatswerte!AY51:BJ51)/12</f>
        <v>1223.8333333333333</v>
      </c>
      <c r="H51" s="8">
        <f>SUM([1]Monatswerte!BK51:BV51)/12</f>
        <v>1376.9166666666667</v>
      </c>
      <c r="I51" s="8">
        <f>SUM([1]Monatswerte!BW51:CH51)/12</f>
        <v>2311.9166666666665</v>
      </c>
      <c r="J51" s="8">
        <f>SUM([1]Monatswerte!CI51:CT51)/12</f>
        <v>1659.8333333333333</v>
      </c>
      <c r="K51" s="8">
        <f>SUM([1]Monatswerte!CU51:DF51)/12</f>
        <v>1267.75</v>
      </c>
      <c r="L51" s="8">
        <f>SUM([1]Monatswerte!DG51:DR51)/12</f>
        <v>1418.1666666666667</v>
      </c>
      <c r="M51" s="8">
        <f>SUM([1]Monatswerte!DS51:ED51)/12</f>
        <v>1356.8333333333333</v>
      </c>
      <c r="N51" s="8">
        <f>SUM([1]Monatswerte!EE51:EP51)/12</f>
        <v>1296</v>
      </c>
      <c r="O51" s="8">
        <f>SUM([1]Monatswerte!EQ51:FB51)/12</f>
        <v>1602.3333333333333</v>
      </c>
      <c r="P51" s="8">
        <f>SUM([2]Monatswerte!FC51:FN51)/12</f>
        <v>1826.8333333333333</v>
      </c>
      <c r="Q51" s="8">
        <f>SUM([2]Monatswerte!FO51:FZ51)/12</f>
        <v>1593.8333333333333</v>
      </c>
      <c r="R51" s="8">
        <f>SUM([2]Monatswerte!GA51:GL51)/12</f>
        <v>1289.1666666666667</v>
      </c>
      <c r="S51" s="8">
        <f>SUM([2]Monatswerte!GM51:GX51)/12</f>
        <v>1664.6666666666667</v>
      </c>
      <c r="T51" s="8">
        <f>SUM([2]Monatswerte!GY51:HJ51)/12</f>
        <v>2727.3333333333335</v>
      </c>
      <c r="U51" s="8">
        <f>SUM([2]Monatswerte!HK51:HV51)/12</f>
        <v>2121.0833333333335</v>
      </c>
      <c r="V51" s="8">
        <f>SUM([2]Monatswerte!HW51:IH51)/12</f>
        <v>1210.4166666666667</v>
      </c>
      <c r="W51" s="8">
        <f>SUM([3]Monatswerte!II51:IT51)/12</f>
        <v>1167.8333333333333</v>
      </c>
    </row>
    <row r="52" spans="1:23" x14ac:dyDescent="0.2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3" spans="1:23" ht="14.25" x14ac:dyDescent="0.25">
      <c r="A53" s="15" t="s">
        <v>9</v>
      </c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1:23" x14ac:dyDescent="0.2">
      <c r="A54" s="1" t="s">
        <v>6</v>
      </c>
      <c r="B54" s="1">
        <v>39</v>
      </c>
      <c r="C54" s="8">
        <f>SUM([1]Monatswerte!C54:N54)/12</f>
        <v>162</v>
      </c>
      <c r="D54" s="8">
        <f>SUM([1]Monatswerte!O54:Z54)/12</f>
        <v>179</v>
      </c>
      <c r="E54" s="8">
        <f>SUM([1]Monatswerte!AG54:AL54)/12</f>
        <v>69.583333333333329</v>
      </c>
      <c r="F54" s="8">
        <f>SUM([1]Monatswerte!AM54:AX54)/12</f>
        <v>206.5</v>
      </c>
      <c r="G54" s="8">
        <f>SUM([1]Monatswerte!AY54:BJ54)/12</f>
        <v>191.58333333333334</v>
      </c>
      <c r="H54" s="8">
        <f>SUM([1]Monatswerte!BK54:BV54)/12</f>
        <v>173.08333333333334</v>
      </c>
      <c r="I54" s="8">
        <f>SUM([1]Monatswerte!BW54:CH54)/12</f>
        <v>206.33333333333334</v>
      </c>
      <c r="J54" s="8">
        <f>SUM([1]Monatswerte!CI54:CT54)/12</f>
        <v>202.41666666666666</v>
      </c>
      <c r="K54" s="8">
        <f>SUM([1]Monatswerte!CU54:DF54)/12</f>
        <v>179.16666666666666</v>
      </c>
      <c r="L54" s="8">
        <f>SUM([1]Monatswerte!DG54:DR54)/12</f>
        <v>161.08333333333334</v>
      </c>
      <c r="M54" s="8">
        <f>SUM([1]Monatswerte!DS54:ED54)/12</f>
        <v>153.41666666666666</v>
      </c>
      <c r="N54" s="8">
        <f>SUM([1]Monatswerte!EE54:EP54)/12</f>
        <v>126.25</v>
      </c>
      <c r="O54" s="8">
        <f>SUM([1]Monatswerte!EQ54:FB54)/12</f>
        <v>112.5</v>
      </c>
      <c r="P54" s="8">
        <f>SUM([2]Monatswerte!FC54:FN54)/12</f>
        <v>134.91666666666666</v>
      </c>
      <c r="Q54" s="8">
        <f>SUM([2]Monatswerte!FO54:FZ54)/12</f>
        <v>419</v>
      </c>
      <c r="R54" s="8">
        <f>SUM([2]Monatswerte!GA54:GL54)/12</f>
        <v>722.66666666666663</v>
      </c>
      <c r="S54" s="8">
        <f>SUM([2]Monatswerte!GM54:GX54)/12</f>
        <v>900.08333333333337</v>
      </c>
      <c r="T54" s="8">
        <f>SUM([2]Monatswerte!GY54:HJ54)/12</f>
        <v>1290.8333333333333</v>
      </c>
      <c r="U54" s="8">
        <f>SUM([2]Monatswerte!HK54:HV54)/12</f>
        <v>1631.5833333333333</v>
      </c>
      <c r="V54" s="8">
        <f>SUM([2]Monatswerte!HW54:IH54)/12</f>
        <v>1589.4166666666667</v>
      </c>
      <c r="W54" s="8">
        <f>SUM([3]Monatswerte!II54:IT54)/12</f>
        <v>1444.5833333333333</v>
      </c>
    </row>
    <row r="55" spans="1:23" x14ac:dyDescent="0.2">
      <c r="A55" s="1" t="s">
        <v>7</v>
      </c>
      <c r="B55" s="1">
        <v>40</v>
      </c>
      <c r="C55" s="8">
        <f>SUM([1]Monatswerte!C55:N55)/12</f>
        <v>154.33333333333334</v>
      </c>
      <c r="D55" s="8">
        <f>SUM([1]Monatswerte!O55:Z55)/12</f>
        <v>188</v>
      </c>
      <c r="E55" s="8">
        <f>SUM([1]Monatswerte!AG55:AL55)/12</f>
        <v>70.25</v>
      </c>
      <c r="F55" s="8">
        <f>SUM([1]Monatswerte!AM55:AX55)/12</f>
        <v>203.83333333333334</v>
      </c>
      <c r="G55" s="8">
        <f>SUM([1]Monatswerte!AY55:BJ55)/12</f>
        <v>196.91666666666666</v>
      </c>
      <c r="H55" s="8">
        <f>SUM([1]Monatswerte!BK55:BV55)/12</f>
        <v>167.5</v>
      </c>
      <c r="I55" s="8">
        <f>SUM([1]Monatswerte!BW55:CH55)/12</f>
        <v>202.16666666666666</v>
      </c>
      <c r="J55" s="8">
        <f>SUM([1]Monatswerte!CI55:CT55)/12</f>
        <v>208.33333333333334</v>
      </c>
      <c r="K55" s="8">
        <f>SUM([1]Monatswerte!CU55:DF55)/12</f>
        <v>179.16666666666666</v>
      </c>
      <c r="L55" s="8">
        <f>SUM([1]Monatswerte!DG55:DR55)/12</f>
        <v>162.5</v>
      </c>
      <c r="M55" s="8">
        <f>SUM([1]Monatswerte!DS55:ED55)/12</f>
        <v>157.5</v>
      </c>
      <c r="N55" s="8">
        <f>SUM([1]Monatswerte!EE55:EP55)/12</f>
        <v>128.66666666666666</v>
      </c>
      <c r="O55" s="8">
        <f>SUM([1]Monatswerte!EQ55:FB55)/12</f>
        <v>110.08333333333333</v>
      </c>
      <c r="P55" s="8">
        <f>SUM([2]Monatswerte!FC55:FN55)/12</f>
        <v>130.41666666666666</v>
      </c>
      <c r="Q55" s="8">
        <f>SUM([2]Monatswerte!FO55:FZ55)/12</f>
        <v>385.41666666666669</v>
      </c>
      <c r="R55" s="8">
        <f>SUM([2]Monatswerte!GA55:GL55)/12</f>
        <v>710.91666666666663</v>
      </c>
      <c r="S55" s="8">
        <f>SUM([2]Monatswerte!GM55:GX55)/12</f>
        <v>882.75</v>
      </c>
      <c r="T55" s="8">
        <f>SUM([2]Monatswerte!GY55:HJ55)/12</f>
        <v>1276.5833333333333</v>
      </c>
      <c r="U55" s="8">
        <f>SUM([2]Monatswerte!HK55:HV55)/12</f>
        <v>1574.8333333333333</v>
      </c>
      <c r="V55" s="8">
        <f>SUM([2]Monatswerte!HW55:IH55)/12</f>
        <v>1617.6666666666667</v>
      </c>
      <c r="W55" s="8">
        <f>SUM([3]Monatswerte!II55:IT55)/12</f>
        <v>1445.0833333333333</v>
      </c>
    </row>
    <row r="56" spans="1:23" x14ac:dyDescent="0.2"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1:23" ht="14.25" x14ac:dyDescent="0.25">
      <c r="A57" s="3" t="s">
        <v>44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1:23" x14ac:dyDescent="0.2">
      <c r="A58" s="1" t="s">
        <v>68</v>
      </c>
      <c r="B58" s="1">
        <v>41</v>
      </c>
      <c r="C58" s="8">
        <f>SUM([1]Monatswerte!C58:N58)/12</f>
        <v>7415.416666666667</v>
      </c>
      <c r="D58" s="8">
        <f>SUM([1]Monatswerte!O58:Z58)/12</f>
        <v>4267.916666666667</v>
      </c>
      <c r="E58" s="8">
        <f>SUM([1]Monatswerte!AG58:AL58)/12</f>
        <v>57.5</v>
      </c>
      <c r="F58" s="8">
        <f>SUM([1]Monatswerte!AM58:AX58)/12</f>
        <v>451.83333333333331</v>
      </c>
      <c r="G58" s="8">
        <f>SUM([1]Monatswerte!AY58:BJ58)/12</f>
        <v>5765.333333333333</v>
      </c>
      <c r="H58" s="18">
        <f>SUM([1]Monatswerte!BK58:BV58)/12</f>
        <v>186240.58333333334</v>
      </c>
      <c r="I58" s="8">
        <f>SUM([1]Monatswerte!BW58:CH58)/12</f>
        <v>32099.583333333332</v>
      </c>
      <c r="J58" s="8">
        <f>SUM([1]Monatswerte!CI58:CT58)/12</f>
        <v>11281.833333333334</v>
      </c>
      <c r="K58" s="8">
        <f>SUM([1]Monatswerte!CU58:DF58)/12</f>
        <v>21761.25</v>
      </c>
      <c r="L58" s="8">
        <f>SUM([1]Monatswerte!DG58:DR58)/12</f>
        <v>21794.666666666668</v>
      </c>
      <c r="M58" s="8">
        <f>SUM([1]Monatswerte!DS58:ED58)/12</f>
        <v>5931.333333333333</v>
      </c>
      <c r="N58" s="8">
        <f>SUM([1]Monatswerte!EE58:EP58)/12</f>
        <v>13262.25</v>
      </c>
      <c r="O58" s="8">
        <f>SUM([1]Monatswerte!EQ58:FB58)/12</f>
        <v>20903.583333333332</v>
      </c>
      <c r="P58" s="8">
        <f>SUM([2]Monatswerte!EC58:FN58)/12</f>
        <v>41624.666666666664</v>
      </c>
      <c r="Q58" s="8">
        <f>SUM([2]Monatswerte!FO58:FZ58)/12</f>
        <v>4073.3333333333335</v>
      </c>
      <c r="R58" s="8">
        <f>SUM([2]Monatswerte!GA58:GL58)/12</f>
        <v>6576.333333333333</v>
      </c>
      <c r="S58" s="8">
        <f>SUM([2]Monatswerte!GM58:GX58)/12</f>
        <v>805247.25</v>
      </c>
      <c r="T58" s="8">
        <f>SUM([2]Monatswerte!GN58:GY58)/12</f>
        <v>879975.08333333337</v>
      </c>
      <c r="U58" s="8">
        <f>SUM([2]Monatswerte!HK58:HV58)/12</f>
        <v>39285.246666666666</v>
      </c>
      <c r="V58" s="8">
        <f>SUM([2]Monatswerte!HW58:IH58)/12</f>
        <v>17765.166666666668</v>
      </c>
      <c r="W58" s="8"/>
    </row>
    <row r="59" spans="1:23" x14ac:dyDescent="0.2">
      <c r="A59" s="1" t="s">
        <v>69</v>
      </c>
      <c r="B59" s="1">
        <v>42</v>
      </c>
      <c r="C59" s="8">
        <f>SUM([1]Monatswerte!C59:N59)/12</f>
        <v>15.916666666666666</v>
      </c>
      <c r="D59" s="8">
        <f>SUM([1]Monatswerte!O59:Z59)/12</f>
        <v>4.416666666666667</v>
      </c>
      <c r="E59" s="8">
        <f>SUM([1]Monatswerte!AG59:AL59)/12</f>
        <v>0.25</v>
      </c>
      <c r="F59" s="8">
        <f>SUM([1]Monatswerte!AM59:AX59)/12</f>
        <v>2.25</v>
      </c>
      <c r="G59" s="8">
        <f>SUM([1]Monatswerte!AY59:BJ59)/12</f>
        <v>3.5</v>
      </c>
      <c r="H59" s="8">
        <f>SUM([1]Monatswerte!BK59:BV59)/12</f>
        <v>184.08333333333334</v>
      </c>
      <c r="I59" s="8">
        <f>SUM([1]Monatswerte!BW59:CH59)/12</f>
        <v>71</v>
      </c>
      <c r="J59" s="8">
        <f>SUM([1]Monatswerte!CI59:CT59)/12</f>
        <v>15.666666666666666</v>
      </c>
      <c r="K59" s="8">
        <f>SUM([1]Monatswerte!CU59:DF59)/12</f>
        <v>30.333333333333332</v>
      </c>
      <c r="L59" s="8">
        <f>SUM([1]Monatswerte!DG59:DR59)/12</f>
        <v>28.833333333333332</v>
      </c>
      <c r="M59" s="8">
        <f>SUM([1]Monatswerte!DS59:ED59)/12</f>
        <v>7.083333333333333</v>
      </c>
      <c r="N59" s="8">
        <f>SUM([1]Monatswerte!EE59:EP59)/12</f>
        <v>21.166666666666668</v>
      </c>
      <c r="O59" s="8">
        <f>SUM([1]Monatswerte!EQ59:FB59)/12</f>
        <v>34.25</v>
      </c>
      <c r="P59" s="8">
        <f>SUM([2]Monatswerte!EC59:FN59)/12</f>
        <v>70.75</v>
      </c>
      <c r="Q59" s="8">
        <f>SUM([2]Monatswerte!FO59:FZ59)/12</f>
        <v>3.5</v>
      </c>
      <c r="R59" s="8">
        <f>SUM([2]Monatswerte!GA59:GL59)/12</f>
        <v>4.25</v>
      </c>
      <c r="S59" s="8">
        <f>SUM([2]Monatswerte!GM59:GX59)/12</f>
        <v>1410.1666666666667</v>
      </c>
      <c r="T59" s="8">
        <f>SUM([2]Monatswerte!GN59:GY59)/12</f>
        <v>1539.3333333333333</v>
      </c>
      <c r="U59" s="8">
        <f>SUM([2]Monatswerte!HK59:HV59)/12</f>
        <v>83.25</v>
      </c>
      <c r="V59" s="8">
        <f>SUM([2]Monatswerte!HW59:IH59)/12</f>
        <v>14.083333333333334</v>
      </c>
      <c r="W59" s="8"/>
    </row>
    <row r="60" spans="1:23" x14ac:dyDescent="0.2">
      <c r="A60" s="1" t="s">
        <v>70</v>
      </c>
      <c r="B60" s="1">
        <v>43</v>
      </c>
      <c r="C60" s="8">
        <f>SUM([1]Monatswerte!C60:N60)/12</f>
        <v>119.75</v>
      </c>
      <c r="D60" s="8">
        <f>SUM([1]Monatswerte!O60:Z60)/12</f>
        <v>83.666666666666671</v>
      </c>
      <c r="E60" s="8">
        <f>SUM([1]Monatswerte!AG60:AL60)/12</f>
        <v>0.66666666666666663</v>
      </c>
      <c r="F60" s="8">
        <f>SUM([1]Monatswerte!AM60:AX60)/12</f>
        <v>6.833333333333333</v>
      </c>
      <c r="G60" s="8">
        <f>SUM([1]Monatswerte!AY60:BJ60)/12</f>
        <v>83.333333333333329</v>
      </c>
      <c r="H60" s="8">
        <f>SUM([1]Monatswerte!BK60:BV60)/12</f>
        <v>3205.5833333333335</v>
      </c>
      <c r="I60" s="8">
        <f>SUM([1]Monatswerte!BW60:CH60)/12</f>
        <v>575</v>
      </c>
      <c r="J60" s="8">
        <f>SUM([1]Monatswerte!CI60:CT60)/12</f>
        <v>207.91666666666666</v>
      </c>
      <c r="K60" s="8">
        <f>SUM([1]Monatswerte!CU60:DF60)/12</f>
        <v>393.5</v>
      </c>
      <c r="L60" s="8">
        <f>SUM([1]Monatswerte!DG60:DR60)/12</f>
        <v>539.83333333333337</v>
      </c>
      <c r="M60" s="8">
        <f>SUM([1]Monatswerte!DS60:ED60)/12</f>
        <v>149.41666666666666</v>
      </c>
      <c r="N60" s="8">
        <f>SUM([1]Monatswerte!EE60:EP60)/12</f>
        <v>263.58333333333331</v>
      </c>
      <c r="O60" s="8">
        <f>SUM([1]Monatswerte!EQ60:FB60)/12</f>
        <v>461.16666666666669</v>
      </c>
      <c r="P60" s="8">
        <f>SUM([2]Monatswerte!EC60:FN60)/12</f>
        <v>881.08333333333337</v>
      </c>
      <c r="Q60" s="8">
        <f>SUM([2]Monatswerte!FO60:FZ60)/12</f>
        <v>73.083333333333329</v>
      </c>
      <c r="R60" s="8">
        <f>SUM([2]Monatswerte!GA60:GL60)/12</f>
        <v>169.08333333333334</v>
      </c>
      <c r="S60" s="8">
        <f>SUM([2]Monatswerte!GM60:GX60)/12</f>
        <v>13687.5</v>
      </c>
      <c r="T60" s="8">
        <f>SUM([2]Monatswerte!GN60:GY60)/12</f>
        <v>14913.75</v>
      </c>
      <c r="U60" s="8">
        <f>SUM([2]Monatswerte!HK60:HV60)/12</f>
        <v>708.66666666666663</v>
      </c>
      <c r="V60" s="8">
        <f>SUM([2]Monatswerte!HW60:IH60)/12</f>
        <v>335</v>
      </c>
      <c r="W60" s="8"/>
    </row>
    <row r="61" spans="1:23" x14ac:dyDescent="0.2"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1:23" x14ac:dyDescent="0.2">
      <c r="A62" s="1" t="s">
        <v>67</v>
      </c>
      <c r="B62" s="1">
        <v>44</v>
      </c>
      <c r="C62" s="8"/>
      <c r="D62" s="8"/>
      <c r="E62" s="8"/>
      <c r="F62" s="8"/>
      <c r="G62" s="8"/>
      <c r="H62" s="8"/>
      <c r="I62" s="8"/>
      <c r="J62" s="8"/>
      <c r="K62" s="8"/>
      <c r="L62" s="8">
        <f>SUM([1]Monatswerte!DG62:DR62)/12</f>
        <v>18.25</v>
      </c>
      <c r="M62" s="8">
        <f>SUM([1]Monatswerte!DS62:ED62)/12</f>
        <v>7.416666666666667</v>
      </c>
      <c r="N62" s="8">
        <f>SUM([1]Monatswerte!EE62:EP62)/12</f>
        <v>15.833333333333334</v>
      </c>
      <c r="O62" s="8">
        <f>SUM([1]Monatswerte!EQ62:FB62)/12</f>
        <v>18.25</v>
      </c>
      <c r="P62" s="8">
        <f>SUM([2]Monatswerte!FC62:FN62)/12</f>
        <v>8.3333333333333339</v>
      </c>
      <c r="Q62" s="8">
        <f>SUM([2]Monatswerte!FO62:FZ62)/12</f>
        <v>2.75</v>
      </c>
      <c r="R62" s="8">
        <f>SUM([2]Monatswerte!GA62:GL62)/12</f>
        <v>4.25</v>
      </c>
      <c r="S62" s="8">
        <f>SUM([2]Monatswerte!GM62:GX62)/12</f>
        <v>1099.75</v>
      </c>
      <c r="T62" s="8">
        <f>SUM([2]Monatswerte!GY62:HJ62)/12</f>
        <v>365.25</v>
      </c>
      <c r="U62" s="8">
        <f>SUM([2]Monatswerte!HK62:HV62)/12</f>
        <v>53.25</v>
      </c>
      <c r="V62" s="8">
        <f>SUM([2]Monatswerte!HW62:IH62)/12</f>
        <v>13.583333333333334</v>
      </c>
      <c r="W62" s="8">
        <f>SUM([3]Monatswerte!II62:IT62)/12</f>
        <v>20.5</v>
      </c>
    </row>
    <row r="63" spans="1:23" x14ac:dyDescent="0.2">
      <c r="A63" s="1" t="s">
        <v>26</v>
      </c>
      <c r="B63" s="1">
        <v>45</v>
      </c>
      <c r="C63" s="8"/>
      <c r="D63" s="8"/>
      <c r="E63" s="8"/>
      <c r="F63" s="8"/>
      <c r="G63" s="8"/>
      <c r="H63" s="8"/>
      <c r="I63" s="8"/>
      <c r="J63" s="8"/>
      <c r="K63" s="8"/>
      <c r="L63" s="8">
        <f>SUM([1]Monatswerte!DG63:DR63)/12</f>
        <v>16.5</v>
      </c>
      <c r="M63" s="8">
        <f>SUM([1]Monatswerte!DS63:ED63)/12</f>
        <v>5.75</v>
      </c>
      <c r="N63" s="8">
        <f>SUM([1]Monatswerte!EE63:EP63)/12</f>
        <v>14.833333333333334</v>
      </c>
      <c r="O63" s="8">
        <f>SUM([1]Monatswerte!EQ63:FB63)/12</f>
        <v>17.25</v>
      </c>
      <c r="P63" s="8">
        <f>SUM([2]Monatswerte!FC63:FN63)/12</f>
        <v>7.25</v>
      </c>
      <c r="Q63" s="8">
        <f>SUM([2]Monatswerte!FO63:FZ63)/12</f>
        <v>1.75</v>
      </c>
      <c r="R63" s="8">
        <f>SUM([2]Monatswerte!GA63:GL63)/12</f>
        <v>2.8333333333333335</v>
      </c>
      <c r="S63" s="8">
        <f>SUM([2]Monatswerte!GM63:GX63)/12</f>
        <v>1066.75</v>
      </c>
      <c r="T63" s="8">
        <f>SUM([2]Monatswerte!GY63:HJ63)/12</f>
        <v>350.33333333333331</v>
      </c>
      <c r="U63" s="8">
        <f>SUM([2]Monatswerte!HK63:HV63)/12</f>
        <v>43.416666666666664</v>
      </c>
      <c r="V63" s="8">
        <f>SUM([2]Monatswerte!HW63:IH63)/12</f>
        <v>11.5</v>
      </c>
      <c r="W63" s="8">
        <f>SUM([3]Monatswerte!II63:IT63)/12</f>
        <v>18.25</v>
      </c>
    </row>
    <row r="64" spans="1:23" x14ac:dyDescent="0.2">
      <c r="A64" s="1" t="s">
        <v>71</v>
      </c>
      <c r="B64" s="1">
        <v>46</v>
      </c>
      <c r="C64" s="8"/>
      <c r="D64" s="8"/>
      <c r="E64" s="8"/>
      <c r="F64" s="8"/>
      <c r="G64" s="8"/>
      <c r="H64" s="8"/>
      <c r="I64" s="8"/>
      <c r="J64" s="8"/>
      <c r="K64" s="8"/>
      <c r="L64" s="8">
        <f>SUM([1]Monatswerte!DG64:DR64)/12</f>
        <v>368.16666666666669</v>
      </c>
      <c r="M64" s="8">
        <f>SUM([1]Monatswerte!DS64:ED64)/12</f>
        <v>148.16666666666666</v>
      </c>
      <c r="N64" s="8">
        <f>SUM([1]Monatswerte!EE64:EP64)/12</f>
        <v>280.83333333333331</v>
      </c>
      <c r="O64" s="8">
        <f>SUM([1]Monatswerte!EQ64:FB64)/12</f>
        <v>274.66666666666669</v>
      </c>
      <c r="P64" s="8">
        <f>SUM([2]Monatswerte!FC64:FN64)/12</f>
        <v>97.333333333333329</v>
      </c>
      <c r="Q64" s="8">
        <f>SUM([2]Monatswerte!FO64:FZ64)/12</f>
        <v>44.666666666666664</v>
      </c>
      <c r="R64" s="8">
        <f>SUM([2]Monatswerte!GA64:GL64)/12</f>
        <v>96.833333333333329</v>
      </c>
      <c r="S64" s="8">
        <f>SUM([2]Monatswerte!GM64:GX64)/12</f>
        <v>11856.916666666666</v>
      </c>
      <c r="T64" s="8">
        <f>SUM([2]Monatswerte!GY64:HJ64)/12</f>
        <v>3880.3333333333335</v>
      </c>
      <c r="U64" s="8">
        <f>SUM([2]Monatswerte!HK64:HV64)/12</f>
        <v>644</v>
      </c>
      <c r="V64" s="8">
        <f>SUM([2]Monatswerte!HW64:IH64)/12</f>
        <v>361.58333333333331</v>
      </c>
      <c r="W64" s="8">
        <f>SUM([3]Monatswerte!II64:IT64)/12</f>
        <v>439.08333333333331</v>
      </c>
    </row>
  </sheetData>
  <pageMargins left="0.70866141732283472" right="0.70866141732283472" top="0.78740157480314965" bottom="0.78740157480314965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X83"/>
  <sheetViews>
    <sheetView workbookViewId="0">
      <pane xSplit="1" topLeftCell="GF1" activePane="topRight" state="frozen"/>
      <selection activeCell="A25" sqref="A25"/>
      <selection pane="topRight" activeCell="GM3" sqref="GM3"/>
    </sheetView>
  </sheetViews>
  <sheetFormatPr baseColWidth="10" defaultColWidth="11.42578125" defaultRowHeight="12.75" x14ac:dyDescent="0.2"/>
  <cols>
    <col min="1" max="1" width="45.7109375" style="1" customWidth="1"/>
    <col min="2" max="2" width="4.28515625" style="1" customWidth="1"/>
    <col min="3" max="13" width="7.7109375" style="1" customWidth="1"/>
    <col min="14" max="14" width="7.7109375" style="5" customWidth="1"/>
    <col min="15" max="25" width="7.7109375" style="1" customWidth="1"/>
    <col min="26" max="26" width="7.7109375" style="5" customWidth="1"/>
    <col min="27" max="37" width="7.7109375" style="1" customWidth="1"/>
    <col min="38" max="38" width="7.7109375" style="5" customWidth="1"/>
    <col min="39" max="49" width="7.7109375" style="1" customWidth="1"/>
    <col min="50" max="50" width="7.7109375" style="5" customWidth="1"/>
    <col min="51" max="61" width="7.7109375" style="1" customWidth="1"/>
    <col min="62" max="62" width="7.7109375" style="5" customWidth="1"/>
    <col min="63" max="73" width="7.7109375" style="1" customWidth="1"/>
    <col min="74" max="74" width="7.7109375" style="5" customWidth="1"/>
    <col min="75" max="85" width="7.7109375" style="1" customWidth="1"/>
    <col min="86" max="86" width="7.7109375" style="5" customWidth="1"/>
    <col min="87" max="97" width="7.7109375" style="1" customWidth="1"/>
    <col min="98" max="98" width="7.7109375" style="5" customWidth="1"/>
    <col min="99" max="109" width="7.7109375" style="1" customWidth="1"/>
    <col min="110" max="110" width="7.7109375" style="5" customWidth="1"/>
    <col min="111" max="121" width="7.7109375" style="1" customWidth="1"/>
    <col min="122" max="122" width="7.7109375" style="5" customWidth="1"/>
    <col min="123" max="133" width="7.7109375" style="1" customWidth="1"/>
    <col min="134" max="134" width="7.7109375" style="5" customWidth="1"/>
    <col min="135" max="145" width="7.7109375" style="1" customWidth="1"/>
    <col min="146" max="146" width="7.7109375" style="5" customWidth="1"/>
    <col min="147" max="153" width="7.7109375" style="1" customWidth="1"/>
    <col min="154" max="154" width="8.140625" style="1" bestFit="1" customWidth="1"/>
    <col min="155" max="155" width="7.85546875" style="1" bestFit="1" customWidth="1"/>
    <col min="156" max="156" width="7.7109375" style="1" bestFit="1" customWidth="1"/>
    <col min="157" max="157" width="8.140625" style="1" bestFit="1" customWidth="1"/>
    <col min="158" max="158" width="7.85546875" style="5" bestFit="1" customWidth="1"/>
    <col min="159" max="159" width="7.5703125" style="1" bestFit="1" customWidth="1"/>
    <col min="160" max="160" width="8.42578125" style="1" bestFit="1" customWidth="1"/>
    <col min="161" max="161" width="7.28515625" style="1" customWidth="1"/>
    <col min="162" max="162" width="7.7109375" style="1" bestFit="1" customWidth="1"/>
    <col min="163" max="167" width="8.42578125" style="1" bestFit="1" customWidth="1"/>
    <col min="168" max="168" width="7.28515625" style="1" bestFit="1" customWidth="1"/>
    <col min="169" max="169" width="7.7109375" style="1" bestFit="1" customWidth="1"/>
    <col min="170" max="170" width="7.42578125" style="5" bestFit="1" customWidth="1"/>
    <col min="171" max="171" width="7" style="1" bestFit="1" customWidth="1"/>
    <col min="172" max="172" width="7.28515625" style="1" bestFit="1" customWidth="1"/>
    <col min="173" max="173" width="7.5703125" style="1" bestFit="1" customWidth="1"/>
    <col min="174" max="174" width="7.28515625" style="1" bestFit="1" customWidth="1"/>
    <col min="175" max="175" width="7.42578125" style="1" bestFit="1" customWidth="1"/>
    <col min="176" max="176" width="7.140625" style="1" bestFit="1" customWidth="1"/>
    <col min="177" max="177" width="7.28515625" style="1" bestFit="1" customWidth="1"/>
    <col min="178" max="178" width="7.7109375" style="1" bestFit="1" customWidth="1"/>
    <col min="179" max="179" width="7.42578125" style="1" bestFit="1" customWidth="1"/>
    <col min="180" max="180" width="7.28515625" style="1" bestFit="1" customWidth="1"/>
    <col min="181" max="181" width="7.7109375" style="1" bestFit="1" customWidth="1"/>
    <col min="182" max="182" width="7.42578125" style="5" bestFit="1" customWidth="1"/>
    <col min="183" max="183" width="7" style="1" bestFit="1" customWidth="1"/>
    <col min="184" max="184" width="7.28515625" style="1" bestFit="1" customWidth="1"/>
    <col min="185" max="185" width="7.7109375" style="1" bestFit="1" customWidth="1"/>
    <col min="186" max="186" width="7.28515625" style="1" bestFit="1" customWidth="1"/>
    <col min="187" max="187" width="7.42578125" style="1" bestFit="1" customWidth="1"/>
    <col min="188" max="188" width="7.140625" style="1" bestFit="1" customWidth="1"/>
    <col min="189" max="189" width="6.42578125" style="1" bestFit="1" customWidth="1"/>
    <col min="190" max="190" width="7.7109375" style="1" bestFit="1" customWidth="1"/>
    <col min="191" max="191" width="7.42578125" style="1" bestFit="1" customWidth="1"/>
    <col min="192" max="192" width="7.28515625" style="1" bestFit="1" customWidth="1"/>
    <col min="193" max="193" width="7.7109375" style="1" bestFit="1" customWidth="1"/>
    <col min="194" max="194" width="7.42578125" style="5" bestFit="1" customWidth="1"/>
    <col min="195" max="196" width="7.28515625" style="1" bestFit="1" customWidth="1"/>
    <col min="197" max="197" width="7.5703125" style="1" bestFit="1" customWidth="1"/>
    <col min="198" max="199" width="9.140625" style="1" customWidth="1"/>
    <col min="200" max="203" width="8.7109375" style="1" bestFit="1" customWidth="1"/>
    <col min="204" max="204" width="7.5703125" style="1" bestFit="1" customWidth="1"/>
    <col min="205" max="205" width="7.7109375" style="1" bestFit="1" customWidth="1"/>
    <col min="206" max="206" width="7.42578125" style="1" bestFit="1" customWidth="1"/>
    <col min="207" max="16384" width="11.42578125" style="1"/>
  </cols>
  <sheetData>
    <row r="1" spans="1:206" ht="14.25" x14ac:dyDescent="0.25">
      <c r="A1" s="6" t="s">
        <v>0</v>
      </c>
      <c r="B1" s="6" t="s">
        <v>46</v>
      </c>
      <c r="C1" s="6">
        <v>37987</v>
      </c>
      <c r="D1" s="6">
        <v>38018</v>
      </c>
      <c r="E1" s="6">
        <v>38047</v>
      </c>
      <c r="F1" s="6">
        <v>38078</v>
      </c>
      <c r="G1" s="6">
        <v>38108</v>
      </c>
      <c r="H1" s="6">
        <v>38139</v>
      </c>
      <c r="I1" s="6">
        <v>38169</v>
      </c>
      <c r="J1" s="6">
        <v>38200</v>
      </c>
      <c r="K1" s="6">
        <v>38231</v>
      </c>
      <c r="L1" s="6">
        <v>38261</v>
      </c>
      <c r="M1" s="6">
        <v>38292</v>
      </c>
      <c r="N1" s="11">
        <v>38322</v>
      </c>
      <c r="O1" s="6">
        <v>38353</v>
      </c>
      <c r="P1" s="6">
        <v>38384</v>
      </c>
      <c r="Q1" s="6">
        <v>38412</v>
      </c>
      <c r="R1" s="6">
        <v>38443</v>
      </c>
      <c r="S1" s="6">
        <v>38473</v>
      </c>
      <c r="T1" s="6">
        <v>38504</v>
      </c>
      <c r="U1" s="6">
        <v>38534</v>
      </c>
      <c r="V1" s="6">
        <v>38565</v>
      </c>
      <c r="W1" s="6">
        <v>38596</v>
      </c>
      <c r="X1" s="6">
        <v>38626</v>
      </c>
      <c r="Y1" s="6">
        <v>38657</v>
      </c>
      <c r="Z1" s="11">
        <v>38687</v>
      </c>
      <c r="AA1" s="6">
        <v>38718</v>
      </c>
      <c r="AB1" s="6">
        <v>38749</v>
      </c>
      <c r="AC1" s="6">
        <v>38777</v>
      </c>
      <c r="AD1" s="6">
        <v>38808</v>
      </c>
      <c r="AE1" s="6">
        <v>38838</v>
      </c>
      <c r="AF1" s="6">
        <v>38869</v>
      </c>
      <c r="AG1" s="6">
        <v>38899</v>
      </c>
      <c r="AH1" s="6">
        <v>38930</v>
      </c>
      <c r="AI1" s="6">
        <v>38961</v>
      </c>
      <c r="AJ1" s="6">
        <v>38991</v>
      </c>
      <c r="AK1" s="6">
        <v>39022</v>
      </c>
      <c r="AL1" s="11">
        <v>39052</v>
      </c>
      <c r="AM1" s="6">
        <v>39083</v>
      </c>
      <c r="AN1" s="6">
        <v>39114</v>
      </c>
      <c r="AO1" s="6">
        <v>39142</v>
      </c>
      <c r="AP1" s="6">
        <v>39173</v>
      </c>
      <c r="AQ1" s="6">
        <v>39203</v>
      </c>
      <c r="AR1" s="6">
        <v>39234</v>
      </c>
      <c r="AS1" s="6">
        <v>39264</v>
      </c>
      <c r="AT1" s="6">
        <v>39295</v>
      </c>
      <c r="AU1" s="6">
        <v>39326</v>
      </c>
      <c r="AV1" s="6">
        <v>39356</v>
      </c>
      <c r="AW1" s="6">
        <v>39387</v>
      </c>
      <c r="AX1" s="11">
        <v>39417</v>
      </c>
      <c r="AY1" s="6">
        <v>39448</v>
      </c>
      <c r="AZ1" s="6">
        <v>39479</v>
      </c>
      <c r="BA1" s="6">
        <v>39508</v>
      </c>
      <c r="BB1" s="6">
        <v>39539</v>
      </c>
      <c r="BC1" s="6">
        <v>39569</v>
      </c>
      <c r="BD1" s="6">
        <v>39600</v>
      </c>
      <c r="BE1" s="6">
        <v>39630</v>
      </c>
      <c r="BF1" s="6">
        <v>39661</v>
      </c>
      <c r="BG1" s="6">
        <v>39692</v>
      </c>
      <c r="BH1" s="6">
        <v>39722</v>
      </c>
      <c r="BI1" s="6">
        <v>39753</v>
      </c>
      <c r="BJ1" s="11">
        <v>39783</v>
      </c>
      <c r="BK1" s="6">
        <v>39814</v>
      </c>
      <c r="BL1" s="6">
        <v>39845</v>
      </c>
      <c r="BM1" s="6">
        <v>39873</v>
      </c>
      <c r="BN1" s="6">
        <v>39904</v>
      </c>
      <c r="BO1" s="6">
        <v>39934</v>
      </c>
      <c r="BP1" s="6">
        <v>39965</v>
      </c>
      <c r="BQ1" s="6">
        <v>39995</v>
      </c>
      <c r="BR1" s="6">
        <v>40026</v>
      </c>
      <c r="BS1" s="6">
        <v>40057</v>
      </c>
      <c r="BT1" s="6">
        <v>40087</v>
      </c>
      <c r="BU1" s="6">
        <v>40118</v>
      </c>
      <c r="BV1" s="11">
        <v>40148</v>
      </c>
      <c r="BW1" s="6">
        <v>40179</v>
      </c>
      <c r="BX1" s="6">
        <v>40210</v>
      </c>
      <c r="BY1" s="6">
        <v>40238</v>
      </c>
      <c r="BZ1" s="6">
        <v>40269</v>
      </c>
      <c r="CA1" s="6">
        <v>40299</v>
      </c>
      <c r="CB1" s="6">
        <v>40330</v>
      </c>
      <c r="CC1" s="6">
        <v>40360</v>
      </c>
      <c r="CD1" s="6">
        <v>40391</v>
      </c>
      <c r="CE1" s="6">
        <v>40422</v>
      </c>
      <c r="CF1" s="6">
        <v>40452</v>
      </c>
      <c r="CG1" s="6">
        <v>40483</v>
      </c>
      <c r="CH1" s="11">
        <v>40513</v>
      </c>
      <c r="CI1" s="6">
        <v>40544</v>
      </c>
      <c r="CJ1" s="6">
        <v>40575</v>
      </c>
      <c r="CK1" s="6">
        <v>40603</v>
      </c>
      <c r="CL1" s="6">
        <v>40634</v>
      </c>
      <c r="CM1" s="6">
        <v>40664</v>
      </c>
      <c r="CN1" s="6">
        <v>40695</v>
      </c>
      <c r="CO1" s="6">
        <v>40725</v>
      </c>
      <c r="CP1" s="6">
        <v>40756</v>
      </c>
      <c r="CQ1" s="6">
        <v>40787</v>
      </c>
      <c r="CR1" s="6">
        <v>40817</v>
      </c>
      <c r="CS1" s="6">
        <v>40848</v>
      </c>
      <c r="CT1" s="11">
        <v>40878</v>
      </c>
      <c r="CU1" s="6">
        <v>40909</v>
      </c>
      <c r="CV1" s="6">
        <v>40940</v>
      </c>
      <c r="CW1" s="6">
        <v>40969</v>
      </c>
      <c r="CX1" s="6">
        <v>41000</v>
      </c>
      <c r="CY1" s="6">
        <v>41030</v>
      </c>
      <c r="CZ1" s="6">
        <v>41061</v>
      </c>
      <c r="DA1" s="6">
        <v>41091</v>
      </c>
      <c r="DB1" s="6">
        <v>41122</v>
      </c>
      <c r="DC1" s="6">
        <v>41153</v>
      </c>
      <c r="DD1" s="6">
        <v>41183</v>
      </c>
      <c r="DE1" s="6">
        <v>41214</v>
      </c>
      <c r="DF1" s="11">
        <v>41244</v>
      </c>
      <c r="DG1" s="6">
        <v>41275</v>
      </c>
      <c r="DH1" s="6">
        <v>41306</v>
      </c>
      <c r="DI1" s="6">
        <v>41334</v>
      </c>
      <c r="DJ1" s="6">
        <v>41365</v>
      </c>
      <c r="DK1" s="6">
        <v>41395</v>
      </c>
      <c r="DL1" s="6">
        <v>41426</v>
      </c>
      <c r="DM1" s="6">
        <v>41456</v>
      </c>
      <c r="DN1" s="6">
        <v>41487</v>
      </c>
      <c r="DO1" s="6">
        <v>41518</v>
      </c>
      <c r="DP1" s="6">
        <v>41548</v>
      </c>
      <c r="DQ1" s="6">
        <v>41579</v>
      </c>
      <c r="DR1" s="11">
        <v>41609</v>
      </c>
      <c r="DS1" s="6">
        <v>41640</v>
      </c>
      <c r="DT1" s="6">
        <v>41671</v>
      </c>
      <c r="DU1" s="6">
        <v>41699</v>
      </c>
      <c r="DV1" s="6">
        <v>41730</v>
      </c>
      <c r="DW1" s="6">
        <v>41760</v>
      </c>
      <c r="DX1" s="6">
        <v>41791</v>
      </c>
      <c r="DY1" s="6">
        <v>41821</v>
      </c>
      <c r="DZ1" s="6">
        <v>41852</v>
      </c>
      <c r="EA1" s="6">
        <v>41883</v>
      </c>
      <c r="EB1" s="6">
        <v>41913</v>
      </c>
      <c r="EC1" s="6">
        <v>41944</v>
      </c>
      <c r="ED1" s="11">
        <v>41974</v>
      </c>
      <c r="EE1" s="6">
        <v>42005</v>
      </c>
      <c r="EF1" s="6">
        <v>42036</v>
      </c>
      <c r="EG1" s="6">
        <v>42064</v>
      </c>
      <c r="EH1" s="6">
        <v>42095</v>
      </c>
      <c r="EI1" s="6">
        <v>42125</v>
      </c>
      <c r="EJ1" s="6">
        <v>42156</v>
      </c>
      <c r="EK1" s="6">
        <v>42186</v>
      </c>
      <c r="EL1" s="6">
        <v>42217</v>
      </c>
      <c r="EM1" s="6">
        <v>42248</v>
      </c>
      <c r="EN1" s="6">
        <v>42278</v>
      </c>
      <c r="EO1" s="6">
        <v>42309</v>
      </c>
      <c r="EP1" s="11">
        <v>42339</v>
      </c>
      <c r="EQ1" s="6">
        <v>42370</v>
      </c>
      <c r="ER1" s="6">
        <v>42401</v>
      </c>
      <c r="ES1" s="6">
        <v>42430</v>
      </c>
      <c r="ET1" s="6">
        <v>42461</v>
      </c>
      <c r="EU1" s="6">
        <v>42491</v>
      </c>
      <c r="EV1" s="6">
        <v>42522</v>
      </c>
      <c r="EW1" s="6">
        <v>42552</v>
      </c>
      <c r="EX1" s="6">
        <v>42583</v>
      </c>
      <c r="EY1" s="6">
        <v>42614</v>
      </c>
      <c r="EZ1" s="6">
        <v>42644</v>
      </c>
      <c r="FA1" s="6">
        <v>42675</v>
      </c>
      <c r="FB1" s="11">
        <v>42705</v>
      </c>
      <c r="FC1" s="6">
        <v>42736</v>
      </c>
      <c r="FD1" s="6">
        <v>42767</v>
      </c>
      <c r="FE1" s="6">
        <v>42795</v>
      </c>
      <c r="FF1" s="6">
        <v>42826</v>
      </c>
      <c r="FG1" s="6">
        <v>42856</v>
      </c>
      <c r="FH1" s="6">
        <v>42887</v>
      </c>
      <c r="FI1" s="6">
        <v>42917</v>
      </c>
      <c r="FJ1" s="6">
        <v>42948</v>
      </c>
      <c r="FK1" s="6">
        <v>42979</v>
      </c>
      <c r="FL1" s="6">
        <v>43009</v>
      </c>
      <c r="FM1" s="6">
        <v>43040</v>
      </c>
      <c r="FN1" s="11">
        <v>43070</v>
      </c>
      <c r="FO1" s="6">
        <v>43101</v>
      </c>
      <c r="FP1" s="6">
        <v>43132</v>
      </c>
      <c r="FQ1" s="6">
        <v>43160</v>
      </c>
      <c r="FR1" s="6">
        <v>43191</v>
      </c>
      <c r="FS1" s="6">
        <v>43221</v>
      </c>
      <c r="FT1" s="6">
        <v>43252</v>
      </c>
      <c r="FU1" s="6">
        <v>43282</v>
      </c>
      <c r="FV1" s="6">
        <v>43313</v>
      </c>
      <c r="FW1" s="6">
        <v>43344</v>
      </c>
      <c r="FX1" s="6">
        <v>43374</v>
      </c>
      <c r="FY1" s="6">
        <v>43405</v>
      </c>
      <c r="FZ1" s="11">
        <v>43435</v>
      </c>
      <c r="GA1" s="6">
        <v>43466</v>
      </c>
      <c r="GB1" s="6">
        <v>43497</v>
      </c>
      <c r="GC1" s="6">
        <v>43525</v>
      </c>
      <c r="GD1" s="6">
        <v>43556</v>
      </c>
      <c r="GE1" s="6">
        <v>43586</v>
      </c>
      <c r="GF1" s="6">
        <v>43617</v>
      </c>
      <c r="GG1" s="6">
        <v>43647</v>
      </c>
      <c r="GH1" s="6">
        <v>43678</v>
      </c>
      <c r="GI1" s="6">
        <v>43709</v>
      </c>
      <c r="GJ1" s="6">
        <v>43739</v>
      </c>
      <c r="GK1" s="6">
        <v>43770</v>
      </c>
      <c r="GL1" s="11">
        <v>43800</v>
      </c>
      <c r="GM1" s="42">
        <v>43831</v>
      </c>
      <c r="GN1" s="42">
        <v>43862</v>
      </c>
      <c r="GO1" s="42">
        <v>43891</v>
      </c>
      <c r="GP1" s="42">
        <v>43922</v>
      </c>
      <c r="GQ1" s="42">
        <v>43952</v>
      </c>
      <c r="GR1" s="42">
        <v>43983</v>
      </c>
      <c r="GS1" s="42">
        <v>44013</v>
      </c>
      <c r="GT1" s="42">
        <v>44044</v>
      </c>
      <c r="GU1" s="42">
        <v>44075</v>
      </c>
      <c r="GV1" s="42">
        <v>44105</v>
      </c>
      <c r="GW1" s="42">
        <v>44136</v>
      </c>
      <c r="GX1" s="22">
        <v>44166</v>
      </c>
    </row>
    <row r="2" spans="1:206" x14ac:dyDescent="0.2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12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12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2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12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12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12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12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12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12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12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12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12"/>
      <c r="FC2" s="8"/>
    </row>
    <row r="3" spans="1:206" x14ac:dyDescent="0.2">
      <c r="A3" s="1" t="s">
        <v>28</v>
      </c>
      <c r="B3" s="1">
        <v>1</v>
      </c>
      <c r="C3" s="8">
        <v>7667</v>
      </c>
      <c r="D3" s="8">
        <v>7675</v>
      </c>
      <c r="E3" s="8">
        <v>7517</v>
      </c>
      <c r="F3" s="8">
        <v>7369</v>
      </c>
      <c r="G3" s="8">
        <v>7140</v>
      </c>
      <c r="H3" s="8">
        <v>7010</v>
      </c>
      <c r="I3" s="8">
        <v>7029</v>
      </c>
      <c r="J3" s="8">
        <v>7213</v>
      </c>
      <c r="K3" s="8">
        <v>7113</v>
      </c>
      <c r="L3" s="8">
        <v>6911</v>
      </c>
      <c r="M3" s="8">
        <v>7101</v>
      </c>
      <c r="N3" s="12">
        <v>7283</v>
      </c>
      <c r="O3" s="8">
        <v>7317</v>
      </c>
      <c r="P3" s="8">
        <v>7398</v>
      </c>
      <c r="Q3" s="8">
        <v>7235</v>
      </c>
      <c r="R3" s="8">
        <v>7063</v>
      </c>
      <c r="S3" s="8">
        <v>7042</v>
      </c>
      <c r="T3" s="8">
        <v>6957</v>
      </c>
      <c r="U3" s="8">
        <v>6951</v>
      </c>
      <c r="V3" s="8">
        <v>6998</v>
      </c>
      <c r="W3" s="8">
        <v>6949</v>
      </c>
      <c r="X3" s="8">
        <v>6954</v>
      </c>
      <c r="Y3" s="8">
        <v>7012</v>
      </c>
      <c r="Z3" s="12">
        <v>7040</v>
      </c>
      <c r="AA3" s="8">
        <v>7075</v>
      </c>
      <c r="AB3" s="8">
        <v>6953</v>
      </c>
      <c r="AC3" s="8">
        <v>6882</v>
      </c>
      <c r="AD3" s="8">
        <v>6657</v>
      </c>
      <c r="AE3" s="8">
        <v>6396</v>
      </c>
      <c r="AF3" s="8">
        <v>6243</v>
      </c>
      <c r="AG3" s="8">
        <v>6191</v>
      </c>
      <c r="AH3" s="8">
        <v>6138</v>
      </c>
      <c r="AI3" s="8">
        <v>6041</v>
      </c>
      <c r="AJ3" s="8">
        <v>5901</v>
      </c>
      <c r="AK3" s="8">
        <v>5844</v>
      </c>
      <c r="AL3" s="12">
        <v>5937</v>
      </c>
      <c r="AM3" s="8">
        <v>5940</v>
      </c>
      <c r="AN3" s="8">
        <v>5906</v>
      </c>
      <c r="AO3" s="8">
        <v>5751</v>
      </c>
      <c r="AP3" s="8">
        <v>5565</v>
      </c>
      <c r="AQ3" s="8">
        <v>5450</v>
      </c>
      <c r="AR3" s="8">
        <v>5320</v>
      </c>
      <c r="AS3" s="8">
        <v>5325</v>
      </c>
      <c r="AT3" s="8">
        <v>5309</v>
      </c>
      <c r="AU3" s="8">
        <v>5138</v>
      </c>
      <c r="AV3" s="8">
        <v>5058</v>
      </c>
      <c r="AW3" s="8">
        <v>5131</v>
      </c>
      <c r="AX3" s="12">
        <v>5263</v>
      </c>
      <c r="AY3" s="8">
        <v>5331</v>
      </c>
      <c r="AZ3" s="8">
        <v>5118</v>
      </c>
      <c r="BA3" s="8">
        <v>5026</v>
      </c>
      <c r="BB3" s="8">
        <v>4989</v>
      </c>
      <c r="BC3" s="8">
        <v>4728</v>
      </c>
      <c r="BD3" s="8">
        <v>4554</v>
      </c>
      <c r="BE3" s="8">
        <v>4566</v>
      </c>
      <c r="BF3" s="8">
        <v>4543</v>
      </c>
      <c r="BG3" s="8">
        <v>4617</v>
      </c>
      <c r="BH3" s="8">
        <v>4680</v>
      </c>
      <c r="BI3" s="8">
        <v>4904</v>
      </c>
      <c r="BJ3" s="12">
        <v>5355</v>
      </c>
      <c r="BK3" s="8">
        <v>5762</v>
      </c>
      <c r="BL3" s="8">
        <v>6025</v>
      </c>
      <c r="BM3" s="8">
        <v>6352</v>
      </c>
      <c r="BN3" s="8">
        <v>6548</v>
      </c>
      <c r="BO3" s="8">
        <v>6681</v>
      </c>
      <c r="BP3" s="8">
        <v>7115</v>
      </c>
      <c r="BQ3" s="8">
        <v>7338</v>
      </c>
      <c r="BR3" s="8">
        <v>7466</v>
      </c>
      <c r="BS3" s="8">
        <v>7587</v>
      </c>
      <c r="BT3" s="8">
        <v>7671</v>
      </c>
      <c r="BU3" s="8">
        <v>7848</v>
      </c>
      <c r="BV3" s="12">
        <v>8203</v>
      </c>
      <c r="BW3" s="8">
        <v>8186</v>
      </c>
      <c r="BX3" s="8">
        <v>8115</v>
      </c>
      <c r="BY3" s="8">
        <v>8054</v>
      </c>
      <c r="BZ3" s="8">
        <v>7711</v>
      </c>
      <c r="CA3" s="8">
        <v>7457</v>
      </c>
      <c r="CB3" s="8">
        <v>7222</v>
      </c>
      <c r="CC3" s="8">
        <v>7133</v>
      </c>
      <c r="CD3" s="8">
        <v>7051</v>
      </c>
      <c r="CE3" s="8">
        <v>6808</v>
      </c>
      <c r="CF3" s="8">
        <v>6708</v>
      </c>
      <c r="CG3" s="8">
        <v>6595</v>
      </c>
      <c r="CH3" s="12">
        <v>6693</v>
      </c>
      <c r="CI3" s="8">
        <v>6587</v>
      </c>
      <c r="CJ3" s="8">
        <v>6349</v>
      </c>
      <c r="CK3" s="8">
        <v>6136</v>
      </c>
      <c r="CL3" s="8">
        <v>5611</v>
      </c>
      <c r="CM3" s="8">
        <v>5251</v>
      </c>
      <c r="CN3" s="8">
        <v>5162</v>
      </c>
      <c r="CO3" s="8">
        <v>4967</v>
      </c>
      <c r="CP3" s="8">
        <v>5081</v>
      </c>
      <c r="CQ3" s="8">
        <v>5066</v>
      </c>
      <c r="CR3" s="8">
        <v>5110</v>
      </c>
      <c r="CS3" s="8">
        <v>5393</v>
      </c>
      <c r="CT3" s="12">
        <v>5638</v>
      </c>
      <c r="CU3" s="8">
        <v>5708</v>
      </c>
      <c r="CV3" s="8">
        <v>5715</v>
      </c>
      <c r="CW3" s="8">
        <v>5516</v>
      </c>
      <c r="CX3" s="8">
        <v>5445</v>
      </c>
      <c r="CY3" s="8">
        <v>5344</v>
      </c>
      <c r="CZ3" s="8">
        <v>5299</v>
      </c>
      <c r="DA3" s="8">
        <v>5352</v>
      </c>
      <c r="DB3" s="8">
        <v>5473</v>
      </c>
      <c r="DC3" s="8">
        <v>5478</v>
      </c>
      <c r="DD3" s="8">
        <v>5656</v>
      </c>
      <c r="DE3" s="8">
        <v>5998</v>
      </c>
      <c r="DF3" s="12">
        <v>6310</v>
      </c>
      <c r="DG3" s="8">
        <v>6520</v>
      </c>
      <c r="DH3" s="8">
        <v>6484</v>
      </c>
      <c r="DI3" s="8">
        <v>6295</v>
      </c>
      <c r="DJ3" s="8">
        <v>6152</v>
      </c>
      <c r="DK3" s="8">
        <v>5979</v>
      </c>
      <c r="DL3" s="8">
        <v>5869</v>
      </c>
      <c r="DM3" s="8">
        <v>5903</v>
      </c>
      <c r="DN3" s="8">
        <v>5826</v>
      </c>
      <c r="DO3" s="8">
        <v>5735</v>
      </c>
      <c r="DP3" s="8">
        <v>5897</v>
      </c>
      <c r="DQ3" s="8">
        <v>6064</v>
      </c>
      <c r="DR3" s="12">
        <v>6195</v>
      </c>
      <c r="DS3" s="8">
        <v>6154</v>
      </c>
      <c r="DT3" s="8">
        <v>6060</v>
      </c>
      <c r="DU3" s="8">
        <v>5923</v>
      </c>
      <c r="DV3" s="8">
        <v>5772</v>
      </c>
      <c r="DW3" s="8">
        <v>5602</v>
      </c>
      <c r="DX3" s="8">
        <v>5539</v>
      </c>
      <c r="DY3" s="8">
        <v>5511</v>
      </c>
      <c r="DZ3" s="8">
        <v>5340</v>
      </c>
      <c r="EA3" s="8">
        <v>5290</v>
      </c>
      <c r="EB3" s="8">
        <v>5282</v>
      </c>
      <c r="EC3" s="8">
        <v>5437</v>
      </c>
      <c r="ED3" s="12">
        <v>5723</v>
      </c>
      <c r="EE3" s="8">
        <v>5726</v>
      </c>
      <c r="EF3" s="8">
        <v>5772</v>
      </c>
      <c r="EG3" s="8">
        <v>5878</v>
      </c>
      <c r="EH3" s="8">
        <v>5897</v>
      </c>
      <c r="EI3" s="8">
        <v>5784</v>
      </c>
      <c r="EJ3" s="8">
        <v>5875</v>
      </c>
      <c r="EK3" s="8">
        <v>6049</v>
      </c>
      <c r="EL3" s="8">
        <v>6080</v>
      </c>
      <c r="EM3" s="8">
        <v>6141</v>
      </c>
      <c r="EN3" s="8">
        <v>6285</v>
      </c>
      <c r="EO3" s="8">
        <v>6675</v>
      </c>
      <c r="EP3" s="12">
        <v>6971</v>
      </c>
      <c r="EQ3" s="8">
        <v>6954</v>
      </c>
      <c r="ER3" s="8">
        <v>7002</v>
      </c>
      <c r="ES3" s="8">
        <v>6915</v>
      </c>
      <c r="ET3" s="8">
        <v>6798</v>
      </c>
      <c r="EU3" s="8">
        <v>6727</v>
      </c>
      <c r="EV3" s="8">
        <v>6672</v>
      </c>
      <c r="EW3" s="8">
        <v>6614</v>
      </c>
      <c r="EX3" s="8">
        <v>6744</v>
      </c>
      <c r="EY3" s="8">
        <v>6812</v>
      </c>
      <c r="EZ3" s="8">
        <v>6883</v>
      </c>
      <c r="FA3" s="8">
        <v>7099</v>
      </c>
      <c r="FB3" s="12">
        <v>7272</v>
      </c>
      <c r="FC3" s="8">
        <v>7309</v>
      </c>
      <c r="FD3" s="8">
        <v>7260</v>
      </c>
      <c r="FE3" s="8">
        <v>7177</v>
      </c>
      <c r="FF3" s="8">
        <v>6920</v>
      </c>
      <c r="FG3" s="8">
        <v>6806</v>
      </c>
      <c r="FH3" s="8">
        <v>6670</v>
      </c>
      <c r="FI3" s="8">
        <v>6746</v>
      </c>
      <c r="FJ3" s="8">
        <v>6657</v>
      </c>
      <c r="FK3" s="8">
        <v>6628</v>
      </c>
      <c r="FL3" s="8">
        <v>6560</v>
      </c>
      <c r="FM3" s="8">
        <v>6741</v>
      </c>
      <c r="FN3" s="12">
        <v>6847</v>
      </c>
      <c r="FO3" s="8">
        <v>6845</v>
      </c>
      <c r="FP3" s="8">
        <v>6759</v>
      </c>
      <c r="FQ3" s="8">
        <v>6664</v>
      </c>
      <c r="FR3" s="8">
        <v>6424</v>
      </c>
      <c r="FS3" s="8">
        <v>6154</v>
      </c>
      <c r="FT3" s="8">
        <v>5864</v>
      </c>
      <c r="FU3" s="8">
        <v>5880</v>
      </c>
      <c r="FV3" s="8">
        <v>5829</v>
      </c>
      <c r="FW3" s="8">
        <v>5778</v>
      </c>
      <c r="FX3" s="8">
        <v>5825</v>
      </c>
      <c r="FY3" s="8">
        <v>6012</v>
      </c>
      <c r="FZ3" s="12">
        <v>6130</v>
      </c>
      <c r="GA3" s="8">
        <v>6107</v>
      </c>
      <c r="GB3" s="8">
        <v>5984</v>
      </c>
      <c r="GC3" s="8">
        <v>5886</v>
      </c>
      <c r="GD3" s="8">
        <v>5715</v>
      </c>
      <c r="GE3" s="8">
        <v>5580</v>
      </c>
      <c r="GF3" s="8">
        <v>5475</v>
      </c>
      <c r="GG3" s="8">
        <v>5500</v>
      </c>
      <c r="GH3" s="8">
        <v>5390</v>
      </c>
      <c r="GI3" s="8">
        <v>5461</v>
      </c>
      <c r="GJ3" s="8">
        <v>5611</v>
      </c>
      <c r="GK3" s="8">
        <v>5843</v>
      </c>
      <c r="GL3" s="12">
        <v>6059</v>
      </c>
      <c r="GM3" s="8">
        <v>6093</v>
      </c>
      <c r="GN3" s="8">
        <v>5944</v>
      </c>
      <c r="GO3" s="8">
        <v>6532</v>
      </c>
      <c r="GP3" s="8">
        <v>7049</v>
      </c>
      <c r="GQ3" s="8">
        <v>7251</v>
      </c>
      <c r="GR3" s="8">
        <v>7485</v>
      </c>
      <c r="GS3" s="8">
        <v>7787</v>
      </c>
      <c r="GT3" s="8">
        <v>7823</v>
      </c>
      <c r="GU3" s="8">
        <v>7840</v>
      </c>
      <c r="GV3" s="8">
        <v>7947</v>
      </c>
      <c r="GW3" s="1">
        <v>8262</v>
      </c>
      <c r="GX3" s="1">
        <v>8559</v>
      </c>
    </row>
    <row r="4" spans="1:206" s="3" customFormat="1" ht="14.25" x14ac:dyDescent="0.25">
      <c r="A4" s="3" t="s">
        <v>1</v>
      </c>
      <c r="B4" s="3">
        <v>2</v>
      </c>
      <c r="C4" s="9">
        <v>5327</v>
      </c>
      <c r="D4" s="9">
        <v>5242</v>
      </c>
      <c r="E4" s="9">
        <v>5037</v>
      </c>
      <c r="F4" s="9">
        <v>4785</v>
      </c>
      <c r="G4" s="9">
        <v>4560</v>
      </c>
      <c r="H4" s="9">
        <v>4413</v>
      </c>
      <c r="I4" s="9">
        <v>4462</v>
      </c>
      <c r="J4" s="9">
        <v>4648</v>
      </c>
      <c r="K4" s="9">
        <v>4506</v>
      </c>
      <c r="L4" s="9">
        <v>4333</v>
      </c>
      <c r="M4" s="9">
        <v>4511</v>
      </c>
      <c r="N4" s="13">
        <v>4803</v>
      </c>
      <c r="O4" s="9">
        <v>4848</v>
      </c>
      <c r="P4" s="9">
        <v>4877</v>
      </c>
      <c r="Q4" s="9">
        <v>4741</v>
      </c>
      <c r="R4" s="9">
        <v>4473</v>
      </c>
      <c r="S4" s="9">
        <v>4369</v>
      </c>
      <c r="T4" s="9">
        <v>4228</v>
      </c>
      <c r="U4" s="9">
        <v>4253</v>
      </c>
      <c r="V4" s="9">
        <v>4360</v>
      </c>
      <c r="W4" s="9">
        <v>4372</v>
      </c>
      <c r="X4" s="9">
        <v>4312</v>
      </c>
      <c r="Y4" s="9">
        <v>4362</v>
      </c>
      <c r="Z4" s="13">
        <v>4457</v>
      </c>
      <c r="AA4" s="9">
        <v>4597</v>
      </c>
      <c r="AB4" s="9">
        <v>4487</v>
      </c>
      <c r="AC4" s="9">
        <v>4306</v>
      </c>
      <c r="AD4" s="9">
        <v>4096</v>
      </c>
      <c r="AE4" s="9">
        <v>3837</v>
      </c>
      <c r="AF4" s="9">
        <v>3660</v>
      </c>
      <c r="AG4" s="9">
        <v>3676</v>
      </c>
      <c r="AH4" s="9">
        <v>3641</v>
      </c>
      <c r="AI4" s="9">
        <v>3606</v>
      </c>
      <c r="AJ4" s="9">
        <v>3501</v>
      </c>
      <c r="AK4" s="9">
        <v>3444</v>
      </c>
      <c r="AL4" s="13">
        <v>3634</v>
      </c>
      <c r="AM4" s="9">
        <v>3711</v>
      </c>
      <c r="AN4" s="9">
        <v>3602</v>
      </c>
      <c r="AO4" s="9">
        <v>3441</v>
      </c>
      <c r="AP4" s="9">
        <v>3233</v>
      </c>
      <c r="AQ4" s="9">
        <v>3182</v>
      </c>
      <c r="AR4" s="9">
        <v>3050</v>
      </c>
      <c r="AS4" s="9">
        <v>3116</v>
      </c>
      <c r="AT4" s="9">
        <v>3191</v>
      </c>
      <c r="AU4" s="9">
        <v>3039</v>
      </c>
      <c r="AV4" s="9">
        <v>2978</v>
      </c>
      <c r="AW4" s="9">
        <v>3104</v>
      </c>
      <c r="AX4" s="13">
        <v>3253</v>
      </c>
      <c r="AY4" s="9">
        <v>3309</v>
      </c>
      <c r="AZ4" s="9">
        <v>3120</v>
      </c>
      <c r="BA4" s="9">
        <v>3019</v>
      </c>
      <c r="BB4" s="9">
        <v>3063</v>
      </c>
      <c r="BC4" s="9">
        <v>2779</v>
      </c>
      <c r="BD4" s="9">
        <v>2630</v>
      </c>
      <c r="BE4" s="9">
        <v>2763</v>
      </c>
      <c r="BF4" s="9">
        <v>2804</v>
      </c>
      <c r="BG4" s="9">
        <v>2824</v>
      </c>
      <c r="BH4" s="9">
        <v>2888</v>
      </c>
      <c r="BI4" s="9">
        <v>3176</v>
      </c>
      <c r="BJ4" s="13">
        <v>3651</v>
      </c>
      <c r="BK4" s="9">
        <v>4040</v>
      </c>
      <c r="BL4" s="9">
        <v>4313</v>
      </c>
      <c r="BM4" s="9">
        <v>4534</v>
      </c>
      <c r="BN4" s="9">
        <v>4654</v>
      </c>
      <c r="BO4" s="9">
        <v>4767</v>
      </c>
      <c r="BP4" s="9">
        <v>5176</v>
      </c>
      <c r="BQ4" s="9">
        <v>5403</v>
      </c>
      <c r="BR4" s="9">
        <v>5488</v>
      </c>
      <c r="BS4" s="9">
        <v>5550</v>
      </c>
      <c r="BT4" s="9">
        <v>5659</v>
      </c>
      <c r="BU4" s="9">
        <v>5783</v>
      </c>
      <c r="BV4" s="13">
        <v>6123</v>
      </c>
      <c r="BW4" s="9">
        <v>6111</v>
      </c>
      <c r="BX4" s="9">
        <v>6002</v>
      </c>
      <c r="BY4" s="9">
        <v>5755</v>
      </c>
      <c r="BZ4" s="9">
        <v>5399</v>
      </c>
      <c r="CA4" s="9">
        <v>5103</v>
      </c>
      <c r="CB4" s="9">
        <v>4856</v>
      </c>
      <c r="CC4" s="9">
        <v>4752</v>
      </c>
      <c r="CD4" s="9">
        <v>4671</v>
      </c>
      <c r="CE4" s="9">
        <v>4288</v>
      </c>
      <c r="CF4" s="9">
        <v>4298</v>
      </c>
      <c r="CG4" s="9">
        <v>4178</v>
      </c>
      <c r="CH4" s="13">
        <v>4374</v>
      </c>
      <c r="CI4" s="9">
        <v>4377</v>
      </c>
      <c r="CJ4" s="9">
        <v>4146</v>
      </c>
      <c r="CK4" s="9">
        <v>3860</v>
      </c>
      <c r="CL4" s="9">
        <v>3495</v>
      </c>
      <c r="CM4" s="9">
        <v>3109</v>
      </c>
      <c r="CN4" s="9">
        <v>3070</v>
      </c>
      <c r="CO4" s="9">
        <v>3043</v>
      </c>
      <c r="CP4" s="9">
        <v>3222</v>
      </c>
      <c r="CQ4" s="9">
        <v>3104</v>
      </c>
      <c r="CR4" s="9">
        <v>3081</v>
      </c>
      <c r="CS4" s="9">
        <v>3266</v>
      </c>
      <c r="CT4" s="13">
        <v>3568</v>
      </c>
      <c r="CU4" s="9">
        <v>3631</v>
      </c>
      <c r="CV4" s="9">
        <v>3646</v>
      </c>
      <c r="CW4" s="9">
        <v>3422</v>
      </c>
      <c r="CX4" s="9">
        <v>3306</v>
      </c>
      <c r="CY4" s="9">
        <v>3231</v>
      </c>
      <c r="CZ4" s="9">
        <v>3177</v>
      </c>
      <c r="DA4" s="9">
        <v>3264</v>
      </c>
      <c r="DB4" s="9">
        <v>3446</v>
      </c>
      <c r="DC4" s="9">
        <v>3428</v>
      </c>
      <c r="DD4" s="9">
        <v>3501</v>
      </c>
      <c r="DE4" s="9">
        <v>3817</v>
      </c>
      <c r="DF4" s="13">
        <v>4203</v>
      </c>
      <c r="DG4" s="9">
        <v>4444</v>
      </c>
      <c r="DH4" s="9">
        <v>4397</v>
      </c>
      <c r="DI4" s="9">
        <v>4132</v>
      </c>
      <c r="DJ4" s="9">
        <v>3934</v>
      </c>
      <c r="DK4" s="9">
        <v>3810</v>
      </c>
      <c r="DL4" s="9">
        <v>3651</v>
      </c>
      <c r="DM4" s="9">
        <v>3673</v>
      </c>
      <c r="DN4" s="9">
        <v>3683</v>
      </c>
      <c r="DO4" s="9">
        <v>3542</v>
      </c>
      <c r="DP4" s="9">
        <v>3593</v>
      </c>
      <c r="DQ4" s="9">
        <v>3756</v>
      </c>
      <c r="DR4" s="13">
        <v>3998</v>
      </c>
      <c r="DS4" s="9">
        <v>4025</v>
      </c>
      <c r="DT4" s="9">
        <v>3985</v>
      </c>
      <c r="DU4" s="9">
        <v>3819</v>
      </c>
      <c r="DV4" s="9">
        <v>3635</v>
      </c>
      <c r="DW4" s="9">
        <v>3475</v>
      </c>
      <c r="DX4" s="9">
        <v>3375</v>
      </c>
      <c r="DY4" s="9">
        <v>3386</v>
      </c>
      <c r="DZ4" s="9">
        <v>3359</v>
      </c>
      <c r="EA4" s="9">
        <v>3292</v>
      </c>
      <c r="EB4" s="9">
        <v>3258</v>
      </c>
      <c r="EC4" s="9">
        <v>3351</v>
      </c>
      <c r="ED4" s="13">
        <v>3728</v>
      </c>
      <c r="EE4" s="9">
        <v>3778</v>
      </c>
      <c r="EF4" s="9">
        <v>3788</v>
      </c>
      <c r="EG4" s="9">
        <v>3719</v>
      </c>
      <c r="EH4" s="9">
        <v>3685</v>
      </c>
      <c r="EI4" s="9">
        <v>3562</v>
      </c>
      <c r="EJ4" s="9">
        <v>3589</v>
      </c>
      <c r="EK4" s="9">
        <v>3753</v>
      </c>
      <c r="EL4" s="9">
        <v>3891</v>
      </c>
      <c r="EM4" s="9">
        <v>3805</v>
      </c>
      <c r="EN4" s="9">
        <v>3853</v>
      </c>
      <c r="EO4" s="9">
        <v>4107</v>
      </c>
      <c r="EP4" s="13">
        <v>4601</v>
      </c>
      <c r="EQ4" s="9">
        <v>4632</v>
      </c>
      <c r="ER4" s="9">
        <v>4554</v>
      </c>
      <c r="ES4" s="9">
        <v>4450</v>
      </c>
      <c r="ET4" s="9">
        <v>4281</v>
      </c>
      <c r="EU4" s="9">
        <v>4189</v>
      </c>
      <c r="EV4" s="9">
        <v>4013</v>
      </c>
      <c r="EW4" s="9">
        <v>3963</v>
      </c>
      <c r="EX4" s="9">
        <v>4182</v>
      </c>
      <c r="EY4" s="9">
        <v>4220</v>
      </c>
      <c r="EZ4" s="9">
        <v>4232</v>
      </c>
      <c r="FA4" s="9">
        <v>4380</v>
      </c>
      <c r="FB4" s="13">
        <v>4679</v>
      </c>
      <c r="FC4" s="9">
        <v>4744</v>
      </c>
      <c r="FD4" s="9">
        <v>4602</v>
      </c>
      <c r="FE4" s="9">
        <v>4420</v>
      </c>
      <c r="FF4" s="9">
        <v>4281</v>
      </c>
      <c r="FG4" s="9">
        <v>4074</v>
      </c>
      <c r="FH4" s="9">
        <v>3860</v>
      </c>
      <c r="FI4" s="9">
        <v>3900</v>
      </c>
      <c r="FJ4" s="9">
        <v>3953</v>
      </c>
      <c r="FK4" s="9">
        <v>3801</v>
      </c>
      <c r="FL4" s="9">
        <v>3782</v>
      </c>
      <c r="FM4" s="9">
        <v>3869</v>
      </c>
      <c r="FN4" s="13">
        <v>4193</v>
      </c>
      <c r="FO4" s="9">
        <v>4160</v>
      </c>
      <c r="FP4" s="9">
        <v>4052</v>
      </c>
      <c r="FQ4" s="9">
        <v>4095</v>
      </c>
      <c r="FR4" s="9">
        <v>3633</v>
      </c>
      <c r="FS4" s="9">
        <v>3265</v>
      </c>
      <c r="FT4" s="9">
        <v>3088</v>
      </c>
      <c r="FU4" s="9">
        <v>2991</v>
      </c>
      <c r="FV4" s="9">
        <v>3048</v>
      </c>
      <c r="FW4" s="9">
        <v>2996</v>
      </c>
      <c r="FX4" s="9">
        <v>2865</v>
      </c>
      <c r="FY4" s="9">
        <v>2885</v>
      </c>
      <c r="FZ4" s="13">
        <v>3113</v>
      </c>
      <c r="GA4" s="9">
        <v>3218</v>
      </c>
      <c r="GB4" s="9">
        <v>3133</v>
      </c>
      <c r="GC4" s="9">
        <v>2977</v>
      </c>
      <c r="GD4" s="9">
        <v>2744</v>
      </c>
      <c r="GE4" s="9">
        <v>2610</v>
      </c>
      <c r="GF4" s="9">
        <v>2531</v>
      </c>
      <c r="GG4" s="9">
        <v>2540</v>
      </c>
      <c r="GH4" s="9">
        <v>2629</v>
      </c>
      <c r="GI4" s="9">
        <v>2683</v>
      </c>
      <c r="GJ4" s="9">
        <v>2761</v>
      </c>
      <c r="GK4" s="9">
        <v>2900</v>
      </c>
      <c r="GL4" s="13">
        <v>3199</v>
      </c>
      <c r="GM4" s="9">
        <v>3405</v>
      </c>
      <c r="GN4" s="9">
        <v>3408</v>
      </c>
      <c r="GO4" s="9">
        <v>3858</v>
      </c>
      <c r="GP4" s="9">
        <v>4304</v>
      </c>
      <c r="GQ4" s="9">
        <v>4446</v>
      </c>
      <c r="GR4" s="9">
        <v>4366</v>
      </c>
      <c r="GS4" s="9">
        <v>4393</v>
      </c>
      <c r="GT4" s="9">
        <v>4675</v>
      </c>
      <c r="GU4" s="9">
        <v>4581</v>
      </c>
      <c r="GV4" s="9">
        <v>4558</v>
      </c>
      <c r="GW4" s="3">
        <v>4560</v>
      </c>
      <c r="GX4" s="3">
        <v>4951</v>
      </c>
    </row>
    <row r="5" spans="1:206" x14ac:dyDescent="0.2">
      <c r="A5" s="1" t="s">
        <v>2</v>
      </c>
      <c r="B5" s="1">
        <v>3</v>
      </c>
      <c r="C5" s="8">
        <v>4400</v>
      </c>
      <c r="D5" s="8">
        <v>4398</v>
      </c>
      <c r="E5" s="8">
        <v>4269</v>
      </c>
      <c r="F5" s="8">
        <v>4138</v>
      </c>
      <c r="G5" s="8">
        <v>4002</v>
      </c>
      <c r="H5" s="8">
        <v>3889</v>
      </c>
      <c r="I5" s="8">
        <v>3812</v>
      </c>
      <c r="J5" s="8">
        <v>3876</v>
      </c>
      <c r="K5" s="8">
        <v>3839</v>
      </c>
      <c r="L5" s="8">
        <v>3751</v>
      </c>
      <c r="M5" s="8">
        <v>3914</v>
      </c>
      <c r="N5" s="12">
        <v>4041</v>
      </c>
      <c r="O5" s="8">
        <v>4041</v>
      </c>
      <c r="P5" s="8">
        <v>4074</v>
      </c>
      <c r="Q5" s="8">
        <v>3999</v>
      </c>
      <c r="R5" s="8">
        <v>3886</v>
      </c>
      <c r="S5" s="8">
        <v>3833</v>
      </c>
      <c r="T5" s="8">
        <v>3752</v>
      </c>
      <c r="U5" s="8">
        <v>3727</v>
      </c>
      <c r="V5" s="8">
        <v>3707</v>
      </c>
      <c r="W5" s="8">
        <v>3656</v>
      </c>
      <c r="X5" s="8">
        <v>3697</v>
      </c>
      <c r="Y5" s="8">
        <v>3764</v>
      </c>
      <c r="Z5" s="12">
        <v>3802</v>
      </c>
      <c r="AA5" s="8">
        <v>3880</v>
      </c>
      <c r="AB5" s="8">
        <v>3777</v>
      </c>
      <c r="AC5" s="8">
        <v>3726</v>
      </c>
      <c r="AD5" s="8">
        <v>3552</v>
      </c>
      <c r="AE5" s="8">
        <v>3376</v>
      </c>
      <c r="AF5" s="8">
        <v>3279</v>
      </c>
      <c r="AG5" s="8">
        <v>3217</v>
      </c>
      <c r="AH5" s="8">
        <v>3156</v>
      </c>
      <c r="AI5" s="8">
        <v>3118</v>
      </c>
      <c r="AJ5" s="8">
        <v>3059</v>
      </c>
      <c r="AK5" s="8">
        <v>3042</v>
      </c>
      <c r="AL5" s="12">
        <v>3141</v>
      </c>
      <c r="AM5" s="8">
        <v>3163</v>
      </c>
      <c r="AN5" s="8">
        <v>3134</v>
      </c>
      <c r="AO5" s="8">
        <v>3009</v>
      </c>
      <c r="AP5" s="8">
        <v>2926</v>
      </c>
      <c r="AQ5" s="8">
        <v>2841</v>
      </c>
      <c r="AR5" s="8">
        <v>2729</v>
      </c>
      <c r="AS5" s="8">
        <v>2711</v>
      </c>
      <c r="AT5" s="8">
        <v>2661</v>
      </c>
      <c r="AU5" s="8">
        <v>2572</v>
      </c>
      <c r="AV5" s="8">
        <v>2521</v>
      </c>
      <c r="AW5" s="8">
        <v>2612</v>
      </c>
      <c r="AX5" s="12">
        <v>2699</v>
      </c>
      <c r="AY5" s="8">
        <v>2751</v>
      </c>
      <c r="AZ5" s="8">
        <v>2658</v>
      </c>
      <c r="BA5" s="8">
        <v>2542</v>
      </c>
      <c r="BB5" s="8">
        <v>2541</v>
      </c>
      <c r="BC5" s="8">
        <v>2393</v>
      </c>
      <c r="BD5" s="8">
        <v>2298</v>
      </c>
      <c r="BE5" s="8">
        <v>2255</v>
      </c>
      <c r="BF5" s="8">
        <v>2287</v>
      </c>
      <c r="BG5" s="8">
        <v>2309</v>
      </c>
      <c r="BH5" s="8">
        <v>2390</v>
      </c>
      <c r="BI5" s="8">
        <v>2605</v>
      </c>
      <c r="BJ5" s="12">
        <v>2938</v>
      </c>
      <c r="BK5" s="8">
        <v>3219</v>
      </c>
      <c r="BL5" s="8">
        <v>3417</v>
      </c>
      <c r="BM5" s="8">
        <v>3646</v>
      </c>
      <c r="BN5" s="8">
        <v>3804</v>
      </c>
      <c r="BO5" s="8">
        <v>3893</v>
      </c>
      <c r="BP5" s="8">
        <v>4118</v>
      </c>
      <c r="BQ5" s="8">
        <v>4210</v>
      </c>
      <c r="BR5" s="8">
        <v>4254</v>
      </c>
      <c r="BS5" s="8">
        <v>4342</v>
      </c>
      <c r="BT5" s="8">
        <v>4407</v>
      </c>
      <c r="BU5" s="8">
        <v>4537</v>
      </c>
      <c r="BV5" s="12">
        <v>4775</v>
      </c>
      <c r="BW5" s="8">
        <v>4827</v>
      </c>
      <c r="BX5" s="8">
        <v>4759</v>
      </c>
      <c r="BY5" s="8">
        <v>4662</v>
      </c>
      <c r="BZ5" s="8">
        <v>4457</v>
      </c>
      <c r="CA5" s="8">
        <v>4284</v>
      </c>
      <c r="CB5" s="8">
        <v>4114</v>
      </c>
      <c r="CC5" s="8">
        <v>4007</v>
      </c>
      <c r="CD5" s="8">
        <v>3933</v>
      </c>
      <c r="CE5" s="8">
        <v>3768</v>
      </c>
      <c r="CF5" s="8">
        <v>3668</v>
      </c>
      <c r="CG5" s="8">
        <v>3635</v>
      </c>
      <c r="CH5" s="12">
        <v>3750</v>
      </c>
      <c r="CI5" s="8">
        <v>3705</v>
      </c>
      <c r="CJ5" s="8">
        <v>3537</v>
      </c>
      <c r="CK5" s="8">
        <v>3388</v>
      </c>
      <c r="CL5" s="8">
        <v>3074</v>
      </c>
      <c r="CM5" s="8">
        <v>2802</v>
      </c>
      <c r="CN5" s="8">
        <v>2749</v>
      </c>
      <c r="CO5" s="8">
        <v>2599</v>
      </c>
      <c r="CP5" s="8">
        <v>2723</v>
      </c>
      <c r="CQ5" s="8">
        <v>2731</v>
      </c>
      <c r="CR5" s="8">
        <v>2730</v>
      </c>
      <c r="CS5" s="8">
        <v>2900</v>
      </c>
      <c r="CT5" s="12">
        <v>3110</v>
      </c>
      <c r="CU5" s="8">
        <v>3197</v>
      </c>
      <c r="CV5" s="8">
        <v>3202</v>
      </c>
      <c r="CW5" s="8">
        <v>3103</v>
      </c>
      <c r="CX5" s="8">
        <v>3032</v>
      </c>
      <c r="CY5" s="8">
        <v>2944</v>
      </c>
      <c r="CZ5" s="8">
        <v>2877</v>
      </c>
      <c r="DA5" s="8">
        <v>2862</v>
      </c>
      <c r="DB5" s="8">
        <v>2928</v>
      </c>
      <c r="DC5" s="8">
        <v>2907</v>
      </c>
      <c r="DD5" s="8">
        <v>2974</v>
      </c>
      <c r="DE5" s="8">
        <v>3194</v>
      </c>
      <c r="DF5" s="12">
        <v>3458</v>
      </c>
      <c r="DG5" s="8">
        <v>3578</v>
      </c>
      <c r="DH5" s="8">
        <v>3564</v>
      </c>
      <c r="DI5" s="8">
        <v>3465</v>
      </c>
      <c r="DJ5" s="8">
        <v>3348</v>
      </c>
      <c r="DK5" s="8">
        <v>3257</v>
      </c>
      <c r="DL5" s="8">
        <v>3149</v>
      </c>
      <c r="DM5" s="8">
        <v>3191</v>
      </c>
      <c r="DN5" s="8">
        <v>3104</v>
      </c>
      <c r="DO5" s="8">
        <v>3067</v>
      </c>
      <c r="DP5" s="8">
        <v>3184</v>
      </c>
      <c r="DQ5" s="8">
        <v>3323</v>
      </c>
      <c r="DR5" s="12">
        <v>3502</v>
      </c>
      <c r="DS5" s="8">
        <v>3458</v>
      </c>
      <c r="DT5" s="8">
        <v>3389</v>
      </c>
      <c r="DU5" s="8">
        <v>3300</v>
      </c>
      <c r="DV5" s="8">
        <v>3186</v>
      </c>
      <c r="DW5" s="8">
        <v>3084</v>
      </c>
      <c r="DX5" s="8">
        <v>3005</v>
      </c>
      <c r="DY5" s="8">
        <v>2965</v>
      </c>
      <c r="DZ5" s="8">
        <v>2866</v>
      </c>
      <c r="EA5" s="8">
        <v>2843</v>
      </c>
      <c r="EB5" s="8">
        <v>2852</v>
      </c>
      <c r="EC5" s="8">
        <v>3000</v>
      </c>
      <c r="ED5" s="12">
        <v>3245</v>
      </c>
      <c r="EE5" s="8">
        <v>3268</v>
      </c>
      <c r="EF5" s="8">
        <v>3260</v>
      </c>
      <c r="EG5" s="8">
        <v>3270</v>
      </c>
      <c r="EH5" s="8">
        <v>3265</v>
      </c>
      <c r="EI5" s="8">
        <v>3184</v>
      </c>
      <c r="EJ5" s="8">
        <v>3190</v>
      </c>
      <c r="EK5" s="8">
        <v>3228</v>
      </c>
      <c r="EL5" s="8">
        <v>3247</v>
      </c>
      <c r="EM5" s="8">
        <v>3260</v>
      </c>
      <c r="EN5" s="8">
        <v>3336</v>
      </c>
      <c r="EO5" s="8">
        <v>3641</v>
      </c>
      <c r="EP5" s="12">
        <v>3879</v>
      </c>
      <c r="EQ5" s="8">
        <v>3897</v>
      </c>
      <c r="ER5" s="8">
        <v>3947</v>
      </c>
      <c r="ES5" s="8">
        <v>3894</v>
      </c>
      <c r="ET5" s="8">
        <v>3805</v>
      </c>
      <c r="EU5" s="8">
        <v>3721</v>
      </c>
      <c r="EV5" s="8">
        <v>3686</v>
      </c>
      <c r="EW5" s="8">
        <v>3602</v>
      </c>
      <c r="EX5" s="8">
        <v>3675</v>
      </c>
      <c r="EY5" s="8">
        <v>3715</v>
      </c>
      <c r="EZ5" s="8">
        <v>3753</v>
      </c>
      <c r="FA5" s="8">
        <v>3947</v>
      </c>
      <c r="FB5" s="12">
        <v>4126</v>
      </c>
      <c r="FC5" s="8">
        <v>4140</v>
      </c>
      <c r="FD5" s="8">
        <v>4104</v>
      </c>
      <c r="FE5" s="8">
        <v>4011</v>
      </c>
      <c r="FF5" s="8">
        <v>3835</v>
      </c>
      <c r="FG5" s="8">
        <v>3734</v>
      </c>
      <c r="FH5" s="8">
        <v>3635</v>
      </c>
      <c r="FI5" s="8">
        <v>3652</v>
      </c>
      <c r="FJ5" s="8">
        <v>3560</v>
      </c>
      <c r="FK5" s="8">
        <v>3559</v>
      </c>
      <c r="FL5" s="8">
        <v>3559</v>
      </c>
      <c r="FM5" s="8">
        <v>3718</v>
      </c>
      <c r="FN5" s="12">
        <v>3819</v>
      </c>
      <c r="FO5" s="8">
        <v>3748</v>
      </c>
      <c r="FP5" s="8">
        <v>3649</v>
      </c>
      <c r="FQ5" s="8">
        <v>3604</v>
      </c>
      <c r="FR5" s="8">
        <v>3451</v>
      </c>
      <c r="FS5" s="8">
        <v>3273</v>
      </c>
      <c r="FT5" s="8">
        <v>3118</v>
      </c>
      <c r="FU5" s="8">
        <v>3106</v>
      </c>
      <c r="FV5" s="8">
        <v>3046</v>
      </c>
      <c r="FW5" s="8">
        <v>2980</v>
      </c>
      <c r="FX5" s="8">
        <v>3021</v>
      </c>
      <c r="FY5" s="8">
        <v>3219</v>
      </c>
      <c r="FZ5" s="12">
        <v>3338</v>
      </c>
      <c r="GA5" s="8">
        <v>3348</v>
      </c>
      <c r="GB5" s="8">
        <v>3302</v>
      </c>
      <c r="GC5" s="8">
        <v>3221</v>
      </c>
      <c r="GD5" s="8">
        <v>3089</v>
      </c>
      <c r="GE5" s="8">
        <v>2972</v>
      </c>
      <c r="GF5" s="8">
        <v>2915</v>
      </c>
      <c r="GG5" s="8">
        <v>2915</v>
      </c>
      <c r="GH5" s="8">
        <v>2853</v>
      </c>
      <c r="GI5" s="8">
        <v>2887</v>
      </c>
      <c r="GJ5" s="8">
        <v>3000</v>
      </c>
      <c r="GK5" s="8">
        <v>3187</v>
      </c>
      <c r="GL5" s="12">
        <v>3363</v>
      </c>
      <c r="GM5" s="8">
        <v>3408</v>
      </c>
      <c r="GN5" s="8">
        <v>3313</v>
      </c>
      <c r="GO5" s="8">
        <v>3648</v>
      </c>
      <c r="GP5" s="8">
        <v>3927</v>
      </c>
      <c r="GQ5" s="8">
        <v>4032</v>
      </c>
      <c r="GR5" s="8">
        <v>4099</v>
      </c>
      <c r="GS5" s="8">
        <v>4265</v>
      </c>
      <c r="GT5" s="8">
        <v>4246</v>
      </c>
      <c r="GU5" s="8">
        <v>4266</v>
      </c>
      <c r="GV5" s="8">
        <v>4340</v>
      </c>
      <c r="GW5" s="1">
        <v>4570</v>
      </c>
      <c r="GX5" s="1">
        <v>4783</v>
      </c>
    </row>
    <row r="6" spans="1:206" x14ac:dyDescent="0.2">
      <c r="A6" s="1" t="s">
        <v>3</v>
      </c>
      <c r="B6" s="1">
        <v>4</v>
      </c>
      <c r="C6" s="8">
        <v>3267</v>
      </c>
      <c r="D6" s="8">
        <v>3277</v>
      </c>
      <c r="E6" s="8">
        <v>3248</v>
      </c>
      <c r="F6" s="8">
        <v>3231</v>
      </c>
      <c r="G6" s="8">
        <v>3138</v>
      </c>
      <c r="H6" s="8">
        <v>3121</v>
      </c>
      <c r="I6" s="8">
        <v>3217</v>
      </c>
      <c r="J6" s="8">
        <v>3337</v>
      </c>
      <c r="K6" s="8">
        <v>3274</v>
      </c>
      <c r="L6" s="8">
        <v>3160</v>
      </c>
      <c r="M6" s="8">
        <v>3187</v>
      </c>
      <c r="N6" s="12">
        <v>3242</v>
      </c>
      <c r="O6" s="8">
        <v>3276</v>
      </c>
      <c r="P6" s="8">
        <v>3324</v>
      </c>
      <c r="Q6" s="8">
        <v>3236</v>
      </c>
      <c r="R6" s="8">
        <v>3177</v>
      </c>
      <c r="S6" s="8">
        <v>3209</v>
      </c>
      <c r="T6" s="8">
        <v>3205</v>
      </c>
      <c r="U6" s="8">
        <v>3224</v>
      </c>
      <c r="V6" s="8">
        <v>3291</v>
      </c>
      <c r="W6" s="8">
        <v>3293</v>
      </c>
      <c r="X6" s="8">
        <v>3257</v>
      </c>
      <c r="Y6" s="8">
        <v>3248</v>
      </c>
      <c r="Z6" s="12">
        <v>3238</v>
      </c>
      <c r="AA6" s="8">
        <v>3195</v>
      </c>
      <c r="AB6" s="8">
        <v>3176</v>
      </c>
      <c r="AC6" s="8">
        <v>3156</v>
      </c>
      <c r="AD6" s="8">
        <v>3105</v>
      </c>
      <c r="AE6" s="8">
        <v>3020</v>
      </c>
      <c r="AF6" s="8">
        <v>2964</v>
      </c>
      <c r="AG6" s="8">
        <v>2974</v>
      </c>
      <c r="AH6" s="8">
        <v>2982</v>
      </c>
      <c r="AI6" s="8">
        <v>2923</v>
      </c>
      <c r="AJ6" s="8">
        <v>2842</v>
      </c>
      <c r="AK6" s="8">
        <v>2802</v>
      </c>
      <c r="AL6" s="12">
        <v>2796</v>
      </c>
      <c r="AM6" s="8">
        <v>2777</v>
      </c>
      <c r="AN6" s="8">
        <v>2772</v>
      </c>
      <c r="AO6" s="8">
        <v>2742</v>
      </c>
      <c r="AP6" s="8">
        <v>2639</v>
      </c>
      <c r="AQ6" s="8">
        <v>2609</v>
      </c>
      <c r="AR6" s="8">
        <v>2591</v>
      </c>
      <c r="AS6" s="8">
        <v>2614</v>
      </c>
      <c r="AT6" s="8">
        <v>2648</v>
      </c>
      <c r="AU6" s="8">
        <v>2566</v>
      </c>
      <c r="AV6" s="8">
        <v>2537</v>
      </c>
      <c r="AW6" s="8">
        <v>2519</v>
      </c>
      <c r="AX6" s="12">
        <v>2564</v>
      </c>
      <c r="AY6" s="8">
        <v>2580</v>
      </c>
      <c r="AZ6" s="8">
        <v>2460</v>
      </c>
      <c r="BA6" s="8">
        <v>2484</v>
      </c>
      <c r="BB6" s="8">
        <v>2448</v>
      </c>
      <c r="BC6" s="8">
        <v>2335</v>
      </c>
      <c r="BD6" s="8">
        <v>2256</v>
      </c>
      <c r="BE6" s="8">
        <v>2311</v>
      </c>
      <c r="BF6" s="8">
        <v>2256</v>
      </c>
      <c r="BG6" s="8">
        <v>2308</v>
      </c>
      <c r="BH6" s="8">
        <v>2290</v>
      </c>
      <c r="BI6" s="8">
        <v>2299</v>
      </c>
      <c r="BJ6" s="12">
        <v>2417</v>
      </c>
      <c r="BK6" s="8">
        <v>2543</v>
      </c>
      <c r="BL6" s="8">
        <v>2608</v>
      </c>
      <c r="BM6" s="8">
        <v>2706</v>
      </c>
      <c r="BN6" s="8">
        <v>2744</v>
      </c>
      <c r="BO6" s="8">
        <v>2788</v>
      </c>
      <c r="BP6" s="8">
        <v>2997</v>
      </c>
      <c r="BQ6" s="8">
        <v>3128</v>
      </c>
      <c r="BR6" s="8">
        <v>3212</v>
      </c>
      <c r="BS6" s="8">
        <v>3245</v>
      </c>
      <c r="BT6" s="8">
        <v>3264</v>
      </c>
      <c r="BU6" s="8">
        <v>3311</v>
      </c>
      <c r="BV6" s="12">
        <v>3428</v>
      </c>
      <c r="BW6" s="8">
        <v>3359</v>
      </c>
      <c r="BX6" s="8">
        <v>3356</v>
      </c>
      <c r="BY6" s="8">
        <v>3392</v>
      </c>
      <c r="BZ6" s="8">
        <v>3254</v>
      </c>
      <c r="CA6" s="8">
        <v>3173</v>
      </c>
      <c r="CB6" s="8">
        <v>3108</v>
      </c>
      <c r="CC6" s="8">
        <v>3126</v>
      </c>
      <c r="CD6" s="8">
        <v>3118</v>
      </c>
      <c r="CE6" s="8">
        <v>3040</v>
      </c>
      <c r="CF6" s="8">
        <v>3040</v>
      </c>
      <c r="CG6" s="8">
        <v>2960</v>
      </c>
      <c r="CH6" s="12">
        <v>2943</v>
      </c>
      <c r="CI6" s="8">
        <v>2882</v>
      </c>
      <c r="CJ6" s="8">
        <v>2812</v>
      </c>
      <c r="CK6" s="8">
        <v>2748</v>
      </c>
      <c r="CL6" s="8">
        <v>2537</v>
      </c>
      <c r="CM6" s="8">
        <v>2449</v>
      </c>
      <c r="CN6" s="8">
        <v>2413</v>
      </c>
      <c r="CO6" s="8">
        <v>2368</v>
      </c>
      <c r="CP6" s="8">
        <v>2358</v>
      </c>
      <c r="CQ6" s="8">
        <v>2335</v>
      </c>
      <c r="CR6" s="8">
        <v>2380</v>
      </c>
      <c r="CS6" s="8">
        <v>2493</v>
      </c>
      <c r="CT6" s="12">
        <v>2528</v>
      </c>
      <c r="CU6" s="8">
        <v>2511</v>
      </c>
      <c r="CV6" s="8">
        <v>2513</v>
      </c>
      <c r="CW6" s="8">
        <v>2413</v>
      </c>
      <c r="CX6" s="8">
        <v>2413</v>
      </c>
      <c r="CY6" s="8">
        <v>2400</v>
      </c>
      <c r="CZ6" s="8">
        <v>2422</v>
      </c>
      <c r="DA6" s="8">
        <v>2490</v>
      </c>
      <c r="DB6" s="8">
        <v>2545</v>
      </c>
      <c r="DC6" s="8">
        <v>2571</v>
      </c>
      <c r="DD6" s="8">
        <v>2682</v>
      </c>
      <c r="DE6" s="8">
        <v>2804</v>
      </c>
      <c r="DF6" s="12">
        <v>2852</v>
      </c>
      <c r="DG6" s="8">
        <v>2942</v>
      </c>
      <c r="DH6" s="8">
        <v>2920</v>
      </c>
      <c r="DI6" s="8">
        <v>2830</v>
      </c>
      <c r="DJ6" s="8">
        <v>2804</v>
      </c>
      <c r="DK6" s="8">
        <v>2722</v>
      </c>
      <c r="DL6" s="8">
        <v>2720</v>
      </c>
      <c r="DM6" s="8">
        <v>2712</v>
      </c>
      <c r="DN6" s="8">
        <v>2722</v>
      </c>
      <c r="DO6" s="8">
        <v>2668</v>
      </c>
      <c r="DP6" s="8">
        <v>2713</v>
      </c>
      <c r="DQ6" s="8">
        <v>2741</v>
      </c>
      <c r="DR6" s="12">
        <v>2693</v>
      </c>
      <c r="DS6" s="8">
        <v>2696</v>
      </c>
      <c r="DT6" s="8">
        <v>2671</v>
      </c>
      <c r="DU6" s="8">
        <v>2623</v>
      </c>
      <c r="DV6" s="8">
        <v>2586</v>
      </c>
      <c r="DW6" s="8">
        <v>2518</v>
      </c>
      <c r="DX6" s="8">
        <v>2534</v>
      </c>
      <c r="DY6" s="8">
        <v>2546</v>
      </c>
      <c r="DZ6" s="8">
        <v>2474</v>
      </c>
      <c r="EA6" s="8">
        <v>2447</v>
      </c>
      <c r="EB6" s="8">
        <v>2430</v>
      </c>
      <c r="EC6" s="8">
        <v>2437</v>
      </c>
      <c r="ED6" s="12">
        <v>2478</v>
      </c>
      <c r="EE6" s="8">
        <v>2458</v>
      </c>
      <c r="EF6" s="8">
        <v>2512</v>
      </c>
      <c r="EG6" s="8">
        <v>2608</v>
      </c>
      <c r="EH6" s="8">
        <v>2632</v>
      </c>
      <c r="EI6" s="8">
        <v>2600</v>
      </c>
      <c r="EJ6" s="8">
        <v>2685</v>
      </c>
      <c r="EK6" s="8">
        <v>2821</v>
      </c>
      <c r="EL6" s="8">
        <v>2833</v>
      </c>
      <c r="EM6" s="8">
        <v>2881</v>
      </c>
      <c r="EN6" s="8">
        <v>2949</v>
      </c>
      <c r="EO6" s="8">
        <v>3034</v>
      </c>
      <c r="EP6" s="12">
        <v>3092</v>
      </c>
      <c r="EQ6" s="8">
        <v>3057</v>
      </c>
      <c r="ER6" s="8">
        <v>3055</v>
      </c>
      <c r="ES6" s="8">
        <v>3021</v>
      </c>
      <c r="ET6" s="8">
        <v>2993</v>
      </c>
      <c r="EU6" s="8">
        <v>3006</v>
      </c>
      <c r="EV6" s="8">
        <v>2986</v>
      </c>
      <c r="EW6" s="8">
        <v>3012</v>
      </c>
      <c r="EX6" s="8">
        <v>3069</v>
      </c>
      <c r="EY6" s="8">
        <v>3097</v>
      </c>
      <c r="EZ6" s="8">
        <v>3130</v>
      </c>
      <c r="FA6" s="8">
        <v>3152</v>
      </c>
      <c r="FB6" s="12">
        <v>3146</v>
      </c>
      <c r="FC6" s="8">
        <v>3169</v>
      </c>
      <c r="FD6" s="8">
        <v>3156</v>
      </c>
      <c r="FE6" s="8">
        <v>3166</v>
      </c>
      <c r="FF6" s="8">
        <v>3085</v>
      </c>
      <c r="FG6" s="8">
        <v>3072</v>
      </c>
      <c r="FH6" s="8">
        <v>3035</v>
      </c>
      <c r="FI6" s="8">
        <v>3094</v>
      </c>
      <c r="FJ6" s="8">
        <v>3097</v>
      </c>
      <c r="FK6" s="8">
        <v>3069</v>
      </c>
      <c r="FL6" s="8">
        <v>3001</v>
      </c>
      <c r="FM6" s="8">
        <v>3023</v>
      </c>
      <c r="FN6" s="12">
        <v>3028</v>
      </c>
      <c r="FO6" s="8">
        <v>3097</v>
      </c>
      <c r="FP6" s="8">
        <v>3110</v>
      </c>
      <c r="FQ6" s="8">
        <v>3060</v>
      </c>
      <c r="FR6" s="8">
        <v>2973</v>
      </c>
      <c r="FS6" s="8">
        <v>2881</v>
      </c>
      <c r="FT6" s="8">
        <v>2746</v>
      </c>
      <c r="FU6" s="8">
        <v>2774</v>
      </c>
      <c r="FV6" s="8">
        <v>2783</v>
      </c>
      <c r="FW6" s="8">
        <v>2798</v>
      </c>
      <c r="FX6" s="8">
        <v>2804</v>
      </c>
      <c r="FY6" s="8">
        <v>2793</v>
      </c>
      <c r="FZ6" s="12">
        <v>2792</v>
      </c>
      <c r="GA6" s="8">
        <v>2759</v>
      </c>
      <c r="GB6" s="8">
        <v>2682</v>
      </c>
      <c r="GC6" s="8">
        <v>2665</v>
      </c>
      <c r="GD6" s="8">
        <v>2626</v>
      </c>
      <c r="GE6" s="8">
        <v>2608</v>
      </c>
      <c r="GF6" s="8">
        <v>2560</v>
      </c>
      <c r="GG6" s="8">
        <v>2585</v>
      </c>
      <c r="GH6" s="8">
        <v>2537</v>
      </c>
      <c r="GI6" s="8">
        <v>2574</v>
      </c>
      <c r="GJ6" s="8">
        <v>2611</v>
      </c>
      <c r="GK6" s="8">
        <v>2656</v>
      </c>
      <c r="GL6" s="12">
        <v>2696</v>
      </c>
      <c r="GM6" s="8">
        <v>2685</v>
      </c>
      <c r="GN6" s="8">
        <v>2631</v>
      </c>
      <c r="GO6" s="8">
        <v>2884</v>
      </c>
      <c r="GP6" s="8">
        <v>3122</v>
      </c>
      <c r="GQ6" s="8">
        <v>3219</v>
      </c>
      <c r="GR6" s="8">
        <v>3386</v>
      </c>
      <c r="GS6" s="8">
        <v>3522</v>
      </c>
      <c r="GT6" s="8">
        <v>3577</v>
      </c>
      <c r="GU6" s="8">
        <v>3574</v>
      </c>
      <c r="GV6" s="8">
        <v>3607</v>
      </c>
      <c r="GW6" s="1">
        <v>3692</v>
      </c>
      <c r="GX6" s="1">
        <v>3776</v>
      </c>
    </row>
    <row r="7" spans="1:206" x14ac:dyDescent="0.2">
      <c r="A7" s="1" t="s">
        <v>4</v>
      </c>
      <c r="B7" s="1">
        <v>5</v>
      </c>
      <c r="C7" s="8">
        <v>4400</v>
      </c>
      <c r="D7" s="8">
        <v>4401</v>
      </c>
      <c r="E7" s="8">
        <v>4293</v>
      </c>
      <c r="F7" s="8">
        <v>4234</v>
      </c>
      <c r="G7" s="8">
        <v>4103</v>
      </c>
      <c r="H7" s="8">
        <v>4049</v>
      </c>
      <c r="I7" s="8">
        <v>4128</v>
      </c>
      <c r="J7" s="8">
        <v>4246</v>
      </c>
      <c r="K7" s="8">
        <v>4172</v>
      </c>
      <c r="L7" s="8">
        <f>1908+2121</f>
        <v>4029</v>
      </c>
      <c r="M7" s="8">
        <v>4144</v>
      </c>
      <c r="N7" s="12">
        <f>1977+2288</f>
        <v>4265</v>
      </c>
      <c r="O7" s="8">
        <v>4311</v>
      </c>
      <c r="P7" s="8">
        <f>2026+2335</f>
        <v>4361</v>
      </c>
      <c r="Q7" s="8">
        <f>1977+2285</f>
        <v>4262</v>
      </c>
      <c r="R7" s="8">
        <v>4165</v>
      </c>
      <c r="S7" s="8">
        <f>1963+2216</f>
        <v>4179</v>
      </c>
      <c r="T7" s="8">
        <v>4139</v>
      </c>
      <c r="U7" s="8">
        <f>2014+2157</f>
        <v>4171</v>
      </c>
      <c r="V7" s="8">
        <f>2066+2151</f>
        <v>4217</v>
      </c>
      <c r="W7" s="8">
        <f>2075+2137</f>
        <v>4212</v>
      </c>
      <c r="X7" s="8">
        <f>2047+2154</f>
        <v>4201</v>
      </c>
      <c r="Y7" s="8">
        <f>2026+2175</f>
        <v>4201</v>
      </c>
      <c r="Z7" s="12">
        <v>4212</v>
      </c>
      <c r="AA7" s="8">
        <f>1995+2230</f>
        <v>4225</v>
      </c>
      <c r="AB7" s="8">
        <v>4158</v>
      </c>
      <c r="AC7" s="8">
        <f>1965+2140</f>
        <v>4105</v>
      </c>
      <c r="AD7" s="8">
        <f>1949+2056</f>
        <v>4005</v>
      </c>
      <c r="AE7" s="8">
        <f>1902+1952</f>
        <v>3854</v>
      </c>
      <c r="AF7" s="8">
        <f>1855+1904</f>
        <v>3759</v>
      </c>
      <c r="AG7" s="8">
        <f>1875+1878</f>
        <v>3753</v>
      </c>
      <c r="AH7" s="8">
        <f>1835+1817</f>
        <v>3652</v>
      </c>
      <c r="AI7" s="8">
        <f>1791+1791</f>
        <v>3582</v>
      </c>
      <c r="AJ7" s="8">
        <f>1737+1747</f>
        <v>3484</v>
      </c>
      <c r="AK7" s="8">
        <v>3393</v>
      </c>
      <c r="AL7" s="12">
        <f>1679+1759</f>
        <v>3438</v>
      </c>
      <c r="AM7" s="8">
        <v>3435</v>
      </c>
      <c r="AN7" s="8">
        <v>3404</v>
      </c>
      <c r="AO7" s="8">
        <v>3301</v>
      </c>
      <c r="AP7" s="8">
        <v>3184</v>
      </c>
      <c r="AQ7" s="8">
        <v>3094</v>
      </c>
      <c r="AR7" s="8">
        <v>3033</v>
      </c>
      <c r="AS7" s="8">
        <v>3004</v>
      </c>
      <c r="AT7" s="8">
        <v>2987</v>
      </c>
      <c r="AU7" s="8">
        <v>2868</v>
      </c>
      <c r="AV7" s="8">
        <v>2822</v>
      </c>
      <c r="AW7" s="8">
        <v>2862</v>
      </c>
      <c r="AX7" s="12">
        <v>2947</v>
      </c>
      <c r="AY7" s="8">
        <v>2942</v>
      </c>
      <c r="AZ7" s="8">
        <v>2831</v>
      </c>
      <c r="BA7" s="8">
        <v>2776</v>
      </c>
      <c r="BB7" s="8">
        <v>2757</v>
      </c>
      <c r="BC7" s="8">
        <v>2616</v>
      </c>
      <c r="BD7" s="8">
        <v>2502</v>
      </c>
      <c r="BE7" s="8">
        <v>2516</v>
      </c>
      <c r="BF7" s="8">
        <v>2444</v>
      </c>
      <c r="BG7" s="8">
        <v>2475</v>
      </c>
      <c r="BH7" s="8">
        <v>2476</v>
      </c>
      <c r="BI7" s="8">
        <v>2580</v>
      </c>
      <c r="BJ7" s="12">
        <v>2837</v>
      </c>
      <c r="BK7" s="8">
        <v>3083</v>
      </c>
      <c r="BL7" s="8">
        <v>3222</v>
      </c>
      <c r="BM7" s="8">
        <v>3432</v>
      </c>
      <c r="BN7" s="8">
        <v>3606</v>
      </c>
      <c r="BO7" s="8">
        <v>3701</v>
      </c>
      <c r="BP7" s="8">
        <v>3962</v>
      </c>
      <c r="BQ7" s="8">
        <v>4122</v>
      </c>
      <c r="BR7" s="8">
        <v>4210</v>
      </c>
      <c r="BS7" s="8">
        <v>4263</v>
      </c>
      <c r="BT7" s="8">
        <v>4294</v>
      </c>
      <c r="BU7" s="8">
        <v>4386</v>
      </c>
      <c r="BV7" s="12">
        <v>4574</v>
      </c>
      <c r="BW7" s="8">
        <v>4536</v>
      </c>
      <c r="BX7" s="8">
        <v>4472</v>
      </c>
      <c r="BY7" s="8">
        <v>4473</v>
      </c>
      <c r="BZ7" s="8">
        <v>4306</v>
      </c>
      <c r="CA7" s="8">
        <v>4201</v>
      </c>
      <c r="CB7" s="8">
        <v>4053</v>
      </c>
      <c r="CC7" s="8">
        <v>4021</v>
      </c>
      <c r="CD7" s="8">
        <v>3980</v>
      </c>
      <c r="CE7" s="8">
        <v>3846</v>
      </c>
      <c r="CF7" s="8">
        <v>3753</v>
      </c>
      <c r="CG7" s="8">
        <v>3693</v>
      </c>
      <c r="CH7" s="12">
        <v>3747</v>
      </c>
      <c r="CI7" s="8">
        <v>3695</v>
      </c>
      <c r="CJ7" s="8">
        <v>3576</v>
      </c>
      <c r="CK7" s="8">
        <v>3455</v>
      </c>
      <c r="CL7" s="8">
        <v>3198</v>
      </c>
      <c r="CM7" s="8">
        <v>2983</v>
      </c>
      <c r="CN7" s="8">
        <v>2933</v>
      </c>
      <c r="CO7" s="8">
        <v>2870</v>
      </c>
      <c r="CP7" s="8">
        <v>2964</v>
      </c>
      <c r="CQ7" s="8">
        <v>2981</v>
      </c>
      <c r="CR7" s="8">
        <v>3017</v>
      </c>
      <c r="CS7" s="8">
        <v>3123</v>
      </c>
      <c r="CT7" s="12">
        <v>3238</v>
      </c>
      <c r="CU7" s="8">
        <v>3283</v>
      </c>
      <c r="CV7" s="8">
        <v>3275</v>
      </c>
      <c r="CW7" s="8">
        <v>3145</v>
      </c>
      <c r="CX7" s="8">
        <v>3113</v>
      </c>
      <c r="CY7" s="8">
        <v>3076</v>
      </c>
      <c r="CZ7" s="8">
        <v>3056</v>
      </c>
      <c r="DA7" s="8">
        <v>3144</v>
      </c>
      <c r="DB7" s="8">
        <v>3218</v>
      </c>
      <c r="DC7" s="8">
        <v>3189</v>
      </c>
      <c r="DD7" s="8">
        <v>3275</v>
      </c>
      <c r="DE7" s="8">
        <v>3444</v>
      </c>
      <c r="DF7" s="12">
        <v>3582</v>
      </c>
      <c r="DG7" s="8">
        <v>3709</v>
      </c>
      <c r="DH7" s="8">
        <v>3707</v>
      </c>
      <c r="DI7" s="8">
        <v>3606</v>
      </c>
      <c r="DJ7" s="8">
        <v>3524</v>
      </c>
      <c r="DK7" s="8">
        <v>3422</v>
      </c>
      <c r="DL7" s="8">
        <v>3339</v>
      </c>
      <c r="DM7" s="8">
        <v>3390</v>
      </c>
      <c r="DN7" s="8">
        <v>3326</v>
      </c>
      <c r="DO7" s="8">
        <v>3268</v>
      </c>
      <c r="DP7" s="8">
        <v>3338</v>
      </c>
      <c r="DQ7" s="8">
        <v>3388</v>
      </c>
      <c r="DR7" s="12">
        <v>3450</v>
      </c>
      <c r="DS7" s="8">
        <v>3426</v>
      </c>
      <c r="DT7" s="8">
        <v>3342</v>
      </c>
      <c r="DU7" s="8">
        <v>3271</v>
      </c>
      <c r="DV7" s="8">
        <v>3216</v>
      </c>
      <c r="DW7" s="8">
        <v>3124</v>
      </c>
      <c r="DX7" s="8">
        <v>3137</v>
      </c>
      <c r="DY7" s="8">
        <v>3177</v>
      </c>
      <c r="DZ7" s="8">
        <v>3060</v>
      </c>
      <c r="EA7" s="8">
        <v>3003</v>
      </c>
      <c r="EB7" s="8">
        <v>2980</v>
      </c>
      <c r="EC7" s="8">
        <v>3028</v>
      </c>
      <c r="ED7" s="12">
        <v>3198</v>
      </c>
      <c r="EE7" s="8">
        <v>3174</v>
      </c>
      <c r="EF7" s="8">
        <v>3144</v>
      </c>
      <c r="EG7" s="8">
        <v>3229</v>
      </c>
      <c r="EH7" s="8">
        <v>3297</v>
      </c>
      <c r="EI7" s="8">
        <v>3257</v>
      </c>
      <c r="EJ7" s="8">
        <v>3337</v>
      </c>
      <c r="EK7" s="8">
        <v>3439</v>
      </c>
      <c r="EL7" s="8">
        <v>3440</v>
      </c>
      <c r="EM7" s="8">
        <v>3412</v>
      </c>
      <c r="EN7" s="8">
        <v>3484</v>
      </c>
      <c r="EO7" s="8">
        <v>3634</v>
      </c>
      <c r="EP7" s="12">
        <v>3814</v>
      </c>
      <c r="EQ7" s="8">
        <v>3798</v>
      </c>
      <c r="ER7" s="8">
        <v>3804</v>
      </c>
      <c r="ES7" s="8">
        <v>3794</v>
      </c>
      <c r="ET7" s="8">
        <v>3781</v>
      </c>
      <c r="EU7" s="8">
        <v>3768</v>
      </c>
      <c r="EV7" s="8">
        <v>3778</v>
      </c>
      <c r="EW7" s="8">
        <v>3748</v>
      </c>
      <c r="EX7" s="8">
        <v>3815</v>
      </c>
      <c r="EY7" s="8">
        <v>3824</v>
      </c>
      <c r="EZ7" s="8">
        <v>3802</v>
      </c>
      <c r="FA7" s="8">
        <v>3854</v>
      </c>
      <c r="FB7" s="12">
        <v>3923</v>
      </c>
      <c r="FC7" s="8">
        <v>3950</v>
      </c>
      <c r="FD7" s="8">
        <v>3900</v>
      </c>
      <c r="FE7" s="8">
        <v>3897</v>
      </c>
      <c r="FF7" s="8">
        <v>3765</v>
      </c>
      <c r="FG7" s="8">
        <v>3687</v>
      </c>
      <c r="FH7" s="8">
        <v>3646</v>
      </c>
      <c r="FI7" s="8">
        <v>3760</v>
      </c>
      <c r="FJ7" s="8">
        <v>3711</v>
      </c>
      <c r="FK7" s="8">
        <v>3701</v>
      </c>
      <c r="FL7" s="8">
        <v>3636</v>
      </c>
      <c r="FM7" s="8">
        <v>3673</v>
      </c>
      <c r="FN7" s="12">
        <v>3673</v>
      </c>
      <c r="FO7" s="8">
        <v>3674</v>
      </c>
      <c r="FP7" s="8">
        <v>3639</v>
      </c>
      <c r="FQ7" s="8">
        <v>3557</v>
      </c>
      <c r="FR7" s="8">
        <v>3457</v>
      </c>
      <c r="FS7" s="8">
        <v>3327</v>
      </c>
      <c r="FT7" s="8">
        <v>3232</v>
      </c>
      <c r="FU7" s="8">
        <v>3252</v>
      </c>
      <c r="FV7" s="8">
        <v>3197</v>
      </c>
      <c r="FW7" s="8">
        <v>3139</v>
      </c>
      <c r="FX7" s="8">
        <v>3133</v>
      </c>
      <c r="FY7" s="8">
        <v>3190</v>
      </c>
      <c r="FZ7" s="12">
        <v>3222</v>
      </c>
      <c r="GA7" s="8">
        <v>3188</v>
      </c>
      <c r="GB7" s="8">
        <v>3104</v>
      </c>
      <c r="GC7" s="8">
        <v>3007</v>
      </c>
      <c r="GD7" s="8">
        <v>2931</v>
      </c>
      <c r="GE7" s="8">
        <v>2859</v>
      </c>
      <c r="GF7" s="8">
        <v>2844</v>
      </c>
      <c r="GG7" s="8">
        <v>2916</v>
      </c>
      <c r="GH7" s="8">
        <v>2843</v>
      </c>
      <c r="GI7" s="8">
        <v>2839</v>
      </c>
      <c r="GJ7" s="8">
        <v>2860</v>
      </c>
      <c r="GK7" s="8">
        <v>2974</v>
      </c>
      <c r="GL7" s="12">
        <v>3077</v>
      </c>
      <c r="GM7" s="8">
        <v>3079</v>
      </c>
      <c r="GN7" s="8">
        <v>3001</v>
      </c>
      <c r="GO7" s="8">
        <v>3383</v>
      </c>
      <c r="GP7" s="8">
        <v>3734</v>
      </c>
      <c r="GQ7" s="8">
        <v>3890</v>
      </c>
      <c r="GR7" s="8">
        <v>4028</v>
      </c>
      <c r="GS7" s="8">
        <v>4205</v>
      </c>
      <c r="GT7" s="8">
        <v>4128</v>
      </c>
      <c r="GU7" s="8">
        <v>4081</v>
      </c>
      <c r="GV7" s="8">
        <v>4124</v>
      </c>
      <c r="GW7" s="1">
        <v>4244</v>
      </c>
      <c r="GX7" s="1">
        <v>4363</v>
      </c>
    </row>
    <row r="8" spans="1:206" x14ac:dyDescent="0.2">
      <c r="A8" s="1" t="s">
        <v>5</v>
      </c>
      <c r="B8" s="1">
        <v>6</v>
      </c>
      <c r="C8" s="8">
        <v>3267</v>
      </c>
      <c r="D8" s="8">
        <v>3274</v>
      </c>
      <c r="E8" s="8">
        <v>3224</v>
      </c>
      <c r="F8" s="8">
        <v>3135</v>
      </c>
      <c r="G8" s="8">
        <v>3037</v>
      </c>
      <c r="H8" s="8">
        <v>2961</v>
      </c>
      <c r="I8" s="8">
        <v>2901</v>
      </c>
      <c r="J8" s="8">
        <v>2967</v>
      </c>
      <c r="K8" s="8">
        <v>2941</v>
      </c>
      <c r="L8" s="8">
        <f>1252+1630</f>
        <v>2882</v>
      </c>
      <c r="M8" s="8">
        <v>2957</v>
      </c>
      <c r="N8" s="12">
        <f>1265+1753</f>
        <v>3018</v>
      </c>
      <c r="O8" s="8">
        <v>3006</v>
      </c>
      <c r="P8" s="8">
        <v>3037</v>
      </c>
      <c r="Q8" s="8">
        <f>1259+1714</f>
        <v>2973</v>
      </c>
      <c r="R8" s="8">
        <v>2898</v>
      </c>
      <c r="S8" s="8">
        <v>2863</v>
      </c>
      <c r="T8" s="8">
        <v>2818</v>
      </c>
      <c r="U8" s="8">
        <f>1210+1570</f>
        <v>2780</v>
      </c>
      <c r="V8" s="8">
        <f>1225+1556</f>
        <v>2781</v>
      </c>
      <c r="W8" s="8">
        <f>1218+1519</f>
        <v>2737</v>
      </c>
      <c r="X8" s="8">
        <f>1210+1543</f>
        <v>2753</v>
      </c>
      <c r="Y8" s="8">
        <f>1222+1589</f>
        <v>2811</v>
      </c>
      <c r="Z8" s="12">
        <v>2828</v>
      </c>
      <c r="AA8" s="8">
        <f>1200+1650</f>
        <v>2850</v>
      </c>
      <c r="AB8" s="8">
        <v>2795</v>
      </c>
      <c r="AC8" s="8">
        <f>1191+1586</f>
        <v>2777</v>
      </c>
      <c r="AD8" s="8">
        <f>1156+1496</f>
        <v>2652</v>
      </c>
      <c r="AE8" s="8">
        <f>1118+1424</f>
        <v>2542</v>
      </c>
      <c r="AF8" s="8">
        <f>1109+1375</f>
        <v>2484</v>
      </c>
      <c r="AG8" s="8">
        <f>1099+1339</f>
        <v>2438</v>
      </c>
      <c r="AH8" s="8">
        <f>1147+1339</f>
        <v>2486</v>
      </c>
      <c r="AI8" s="8">
        <f>1132+1327</f>
        <v>2459</v>
      </c>
      <c r="AJ8" s="8">
        <f>1105+1312</f>
        <v>2417</v>
      </c>
      <c r="AK8" s="8">
        <v>2451</v>
      </c>
      <c r="AL8" s="12">
        <f>1117+1382</f>
        <v>2499</v>
      </c>
      <c r="AM8" s="8">
        <v>2505</v>
      </c>
      <c r="AN8" s="8">
        <v>2502</v>
      </c>
      <c r="AO8" s="8">
        <v>2450</v>
      </c>
      <c r="AP8" s="8">
        <v>2381</v>
      </c>
      <c r="AQ8" s="8">
        <v>2356</v>
      </c>
      <c r="AR8" s="8">
        <v>2287</v>
      </c>
      <c r="AS8" s="8">
        <v>2321</v>
      </c>
      <c r="AT8" s="8">
        <v>2322</v>
      </c>
      <c r="AU8" s="8">
        <v>2270</v>
      </c>
      <c r="AV8" s="8">
        <v>2236</v>
      </c>
      <c r="AW8" s="8">
        <v>2269</v>
      </c>
      <c r="AX8" s="12">
        <v>2316</v>
      </c>
      <c r="AY8" s="8">
        <v>2389</v>
      </c>
      <c r="AZ8" s="8">
        <v>2287</v>
      </c>
      <c r="BA8" s="8">
        <v>2250</v>
      </c>
      <c r="BB8" s="8">
        <v>2232</v>
      </c>
      <c r="BC8" s="8">
        <v>2112</v>
      </c>
      <c r="BD8" s="8">
        <v>2052</v>
      </c>
      <c r="BE8" s="8">
        <v>2050</v>
      </c>
      <c r="BF8" s="8">
        <v>2099</v>
      </c>
      <c r="BG8" s="8">
        <v>2142</v>
      </c>
      <c r="BH8" s="8">
        <v>2204</v>
      </c>
      <c r="BI8" s="8">
        <v>2324</v>
      </c>
      <c r="BJ8" s="12">
        <v>2518</v>
      </c>
      <c r="BK8" s="8">
        <v>2679</v>
      </c>
      <c r="BL8" s="8">
        <v>2803</v>
      </c>
      <c r="BM8" s="8">
        <v>2920</v>
      </c>
      <c r="BN8" s="8">
        <v>2942</v>
      </c>
      <c r="BO8" s="8">
        <v>2980</v>
      </c>
      <c r="BP8" s="8">
        <v>3153</v>
      </c>
      <c r="BQ8" s="8">
        <v>3216</v>
      </c>
      <c r="BR8" s="8">
        <v>3256</v>
      </c>
      <c r="BS8" s="8">
        <v>3324</v>
      </c>
      <c r="BT8" s="8">
        <v>3377</v>
      </c>
      <c r="BU8" s="8">
        <v>3462</v>
      </c>
      <c r="BV8" s="12">
        <v>3629</v>
      </c>
      <c r="BW8" s="8">
        <v>3650</v>
      </c>
      <c r="BX8" s="8">
        <v>3643</v>
      </c>
      <c r="BY8" s="8">
        <v>3581</v>
      </c>
      <c r="BZ8" s="8">
        <v>3405</v>
      </c>
      <c r="CA8" s="8">
        <v>3256</v>
      </c>
      <c r="CB8" s="8">
        <v>3169</v>
      </c>
      <c r="CC8" s="8">
        <v>3112</v>
      </c>
      <c r="CD8" s="8">
        <v>3071</v>
      </c>
      <c r="CE8" s="8">
        <v>2962</v>
      </c>
      <c r="CF8" s="8">
        <v>2955</v>
      </c>
      <c r="CG8" s="8">
        <v>2902</v>
      </c>
      <c r="CH8" s="12">
        <v>2946</v>
      </c>
      <c r="CI8" s="8">
        <v>2892</v>
      </c>
      <c r="CJ8" s="8">
        <v>2773</v>
      </c>
      <c r="CK8" s="8">
        <v>2681</v>
      </c>
      <c r="CL8" s="8">
        <v>2413</v>
      </c>
      <c r="CM8" s="8">
        <v>2268</v>
      </c>
      <c r="CN8" s="8">
        <v>2229</v>
      </c>
      <c r="CO8" s="8">
        <v>2097</v>
      </c>
      <c r="CP8" s="8">
        <v>2117</v>
      </c>
      <c r="CQ8" s="8">
        <v>2085</v>
      </c>
      <c r="CR8" s="8">
        <v>2093</v>
      </c>
      <c r="CS8" s="8">
        <v>2261</v>
      </c>
      <c r="CT8" s="12">
        <v>2400</v>
      </c>
      <c r="CU8" s="8">
        <v>2425</v>
      </c>
      <c r="CV8" s="8">
        <v>2440</v>
      </c>
      <c r="CW8" s="8">
        <v>2371</v>
      </c>
      <c r="CX8" s="8">
        <v>2332</v>
      </c>
      <c r="CY8" s="8">
        <v>2268</v>
      </c>
      <c r="CZ8" s="8">
        <v>2243</v>
      </c>
      <c r="DA8" s="8">
        <v>2208</v>
      </c>
      <c r="DB8" s="8">
        <v>2255</v>
      </c>
      <c r="DC8" s="8">
        <v>2289</v>
      </c>
      <c r="DD8" s="8">
        <v>2381</v>
      </c>
      <c r="DE8" s="8">
        <v>2554</v>
      </c>
      <c r="DF8" s="12">
        <v>2728</v>
      </c>
      <c r="DG8" s="8">
        <v>2811</v>
      </c>
      <c r="DH8" s="8">
        <v>2777</v>
      </c>
      <c r="DI8" s="8">
        <v>2689</v>
      </c>
      <c r="DJ8" s="8">
        <v>2628</v>
      </c>
      <c r="DK8" s="8">
        <v>2557</v>
      </c>
      <c r="DL8" s="8">
        <v>2530</v>
      </c>
      <c r="DM8" s="8">
        <v>2513</v>
      </c>
      <c r="DN8" s="8">
        <v>2500</v>
      </c>
      <c r="DO8" s="8">
        <v>2467</v>
      </c>
      <c r="DP8" s="8">
        <v>2559</v>
      </c>
      <c r="DQ8" s="8">
        <v>2676</v>
      </c>
      <c r="DR8" s="12">
        <v>2745</v>
      </c>
      <c r="DS8" s="8">
        <v>2728</v>
      </c>
      <c r="DT8" s="8">
        <v>2718</v>
      </c>
      <c r="DU8" s="8">
        <v>2652</v>
      </c>
      <c r="DV8" s="8">
        <v>2556</v>
      </c>
      <c r="DW8" s="8">
        <v>2478</v>
      </c>
      <c r="DX8" s="8">
        <v>2402</v>
      </c>
      <c r="DY8" s="8">
        <v>2334</v>
      </c>
      <c r="DZ8" s="8">
        <v>2280</v>
      </c>
      <c r="EA8" s="8">
        <v>2287</v>
      </c>
      <c r="EB8" s="8">
        <v>2302</v>
      </c>
      <c r="EC8" s="8">
        <v>2409</v>
      </c>
      <c r="ED8" s="12">
        <v>2525</v>
      </c>
      <c r="EE8" s="8">
        <v>2552</v>
      </c>
      <c r="EF8" s="8">
        <v>2628</v>
      </c>
      <c r="EG8" s="8">
        <v>2649</v>
      </c>
      <c r="EH8" s="8">
        <v>2600</v>
      </c>
      <c r="EI8" s="8">
        <v>2527</v>
      </c>
      <c r="EJ8" s="8">
        <v>2538</v>
      </c>
      <c r="EK8" s="8">
        <v>2610</v>
      </c>
      <c r="EL8" s="8">
        <v>2640</v>
      </c>
      <c r="EM8" s="8">
        <v>2729</v>
      </c>
      <c r="EN8" s="8">
        <v>2801</v>
      </c>
      <c r="EO8" s="8">
        <v>3041</v>
      </c>
      <c r="EP8" s="12">
        <v>3157</v>
      </c>
      <c r="EQ8" s="8">
        <v>3156</v>
      </c>
      <c r="ER8" s="8">
        <v>3198</v>
      </c>
      <c r="ES8" s="8">
        <v>3121</v>
      </c>
      <c r="ET8" s="8">
        <v>3017</v>
      </c>
      <c r="EU8" s="8">
        <v>2959</v>
      </c>
      <c r="EV8" s="8">
        <v>2894</v>
      </c>
      <c r="EW8" s="8">
        <v>2866</v>
      </c>
      <c r="EX8" s="8">
        <v>2929</v>
      </c>
      <c r="EY8" s="8">
        <v>2988</v>
      </c>
      <c r="EZ8" s="8">
        <v>3081</v>
      </c>
      <c r="FA8" s="8">
        <v>3245</v>
      </c>
      <c r="FB8" s="12">
        <v>3349</v>
      </c>
      <c r="FC8" s="8">
        <v>3359</v>
      </c>
      <c r="FD8" s="8">
        <v>3360</v>
      </c>
      <c r="FE8" s="8">
        <v>3280</v>
      </c>
      <c r="FF8" s="8">
        <v>3155</v>
      </c>
      <c r="FG8" s="8">
        <v>3119</v>
      </c>
      <c r="FH8" s="8">
        <v>3024</v>
      </c>
      <c r="FI8" s="8">
        <v>2986</v>
      </c>
      <c r="FJ8" s="8">
        <v>2946</v>
      </c>
      <c r="FK8" s="8">
        <v>2927</v>
      </c>
      <c r="FL8" s="8">
        <v>2924</v>
      </c>
      <c r="FM8" s="8">
        <v>3068</v>
      </c>
      <c r="FN8" s="12">
        <v>3174</v>
      </c>
      <c r="FO8" s="8">
        <v>3171</v>
      </c>
      <c r="FP8" s="8">
        <v>3120</v>
      </c>
      <c r="FQ8" s="8">
        <v>3107</v>
      </c>
      <c r="FR8" s="8">
        <v>2967</v>
      </c>
      <c r="FS8" s="8">
        <v>2827</v>
      </c>
      <c r="FT8" s="8">
        <v>2632</v>
      </c>
      <c r="FU8" s="8">
        <v>2628</v>
      </c>
      <c r="FV8" s="8">
        <v>2632</v>
      </c>
      <c r="FW8" s="8">
        <v>2639</v>
      </c>
      <c r="FX8" s="8">
        <v>2692</v>
      </c>
      <c r="FY8" s="8">
        <v>2822</v>
      </c>
      <c r="FZ8" s="12">
        <v>2908</v>
      </c>
      <c r="GA8" s="8">
        <v>2919</v>
      </c>
      <c r="GB8" s="8">
        <v>2880</v>
      </c>
      <c r="GC8" s="8">
        <v>2879</v>
      </c>
      <c r="GD8" s="8">
        <v>2784</v>
      </c>
      <c r="GE8" s="8">
        <v>2721</v>
      </c>
      <c r="GF8" s="8">
        <v>2631</v>
      </c>
      <c r="GG8" s="8">
        <v>2584</v>
      </c>
      <c r="GH8" s="8">
        <v>2547</v>
      </c>
      <c r="GI8" s="8">
        <v>2622</v>
      </c>
      <c r="GJ8" s="8">
        <v>2751</v>
      </c>
      <c r="GK8" s="8">
        <v>2869</v>
      </c>
      <c r="GL8" s="12">
        <v>2982</v>
      </c>
      <c r="GM8" s="8">
        <v>3014</v>
      </c>
      <c r="GN8" s="8">
        <v>2943</v>
      </c>
      <c r="GO8" s="8">
        <v>3149</v>
      </c>
      <c r="GP8" s="8">
        <v>3315</v>
      </c>
      <c r="GQ8" s="8">
        <v>3361</v>
      </c>
      <c r="GR8" s="8">
        <v>3457</v>
      </c>
      <c r="GS8" s="8">
        <v>3582</v>
      </c>
      <c r="GT8" s="8">
        <v>3695</v>
      </c>
      <c r="GU8" s="8">
        <v>3759</v>
      </c>
      <c r="GV8" s="8">
        <v>3823</v>
      </c>
      <c r="GW8" s="1">
        <v>4018</v>
      </c>
      <c r="GX8" s="1">
        <v>4196</v>
      </c>
    </row>
    <row r="9" spans="1:206" s="3" customFormat="1" ht="14.25" x14ac:dyDescent="0.25">
      <c r="A9" s="3" t="s">
        <v>45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13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13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13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13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13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13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13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13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13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13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13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13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13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13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13"/>
      <c r="GM9" s="9"/>
      <c r="GN9" s="9"/>
      <c r="GO9" s="9"/>
      <c r="GP9" s="9"/>
      <c r="GQ9" s="8"/>
      <c r="GR9" s="8"/>
      <c r="GS9" s="8"/>
      <c r="GT9" s="8"/>
      <c r="GU9" s="8"/>
      <c r="GV9" s="8"/>
      <c r="GX9" s="1"/>
    </row>
    <row r="10" spans="1:206" x14ac:dyDescent="0.2">
      <c r="A10" s="1" t="s">
        <v>35</v>
      </c>
      <c r="B10" s="1">
        <v>7</v>
      </c>
      <c r="C10" s="8">
        <v>585</v>
      </c>
      <c r="D10" s="8">
        <v>564</v>
      </c>
      <c r="E10" s="8">
        <v>534</v>
      </c>
      <c r="F10" s="8">
        <v>506</v>
      </c>
      <c r="G10" s="8">
        <v>461</v>
      </c>
      <c r="H10" s="8">
        <v>475</v>
      </c>
      <c r="I10" s="8">
        <v>547</v>
      </c>
      <c r="J10" s="8">
        <v>725</v>
      </c>
      <c r="K10" s="8">
        <v>689</v>
      </c>
      <c r="L10" s="8">
        <f>333+296</f>
        <v>629</v>
      </c>
      <c r="M10" s="8">
        <v>609</v>
      </c>
      <c r="N10" s="12">
        <f>298+285</f>
        <v>583</v>
      </c>
      <c r="O10" s="8">
        <f>296+272</f>
        <v>568</v>
      </c>
      <c r="P10" s="8">
        <f>296+280</f>
        <v>576</v>
      </c>
      <c r="Q10" s="8">
        <v>534</v>
      </c>
      <c r="R10" s="8">
        <f>241+255</f>
        <v>496</v>
      </c>
      <c r="S10" s="8">
        <v>483</v>
      </c>
      <c r="T10" s="8">
        <v>468</v>
      </c>
      <c r="U10" s="8">
        <f>272+281</f>
        <v>553</v>
      </c>
      <c r="V10" s="8">
        <v>685</v>
      </c>
      <c r="W10" s="8">
        <v>616</v>
      </c>
      <c r="X10" s="8">
        <f>279+305</f>
        <v>584</v>
      </c>
      <c r="Y10" s="8">
        <v>562</v>
      </c>
      <c r="Z10" s="12">
        <v>551</v>
      </c>
      <c r="AA10" s="8">
        <v>539</v>
      </c>
      <c r="AB10" s="8">
        <v>511</v>
      </c>
      <c r="AC10" s="8">
        <v>506</v>
      </c>
      <c r="AD10" s="8">
        <v>496</v>
      </c>
      <c r="AE10" s="8">
        <v>458</v>
      </c>
      <c r="AF10" s="8">
        <v>427</v>
      </c>
      <c r="AG10" s="8">
        <v>537</v>
      </c>
      <c r="AH10" s="8">
        <v>590</v>
      </c>
      <c r="AI10" s="8">
        <v>564</v>
      </c>
      <c r="AJ10" s="8">
        <v>534</v>
      </c>
      <c r="AK10" s="8">
        <v>523</v>
      </c>
      <c r="AL10" s="12">
        <v>508</v>
      </c>
      <c r="AM10" s="8">
        <v>501</v>
      </c>
      <c r="AN10" s="8">
        <v>501</v>
      </c>
      <c r="AO10" s="8">
        <v>471</v>
      </c>
      <c r="AP10" s="8">
        <v>427</v>
      </c>
      <c r="AQ10" s="8">
        <v>411</v>
      </c>
      <c r="AR10" s="8">
        <v>389</v>
      </c>
      <c r="AS10" s="8">
        <v>466</v>
      </c>
      <c r="AT10" s="8">
        <v>504</v>
      </c>
      <c r="AU10" s="8">
        <v>462</v>
      </c>
      <c r="AV10" s="8">
        <v>439</v>
      </c>
      <c r="AW10" s="8">
        <v>430</v>
      </c>
      <c r="AX10" s="12">
        <v>432</v>
      </c>
      <c r="AY10" s="8">
        <v>447</v>
      </c>
      <c r="AZ10" s="8">
        <v>437</v>
      </c>
      <c r="BA10" s="8">
        <v>411</v>
      </c>
      <c r="BB10" s="8">
        <v>415</v>
      </c>
      <c r="BC10" s="8">
        <v>364</v>
      </c>
      <c r="BD10" s="8">
        <v>340</v>
      </c>
      <c r="BE10" s="8">
        <v>460</v>
      </c>
      <c r="BF10" s="8">
        <v>509</v>
      </c>
      <c r="BG10" s="8">
        <v>430</v>
      </c>
      <c r="BH10" s="8">
        <v>411</v>
      </c>
      <c r="BI10" s="8">
        <v>415</v>
      </c>
      <c r="BJ10" s="12">
        <v>416</v>
      </c>
      <c r="BK10" s="8">
        <v>439</v>
      </c>
      <c r="BL10" s="8">
        <v>459</v>
      </c>
      <c r="BM10" s="8">
        <v>461</v>
      </c>
      <c r="BN10" s="8">
        <v>430</v>
      </c>
      <c r="BO10" s="8">
        <v>397</v>
      </c>
      <c r="BP10" s="8">
        <v>436</v>
      </c>
      <c r="BQ10" s="8">
        <v>559</v>
      </c>
      <c r="BR10" s="8">
        <v>604</v>
      </c>
      <c r="BS10" s="8">
        <v>546</v>
      </c>
      <c r="BT10" s="8">
        <v>502</v>
      </c>
      <c r="BU10" s="8">
        <v>500</v>
      </c>
      <c r="BV10" s="12">
        <v>495</v>
      </c>
      <c r="BW10" s="8">
        <v>488</v>
      </c>
      <c r="BX10" s="8">
        <v>482</v>
      </c>
      <c r="BY10" s="8">
        <v>446</v>
      </c>
      <c r="BZ10" s="8">
        <v>404</v>
      </c>
      <c r="CA10" s="8">
        <v>370</v>
      </c>
      <c r="CB10" s="8">
        <v>362</v>
      </c>
      <c r="CC10" s="8">
        <v>476</v>
      </c>
      <c r="CD10" s="8">
        <v>462</v>
      </c>
      <c r="CE10" s="8">
        <v>416</v>
      </c>
      <c r="CF10" s="8">
        <v>420</v>
      </c>
      <c r="CG10" s="8">
        <v>383</v>
      </c>
      <c r="CH10" s="12">
        <v>370</v>
      </c>
      <c r="CI10" s="8">
        <v>353</v>
      </c>
      <c r="CJ10" s="8">
        <v>329</v>
      </c>
      <c r="CK10" s="8">
        <v>316</v>
      </c>
      <c r="CL10" s="8">
        <v>292</v>
      </c>
      <c r="CM10" s="8">
        <v>253</v>
      </c>
      <c r="CN10" s="8">
        <v>253</v>
      </c>
      <c r="CO10" s="8">
        <v>278</v>
      </c>
      <c r="CP10" s="8">
        <v>335</v>
      </c>
      <c r="CQ10" s="8">
        <v>297</v>
      </c>
      <c r="CR10" s="8">
        <v>283</v>
      </c>
      <c r="CS10" s="8">
        <v>283</v>
      </c>
      <c r="CT10" s="12">
        <v>287</v>
      </c>
      <c r="CU10" s="8">
        <v>287</v>
      </c>
      <c r="CV10" s="8">
        <v>301</v>
      </c>
      <c r="CW10" s="8">
        <v>264</v>
      </c>
      <c r="CX10" s="8">
        <v>260</v>
      </c>
      <c r="CY10" s="8">
        <v>244</v>
      </c>
      <c r="CZ10" s="8">
        <v>252</v>
      </c>
      <c r="DA10" s="8">
        <v>305</v>
      </c>
      <c r="DB10" s="8">
        <v>362</v>
      </c>
      <c r="DC10" s="8">
        <v>324</v>
      </c>
      <c r="DD10" s="8">
        <v>303</v>
      </c>
      <c r="DE10" s="8">
        <v>309</v>
      </c>
      <c r="DF10" s="12">
        <v>311</v>
      </c>
      <c r="DG10" s="8">
        <v>318</v>
      </c>
      <c r="DH10" s="8">
        <v>298</v>
      </c>
      <c r="DI10" s="8">
        <v>275</v>
      </c>
      <c r="DJ10" s="8">
        <v>264</v>
      </c>
      <c r="DK10" s="8">
        <v>259</v>
      </c>
      <c r="DL10" s="8">
        <v>268</v>
      </c>
      <c r="DM10" s="8">
        <v>338</v>
      </c>
      <c r="DN10" s="8">
        <v>370</v>
      </c>
      <c r="DO10" s="8">
        <v>343</v>
      </c>
      <c r="DP10" s="8">
        <v>346</v>
      </c>
      <c r="DQ10" s="8">
        <v>330</v>
      </c>
      <c r="DR10" s="12">
        <v>311</v>
      </c>
      <c r="DS10" s="8">
        <v>299</v>
      </c>
      <c r="DT10" s="8">
        <v>291</v>
      </c>
      <c r="DU10" s="8">
        <v>249</v>
      </c>
      <c r="DV10" s="8">
        <v>229</v>
      </c>
      <c r="DW10" s="8">
        <v>212</v>
      </c>
      <c r="DX10" s="8">
        <v>213</v>
      </c>
      <c r="DY10" s="8">
        <v>222</v>
      </c>
      <c r="DZ10" s="8">
        <v>255</v>
      </c>
      <c r="EA10" s="8">
        <v>286</v>
      </c>
      <c r="EB10" s="8">
        <v>265</v>
      </c>
      <c r="EC10" s="8">
        <v>262</v>
      </c>
      <c r="ED10" s="12">
        <v>253</v>
      </c>
      <c r="EE10" s="8">
        <v>245</v>
      </c>
      <c r="EF10" s="8">
        <v>254</v>
      </c>
      <c r="EG10" s="8">
        <v>257</v>
      </c>
      <c r="EH10" s="8">
        <v>254</v>
      </c>
      <c r="EI10" s="8">
        <v>238</v>
      </c>
      <c r="EJ10" s="8">
        <v>239</v>
      </c>
      <c r="EK10" s="8">
        <v>332</v>
      </c>
      <c r="EL10" s="8">
        <v>369</v>
      </c>
      <c r="EM10" s="8">
        <v>361</v>
      </c>
      <c r="EN10" s="8">
        <v>337</v>
      </c>
      <c r="EO10" s="8">
        <v>335</v>
      </c>
      <c r="EP10" s="12">
        <v>341</v>
      </c>
      <c r="EQ10" s="8">
        <v>315</v>
      </c>
      <c r="ER10" s="8">
        <v>294</v>
      </c>
      <c r="ES10" s="8">
        <v>262</v>
      </c>
      <c r="ET10" s="8">
        <v>242</v>
      </c>
      <c r="EU10" s="8">
        <v>228</v>
      </c>
      <c r="EV10" s="8">
        <v>232</v>
      </c>
      <c r="EW10" s="8">
        <v>280</v>
      </c>
      <c r="EX10" s="8">
        <v>332</v>
      </c>
      <c r="EY10" s="8">
        <v>326</v>
      </c>
      <c r="EZ10" s="8">
        <v>314</v>
      </c>
      <c r="FA10" s="8">
        <v>306</v>
      </c>
      <c r="FB10" s="12">
        <v>297</v>
      </c>
      <c r="FC10" s="8">
        <v>296</v>
      </c>
      <c r="FD10" s="8">
        <v>291</v>
      </c>
      <c r="FE10" s="8">
        <v>274</v>
      </c>
      <c r="FF10" s="8">
        <v>246</v>
      </c>
      <c r="FG10" s="8">
        <v>232</v>
      </c>
      <c r="FH10" s="8">
        <v>239</v>
      </c>
      <c r="FI10" s="8">
        <v>333</v>
      </c>
      <c r="FJ10" s="8">
        <v>339</v>
      </c>
      <c r="FK10" s="8">
        <v>317</v>
      </c>
      <c r="FL10" s="8">
        <v>289</v>
      </c>
      <c r="FM10" s="8">
        <v>268</v>
      </c>
      <c r="FN10" s="12">
        <v>254</v>
      </c>
      <c r="FO10" s="8">
        <v>269</v>
      </c>
      <c r="FP10" s="8">
        <v>279</v>
      </c>
      <c r="FQ10" s="8">
        <v>256</v>
      </c>
      <c r="FR10" s="8">
        <v>228</v>
      </c>
      <c r="FS10" s="8">
        <v>204</v>
      </c>
      <c r="FT10" s="8">
        <v>209</v>
      </c>
      <c r="FU10" s="8">
        <v>249</v>
      </c>
      <c r="FV10" s="8">
        <v>302</v>
      </c>
      <c r="FW10" s="8">
        <v>275</v>
      </c>
      <c r="FX10" s="8">
        <v>264</v>
      </c>
      <c r="FY10" s="8">
        <v>275</v>
      </c>
      <c r="FZ10" s="12">
        <v>278</v>
      </c>
      <c r="GA10" s="8">
        <v>272</v>
      </c>
      <c r="GB10" s="8">
        <v>254</v>
      </c>
      <c r="GC10" s="8">
        <v>236</v>
      </c>
      <c r="GD10" s="8">
        <v>208</v>
      </c>
      <c r="GE10" s="8">
        <v>186</v>
      </c>
      <c r="GF10" s="8">
        <v>193</v>
      </c>
      <c r="GG10" s="8">
        <v>247</v>
      </c>
      <c r="GH10" s="8">
        <v>272</v>
      </c>
      <c r="GI10" s="8">
        <v>271</v>
      </c>
      <c r="GJ10" s="8">
        <v>270</v>
      </c>
      <c r="GK10" s="8">
        <v>259</v>
      </c>
      <c r="GL10" s="12">
        <v>250</v>
      </c>
      <c r="GM10" s="8">
        <v>249</v>
      </c>
      <c r="GN10" s="8">
        <v>223</v>
      </c>
      <c r="GO10" s="8">
        <v>219</v>
      </c>
      <c r="GP10" s="8">
        <v>223</v>
      </c>
      <c r="GQ10" s="8">
        <v>238</v>
      </c>
      <c r="GR10" s="8">
        <v>254</v>
      </c>
      <c r="GS10" s="8">
        <v>338</v>
      </c>
      <c r="GT10" s="8">
        <v>324</v>
      </c>
      <c r="GU10" s="8">
        <v>307</v>
      </c>
      <c r="GV10" s="8">
        <v>309</v>
      </c>
      <c r="GW10" s="1">
        <v>304</v>
      </c>
      <c r="GX10" s="1">
        <v>290</v>
      </c>
    </row>
    <row r="11" spans="1:206" x14ac:dyDescent="0.2">
      <c r="A11" s="1" t="s">
        <v>36</v>
      </c>
      <c r="B11" s="1">
        <v>8</v>
      </c>
      <c r="C11" s="8">
        <v>1209</v>
      </c>
      <c r="D11" s="8">
        <v>1215</v>
      </c>
      <c r="E11" s="8">
        <v>1165</v>
      </c>
      <c r="F11" s="8">
        <v>1106</v>
      </c>
      <c r="G11" s="8">
        <v>1035</v>
      </c>
      <c r="H11" s="8">
        <v>1010</v>
      </c>
      <c r="I11" s="8">
        <v>1045</v>
      </c>
      <c r="J11" s="8">
        <v>1089</v>
      </c>
      <c r="K11" s="8">
        <v>1114</v>
      </c>
      <c r="L11" s="8">
        <v>1079</v>
      </c>
      <c r="M11" s="8">
        <v>1083</v>
      </c>
      <c r="N11" s="12">
        <v>1108</v>
      </c>
      <c r="O11" s="8">
        <v>1122</v>
      </c>
      <c r="P11" s="8">
        <v>1127</v>
      </c>
      <c r="Q11" s="8">
        <v>1086</v>
      </c>
      <c r="R11" s="8">
        <v>1047</v>
      </c>
      <c r="S11" s="8">
        <v>1033</v>
      </c>
      <c r="T11" s="8">
        <v>1006</v>
      </c>
      <c r="U11" s="8">
        <v>1011</v>
      </c>
      <c r="V11" s="8">
        <v>1038</v>
      </c>
      <c r="W11" s="8">
        <v>1038</v>
      </c>
      <c r="X11" s="8">
        <v>1078</v>
      </c>
      <c r="Y11" s="8">
        <v>1078</v>
      </c>
      <c r="Z11" s="12">
        <v>1095</v>
      </c>
      <c r="AA11" s="8">
        <v>1124</v>
      </c>
      <c r="AB11" s="8">
        <v>1080</v>
      </c>
      <c r="AC11" s="8">
        <v>1067</v>
      </c>
      <c r="AD11" s="8">
        <v>1016</v>
      </c>
      <c r="AE11" s="8">
        <v>931</v>
      </c>
      <c r="AF11" s="8">
        <v>867</v>
      </c>
      <c r="AG11" s="8">
        <v>842</v>
      </c>
      <c r="AH11" s="8">
        <v>854</v>
      </c>
      <c r="AI11" s="8">
        <v>831</v>
      </c>
      <c r="AJ11" s="8">
        <v>822</v>
      </c>
      <c r="AK11" s="8">
        <v>783</v>
      </c>
      <c r="AL11" s="12">
        <v>783</v>
      </c>
      <c r="AM11" s="8">
        <v>838</v>
      </c>
      <c r="AN11" s="8">
        <v>831</v>
      </c>
      <c r="AO11" s="8">
        <v>816</v>
      </c>
      <c r="AP11" s="8">
        <v>792</v>
      </c>
      <c r="AQ11" s="8">
        <v>765</v>
      </c>
      <c r="AR11" s="8">
        <v>728</v>
      </c>
      <c r="AS11" s="8">
        <v>728</v>
      </c>
      <c r="AT11" s="8">
        <v>722</v>
      </c>
      <c r="AU11" s="8">
        <v>681</v>
      </c>
      <c r="AV11" s="8">
        <v>653</v>
      </c>
      <c r="AW11" s="8">
        <v>646</v>
      </c>
      <c r="AX11" s="12">
        <v>645</v>
      </c>
      <c r="AY11" s="8">
        <v>680</v>
      </c>
      <c r="AZ11" s="8">
        <v>640</v>
      </c>
      <c r="BA11" s="8">
        <v>618</v>
      </c>
      <c r="BB11" s="8">
        <v>593</v>
      </c>
      <c r="BC11" s="8">
        <v>564</v>
      </c>
      <c r="BD11" s="8">
        <v>553</v>
      </c>
      <c r="BE11" s="8">
        <v>540</v>
      </c>
      <c r="BF11" s="8">
        <v>551</v>
      </c>
      <c r="BG11" s="8">
        <v>578</v>
      </c>
      <c r="BH11" s="8">
        <v>600</v>
      </c>
      <c r="BI11" s="8">
        <v>632</v>
      </c>
      <c r="BJ11" s="12">
        <v>730</v>
      </c>
      <c r="BK11" s="8">
        <v>818</v>
      </c>
      <c r="BL11" s="8">
        <v>861</v>
      </c>
      <c r="BM11" s="8">
        <v>900</v>
      </c>
      <c r="BN11" s="8">
        <v>913</v>
      </c>
      <c r="BO11" s="8">
        <v>921</v>
      </c>
      <c r="BP11" s="8">
        <v>983</v>
      </c>
      <c r="BQ11" s="8">
        <v>1050</v>
      </c>
      <c r="BR11" s="8">
        <v>1116</v>
      </c>
      <c r="BS11" s="8">
        <v>1136</v>
      </c>
      <c r="BT11" s="8">
        <v>1131</v>
      </c>
      <c r="BU11" s="8">
        <v>1133</v>
      </c>
      <c r="BV11" s="12">
        <v>1165</v>
      </c>
      <c r="BW11" s="8">
        <v>1173</v>
      </c>
      <c r="BX11" s="8">
        <v>1124</v>
      </c>
      <c r="BY11" s="8">
        <v>1104</v>
      </c>
      <c r="BZ11" s="8">
        <v>1039</v>
      </c>
      <c r="CA11" s="8">
        <v>967</v>
      </c>
      <c r="CB11" s="8">
        <v>892</v>
      </c>
      <c r="CC11" s="8">
        <v>903</v>
      </c>
      <c r="CD11" s="8">
        <v>943</v>
      </c>
      <c r="CE11" s="8">
        <v>874</v>
      </c>
      <c r="CF11" s="8">
        <v>843</v>
      </c>
      <c r="CG11" s="8">
        <v>818</v>
      </c>
      <c r="CH11" s="12">
        <v>817</v>
      </c>
      <c r="CI11" s="8">
        <v>838</v>
      </c>
      <c r="CJ11" s="8">
        <v>814</v>
      </c>
      <c r="CK11" s="8">
        <v>750</v>
      </c>
      <c r="CL11" s="8">
        <v>626</v>
      </c>
      <c r="CM11" s="8">
        <v>554</v>
      </c>
      <c r="CN11" s="8">
        <v>549</v>
      </c>
      <c r="CO11" s="8">
        <v>560</v>
      </c>
      <c r="CP11" s="8">
        <v>600</v>
      </c>
      <c r="CQ11" s="8">
        <v>593</v>
      </c>
      <c r="CR11" s="8">
        <v>609</v>
      </c>
      <c r="CS11" s="8">
        <v>626</v>
      </c>
      <c r="CT11" s="12">
        <v>675</v>
      </c>
      <c r="CU11" s="8">
        <v>706</v>
      </c>
      <c r="CV11" s="8">
        <v>730</v>
      </c>
      <c r="CW11" s="8">
        <v>676</v>
      </c>
      <c r="CX11" s="8">
        <v>655</v>
      </c>
      <c r="CY11" s="8">
        <v>619</v>
      </c>
      <c r="CZ11" s="8">
        <v>595</v>
      </c>
      <c r="DA11" s="8">
        <v>612</v>
      </c>
      <c r="DB11" s="8">
        <v>678</v>
      </c>
      <c r="DC11" s="8">
        <v>671</v>
      </c>
      <c r="DD11" s="8">
        <v>690</v>
      </c>
      <c r="DE11" s="8">
        <v>697</v>
      </c>
      <c r="DF11" s="12">
        <v>760</v>
      </c>
      <c r="DG11" s="8">
        <v>828</v>
      </c>
      <c r="DH11" s="8">
        <v>809</v>
      </c>
      <c r="DI11" s="8">
        <v>768</v>
      </c>
      <c r="DJ11" s="8">
        <v>726</v>
      </c>
      <c r="DK11" s="8">
        <v>685</v>
      </c>
      <c r="DL11" s="8">
        <v>650</v>
      </c>
      <c r="DM11" s="8">
        <v>657</v>
      </c>
      <c r="DN11" s="8">
        <v>678</v>
      </c>
      <c r="DO11" s="8">
        <v>686</v>
      </c>
      <c r="DP11" s="8">
        <v>684</v>
      </c>
      <c r="DQ11" s="8">
        <v>697</v>
      </c>
      <c r="DR11" s="12">
        <v>707</v>
      </c>
      <c r="DS11" s="8">
        <v>723</v>
      </c>
      <c r="DT11" s="8">
        <v>690</v>
      </c>
      <c r="DU11" s="8">
        <v>669</v>
      </c>
      <c r="DV11" s="8">
        <v>632</v>
      </c>
      <c r="DW11" s="8">
        <v>610</v>
      </c>
      <c r="DX11" s="8">
        <v>615</v>
      </c>
      <c r="DY11" s="8">
        <v>627</v>
      </c>
      <c r="DZ11" s="8">
        <v>609</v>
      </c>
      <c r="EA11" s="8">
        <v>583</v>
      </c>
      <c r="EB11" s="8">
        <v>552</v>
      </c>
      <c r="EC11" s="8">
        <v>569</v>
      </c>
      <c r="ED11" s="12">
        <v>623</v>
      </c>
      <c r="EE11" s="8">
        <v>634</v>
      </c>
      <c r="EF11" s="8">
        <v>649</v>
      </c>
      <c r="EG11" s="8">
        <v>650</v>
      </c>
      <c r="EH11" s="8">
        <v>645</v>
      </c>
      <c r="EI11" s="8">
        <v>618</v>
      </c>
      <c r="EJ11" s="8">
        <v>646</v>
      </c>
      <c r="EK11" s="8">
        <v>722</v>
      </c>
      <c r="EL11" s="8">
        <v>711</v>
      </c>
      <c r="EM11" s="8">
        <v>700</v>
      </c>
      <c r="EN11" s="8">
        <v>701</v>
      </c>
      <c r="EO11" s="8">
        <v>731</v>
      </c>
      <c r="EP11" s="12">
        <v>760</v>
      </c>
      <c r="EQ11" s="8">
        <v>756</v>
      </c>
      <c r="ER11" s="8">
        <v>757</v>
      </c>
      <c r="ES11" s="8">
        <v>704</v>
      </c>
      <c r="ET11" s="8">
        <v>668</v>
      </c>
      <c r="EU11" s="8">
        <v>644</v>
      </c>
      <c r="EV11" s="8">
        <v>617</v>
      </c>
      <c r="EW11" s="8">
        <v>640</v>
      </c>
      <c r="EX11" s="8">
        <v>712</v>
      </c>
      <c r="EY11" s="8">
        <v>712</v>
      </c>
      <c r="EZ11" s="8">
        <v>689</v>
      </c>
      <c r="FA11" s="8">
        <v>677</v>
      </c>
      <c r="FB11" s="12">
        <v>718</v>
      </c>
      <c r="FC11" s="8">
        <v>709</v>
      </c>
      <c r="FD11" s="8">
        <v>692</v>
      </c>
      <c r="FE11" s="8">
        <v>659</v>
      </c>
      <c r="FF11" s="8">
        <v>619</v>
      </c>
      <c r="FG11" s="8">
        <v>583</v>
      </c>
      <c r="FH11" s="8">
        <v>544</v>
      </c>
      <c r="FI11" s="8">
        <v>579</v>
      </c>
      <c r="FJ11" s="8">
        <v>572</v>
      </c>
      <c r="FK11" s="8">
        <v>565</v>
      </c>
      <c r="FL11" s="8">
        <v>551</v>
      </c>
      <c r="FM11" s="8">
        <v>572</v>
      </c>
      <c r="FN11" s="12">
        <v>590</v>
      </c>
      <c r="FO11" s="8">
        <v>612</v>
      </c>
      <c r="FP11" s="8">
        <v>618</v>
      </c>
      <c r="FQ11" s="8">
        <v>585</v>
      </c>
      <c r="FR11" s="8">
        <v>563</v>
      </c>
      <c r="FS11" s="8">
        <v>517</v>
      </c>
      <c r="FT11" s="8">
        <v>478</v>
      </c>
      <c r="FU11" s="8">
        <v>512</v>
      </c>
      <c r="FV11" s="8">
        <v>539</v>
      </c>
      <c r="FW11" s="8">
        <v>504</v>
      </c>
      <c r="FX11" s="8">
        <v>499</v>
      </c>
      <c r="FY11" s="8">
        <v>518</v>
      </c>
      <c r="FZ11" s="12">
        <v>515</v>
      </c>
      <c r="GA11" s="8">
        <v>510</v>
      </c>
      <c r="GB11" s="8">
        <v>509</v>
      </c>
      <c r="GC11" s="8">
        <v>500</v>
      </c>
      <c r="GD11" s="8">
        <v>460</v>
      </c>
      <c r="GE11" s="8">
        <v>442</v>
      </c>
      <c r="GF11" s="8">
        <v>436</v>
      </c>
      <c r="GG11" s="8">
        <v>467</v>
      </c>
      <c r="GH11" s="8">
        <v>453</v>
      </c>
      <c r="GI11" s="8">
        <v>454</v>
      </c>
      <c r="GJ11" s="8">
        <v>475</v>
      </c>
      <c r="GK11" s="8">
        <v>496</v>
      </c>
      <c r="GL11" s="12">
        <v>510</v>
      </c>
      <c r="GM11" s="8">
        <v>493</v>
      </c>
      <c r="GN11" s="8">
        <v>460</v>
      </c>
      <c r="GO11" s="8">
        <v>560</v>
      </c>
      <c r="GP11" s="8">
        <v>677</v>
      </c>
      <c r="GQ11" s="8">
        <v>688</v>
      </c>
      <c r="GR11" s="8">
        <v>712</v>
      </c>
      <c r="GS11" s="8">
        <v>763</v>
      </c>
      <c r="GT11" s="8">
        <v>769</v>
      </c>
      <c r="GU11" s="8">
        <v>713</v>
      </c>
      <c r="GV11" s="8">
        <v>691</v>
      </c>
      <c r="GW11" s="1">
        <v>712</v>
      </c>
      <c r="GX11" s="1">
        <v>740</v>
      </c>
    </row>
    <row r="12" spans="1:206" x14ac:dyDescent="0.2">
      <c r="A12" s="1" t="s">
        <v>37</v>
      </c>
      <c r="B12" s="1">
        <v>9</v>
      </c>
      <c r="C12" s="8">
        <v>1026</v>
      </c>
      <c r="D12" s="8">
        <v>1039</v>
      </c>
      <c r="E12" s="8">
        <v>1010</v>
      </c>
      <c r="F12" s="8">
        <v>959</v>
      </c>
      <c r="G12" s="8">
        <v>911</v>
      </c>
      <c r="H12" s="8">
        <v>864</v>
      </c>
      <c r="I12" s="8">
        <v>839</v>
      </c>
      <c r="J12" s="8">
        <v>834</v>
      </c>
      <c r="K12" s="8">
        <v>805</v>
      </c>
      <c r="L12" s="8">
        <v>777</v>
      </c>
      <c r="M12" s="8">
        <v>824</v>
      </c>
      <c r="N12" s="12">
        <v>843</v>
      </c>
      <c r="O12" s="8">
        <v>860</v>
      </c>
      <c r="P12" s="8">
        <v>863</v>
      </c>
      <c r="Q12" s="8">
        <v>815</v>
      </c>
      <c r="R12" s="8">
        <v>783</v>
      </c>
      <c r="S12" s="8">
        <v>790</v>
      </c>
      <c r="T12" s="8">
        <v>762</v>
      </c>
      <c r="U12" s="8">
        <v>773</v>
      </c>
      <c r="V12" s="8">
        <v>750</v>
      </c>
      <c r="W12" s="8">
        <v>749</v>
      </c>
      <c r="X12" s="8">
        <v>767</v>
      </c>
      <c r="Y12" s="8">
        <v>793</v>
      </c>
      <c r="Z12" s="12">
        <v>788</v>
      </c>
      <c r="AA12" s="8">
        <v>807</v>
      </c>
      <c r="AB12" s="8">
        <v>786</v>
      </c>
      <c r="AC12" s="8">
        <v>776</v>
      </c>
      <c r="AD12" s="8">
        <v>740</v>
      </c>
      <c r="AE12" s="8">
        <v>729</v>
      </c>
      <c r="AF12" s="8">
        <v>703</v>
      </c>
      <c r="AG12" s="8">
        <v>687</v>
      </c>
      <c r="AH12" s="8">
        <v>663</v>
      </c>
      <c r="AI12" s="8">
        <v>675</v>
      </c>
      <c r="AJ12" s="8">
        <v>654</v>
      </c>
      <c r="AK12" s="8">
        <v>661</v>
      </c>
      <c r="AL12" s="12">
        <v>690</v>
      </c>
      <c r="AM12" s="8">
        <v>698</v>
      </c>
      <c r="AN12" s="8">
        <v>699</v>
      </c>
      <c r="AO12" s="8">
        <v>676</v>
      </c>
      <c r="AP12" s="8">
        <v>647</v>
      </c>
      <c r="AQ12" s="8">
        <v>643</v>
      </c>
      <c r="AR12" s="8">
        <v>616</v>
      </c>
      <c r="AS12" s="8">
        <v>596</v>
      </c>
      <c r="AT12" s="8">
        <v>583</v>
      </c>
      <c r="AU12" s="8">
        <v>585</v>
      </c>
      <c r="AV12" s="8">
        <v>572</v>
      </c>
      <c r="AW12" s="8">
        <v>581</v>
      </c>
      <c r="AX12" s="12">
        <v>619</v>
      </c>
      <c r="AY12" s="8">
        <v>647</v>
      </c>
      <c r="AZ12" s="8">
        <v>610</v>
      </c>
      <c r="BA12" s="8">
        <v>615</v>
      </c>
      <c r="BB12" s="8">
        <v>619</v>
      </c>
      <c r="BC12" s="8">
        <v>578</v>
      </c>
      <c r="BD12" s="8">
        <v>551</v>
      </c>
      <c r="BE12" s="8">
        <v>534</v>
      </c>
      <c r="BF12" s="8">
        <v>529</v>
      </c>
      <c r="BG12" s="8">
        <v>552</v>
      </c>
      <c r="BH12" s="8">
        <v>559</v>
      </c>
      <c r="BI12" s="8">
        <v>615</v>
      </c>
      <c r="BJ12" s="12">
        <v>686</v>
      </c>
      <c r="BK12" s="8">
        <v>746</v>
      </c>
      <c r="BL12" s="8">
        <v>773</v>
      </c>
      <c r="BM12" s="8">
        <v>808</v>
      </c>
      <c r="BN12" s="8">
        <v>856</v>
      </c>
      <c r="BO12" s="8">
        <v>882</v>
      </c>
      <c r="BP12" s="8">
        <v>951</v>
      </c>
      <c r="BQ12" s="8">
        <v>944</v>
      </c>
      <c r="BR12" s="8">
        <v>926</v>
      </c>
      <c r="BS12" s="8">
        <v>958</v>
      </c>
      <c r="BT12" s="8">
        <v>1018</v>
      </c>
      <c r="BU12" s="8">
        <v>1046</v>
      </c>
      <c r="BV12" s="12">
        <v>1112</v>
      </c>
      <c r="BW12" s="8">
        <v>1095</v>
      </c>
      <c r="BX12" s="8">
        <v>1078</v>
      </c>
      <c r="BY12" s="8">
        <v>1058</v>
      </c>
      <c r="BZ12" s="8">
        <v>985</v>
      </c>
      <c r="CA12" s="8">
        <v>941</v>
      </c>
      <c r="CB12" s="8">
        <v>911</v>
      </c>
      <c r="CC12" s="8">
        <v>874</v>
      </c>
      <c r="CD12" s="8">
        <v>865</v>
      </c>
      <c r="CE12" s="8">
        <v>860</v>
      </c>
      <c r="CF12" s="8">
        <v>840</v>
      </c>
      <c r="CG12" s="8">
        <v>837</v>
      </c>
      <c r="CH12" s="12">
        <v>881</v>
      </c>
      <c r="CI12" s="8">
        <v>872</v>
      </c>
      <c r="CJ12" s="8">
        <v>814</v>
      </c>
      <c r="CK12" s="8">
        <v>767</v>
      </c>
      <c r="CL12" s="8">
        <v>684</v>
      </c>
      <c r="CM12" s="8">
        <v>665</v>
      </c>
      <c r="CN12" s="8">
        <v>642</v>
      </c>
      <c r="CO12" s="8">
        <v>610</v>
      </c>
      <c r="CP12" s="8">
        <v>607</v>
      </c>
      <c r="CQ12" s="8">
        <v>625</v>
      </c>
      <c r="CR12" s="8">
        <v>619</v>
      </c>
      <c r="CS12" s="8">
        <v>693</v>
      </c>
      <c r="CT12" s="12">
        <v>727</v>
      </c>
      <c r="CU12" s="8">
        <v>742</v>
      </c>
      <c r="CV12" s="8">
        <v>735</v>
      </c>
      <c r="CW12" s="8">
        <v>709</v>
      </c>
      <c r="CX12" s="8">
        <v>705</v>
      </c>
      <c r="CY12" s="8">
        <v>707</v>
      </c>
      <c r="CZ12" s="8">
        <v>708</v>
      </c>
      <c r="DA12" s="8">
        <v>710</v>
      </c>
      <c r="DB12" s="8">
        <v>688</v>
      </c>
      <c r="DC12" s="8">
        <v>701</v>
      </c>
      <c r="DD12" s="8">
        <v>738</v>
      </c>
      <c r="DE12" s="8">
        <v>786</v>
      </c>
      <c r="DF12" s="12">
        <v>835</v>
      </c>
      <c r="DG12" s="8">
        <v>868</v>
      </c>
      <c r="DH12" s="8">
        <v>874</v>
      </c>
      <c r="DI12" s="8">
        <v>843</v>
      </c>
      <c r="DJ12" s="8">
        <v>826</v>
      </c>
      <c r="DK12" s="8">
        <v>781</v>
      </c>
      <c r="DL12" s="8">
        <v>772</v>
      </c>
      <c r="DM12" s="8">
        <v>787</v>
      </c>
      <c r="DN12" s="8">
        <v>780</v>
      </c>
      <c r="DO12" s="8">
        <v>755</v>
      </c>
      <c r="DP12" s="8">
        <v>783</v>
      </c>
      <c r="DQ12" s="8">
        <v>797</v>
      </c>
      <c r="DR12" s="12">
        <v>843</v>
      </c>
      <c r="DS12" s="8">
        <v>859</v>
      </c>
      <c r="DT12" s="8">
        <v>816</v>
      </c>
      <c r="DU12" s="8">
        <v>807</v>
      </c>
      <c r="DV12" s="8">
        <v>787</v>
      </c>
      <c r="DW12" s="8">
        <v>762</v>
      </c>
      <c r="DX12" s="8">
        <v>757</v>
      </c>
      <c r="DY12" s="8">
        <v>743</v>
      </c>
      <c r="DZ12" s="8">
        <v>724</v>
      </c>
      <c r="EA12" s="8">
        <v>693</v>
      </c>
      <c r="EB12" s="8">
        <v>709</v>
      </c>
      <c r="EC12" s="8">
        <v>711</v>
      </c>
      <c r="ED12" s="12">
        <v>763</v>
      </c>
      <c r="EE12" s="8">
        <v>776</v>
      </c>
      <c r="EF12" s="8">
        <v>766</v>
      </c>
      <c r="EG12" s="8">
        <v>796</v>
      </c>
      <c r="EH12" s="8">
        <v>756</v>
      </c>
      <c r="EI12" s="8">
        <v>747</v>
      </c>
      <c r="EJ12" s="8">
        <v>766</v>
      </c>
      <c r="EK12" s="8">
        <v>770</v>
      </c>
      <c r="EL12" s="8">
        <v>774</v>
      </c>
      <c r="EM12" s="8">
        <v>773</v>
      </c>
      <c r="EN12" s="8">
        <v>813</v>
      </c>
      <c r="EO12" s="8">
        <v>846</v>
      </c>
      <c r="EP12" s="12">
        <v>917</v>
      </c>
      <c r="EQ12" s="8">
        <v>940</v>
      </c>
      <c r="ER12" s="8">
        <v>939</v>
      </c>
      <c r="ES12" s="8">
        <v>949</v>
      </c>
      <c r="ET12" s="8">
        <v>929</v>
      </c>
      <c r="EU12" s="8">
        <v>922</v>
      </c>
      <c r="EV12" s="8">
        <v>924</v>
      </c>
      <c r="EW12" s="8">
        <v>882</v>
      </c>
      <c r="EX12" s="8">
        <v>865</v>
      </c>
      <c r="EY12" s="8">
        <v>892</v>
      </c>
      <c r="EZ12" s="8">
        <v>919</v>
      </c>
      <c r="FA12" s="8">
        <v>941</v>
      </c>
      <c r="FB12" s="12">
        <v>949</v>
      </c>
      <c r="FC12" s="8">
        <v>960</v>
      </c>
      <c r="FD12" s="8">
        <v>960</v>
      </c>
      <c r="FE12" s="8">
        <v>941</v>
      </c>
      <c r="FF12" s="8">
        <v>900</v>
      </c>
      <c r="FG12" s="8">
        <v>873</v>
      </c>
      <c r="FH12" s="8">
        <v>838</v>
      </c>
      <c r="FI12" s="8">
        <v>808</v>
      </c>
      <c r="FJ12" s="8">
        <v>805</v>
      </c>
      <c r="FK12" s="8">
        <v>815</v>
      </c>
      <c r="FL12" s="8">
        <v>827</v>
      </c>
      <c r="FM12" s="8">
        <v>855</v>
      </c>
      <c r="FN12" s="12">
        <v>880</v>
      </c>
      <c r="FO12" s="8">
        <v>880</v>
      </c>
      <c r="FP12" s="8">
        <v>888</v>
      </c>
      <c r="FQ12" s="8">
        <v>867</v>
      </c>
      <c r="FR12" s="8">
        <v>822</v>
      </c>
      <c r="FS12" s="8">
        <v>769</v>
      </c>
      <c r="FT12" s="8">
        <v>724</v>
      </c>
      <c r="FU12" s="8">
        <v>709</v>
      </c>
      <c r="FV12" s="8">
        <v>684</v>
      </c>
      <c r="FW12" s="8">
        <v>684</v>
      </c>
      <c r="FX12" s="8">
        <v>678</v>
      </c>
      <c r="FY12" s="8">
        <v>733</v>
      </c>
      <c r="FZ12" s="12">
        <v>774</v>
      </c>
      <c r="GA12" s="8">
        <v>809</v>
      </c>
      <c r="GB12" s="8">
        <v>789</v>
      </c>
      <c r="GC12" s="8">
        <v>760</v>
      </c>
      <c r="GD12" s="8">
        <v>726</v>
      </c>
      <c r="GE12" s="8">
        <v>720</v>
      </c>
      <c r="GF12" s="8">
        <v>704</v>
      </c>
      <c r="GG12" s="8">
        <v>703</v>
      </c>
      <c r="GH12" s="8">
        <v>673</v>
      </c>
      <c r="GI12" s="8">
        <v>679</v>
      </c>
      <c r="GJ12" s="8">
        <v>695</v>
      </c>
      <c r="GK12" s="8">
        <v>729</v>
      </c>
      <c r="GL12" s="12">
        <v>761</v>
      </c>
      <c r="GM12" s="8">
        <v>742</v>
      </c>
      <c r="GN12" s="8">
        <v>716</v>
      </c>
      <c r="GO12" s="8">
        <v>829</v>
      </c>
      <c r="GP12" s="8">
        <v>946</v>
      </c>
      <c r="GQ12" s="8">
        <v>981</v>
      </c>
      <c r="GR12" s="8">
        <v>994</v>
      </c>
      <c r="GS12" s="8">
        <v>1018</v>
      </c>
      <c r="GT12" s="8">
        <v>1001</v>
      </c>
      <c r="GU12" s="8">
        <v>1010</v>
      </c>
      <c r="GV12" s="8">
        <v>1019</v>
      </c>
      <c r="GW12" s="1">
        <v>1059</v>
      </c>
      <c r="GX12" s="1">
        <v>1097</v>
      </c>
    </row>
    <row r="13" spans="1:206" x14ac:dyDescent="0.2">
      <c r="A13" s="1" t="s">
        <v>38</v>
      </c>
      <c r="B13" s="1">
        <v>10</v>
      </c>
      <c r="C13" s="8">
        <v>1764</v>
      </c>
      <c r="D13" s="8">
        <v>1753</v>
      </c>
      <c r="E13" s="8">
        <v>1751</v>
      </c>
      <c r="F13" s="8">
        <v>1751</v>
      </c>
      <c r="G13" s="8">
        <v>1685</v>
      </c>
      <c r="H13" s="8">
        <v>1642</v>
      </c>
      <c r="I13" s="8">
        <v>1636</v>
      </c>
      <c r="J13" s="8">
        <v>1606</v>
      </c>
      <c r="K13" s="8">
        <v>1593</v>
      </c>
      <c r="L13" s="8">
        <f>350+408+365+423</f>
        <v>1546</v>
      </c>
      <c r="M13" s="8">
        <v>1573</v>
      </c>
      <c r="N13" s="12">
        <f>361+443+396+435</f>
        <v>1635</v>
      </c>
      <c r="O13" s="8">
        <f>362+406+429+449</f>
        <v>1646</v>
      </c>
      <c r="P13" s="8">
        <f>358+435+422+453</f>
        <v>1668</v>
      </c>
      <c r="Q13" s="8">
        <v>1653</v>
      </c>
      <c r="R13" s="8">
        <f>375+378+431+445</f>
        <v>1629</v>
      </c>
      <c r="S13" s="8">
        <f>810+807</f>
        <v>1617</v>
      </c>
      <c r="T13" s="8">
        <v>1610</v>
      </c>
      <c r="U13" s="8">
        <f>382+379+353+432</f>
        <v>1546</v>
      </c>
      <c r="V13" s="8">
        <f>732+763</f>
        <v>1495</v>
      </c>
      <c r="W13" s="8">
        <v>1483</v>
      </c>
      <c r="X13" s="8">
        <f>354+344+356+403</f>
        <v>1457</v>
      </c>
      <c r="Y13" s="8">
        <v>1456</v>
      </c>
      <c r="Z13" s="12">
        <f>697+769</f>
        <v>1466</v>
      </c>
      <c r="AA13" s="8">
        <f>716+760</f>
        <v>1476</v>
      </c>
      <c r="AB13" s="8">
        <v>1443</v>
      </c>
      <c r="AC13" s="8">
        <f>679+737</f>
        <v>1416</v>
      </c>
      <c r="AD13" s="8">
        <f>651+712</f>
        <v>1363</v>
      </c>
      <c r="AE13" s="8">
        <f>630+684</f>
        <v>1314</v>
      </c>
      <c r="AF13" s="8">
        <v>1299</v>
      </c>
      <c r="AG13" s="8">
        <v>1229</v>
      </c>
      <c r="AH13" s="8">
        <v>1208</v>
      </c>
      <c r="AI13" s="8">
        <v>1185</v>
      </c>
      <c r="AJ13" s="8">
        <v>1156</v>
      </c>
      <c r="AK13" s="8">
        <v>1148</v>
      </c>
      <c r="AL13" s="12">
        <v>1165</v>
      </c>
      <c r="AM13" s="8">
        <v>1160</v>
      </c>
      <c r="AN13" s="8">
        <f>527+614</f>
        <v>1141</v>
      </c>
      <c r="AO13" s="8">
        <v>1125</v>
      </c>
      <c r="AP13" s="8">
        <v>1120</v>
      </c>
      <c r="AQ13" s="8">
        <v>1086</v>
      </c>
      <c r="AR13" s="8">
        <v>1066</v>
      </c>
      <c r="AS13" s="8">
        <v>1041</v>
      </c>
      <c r="AT13" s="8">
        <v>1045</v>
      </c>
      <c r="AU13" s="8">
        <v>1000</v>
      </c>
      <c r="AV13" s="8">
        <v>1010</v>
      </c>
      <c r="AW13" s="8">
        <v>1044</v>
      </c>
      <c r="AX13" s="12">
        <v>1071</v>
      </c>
      <c r="AY13" s="8">
        <v>1083</v>
      </c>
      <c r="AZ13" s="8">
        <v>1011</v>
      </c>
      <c r="BA13" s="8">
        <v>982</v>
      </c>
      <c r="BB13" s="8">
        <v>992</v>
      </c>
      <c r="BC13" s="8">
        <v>949</v>
      </c>
      <c r="BD13" s="8">
        <v>923</v>
      </c>
      <c r="BE13" s="8">
        <v>902</v>
      </c>
      <c r="BF13" s="8">
        <v>899</v>
      </c>
      <c r="BG13" s="8">
        <v>956</v>
      </c>
      <c r="BH13" s="8">
        <v>945</v>
      </c>
      <c r="BI13" s="8">
        <v>974</v>
      </c>
      <c r="BJ13" s="12">
        <v>1092</v>
      </c>
      <c r="BK13" s="8">
        <v>1187</v>
      </c>
      <c r="BL13" s="8">
        <v>1244</v>
      </c>
      <c r="BM13" s="8">
        <v>1322</v>
      </c>
      <c r="BN13" s="8">
        <v>1382</v>
      </c>
      <c r="BO13" s="8">
        <v>1396</v>
      </c>
      <c r="BP13" s="8">
        <v>1482</v>
      </c>
      <c r="BQ13" s="8">
        <v>1496</v>
      </c>
      <c r="BR13" s="8">
        <v>1514</v>
      </c>
      <c r="BS13" s="8">
        <v>1566</v>
      </c>
      <c r="BT13" s="8">
        <v>1573</v>
      </c>
      <c r="BU13" s="8">
        <v>1589</v>
      </c>
      <c r="BV13" s="12">
        <v>1664</v>
      </c>
      <c r="BW13" s="8">
        <v>1667</v>
      </c>
      <c r="BX13" s="8">
        <v>1671</v>
      </c>
      <c r="BY13" s="8">
        <v>1642</v>
      </c>
      <c r="BZ13" s="8">
        <v>1584</v>
      </c>
      <c r="CA13" s="8">
        <v>1551</v>
      </c>
      <c r="CB13" s="8">
        <v>1493</v>
      </c>
      <c r="CC13" s="8">
        <v>1418</v>
      </c>
      <c r="CD13" s="8">
        <v>1370</v>
      </c>
      <c r="CE13" s="8">
        <v>1317</v>
      </c>
      <c r="CF13" s="8">
        <v>1335</v>
      </c>
      <c r="CG13" s="8">
        <v>1326</v>
      </c>
      <c r="CH13" s="12">
        <v>1354</v>
      </c>
      <c r="CI13" s="8">
        <v>1310</v>
      </c>
      <c r="CJ13" s="8">
        <v>1268</v>
      </c>
      <c r="CK13" s="8">
        <v>1231</v>
      </c>
      <c r="CL13" s="8">
        <v>1136</v>
      </c>
      <c r="CM13" s="8">
        <v>1067</v>
      </c>
      <c r="CN13" s="8">
        <v>1059</v>
      </c>
      <c r="CO13" s="8">
        <v>977</v>
      </c>
      <c r="CP13" s="8">
        <v>950</v>
      </c>
      <c r="CQ13" s="8">
        <v>971</v>
      </c>
      <c r="CR13" s="8">
        <v>1000</v>
      </c>
      <c r="CS13" s="8">
        <v>1091</v>
      </c>
      <c r="CT13" s="12">
        <v>1168</v>
      </c>
      <c r="CU13" s="8">
        <v>1192</v>
      </c>
      <c r="CV13" s="8">
        <v>1192</v>
      </c>
      <c r="CW13" s="8">
        <v>1168</v>
      </c>
      <c r="CX13" s="8">
        <v>1146</v>
      </c>
      <c r="CY13" s="8">
        <v>1120</v>
      </c>
      <c r="CZ13" s="8">
        <v>1120</v>
      </c>
      <c r="DA13" s="8">
        <v>1103</v>
      </c>
      <c r="DB13" s="8">
        <v>1122</v>
      </c>
      <c r="DC13" s="8">
        <v>1114</v>
      </c>
      <c r="DD13" s="8">
        <v>1168</v>
      </c>
      <c r="DE13" s="8">
        <v>1269</v>
      </c>
      <c r="DF13" s="12">
        <v>1332</v>
      </c>
      <c r="DG13" s="8">
        <v>1388</v>
      </c>
      <c r="DH13" s="8">
        <v>1398</v>
      </c>
      <c r="DI13" s="8">
        <v>1342</v>
      </c>
      <c r="DJ13" s="8">
        <v>1343</v>
      </c>
      <c r="DK13" s="8">
        <v>1315</v>
      </c>
      <c r="DL13" s="8">
        <v>1281</v>
      </c>
      <c r="DM13" s="8">
        <v>1250</v>
      </c>
      <c r="DN13" s="8">
        <v>1186</v>
      </c>
      <c r="DO13" s="8">
        <v>1187</v>
      </c>
      <c r="DP13" s="8">
        <v>1256</v>
      </c>
      <c r="DQ13" s="8">
        <v>1328</v>
      </c>
      <c r="DR13" s="12">
        <v>1370</v>
      </c>
      <c r="DS13" s="8">
        <v>1351</v>
      </c>
      <c r="DT13" s="8">
        <v>1352</v>
      </c>
      <c r="DU13" s="8">
        <v>1314</v>
      </c>
      <c r="DV13" s="8">
        <v>1295</v>
      </c>
      <c r="DW13" s="8">
        <v>1259</v>
      </c>
      <c r="DX13" s="8">
        <v>1245</v>
      </c>
      <c r="DY13" s="8">
        <v>1235</v>
      </c>
      <c r="DZ13" s="8">
        <v>1172</v>
      </c>
      <c r="EA13" s="8">
        <v>1166</v>
      </c>
      <c r="EB13" s="8">
        <v>1178</v>
      </c>
      <c r="EC13" s="8">
        <v>1226</v>
      </c>
      <c r="ED13" s="12">
        <v>1285</v>
      </c>
      <c r="EE13" s="8">
        <v>1287</v>
      </c>
      <c r="EF13" s="8">
        <v>1275</v>
      </c>
      <c r="EG13" s="8">
        <v>1305</v>
      </c>
      <c r="EH13" s="8">
        <v>1325</v>
      </c>
      <c r="EI13" s="8">
        <v>1305</v>
      </c>
      <c r="EJ13" s="8">
        <v>1326</v>
      </c>
      <c r="EK13" s="8">
        <v>1318</v>
      </c>
      <c r="EL13" s="8">
        <v>1323</v>
      </c>
      <c r="EM13" s="8">
        <v>1319</v>
      </c>
      <c r="EN13" s="8">
        <v>1376</v>
      </c>
      <c r="EO13" s="8">
        <v>1509</v>
      </c>
      <c r="EP13" s="12">
        <v>1581</v>
      </c>
      <c r="EQ13" s="8">
        <v>1591</v>
      </c>
      <c r="ER13" s="8">
        <v>1614</v>
      </c>
      <c r="ES13" s="8">
        <v>1609</v>
      </c>
      <c r="ET13" s="8">
        <v>1606</v>
      </c>
      <c r="EU13" s="8">
        <v>1581</v>
      </c>
      <c r="EV13" s="8">
        <v>1544</v>
      </c>
      <c r="EW13" s="8">
        <v>1503</v>
      </c>
      <c r="EX13" s="8">
        <v>1528</v>
      </c>
      <c r="EY13" s="8">
        <v>1555</v>
      </c>
      <c r="EZ13" s="8">
        <v>1607</v>
      </c>
      <c r="FA13" s="8">
        <v>1698</v>
      </c>
      <c r="FB13" s="12">
        <v>1750</v>
      </c>
      <c r="FC13" s="8">
        <v>1791</v>
      </c>
      <c r="FD13" s="8">
        <v>1781</v>
      </c>
      <c r="FE13" s="8">
        <v>1745</v>
      </c>
      <c r="FF13" s="8">
        <v>1663</v>
      </c>
      <c r="FG13" s="8">
        <v>1648</v>
      </c>
      <c r="FH13" s="8">
        <v>1611</v>
      </c>
      <c r="FI13" s="8">
        <v>1605</v>
      </c>
      <c r="FJ13" s="8">
        <v>1557</v>
      </c>
      <c r="FK13" s="8">
        <v>1570</v>
      </c>
      <c r="FL13" s="8">
        <v>1559</v>
      </c>
      <c r="FM13" s="8">
        <v>1583</v>
      </c>
      <c r="FN13" s="12">
        <v>1606</v>
      </c>
      <c r="FO13" s="8">
        <v>1562</v>
      </c>
      <c r="FP13" s="8">
        <v>1543</v>
      </c>
      <c r="FQ13" s="8">
        <v>1506</v>
      </c>
      <c r="FR13" s="8">
        <v>1446</v>
      </c>
      <c r="FS13" s="8">
        <v>1397</v>
      </c>
      <c r="FT13" s="8">
        <v>1375</v>
      </c>
      <c r="FU13" s="8">
        <v>1384</v>
      </c>
      <c r="FV13" s="8">
        <v>1336</v>
      </c>
      <c r="FW13" s="8">
        <v>1371</v>
      </c>
      <c r="FX13" s="8">
        <v>1410</v>
      </c>
      <c r="FY13" s="8">
        <v>1472</v>
      </c>
      <c r="FZ13" s="12">
        <v>1499</v>
      </c>
      <c r="GA13" s="8">
        <v>1456</v>
      </c>
      <c r="GB13" s="8">
        <v>1420</v>
      </c>
      <c r="GC13" s="8">
        <v>1405</v>
      </c>
      <c r="GD13" s="8">
        <v>1384</v>
      </c>
      <c r="GE13" s="8">
        <v>1381</v>
      </c>
      <c r="GF13" s="8">
        <v>1329</v>
      </c>
      <c r="GG13" s="8">
        <v>1319</v>
      </c>
      <c r="GH13" s="8">
        <v>1288</v>
      </c>
      <c r="GI13" s="8">
        <v>1313</v>
      </c>
      <c r="GJ13" s="8">
        <v>1372</v>
      </c>
      <c r="GK13" s="8">
        <v>1426</v>
      </c>
      <c r="GL13" s="12">
        <v>1472</v>
      </c>
      <c r="GM13" s="8">
        <v>1501</v>
      </c>
      <c r="GN13" s="8">
        <v>1476</v>
      </c>
      <c r="GO13" s="8">
        <v>1607</v>
      </c>
      <c r="GP13" s="8">
        <v>1718</v>
      </c>
      <c r="GQ13" s="8">
        <v>1724</v>
      </c>
      <c r="GR13" s="8">
        <v>1761</v>
      </c>
      <c r="GS13" s="8">
        <v>1791</v>
      </c>
      <c r="GT13" s="8">
        <v>1807</v>
      </c>
      <c r="GU13" s="8">
        <v>1795</v>
      </c>
      <c r="GV13" s="8">
        <v>1836</v>
      </c>
      <c r="GW13" s="1">
        <v>1939</v>
      </c>
      <c r="GX13" s="1">
        <v>2033</v>
      </c>
    </row>
    <row r="14" spans="1:206" x14ac:dyDescent="0.2">
      <c r="A14" s="1" t="s">
        <v>39</v>
      </c>
      <c r="B14" s="1">
        <v>11</v>
      </c>
      <c r="C14" s="8">
        <v>1627</v>
      </c>
      <c r="D14" s="8">
        <v>1631</v>
      </c>
      <c r="E14" s="8">
        <v>1585</v>
      </c>
      <c r="F14" s="8">
        <v>1588</v>
      </c>
      <c r="G14" s="8">
        <v>1584</v>
      </c>
      <c r="H14" s="8">
        <v>1541</v>
      </c>
      <c r="I14" s="8">
        <v>1516</v>
      </c>
      <c r="J14" s="8">
        <v>1534</v>
      </c>
      <c r="K14" s="8">
        <v>1516</v>
      </c>
      <c r="L14" s="8">
        <f>374+427+310+374</f>
        <v>1485</v>
      </c>
      <c r="M14" s="8">
        <v>1556</v>
      </c>
      <c r="N14" s="12">
        <f>401+489+309+406</f>
        <v>1605</v>
      </c>
      <c r="O14" s="8">
        <f>395+323+491+400</f>
        <v>1609</v>
      </c>
      <c r="P14" s="8">
        <f>390+485+338+412</f>
        <v>1625</v>
      </c>
      <c r="Q14" s="8">
        <v>1600</v>
      </c>
      <c r="R14" s="8">
        <f>374+347+457+395</f>
        <v>1573</v>
      </c>
      <c r="S14" s="8">
        <f>826+753</f>
        <v>1579</v>
      </c>
      <c r="T14" s="8">
        <v>1584</v>
      </c>
      <c r="U14" s="8">
        <f>360+447+359+384</f>
        <v>1550</v>
      </c>
      <c r="V14" s="8">
        <f>792+735</f>
        <v>1527</v>
      </c>
      <c r="W14" s="8">
        <v>1543</v>
      </c>
      <c r="X14" s="8">
        <f>368+362+426+380</f>
        <v>1536</v>
      </c>
      <c r="Y14" s="8">
        <v>1578</v>
      </c>
      <c r="Z14" s="12">
        <f>811+777</f>
        <v>1588</v>
      </c>
      <c r="AA14" s="8">
        <f>808+759</f>
        <v>1567</v>
      </c>
      <c r="AB14" s="8">
        <v>1572</v>
      </c>
      <c r="AC14" s="8">
        <f>807+744</f>
        <v>1551</v>
      </c>
      <c r="AD14" s="8">
        <f>798+707</f>
        <v>1505</v>
      </c>
      <c r="AE14" s="8">
        <f>780+670</f>
        <v>1450</v>
      </c>
      <c r="AF14" s="8">
        <v>1437</v>
      </c>
      <c r="AG14" s="8">
        <v>1418</v>
      </c>
      <c r="AH14" s="8">
        <v>1401</v>
      </c>
      <c r="AI14" s="8">
        <v>1363</v>
      </c>
      <c r="AJ14" s="8">
        <v>1323</v>
      </c>
      <c r="AK14" s="8">
        <v>1332</v>
      </c>
      <c r="AL14" s="12">
        <v>1366</v>
      </c>
      <c r="AM14" s="8">
        <v>1331</v>
      </c>
      <c r="AN14" s="8">
        <f>677+657</f>
        <v>1334</v>
      </c>
      <c r="AO14" s="8">
        <v>1286</v>
      </c>
      <c r="AP14" s="8">
        <v>1227</v>
      </c>
      <c r="AQ14" s="8">
        <v>1217</v>
      </c>
      <c r="AR14" s="8">
        <v>1199</v>
      </c>
      <c r="AS14" s="8">
        <v>1186</v>
      </c>
      <c r="AT14" s="8">
        <v>1181</v>
      </c>
      <c r="AU14" s="8">
        <v>1156</v>
      </c>
      <c r="AV14" s="8">
        <v>1150</v>
      </c>
      <c r="AW14" s="8">
        <v>1157</v>
      </c>
      <c r="AX14" s="12">
        <v>1193</v>
      </c>
      <c r="AY14" s="8">
        <v>1187</v>
      </c>
      <c r="AZ14" s="8">
        <v>1178</v>
      </c>
      <c r="BA14" s="8">
        <v>1144</v>
      </c>
      <c r="BB14" s="8">
        <v>1135</v>
      </c>
      <c r="BC14" s="8">
        <v>1085</v>
      </c>
      <c r="BD14" s="8">
        <v>1034</v>
      </c>
      <c r="BE14" s="8">
        <v>1005</v>
      </c>
      <c r="BF14" s="8">
        <v>981</v>
      </c>
      <c r="BG14" s="8">
        <v>1010</v>
      </c>
      <c r="BH14" s="8">
        <v>1034</v>
      </c>
      <c r="BI14" s="8">
        <v>1095</v>
      </c>
      <c r="BJ14" s="12">
        <v>1188</v>
      </c>
      <c r="BK14" s="8">
        <v>1261</v>
      </c>
      <c r="BL14" s="8">
        <v>1317</v>
      </c>
      <c r="BM14" s="8">
        <v>1385</v>
      </c>
      <c r="BN14" s="8">
        <v>1454</v>
      </c>
      <c r="BO14" s="8">
        <v>1507</v>
      </c>
      <c r="BP14" s="8">
        <v>1598</v>
      </c>
      <c r="BQ14" s="8">
        <v>1596</v>
      </c>
      <c r="BR14" s="8">
        <v>1616</v>
      </c>
      <c r="BS14" s="8">
        <v>1628</v>
      </c>
      <c r="BT14" s="8">
        <v>1657</v>
      </c>
      <c r="BU14" s="8">
        <v>1718</v>
      </c>
      <c r="BV14" s="12">
        <v>1809</v>
      </c>
      <c r="BW14" s="8">
        <v>1770</v>
      </c>
      <c r="BX14" s="8">
        <v>1757</v>
      </c>
      <c r="BY14" s="8">
        <v>1745</v>
      </c>
      <c r="BZ14" s="8">
        <v>1676</v>
      </c>
      <c r="CA14" s="8">
        <v>1642</v>
      </c>
      <c r="CB14" s="8">
        <v>1593</v>
      </c>
      <c r="CC14" s="8">
        <v>1557</v>
      </c>
      <c r="CD14" s="8">
        <v>1529</v>
      </c>
      <c r="CE14" s="8">
        <v>1490</v>
      </c>
      <c r="CF14" s="8">
        <v>1455</v>
      </c>
      <c r="CG14" s="8">
        <v>1432</v>
      </c>
      <c r="CH14" s="12">
        <v>1447</v>
      </c>
      <c r="CI14" s="8">
        <v>1415</v>
      </c>
      <c r="CJ14" s="8">
        <v>1379</v>
      </c>
      <c r="CK14" s="8">
        <v>1332</v>
      </c>
      <c r="CL14" s="8">
        <v>1215</v>
      </c>
      <c r="CM14" s="8">
        <v>1168</v>
      </c>
      <c r="CN14" s="8">
        <v>1154</v>
      </c>
      <c r="CO14" s="8">
        <v>1105</v>
      </c>
      <c r="CP14" s="8">
        <v>1118</v>
      </c>
      <c r="CQ14" s="8">
        <v>1127</v>
      </c>
      <c r="CR14" s="8">
        <v>1146</v>
      </c>
      <c r="CS14" s="8">
        <v>1198</v>
      </c>
      <c r="CT14" s="12">
        <v>1242</v>
      </c>
      <c r="CU14" s="8">
        <v>1228</v>
      </c>
      <c r="CV14" s="8">
        <v>1221</v>
      </c>
      <c r="CW14" s="8">
        <v>1201</v>
      </c>
      <c r="CX14" s="8">
        <v>1190</v>
      </c>
      <c r="CY14" s="8">
        <v>1175</v>
      </c>
      <c r="CZ14" s="8">
        <v>1157</v>
      </c>
      <c r="DA14" s="8">
        <v>1153</v>
      </c>
      <c r="DB14" s="8">
        <v>1143</v>
      </c>
      <c r="DC14" s="8">
        <v>1162</v>
      </c>
      <c r="DD14" s="8">
        <v>1226</v>
      </c>
      <c r="DE14" s="8">
        <v>1318</v>
      </c>
      <c r="DF14" s="12">
        <v>1380</v>
      </c>
      <c r="DG14" s="8">
        <v>1392</v>
      </c>
      <c r="DH14" s="8">
        <v>1402</v>
      </c>
      <c r="DI14" s="8">
        <v>1391</v>
      </c>
      <c r="DJ14" s="8">
        <v>1340</v>
      </c>
      <c r="DK14" s="8">
        <v>1323</v>
      </c>
      <c r="DL14" s="8">
        <v>1297</v>
      </c>
      <c r="DM14" s="8">
        <v>1266</v>
      </c>
      <c r="DN14" s="8">
        <v>1239</v>
      </c>
      <c r="DO14" s="8">
        <v>1240</v>
      </c>
      <c r="DP14" s="8">
        <v>1271</v>
      </c>
      <c r="DQ14" s="8">
        <v>1298</v>
      </c>
      <c r="DR14" s="12">
        <v>1307</v>
      </c>
      <c r="DS14" s="8">
        <v>1309</v>
      </c>
      <c r="DT14" s="8">
        <v>1308</v>
      </c>
      <c r="DU14" s="8">
        <v>1292</v>
      </c>
      <c r="DV14" s="8">
        <v>1253</v>
      </c>
      <c r="DW14" s="8">
        <v>1207</v>
      </c>
      <c r="DX14" s="8">
        <v>1182</v>
      </c>
      <c r="DY14" s="8">
        <v>1176</v>
      </c>
      <c r="DZ14" s="8">
        <v>1133</v>
      </c>
      <c r="EA14" s="8">
        <v>1111</v>
      </c>
      <c r="EB14" s="8">
        <v>1129</v>
      </c>
      <c r="EC14" s="8">
        <v>1177</v>
      </c>
      <c r="ED14" s="12">
        <v>1257</v>
      </c>
      <c r="EE14" s="8">
        <v>1219</v>
      </c>
      <c r="EF14" s="8">
        <v>1228</v>
      </c>
      <c r="EG14" s="8">
        <v>1239</v>
      </c>
      <c r="EH14" s="8">
        <v>1244</v>
      </c>
      <c r="EI14" s="8">
        <v>1211</v>
      </c>
      <c r="EJ14" s="8">
        <v>1203</v>
      </c>
      <c r="EK14" s="8">
        <v>1211</v>
      </c>
      <c r="EL14" s="8">
        <v>1204</v>
      </c>
      <c r="EM14" s="8">
        <v>1246</v>
      </c>
      <c r="EN14" s="8">
        <v>1284</v>
      </c>
      <c r="EO14" s="8">
        <v>1398</v>
      </c>
      <c r="EP14" s="12">
        <v>1461</v>
      </c>
      <c r="EQ14" s="8">
        <v>1436</v>
      </c>
      <c r="ER14" s="8">
        <v>1433</v>
      </c>
      <c r="ES14" s="8">
        <v>1424</v>
      </c>
      <c r="ET14" s="8">
        <v>1390</v>
      </c>
      <c r="EU14" s="8">
        <v>1367</v>
      </c>
      <c r="EV14" s="8">
        <v>1371</v>
      </c>
      <c r="EW14" s="8">
        <v>1361</v>
      </c>
      <c r="EX14" s="8">
        <v>1352</v>
      </c>
      <c r="EY14" s="8">
        <v>1368</v>
      </c>
      <c r="EZ14" s="8">
        <v>1380</v>
      </c>
      <c r="FA14" s="8">
        <v>1431</v>
      </c>
      <c r="FB14" s="12">
        <v>1454</v>
      </c>
      <c r="FC14" s="8">
        <v>1441</v>
      </c>
      <c r="FD14" s="8">
        <v>1430</v>
      </c>
      <c r="FE14" s="8">
        <v>1419</v>
      </c>
      <c r="FF14" s="8">
        <v>1400</v>
      </c>
      <c r="FG14" s="8">
        <v>1371</v>
      </c>
      <c r="FH14" s="8">
        <v>1339</v>
      </c>
      <c r="FI14" s="8">
        <v>1308</v>
      </c>
      <c r="FJ14" s="8">
        <v>1290</v>
      </c>
      <c r="FK14" s="8">
        <v>1268</v>
      </c>
      <c r="FL14" s="8">
        <v>1255</v>
      </c>
      <c r="FM14" s="8">
        <v>1306</v>
      </c>
      <c r="FN14" s="12">
        <v>1326</v>
      </c>
      <c r="FO14" s="8">
        <v>1354</v>
      </c>
      <c r="FP14" s="8">
        <v>1280</v>
      </c>
      <c r="FQ14" s="8">
        <v>1280</v>
      </c>
      <c r="FR14" s="8">
        <v>1242</v>
      </c>
      <c r="FS14" s="8">
        <v>1197</v>
      </c>
      <c r="FT14" s="8">
        <v>1166</v>
      </c>
      <c r="FU14" s="8">
        <v>1154</v>
      </c>
      <c r="FV14" s="8">
        <v>1148</v>
      </c>
      <c r="FW14" s="8">
        <v>1157</v>
      </c>
      <c r="FX14" s="8">
        <v>1146</v>
      </c>
      <c r="FY14" s="8">
        <v>1172</v>
      </c>
      <c r="FZ14" s="12">
        <v>1220</v>
      </c>
      <c r="GA14" s="8">
        <v>1209</v>
      </c>
      <c r="GB14" s="8">
        <v>1186</v>
      </c>
      <c r="GC14" s="8">
        <v>1185</v>
      </c>
      <c r="GD14" s="8">
        <v>1133</v>
      </c>
      <c r="GE14" s="8">
        <v>1091</v>
      </c>
      <c r="GF14" s="8">
        <v>1069</v>
      </c>
      <c r="GG14" s="8">
        <v>1046</v>
      </c>
      <c r="GH14" s="8">
        <v>1025</v>
      </c>
      <c r="GI14" s="8">
        <v>1045</v>
      </c>
      <c r="GJ14" s="8">
        <v>1085</v>
      </c>
      <c r="GK14" s="8">
        <v>1171</v>
      </c>
      <c r="GL14" s="12">
        <v>1249</v>
      </c>
      <c r="GM14" s="8">
        <v>1246</v>
      </c>
      <c r="GN14" s="8">
        <v>1217</v>
      </c>
      <c r="GO14" s="8">
        <v>1340</v>
      </c>
      <c r="GP14" s="8">
        <v>1419</v>
      </c>
      <c r="GQ14" s="8">
        <v>1461</v>
      </c>
      <c r="GR14" s="8">
        <v>1490</v>
      </c>
      <c r="GS14" s="8">
        <v>1548</v>
      </c>
      <c r="GT14" s="8">
        <v>1570</v>
      </c>
      <c r="GU14" s="8">
        <v>1608</v>
      </c>
      <c r="GV14" s="8">
        <v>1626</v>
      </c>
      <c r="GW14" s="1">
        <v>1675</v>
      </c>
      <c r="GX14" s="1">
        <v>1759</v>
      </c>
    </row>
    <row r="15" spans="1:206" x14ac:dyDescent="0.2">
      <c r="A15" s="1" t="s">
        <v>40</v>
      </c>
      <c r="B15" s="1">
        <v>12</v>
      </c>
      <c r="C15" s="8">
        <v>1101</v>
      </c>
      <c r="D15" s="8">
        <v>1116</v>
      </c>
      <c r="E15" s="8">
        <v>1110</v>
      </c>
      <c r="F15" s="8">
        <v>1104</v>
      </c>
      <c r="G15" s="8">
        <v>1120</v>
      </c>
      <c r="H15" s="8">
        <v>1134</v>
      </c>
      <c r="I15" s="8">
        <v>1113</v>
      </c>
      <c r="J15" s="8">
        <v>1094</v>
      </c>
      <c r="K15" s="8">
        <v>1069</v>
      </c>
      <c r="L15" s="8">
        <f>233+320+213+298</f>
        <v>1064</v>
      </c>
      <c r="M15" s="8">
        <v>1112</v>
      </c>
      <c r="N15" s="12">
        <f>254+366+225+313</f>
        <v>1158</v>
      </c>
      <c r="O15" s="8">
        <f>257+221+364+322</f>
        <v>1164</v>
      </c>
      <c r="P15" s="8">
        <f>268+370+228+320</f>
        <v>1186</v>
      </c>
      <c r="Q15" s="8">
        <v>1186</v>
      </c>
      <c r="R15" s="8">
        <f>256+362+228+324</f>
        <v>1170</v>
      </c>
      <c r="S15" s="8">
        <f>617+549</f>
        <v>1166</v>
      </c>
      <c r="T15" s="8">
        <v>1152</v>
      </c>
      <c r="U15" s="8">
        <f>261+354+228+303</f>
        <v>1146</v>
      </c>
      <c r="V15" s="8">
        <f>602+530</f>
        <v>1132</v>
      </c>
      <c r="W15" s="8">
        <v>1133</v>
      </c>
      <c r="X15" s="8">
        <f>243+230+351+322</f>
        <v>1146</v>
      </c>
      <c r="Y15" s="8">
        <v>1152</v>
      </c>
      <c r="Z15" s="12">
        <f>613+539</f>
        <v>1152</v>
      </c>
      <c r="AA15" s="8">
        <f>604+554</f>
        <v>1158</v>
      </c>
      <c r="AB15" s="8">
        <v>1144</v>
      </c>
      <c r="AC15" s="8">
        <f>594+549</f>
        <v>1143</v>
      </c>
      <c r="AD15" s="8">
        <f>587+527</f>
        <v>1114</v>
      </c>
      <c r="AE15" s="8">
        <f>562+521</f>
        <v>1083</v>
      </c>
      <c r="AF15" s="8">
        <v>1077</v>
      </c>
      <c r="AG15" s="8">
        <v>1048</v>
      </c>
      <c r="AH15" s="8">
        <v>986</v>
      </c>
      <c r="AI15" s="8">
        <v>991</v>
      </c>
      <c r="AJ15" s="8">
        <v>987</v>
      </c>
      <c r="AK15" s="8">
        <v>975</v>
      </c>
      <c r="AL15" s="12">
        <v>999</v>
      </c>
      <c r="AM15" s="8">
        <v>986</v>
      </c>
      <c r="AN15" s="8">
        <f>499+472</f>
        <v>971</v>
      </c>
      <c r="AO15" s="8">
        <v>935</v>
      </c>
      <c r="AP15" s="8">
        <v>916</v>
      </c>
      <c r="AQ15" s="8">
        <v>892</v>
      </c>
      <c r="AR15" s="8">
        <v>896</v>
      </c>
      <c r="AS15" s="8">
        <v>888</v>
      </c>
      <c r="AT15" s="8">
        <v>862</v>
      </c>
      <c r="AU15" s="8">
        <v>844</v>
      </c>
      <c r="AV15" s="8">
        <v>833</v>
      </c>
      <c r="AW15" s="8">
        <v>867</v>
      </c>
      <c r="AX15" s="12">
        <v>902</v>
      </c>
      <c r="AY15" s="8">
        <v>880</v>
      </c>
      <c r="AZ15" s="8">
        <v>846</v>
      </c>
      <c r="BA15" s="8">
        <v>874</v>
      </c>
      <c r="BB15" s="8">
        <v>860</v>
      </c>
      <c r="BC15" s="8">
        <v>821</v>
      </c>
      <c r="BD15" s="8">
        <v>795</v>
      </c>
      <c r="BE15" s="8">
        <v>769</v>
      </c>
      <c r="BF15" s="8">
        <v>733</v>
      </c>
      <c r="BG15" s="8">
        <v>743</v>
      </c>
      <c r="BH15" s="8">
        <v>786</v>
      </c>
      <c r="BI15" s="8">
        <v>808</v>
      </c>
      <c r="BJ15" s="12">
        <v>869</v>
      </c>
      <c r="BK15" s="8">
        <v>934</v>
      </c>
      <c r="BL15" s="8">
        <v>976</v>
      </c>
      <c r="BM15" s="8">
        <v>1066</v>
      </c>
      <c r="BN15" s="8">
        <v>1092</v>
      </c>
      <c r="BO15" s="8">
        <v>1148</v>
      </c>
      <c r="BP15" s="8">
        <v>1222</v>
      </c>
      <c r="BQ15" s="8">
        <v>1236</v>
      </c>
      <c r="BR15" s="8">
        <v>1218</v>
      </c>
      <c r="BS15" s="8">
        <v>1262</v>
      </c>
      <c r="BT15" s="8">
        <v>1288</v>
      </c>
      <c r="BU15" s="8">
        <v>1349</v>
      </c>
      <c r="BV15" s="12">
        <v>1429</v>
      </c>
      <c r="BW15" s="8">
        <v>1440</v>
      </c>
      <c r="BX15" s="8">
        <v>1447</v>
      </c>
      <c r="BY15" s="8">
        <v>1488</v>
      </c>
      <c r="BZ15" s="8">
        <v>1446</v>
      </c>
      <c r="CA15" s="8">
        <v>1406</v>
      </c>
      <c r="CB15" s="8">
        <v>1380</v>
      </c>
      <c r="CC15" s="8">
        <v>1325</v>
      </c>
      <c r="CD15" s="8">
        <v>1313</v>
      </c>
      <c r="CE15" s="8">
        <v>1286</v>
      </c>
      <c r="CF15" s="8">
        <v>1262</v>
      </c>
      <c r="CG15" s="8">
        <v>1245</v>
      </c>
      <c r="CH15" s="12">
        <v>1269</v>
      </c>
      <c r="CI15" s="8">
        <v>1238</v>
      </c>
      <c r="CJ15" s="8">
        <v>1203</v>
      </c>
      <c r="CK15" s="8">
        <v>1201</v>
      </c>
      <c r="CL15" s="8">
        <v>1148</v>
      </c>
      <c r="CM15" s="8">
        <v>1065</v>
      </c>
      <c r="CN15" s="8">
        <v>1036</v>
      </c>
      <c r="CO15" s="8">
        <v>982</v>
      </c>
      <c r="CP15" s="8">
        <v>1009</v>
      </c>
      <c r="CQ15" s="8">
        <v>999</v>
      </c>
      <c r="CR15" s="8">
        <v>1010</v>
      </c>
      <c r="CS15" s="8">
        <v>1060</v>
      </c>
      <c r="CT15" s="12">
        <v>1085</v>
      </c>
      <c r="CU15" s="8">
        <v>1099</v>
      </c>
      <c r="CV15" s="8">
        <v>1093</v>
      </c>
      <c r="CW15" s="8">
        <v>1067</v>
      </c>
      <c r="CX15" s="8">
        <v>1062</v>
      </c>
      <c r="CY15" s="8">
        <v>1051</v>
      </c>
      <c r="CZ15" s="8">
        <v>1053</v>
      </c>
      <c r="DA15" s="8">
        <v>1060</v>
      </c>
      <c r="DB15" s="8">
        <v>1060</v>
      </c>
      <c r="DC15" s="8">
        <v>1073</v>
      </c>
      <c r="DD15" s="8">
        <v>1106</v>
      </c>
      <c r="DE15" s="8">
        <v>1186</v>
      </c>
      <c r="DF15" s="12">
        <v>1249</v>
      </c>
      <c r="DG15" s="8">
        <v>1276</v>
      </c>
      <c r="DH15" s="8">
        <v>1256</v>
      </c>
      <c r="DI15" s="8">
        <v>1230</v>
      </c>
      <c r="DJ15" s="8">
        <v>1222</v>
      </c>
      <c r="DK15" s="8">
        <v>1203</v>
      </c>
      <c r="DL15" s="8">
        <v>1189</v>
      </c>
      <c r="DM15" s="8">
        <v>1191</v>
      </c>
      <c r="DN15" s="8">
        <v>1168</v>
      </c>
      <c r="DO15" s="8">
        <v>1128</v>
      </c>
      <c r="DP15" s="8">
        <v>1146</v>
      </c>
      <c r="DQ15" s="8">
        <v>1193</v>
      </c>
      <c r="DR15" s="12">
        <v>1238</v>
      </c>
      <c r="DS15" s="8">
        <v>1197</v>
      </c>
      <c r="DT15" s="8">
        <v>1179</v>
      </c>
      <c r="DU15" s="8">
        <v>1167</v>
      </c>
      <c r="DV15" s="8">
        <v>1145</v>
      </c>
      <c r="DW15" s="8">
        <v>1119</v>
      </c>
      <c r="DX15" s="8">
        <v>1087</v>
      </c>
      <c r="DY15" s="8">
        <v>1073</v>
      </c>
      <c r="DZ15" s="8">
        <v>1017</v>
      </c>
      <c r="EA15" s="8">
        <v>1029</v>
      </c>
      <c r="EB15" s="8">
        <v>1038</v>
      </c>
      <c r="EC15" s="8">
        <v>1073</v>
      </c>
      <c r="ED15" s="12">
        <v>1099</v>
      </c>
      <c r="EE15" s="8">
        <v>1118</v>
      </c>
      <c r="EF15" s="8">
        <v>1141</v>
      </c>
      <c r="EG15" s="8">
        <v>1170</v>
      </c>
      <c r="EH15" s="8">
        <v>1202</v>
      </c>
      <c r="EI15" s="8">
        <v>1193</v>
      </c>
      <c r="EJ15" s="8">
        <v>1217</v>
      </c>
      <c r="EK15" s="8">
        <v>1216</v>
      </c>
      <c r="EL15" s="8">
        <v>1223</v>
      </c>
      <c r="EM15" s="8">
        <v>1256</v>
      </c>
      <c r="EN15" s="8">
        <v>1289</v>
      </c>
      <c r="EO15" s="8">
        <v>1355</v>
      </c>
      <c r="EP15" s="12">
        <v>1395</v>
      </c>
      <c r="EQ15" s="8">
        <v>1387</v>
      </c>
      <c r="ER15" s="8">
        <v>1427</v>
      </c>
      <c r="ES15" s="8">
        <v>1417</v>
      </c>
      <c r="ET15" s="8">
        <v>1400</v>
      </c>
      <c r="EU15" s="8">
        <v>1430</v>
      </c>
      <c r="EV15" s="8">
        <v>1441</v>
      </c>
      <c r="EW15" s="8">
        <v>1410</v>
      </c>
      <c r="EX15" s="8">
        <v>1413</v>
      </c>
      <c r="EY15" s="8">
        <v>1417</v>
      </c>
      <c r="EZ15" s="8">
        <v>1428</v>
      </c>
      <c r="FA15" s="8">
        <v>1477</v>
      </c>
      <c r="FB15" s="12">
        <v>1531</v>
      </c>
      <c r="FC15" s="8">
        <v>1545</v>
      </c>
      <c r="FD15" s="8">
        <v>1541</v>
      </c>
      <c r="FE15" s="8">
        <v>1576</v>
      </c>
      <c r="FF15" s="8">
        <v>1540</v>
      </c>
      <c r="FG15" s="8">
        <v>1531</v>
      </c>
      <c r="FH15" s="8">
        <v>1533</v>
      </c>
      <c r="FI15" s="8">
        <v>1539</v>
      </c>
      <c r="FJ15" s="8">
        <v>1527</v>
      </c>
      <c r="FK15" s="8">
        <v>1525</v>
      </c>
      <c r="FL15" s="8">
        <v>1502</v>
      </c>
      <c r="FM15" s="8">
        <v>1565</v>
      </c>
      <c r="FN15" s="12">
        <v>1597</v>
      </c>
      <c r="FO15" s="8">
        <v>1587</v>
      </c>
      <c r="FP15" s="8">
        <v>1573</v>
      </c>
      <c r="FQ15" s="8">
        <v>1582</v>
      </c>
      <c r="FR15" s="8">
        <v>1534</v>
      </c>
      <c r="FS15" s="8">
        <v>1489</v>
      </c>
      <c r="FT15" s="8">
        <v>1357</v>
      </c>
      <c r="FU15" s="8">
        <v>1321</v>
      </c>
      <c r="FV15" s="8">
        <v>1262</v>
      </c>
      <c r="FW15" s="8">
        <v>1237</v>
      </c>
      <c r="FX15" s="8">
        <v>1280</v>
      </c>
      <c r="FY15" s="8">
        <v>1297</v>
      </c>
      <c r="FZ15" s="12">
        <v>1290</v>
      </c>
      <c r="GA15" s="8">
        <v>1299</v>
      </c>
      <c r="GB15" s="8">
        <v>1289</v>
      </c>
      <c r="GC15" s="8">
        <v>1274</v>
      </c>
      <c r="GD15" s="8">
        <v>1266</v>
      </c>
      <c r="GE15" s="8">
        <v>1246</v>
      </c>
      <c r="GF15" s="8">
        <v>1219</v>
      </c>
      <c r="GG15" s="8">
        <v>1188</v>
      </c>
      <c r="GH15" s="8">
        <v>1162</v>
      </c>
      <c r="GI15" s="8">
        <v>1163</v>
      </c>
      <c r="GJ15" s="8">
        <v>1173</v>
      </c>
      <c r="GK15" s="8">
        <v>1205</v>
      </c>
      <c r="GL15" s="12">
        <v>1259</v>
      </c>
      <c r="GM15" s="8">
        <v>1301</v>
      </c>
      <c r="GN15" s="8">
        <v>1300</v>
      </c>
      <c r="GO15" s="8">
        <v>1381</v>
      </c>
      <c r="GP15" s="8">
        <v>1455</v>
      </c>
      <c r="GQ15" s="8">
        <v>1522</v>
      </c>
      <c r="GR15" s="8">
        <v>1600</v>
      </c>
      <c r="GS15" s="8">
        <v>1635</v>
      </c>
      <c r="GT15" s="8">
        <v>1658</v>
      </c>
      <c r="GU15" s="8">
        <v>1681</v>
      </c>
      <c r="GV15" s="8">
        <v>1725</v>
      </c>
      <c r="GW15" s="1">
        <v>1809</v>
      </c>
      <c r="GX15" s="1">
        <v>1860</v>
      </c>
    </row>
    <row r="16" spans="1:206" x14ac:dyDescent="0.2">
      <c r="A16" s="1" t="s">
        <v>41</v>
      </c>
      <c r="B16" s="1">
        <v>13</v>
      </c>
      <c r="C16" s="8">
        <v>355</v>
      </c>
      <c r="D16" s="8">
        <v>357</v>
      </c>
      <c r="E16" s="8">
        <v>362</v>
      </c>
      <c r="F16" s="8">
        <v>355</v>
      </c>
      <c r="G16" s="8">
        <v>344</v>
      </c>
      <c r="H16" s="8">
        <v>344</v>
      </c>
      <c r="I16" s="8">
        <v>333</v>
      </c>
      <c r="J16" s="8">
        <v>331</v>
      </c>
      <c r="K16" s="8">
        <v>327</v>
      </c>
      <c r="L16" s="8">
        <f>91+237+3</f>
        <v>331</v>
      </c>
      <c r="M16" s="8">
        <v>344</v>
      </c>
      <c r="N16" s="12">
        <f>101+240+10</f>
        <v>351</v>
      </c>
      <c r="O16" s="8">
        <f>102+242+4</f>
        <v>348</v>
      </c>
      <c r="P16" s="8">
        <f>109+239+5</f>
        <v>353</v>
      </c>
      <c r="Q16" s="8">
        <v>361</v>
      </c>
      <c r="R16" s="8">
        <f>120+243+2</f>
        <v>365</v>
      </c>
      <c r="S16" s="8">
        <v>374</v>
      </c>
      <c r="T16" s="8">
        <v>375</v>
      </c>
      <c r="U16" s="8">
        <f>121+244+7</f>
        <v>372</v>
      </c>
      <c r="V16" s="8">
        <f>365+6</f>
        <v>371</v>
      </c>
      <c r="W16" s="8">
        <v>387</v>
      </c>
      <c r="X16" s="8">
        <f>136+241+9</f>
        <v>386</v>
      </c>
      <c r="Y16" s="8">
        <v>393</v>
      </c>
      <c r="Z16" s="12">
        <f>393+7</f>
        <v>400</v>
      </c>
      <c r="AA16" s="8">
        <v>404</v>
      </c>
      <c r="AB16" s="8">
        <v>417</v>
      </c>
      <c r="AC16" s="8">
        <f>417+6</f>
        <v>423</v>
      </c>
      <c r="AD16" s="8">
        <f>420+3</f>
        <v>423</v>
      </c>
      <c r="AE16" s="8">
        <f>427+4</f>
        <v>431</v>
      </c>
      <c r="AF16" s="8">
        <v>433</v>
      </c>
      <c r="AG16" s="8">
        <v>430</v>
      </c>
      <c r="AH16" s="8">
        <v>436</v>
      </c>
      <c r="AI16" s="8">
        <v>432</v>
      </c>
      <c r="AJ16" s="8">
        <v>425</v>
      </c>
      <c r="AK16" s="8">
        <v>422</v>
      </c>
      <c r="AL16" s="12">
        <v>426</v>
      </c>
      <c r="AM16" s="8">
        <v>426</v>
      </c>
      <c r="AN16" s="8">
        <f>426+3</f>
        <v>429</v>
      </c>
      <c r="AO16" s="8">
        <v>442</v>
      </c>
      <c r="AP16" s="8">
        <v>436</v>
      </c>
      <c r="AQ16" s="8">
        <v>436</v>
      </c>
      <c r="AR16" s="8">
        <v>426</v>
      </c>
      <c r="AS16" s="8">
        <v>420</v>
      </c>
      <c r="AT16" s="8">
        <v>412</v>
      </c>
      <c r="AU16" s="8">
        <v>410</v>
      </c>
      <c r="AV16" s="8">
        <v>401</v>
      </c>
      <c r="AW16" s="8">
        <v>406</v>
      </c>
      <c r="AX16" s="12">
        <v>401</v>
      </c>
      <c r="AY16" s="8">
        <v>407</v>
      </c>
      <c r="AZ16" s="8">
        <v>396</v>
      </c>
      <c r="BA16" s="8">
        <v>382</v>
      </c>
      <c r="BB16" s="8">
        <v>375</v>
      </c>
      <c r="BC16" s="8">
        <v>367</v>
      </c>
      <c r="BD16" s="8">
        <v>358</v>
      </c>
      <c r="BE16" s="8">
        <v>356</v>
      </c>
      <c r="BF16" s="8">
        <v>341</v>
      </c>
      <c r="BG16" s="8">
        <v>348</v>
      </c>
      <c r="BH16" s="8">
        <v>345</v>
      </c>
      <c r="BI16" s="8">
        <v>365</v>
      </c>
      <c r="BJ16" s="12">
        <v>374</v>
      </c>
      <c r="BK16" s="8">
        <v>377</v>
      </c>
      <c r="BL16" s="8">
        <v>395</v>
      </c>
      <c r="BM16" s="8">
        <v>410</v>
      </c>
      <c r="BN16" s="8">
        <v>421</v>
      </c>
      <c r="BO16" s="8">
        <v>430</v>
      </c>
      <c r="BP16" s="8">
        <v>443</v>
      </c>
      <c r="BQ16" s="8">
        <v>457</v>
      </c>
      <c r="BR16" s="8">
        <v>472</v>
      </c>
      <c r="BS16" s="8">
        <v>491</v>
      </c>
      <c r="BT16" s="8">
        <v>502</v>
      </c>
      <c r="BU16" s="8">
        <v>513</v>
      </c>
      <c r="BV16" s="12">
        <v>529</v>
      </c>
      <c r="BW16" s="8">
        <v>553</v>
      </c>
      <c r="BX16" s="8">
        <v>556</v>
      </c>
      <c r="BY16" s="8">
        <v>571</v>
      </c>
      <c r="BZ16" s="8">
        <v>577</v>
      </c>
      <c r="CA16" s="8">
        <v>580</v>
      </c>
      <c r="CB16" s="8">
        <v>591</v>
      </c>
      <c r="CC16" s="8">
        <v>580</v>
      </c>
      <c r="CD16" s="8">
        <v>569</v>
      </c>
      <c r="CE16" s="8">
        <v>565</v>
      </c>
      <c r="CF16" s="8">
        <v>553</v>
      </c>
      <c r="CG16" s="8">
        <v>554</v>
      </c>
      <c r="CH16" s="12">
        <v>555</v>
      </c>
      <c r="CI16" s="8">
        <v>561</v>
      </c>
      <c r="CJ16" s="8">
        <v>542</v>
      </c>
      <c r="CK16" s="8">
        <v>539</v>
      </c>
      <c r="CL16" s="8">
        <v>510</v>
      </c>
      <c r="CM16" s="8">
        <v>479</v>
      </c>
      <c r="CN16" s="8">
        <v>469</v>
      </c>
      <c r="CO16" s="8">
        <v>455</v>
      </c>
      <c r="CP16" s="8">
        <v>462</v>
      </c>
      <c r="CQ16" s="8">
        <v>454</v>
      </c>
      <c r="CR16" s="8">
        <v>443</v>
      </c>
      <c r="CS16" s="8">
        <v>442</v>
      </c>
      <c r="CT16" s="12">
        <v>454</v>
      </c>
      <c r="CU16" s="8">
        <v>454</v>
      </c>
      <c r="CV16" s="8">
        <v>443</v>
      </c>
      <c r="CW16" s="8">
        <v>431</v>
      </c>
      <c r="CX16" s="8">
        <v>427</v>
      </c>
      <c r="CY16" s="8">
        <v>428</v>
      </c>
      <c r="CZ16" s="8">
        <v>414</v>
      </c>
      <c r="DA16" s="8">
        <v>409</v>
      </c>
      <c r="DB16" s="8">
        <v>420</v>
      </c>
      <c r="DC16" s="8">
        <v>433</v>
      </c>
      <c r="DD16" s="8">
        <v>425</v>
      </c>
      <c r="DE16" s="8">
        <v>433</v>
      </c>
      <c r="DF16" s="12">
        <v>443</v>
      </c>
      <c r="DG16" s="8">
        <v>450</v>
      </c>
      <c r="DH16" s="8">
        <v>447</v>
      </c>
      <c r="DI16" s="8">
        <v>446</v>
      </c>
      <c r="DJ16" s="8">
        <v>431</v>
      </c>
      <c r="DK16" s="8">
        <v>413</v>
      </c>
      <c r="DL16" s="8">
        <v>412</v>
      </c>
      <c r="DM16" s="8">
        <v>414</v>
      </c>
      <c r="DN16" s="8">
        <v>405</v>
      </c>
      <c r="DO16" s="8">
        <v>396</v>
      </c>
      <c r="DP16" s="8">
        <v>411</v>
      </c>
      <c r="DQ16" s="8">
        <v>421</v>
      </c>
      <c r="DR16" s="12">
        <v>419</v>
      </c>
      <c r="DS16" s="8">
        <v>416</v>
      </c>
      <c r="DT16" s="8">
        <v>424</v>
      </c>
      <c r="DU16" s="8">
        <v>425</v>
      </c>
      <c r="DV16" s="8">
        <v>431</v>
      </c>
      <c r="DW16" s="8">
        <v>433</v>
      </c>
      <c r="DX16" s="8">
        <v>440</v>
      </c>
      <c r="DY16" s="8">
        <v>435</v>
      </c>
      <c r="DZ16" s="8">
        <v>430</v>
      </c>
      <c r="EA16" s="8">
        <v>422</v>
      </c>
      <c r="EB16" s="8">
        <v>411</v>
      </c>
      <c r="EC16" s="8">
        <v>419</v>
      </c>
      <c r="ED16" s="12">
        <v>443</v>
      </c>
      <c r="EE16" s="8">
        <v>447</v>
      </c>
      <c r="EF16" s="8">
        <v>459</v>
      </c>
      <c r="EG16" s="8">
        <v>461</v>
      </c>
      <c r="EH16" s="8">
        <v>471</v>
      </c>
      <c r="EI16" s="8">
        <v>472</v>
      </c>
      <c r="EJ16" s="8">
        <v>478</v>
      </c>
      <c r="EK16" s="8">
        <v>480</v>
      </c>
      <c r="EL16" s="8">
        <v>476</v>
      </c>
      <c r="EM16" s="8">
        <v>486</v>
      </c>
      <c r="EN16" s="8">
        <v>485</v>
      </c>
      <c r="EO16" s="8">
        <v>501</v>
      </c>
      <c r="EP16" s="12">
        <v>516</v>
      </c>
      <c r="EQ16" s="8">
        <v>529</v>
      </c>
      <c r="ER16" s="8">
        <v>538</v>
      </c>
      <c r="ES16" s="8">
        <v>550</v>
      </c>
      <c r="ET16" s="8">
        <v>563</v>
      </c>
      <c r="EU16" s="8">
        <v>555</v>
      </c>
      <c r="EV16" s="8">
        <v>543</v>
      </c>
      <c r="EW16" s="8">
        <v>538</v>
      </c>
      <c r="EX16" s="8">
        <v>542</v>
      </c>
      <c r="EY16" s="8">
        <v>542</v>
      </c>
      <c r="EZ16" s="8">
        <v>546</v>
      </c>
      <c r="FA16" s="8">
        <v>569</v>
      </c>
      <c r="FB16" s="12">
        <v>573</v>
      </c>
      <c r="FC16" s="8">
        <v>567</v>
      </c>
      <c r="FD16" s="8">
        <v>565</v>
      </c>
      <c r="FE16" s="8">
        <v>563</v>
      </c>
      <c r="FF16" s="8">
        <v>552</v>
      </c>
      <c r="FG16" s="8">
        <v>568</v>
      </c>
      <c r="FH16" s="8">
        <v>566</v>
      </c>
      <c r="FI16" s="8">
        <v>574</v>
      </c>
      <c r="FJ16" s="8">
        <v>567</v>
      </c>
      <c r="FK16" s="8">
        <v>568</v>
      </c>
      <c r="FL16" s="8">
        <v>577</v>
      </c>
      <c r="FM16" s="8">
        <v>592</v>
      </c>
      <c r="FN16" s="12">
        <v>594</v>
      </c>
      <c r="FO16" s="8">
        <v>581</v>
      </c>
      <c r="FP16" s="8">
        <v>578</v>
      </c>
      <c r="FQ16" s="8">
        <v>588</v>
      </c>
      <c r="FR16" s="8">
        <v>589</v>
      </c>
      <c r="FS16" s="8">
        <v>581</v>
      </c>
      <c r="FT16" s="8">
        <v>555</v>
      </c>
      <c r="FU16" s="8">
        <v>551</v>
      </c>
      <c r="FV16" s="8">
        <v>558</v>
      </c>
      <c r="FW16" s="8">
        <v>550</v>
      </c>
      <c r="FX16" s="8">
        <v>548</v>
      </c>
      <c r="FY16" s="8">
        <v>545</v>
      </c>
      <c r="FZ16" s="12">
        <v>554</v>
      </c>
      <c r="GA16" s="8">
        <v>552</v>
      </c>
      <c r="GB16" s="8">
        <v>537</v>
      </c>
      <c r="GC16" s="8">
        <v>526</v>
      </c>
      <c r="GD16" s="8">
        <v>538</v>
      </c>
      <c r="GE16" s="8">
        <v>514</v>
      </c>
      <c r="GF16" s="8">
        <v>525</v>
      </c>
      <c r="GG16" s="8">
        <v>530</v>
      </c>
      <c r="GH16" s="8">
        <v>517</v>
      </c>
      <c r="GI16" s="8">
        <v>536</v>
      </c>
      <c r="GJ16" s="8">
        <v>541</v>
      </c>
      <c r="GK16" s="8">
        <v>557</v>
      </c>
      <c r="GL16" s="12">
        <v>558</v>
      </c>
      <c r="GM16" s="8">
        <v>561</v>
      </c>
      <c r="GN16" s="8">
        <v>552</v>
      </c>
      <c r="GO16" s="8">
        <v>596</v>
      </c>
      <c r="GP16" s="8">
        <v>611</v>
      </c>
      <c r="GQ16" s="8">
        <v>637</v>
      </c>
      <c r="GR16" s="8">
        <v>674</v>
      </c>
      <c r="GS16" s="8">
        <v>694</v>
      </c>
      <c r="GT16" s="8">
        <v>694</v>
      </c>
      <c r="GU16" s="8">
        <v>726</v>
      </c>
      <c r="GV16" s="8">
        <v>741</v>
      </c>
      <c r="GW16" s="1">
        <v>764</v>
      </c>
      <c r="GX16" s="1">
        <v>780</v>
      </c>
    </row>
    <row r="17" spans="1:206" x14ac:dyDescent="0.2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12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12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12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12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12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12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12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12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12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12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12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12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12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12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12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12"/>
      <c r="GM17" s="8"/>
      <c r="GN17" s="8"/>
      <c r="GO17" s="8"/>
      <c r="GP17" s="8"/>
      <c r="GQ17" s="8"/>
      <c r="GR17" s="8"/>
      <c r="GS17" s="8"/>
      <c r="GT17" s="8"/>
      <c r="GU17" s="8"/>
      <c r="GV17" s="8"/>
    </row>
    <row r="18" spans="1:206" ht="14.25" x14ac:dyDescent="0.25">
      <c r="A18" s="4" t="s">
        <v>29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12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12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12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12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12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12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12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12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12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12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12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12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12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12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12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12"/>
      <c r="GM18" s="8"/>
      <c r="GN18" s="8"/>
      <c r="GO18" s="8"/>
      <c r="GP18" s="8"/>
      <c r="GQ18" s="8"/>
      <c r="GR18" s="8"/>
      <c r="GS18" s="8"/>
      <c r="GT18" s="8"/>
      <c r="GU18" s="8"/>
      <c r="GV18" s="8"/>
    </row>
    <row r="19" spans="1:206" x14ac:dyDescent="0.2">
      <c r="A19" s="1" t="s">
        <v>30</v>
      </c>
      <c r="B19" s="1">
        <v>14</v>
      </c>
      <c r="C19" s="8">
        <v>2190</v>
      </c>
      <c r="D19" s="8">
        <v>2100</v>
      </c>
      <c r="E19" s="8">
        <v>2030</v>
      </c>
      <c r="F19" s="8">
        <v>1864</v>
      </c>
      <c r="G19" s="8">
        <v>1793</v>
      </c>
      <c r="H19" s="8">
        <v>1740</v>
      </c>
      <c r="I19" s="8">
        <v>1742</v>
      </c>
      <c r="J19" s="8">
        <v>1780</v>
      </c>
      <c r="K19" s="8">
        <v>1696</v>
      </c>
      <c r="L19" s="8">
        <v>1645</v>
      </c>
      <c r="M19" s="8">
        <v>1739</v>
      </c>
      <c r="N19" s="12">
        <v>1856</v>
      </c>
      <c r="O19" s="8">
        <f>51+900+427+1050-O20</f>
        <v>1809</v>
      </c>
      <c r="P19" s="8">
        <f>54+914+430+1057-P20</f>
        <v>1841</v>
      </c>
      <c r="Q19" s="8">
        <f>55+871+410+1009-Q20</f>
        <v>1759</v>
      </c>
      <c r="R19" s="8">
        <f>393+823+987+51-R20</f>
        <v>1704</v>
      </c>
      <c r="S19" s="8">
        <f>44+372+964+817-S20</f>
        <v>1656</v>
      </c>
      <c r="T19" s="8">
        <f>46+772+344+918-T20</f>
        <v>1573</v>
      </c>
      <c r="U19" s="8">
        <f>44+780+337+967-U20</f>
        <v>1613</v>
      </c>
      <c r="V19" s="8">
        <f>52+793+338+950-V20</f>
        <v>1610</v>
      </c>
      <c r="W19" s="8">
        <f>50+785+344+963-W20</f>
        <v>1627</v>
      </c>
      <c r="X19" s="8">
        <f>43+800+332+933-X20</f>
        <v>1587</v>
      </c>
      <c r="Y19" s="8">
        <f>46+797+316+938-Y20</f>
        <v>1594</v>
      </c>
      <c r="Z19" s="12">
        <f>51+814+322+942-Z20</f>
        <v>1614</v>
      </c>
      <c r="AA19" s="8">
        <f>320+59+789+952-AA20</f>
        <v>1622</v>
      </c>
      <c r="AB19" s="8">
        <v>1570</v>
      </c>
      <c r="AC19" s="8">
        <v>1533</v>
      </c>
      <c r="AD19" s="8">
        <v>1468</v>
      </c>
      <c r="AE19" s="8">
        <f>52+706+317+798-434</f>
        <v>1439</v>
      </c>
      <c r="AF19" s="8">
        <f>307+764+684+46-431</f>
        <v>1370</v>
      </c>
      <c r="AG19" s="8">
        <f>50+682+328+796-AG20</f>
        <v>1433</v>
      </c>
      <c r="AH19" s="8">
        <f>48+676+311+768-AH20</f>
        <v>1370</v>
      </c>
      <c r="AI19" s="8">
        <v>1399</v>
      </c>
      <c r="AJ19" s="8">
        <f>49+646+320+740+1-AJ20</f>
        <v>1347</v>
      </c>
      <c r="AK19" s="8">
        <f>51+645+300+748-AK20</f>
        <v>1338</v>
      </c>
      <c r="AL19" s="12">
        <f>53+681+318+802-AL20</f>
        <v>1416</v>
      </c>
      <c r="AM19" s="8">
        <f>52+685+329+784-AM20</f>
        <v>1407</v>
      </c>
      <c r="AN19" s="8">
        <f>41+662+323+743-AN20</f>
        <v>1340</v>
      </c>
      <c r="AO19" s="8">
        <f>37+634+305+707-AO20</f>
        <v>1288</v>
      </c>
      <c r="AP19" s="8">
        <f>40+593+302+674-AP20</f>
        <v>1230</v>
      </c>
      <c r="AQ19" s="8">
        <f>45+572+296+668-AQ20</f>
        <v>1222</v>
      </c>
      <c r="AR19" s="8">
        <f>40+534+281+638-AR20</f>
        <v>1157</v>
      </c>
      <c r="AS19" s="8">
        <f>40+541+280+671-AS20</f>
        <v>1188</v>
      </c>
      <c r="AT19" s="8">
        <f>43+576+270+678-AT20</f>
        <v>1198</v>
      </c>
      <c r="AU19" s="8">
        <f>44+527+267+680+1-AU20</f>
        <v>1176</v>
      </c>
      <c r="AV19" s="8">
        <f>41+517+256+676-AV20+1</f>
        <v>1157</v>
      </c>
      <c r="AW19" s="8">
        <v>1172</v>
      </c>
      <c r="AX19" s="12">
        <f>33+549+276+686-AX20</f>
        <v>1211</v>
      </c>
      <c r="AY19" s="8">
        <f>34+556+272+726-AY20</f>
        <v>1247</v>
      </c>
      <c r="AZ19" s="8">
        <f>42+500+276+677-AZ20</f>
        <v>1173</v>
      </c>
      <c r="BA19" s="8">
        <f>37+497+250+654-BA20</f>
        <v>1121</v>
      </c>
      <c r="BB19" s="8">
        <f>42+523+259+684-BB20</f>
        <v>1163</v>
      </c>
      <c r="BC19" s="8">
        <f>31+505+232+596-BC20</f>
        <v>1020</v>
      </c>
      <c r="BD19" s="8">
        <f>30+451+237+564-BD20+1</f>
        <v>966</v>
      </c>
      <c r="BE19" s="8">
        <f>32+490+243+604+2-BE20</f>
        <v>1027</v>
      </c>
      <c r="BF19" s="8">
        <f>36+504+255+606-BF20</f>
        <v>1046</v>
      </c>
      <c r="BG19" s="8">
        <f>45+518+226+639-BG20</f>
        <v>1064</v>
      </c>
      <c r="BH19" s="8">
        <f>43+539+240+625-BH20</f>
        <v>1070</v>
      </c>
      <c r="BI19" s="8">
        <v>1246</v>
      </c>
      <c r="BJ19" s="12">
        <f>52+713+307+828-BJ20</f>
        <v>1421</v>
      </c>
      <c r="BK19" s="8">
        <f>55+753+366+917-BK20</f>
        <v>1595</v>
      </c>
      <c r="BL19" s="8">
        <f>55+834+372+976-BL20</f>
        <v>1686</v>
      </c>
      <c r="BM19" s="8">
        <f>46+892+385+1019-BM20</f>
        <v>1753</v>
      </c>
      <c r="BN19" s="8">
        <f>51+905+391+1036-BN20</f>
        <v>1782</v>
      </c>
      <c r="BO19" s="8">
        <f>45+953+383+1058-BO20</f>
        <v>1793</v>
      </c>
      <c r="BP19" s="8">
        <v>1914</v>
      </c>
      <c r="BQ19" s="8">
        <v>2051</v>
      </c>
      <c r="BR19" s="8">
        <v>2085</v>
      </c>
      <c r="BS19" s="8">
        <v>2080</v>
      </c>
      <c r="BT19" s="8">
        <v>2176</v>
      </c>
      <c r="BU19" s="8">
        <v>2278</v>
      </c>
      <c r="BV19" s="12">
        <v>2469</v>
      </c>
      <c r="BW19" s="8">
        <v>2427</v>
      </c>
      <c r="BX19" s="8">
        <v>2304</v>
      </c>
      <c r="BY19" s="8">
        <v>2164</v>
      </c>
      <c r="BZ19" s="8">
        <v>2069</v>
      </c>
      <c r="CA19" s="8">
        <v>1929</v>
      </c>
      <c r="CB19" s="8">
        <v>1822</v>
      </c>
      <c r="CC19" s="8">
        <v>1774</v>
      </c>
      <c r="CD19" s="8">
        <v>1750</v>
      </c>
      <c r="CE19" s="8">
        <v>1547</v>
      </c>
      <c r="CF19" s="8">
        <v>1575</v>
      </c>
      <c r="CG19" s="8">
        <v>1522</v>
      </c>
      <c r="CH19" s="12">
        <v>1586</v>
      </c>
      <c r="CI19" s="8">
        <v>1560</v>
      </c>
      <c r="CJ19" s="8">
        <v>1498</v>
      </c>
      <c r="CK19" s="8">
        <v>1417</v>
      </c>
      <c r="CL19" s="8">
        <v>1297</v>
      </c>
      <c r="CM19" s="8">
        <v>1131</v>
      </c>
      <c r="CN19" s="8">
        <v>1116</v>
      </c>
      <c r="CO19" s="8">
        <v>1155</v>
      </c>
      <c r="CP19" s="8">
        <v>1305</v>
      </c>
      <c r="CQ19" s="8">
        <v>1282</v>
      </c>
      <c r="CR19" s="8">
        <v>1277</v>
      </c>
      <c r="CS19" s="8">
        <v>1332</v>
      </c>
      <c r="CT19" s="12">
        <v>1433</v>
      </c>
      <c r="CU19" s="8">
        <v>1423</v>
      </c>
      <c r="CV19" s="8">
        <v>1408</v>
      </c>
      <c r="CW19" s="8">
        <v>1314</v>
      </c>
      <c r="CX19" s="8">
        <v>1266</v>
      </c>
      <c r="CY19" s="8">
        <v>1224</v>
      </c>
      <c r="CZ19" s="8">
        <v>1209</v>
      </c>
      <c r="DA19" s="8">
        <v>1270</v>
      </c>
      <c r="DB19" s="8">
        <v>1351</v>
      </c>
      <c r="DC19" s="8">
        <v>1313</v>
      </c>
      <c r="DD19" s="8">
        <v>1339</v>
      </c>
      <c r="DE19" s="8">
        <v>1503</v>
      </c>
      <c r="DF19" s="12">
        <v>1611</v>
      </c>
      <c r="DG19" s="8">
        <v>1647</v>
      </c>
      <c r="DH19" s="8">
        <v>1653</v>
      </c>
      <c r="DI19" s="8">
        <v>1603</v>
      </c>
      <c r="DJ19" s="8">
        <v>1526</v>
      </c>
      <c r="DK19" s="8">
        <v>1473</v>
      </c>
      <c r="DL19" s="8">
        <v>1388</v>
      </c>
      <c r="DM19" s="8">
        <v>1397</v>
      </c>
      <c r="DN19" s="8">
        <v>1360</v>
      </c>
      <c r="DO19" s="8">
        <v>1317</v>
      </c>
      <c r="DP19" s="8">
        <v>1349</v>
      </c>
      <c r="DQ19" s="8">
        <v>1427</v>
      </c>
      <c r="DR19" s="12">
        <v>1527</v>
      </c>
      <c r="DS19" s="8">
        <v>1495</v>
      </c>
      <c r="DT19" s="8">
        <v>1473</v>
      </c>
      <c r="DU19" s="8">
        <v>1393</v>
      </c>
      <c r="DV19" s="8">
        <v>1345</v>
      </c>
      <c r="DW19" s="8">
        <v>1279</v>
      </c>
      <c r="DX19" s="8">
        <v>1268</v>
      </c>
      <c r="DY19" s="8">
        <v>1315</v>
      </c>
      <c r="DZ19" s="8">
        <v>1272</v>
      </c>
      <c r="EA19" s="8">
        <v>1210</v>
      </c>
      <c r="EB19" s="8">
        <v>1199</v>
      </c>
      <c r="EC19" s="8">
        <v>1258</v>
      </c>
      <c r="ED19" s="12">
        <v>1389</v>
      </c>
      <c r="EE19" s="8">
        <v>1397</v>
      </c>
      <c r="EF19" s="8">
        <v>1408</v>
      </c>
      <c r="EG19" s="8">
        <v>1369</v>
      </c>
      <c r="EH19" s="8">
        <v>1375</v>
      </c>
      <c r="EI19" s="8">
        <v>1359</v>
      </c>
      <c r="EJ19" s="8">
        <v>1368</v>
      </c>
      <c r="EK19" s="8">
        <v>1472</v>
      </c>
      <c r="EL19" s="8">
        <v>1457</v>
      </c>
      <c r="EM19" s="8">
        <v>1450</v>
      </c>
      <c r="EN19" s="8">
        <v>1469</v>
      </c>
      <c r="EO19" s="8">
        <v>1546</v>
      </c>
      <c r="EP19" s="12">
        <v>1698</v>
      </c>
      <c r="EQ19" s="8">
        <v>1651</v>
      </c>
      <c r="ER19" s="8">
        <v>1610</v>
      </c>
      <c r="ES19" s="8">
        <v>1591</v>
      </c>
      <c r="ET19" s="8">
        <v>1519</v>
      </c>
      <c r="EU19" s="8">
        <v>1509</v>
      </c>
      <c r="EV19" s="8">
        <v>1474</v>
      </c>
      <c r="EW19" s="8">
        <v>1450</v>
      </c>
      <c r="EX19" s="8">
        <v>1490</v>
      </c>
      <c r="EY19" s="8">
        <v>1534</v>
      </c>
      <c r="EZ19" s="8">
        <v>1527</v>
      </c>
      <c r="FA19" s="8">
        <v>1602</v>
      </c>
      <c r="FB19" s="12">
        <v>1676</v>
      </c>
      <c r="FC19" s="8">
        <v>1644</v>
      </c>
      <c r="FD19" s="8">
        <v>1570</v>
      </c>
      <c r="FE19" s="8">
        <v>1531</v>
      </c>
      <c r="FF19" s="8">
        <v>1452</v>
      </c>
      <c r="FG19" s="8">
        <v>1378</v>
      </c>
      <c r="FH19" s="8">
        <v>1296</v>
      </c>
      <c r="FI19" s="8">
        <v>1305</v>
      </c>
      <c r="FJ19" s="8">
        <v>1299</v>
      </c>
      <c r="FK19" s="8">
        <v>1302</v>
      </c>
      <c r="FL19" s="8">
        <v>1312</v>
      </c>
      <c r="FM19" s="8">
        <v>1353</v>
      </c>
      <c r="FN19" s="12">
        <v>1440</v>
      </c>
      <c r="FO19" s="8">
        <v>1393</v>
      </c>
      <c r="FP19" s="8">
        <v>1357</v>
      </c>
      <c r="FQ19" s="8">
        <v>1337</v>
      </c>
      <c r="FR19" s="8">
        <v>1144</v>
      </c>
      <c r="FS19" s="8">
        <v>1003</v>
      </c>
      <c r="FT19" s="8">
        <v>947</v>
      </c>
      <c r="FU19" s="8">
        <v>907</v>
      </c>
      <c r="FV19" s="8">
        <v>932</v>
      </c>
      <c r="FW19" s="8">
        <v>910</v>
      </c>
      <c r="FX19" s="8">
        <v>883</v>
      </c>
      <c r="FY19" s="8">
        <v>903</v>
      </c>
      <c r="FZ19" s="12">
        <v>947</v>
      </c>
      <c r="GA19" s="8">
        <v>996</v>
      </c>
      <c r="GB19" s="8">
        <v>925</v>
      </c>
      <c r="GC19" s="8">
        <v>893</v>
      </c>
      <c r="GD19" s="8">
        <v>823</v>
      </c>
      <c r="GE19" s="8">
        <v>796</v>
      </c>
      <c r="GF19" s="8">
        <v>766</v>
      </c>
      <c r="GG19" s="8">
        <v>767</v>
      </c>
      <c r="GH19" s="8">
        <v>819</v>
      </c>
      <c r="GI19" s="8">
        <v>851</v>
      </c>
      <c r="GJ19" s="8">
        <v>865</v>
      </c>
      <c r="GK19" s="8">
        <v>890</v>
      </c>
      <c r="GL19" s="12">
        <v>1002</v>
      </c>
      <c r="GM19" s="8">
        <v>1084</v>
      </c>
      <c r="GN19" s="8">
        <v>1101</v>
      </c>
      <c r="GO19" s="8">
        <v>1258</v>
      </c>
      <c r="GP19" s="8">
        <v>1408</v>
      </c>
      <c r="GQ19" s="8">
        <v>1425</v>
      </c>
      <c r="GR19" s="8">
        <v>1448</v>
      </c>
      <c r="GS19" s="8">
        <v>1461</v>
      </c>
      <c r="GT19" s="8">
        <v>1568</v>
      </c>
      <c r="GU19" s="8">
        <v>1537</v>
      </c>
      <c r="GV19" s="8">
        <v>1578</v>
      </c>
      <c r="GW19" s="1">
        <v>1582</v>
      </c>
      <c r="GX19" s="1">
        <v>1666</v>
      </c>
    </row>
    <row r="20" spans="1:206" x14ac:dyDescent="0.2">
      <c r="A20" s="1" t="s">
        <v>31</v>
      </c>
      <c r="B20" s="1">
        <v>15</v>
      </c>
      <c r="C20" s="8">
        <v>662</v>
      </c>
      <c r="D20" s="8">
        <v>650</v>
      </c>
      <c r="E20" s="8">
        <v>622</v>
      </c>
      <c r="F20" s="8">
        <v>595</v>
      </c>
      <c r="G20" s="8">
        <v>565</v>
      </c>
      <c r="H20" s="8">
        <v>521</v>
      </c>
      <c r="I20" s="8">
        <v>531</v>
      </c>
      <c r="J20" s="8">
        <v>577</v>
      </c>
      <c r="K20" s="8">
        <v>574</v>
      </c>
      <c r="L20" s="8">
        <v>543</v>
      </c>
      <c r="M20" s="8">
        <v>571</v>
      </c>
      <c r="N20" s="12">
        <v>614</v>
      </c>
      <c r="O20" s="8">
        <v>619</v>
      </c>
      <c r="P20" s="8">
        <v>614</v>
      </c>
      <c r="Q20" s="8">
        <v>586</v>
      </c>
      <c r="R20" s="8">
        <v>550</v>
      </c>
      <c r="S20" s="8">
        <v>541</v>
      </c>
      <c r="T20" s="8">
        <v>507</v>
      </c>
      <c r="U20" s="8">
        <v>515</v>
      </c>
      <c r="V20" s="8">
        <v>523</v>
      </c>
      <c r="W20" s="8">
        <v>515</v>
      </c>
      <c r="X20" s="8">
        <v>521</v>
      </c>
      <c r="Y20" s="8">
        <v>503</v>
      </c>
      <c r="Z20" s="12">
        <v>515</v>
      </c>
      <c r="AA20" s="8">
        <v>498</v>
      </c>
      <c r="AB20" s="8">
        <v>511</v>
      </c>
      <c r="AC20" s="8">
        <v>486</v>
      </c>
      <c r="AD20" s="8">
        <f>473</f>
        <v>473</v>
      </c>
      <c r="AE20" s="8">
        <v>434</v>
      </c>
      <c r="AF20" s="8">
        <v>431</v>
      </c>
      <c r="AG20" s="8">
        <v>423</v>
      </c>
      <c r="AH20" s="8">
        <v>433</v>
      </c>
      <c r="AI20" s="8">
        <v>422</v>
      </c>
      <c r="AJ20" s="8">
        <v>409</v>
      </c>
      <c r="AK20" s="8">
        <v>406</v>
      </c>
      <c r="AL20" s="12">
        <v>438</v>
      </c>
      <c r="AM20" s="8">
        <v>443</v>
      </c>
      <c r="AN20" s="8">
        <v>429</v>
      </c>
      <c r="AO20" s="8">
        <v>395</v>
      </c>
      <c r="AP20" s="8">
        <v>379</v>
      </c>
      <c r="AQ20" s="8">
        <v>359</v>
      </c>
      <c r="AR20" s="8">
        <v>336</v>
      </c>
      <c r="AS20" s="8">
        <v>344</v>
      </c>
      <c r="AT20" s="8">
        <v>369</v>
      </c>
      <c r="AU20" s="8">
        <v>343</v>
      </c>
      <c r="AV20" s="8">
        <v>334</v>
      </c>
      <c r="AW20" s="8">
        <v>321</v>
      </c>
      <c r="AX20" s="12">
        <v>333</v>
      </c>
      <c r="AY20" s="8">
        <v>341</v>
      </c>
      <c r="AZ20" s="8">
        <v>322</v>
      </c>
      <c r="BA20" s="8">
        <v>317</v>
      </c>
      <c r="BB20" s="8">
        <v>345</v>
      </c>
      <c r="BC20" s="8">
        <v>344</v>
      </c>
      <c r="BD20" s="8">
        <v>317</v>
      </c>
      <c r="BE20" s="8">
        <v>344</v>
      </c>
      <c r="BF20" s="8">
        <v>355</v>
      </c>
      <c r="BG20" s="8">
        <v>364</v>
      </c>
      <c r="BH20" s="8">
        <v>377</v>
      </c>
      <c r="BI20" s="8">
        <v>403</v>
      </c>
      <c r="BJ20" s="12">
        <v>479</v>
      </c>
      <c r="BK20" s="8">
        <v>496</v>
      </c>
      <c r="BL20" s="8">
        <v>551</v>
      </c>
      <c r="BM20" s="8">
        <v>589</v>
      </c>
      <c r="BN20" s="8">
        <v>601</v>
      </c>
      <c r="BO20" s="8">
        <v>646</v>
      </c>
      <c r="BP20" s="8">
        <v>702</v>
      </c>
      <c r="BQ20" s="8">
        <v>711</v>
      </c>
      <c r="BR20" s="8">
        <v>729</v>
      </c>
      <c r="BS20" s="8">
        <v>747</v>
      </c>
      <c r="BT20" s="8">
        <v>730</v>
      </c>
      <c r="BU20" s="8">
        <v>755</v>
      </c>
      <c r="BV20" s="12">
        <v>806</v>
      </c>
      <c r="BW20" s="8">
        <v>802</v>
      </c>
      <c r="BX20" s="8">
        <v>777</v>
      </c>
      <c r="BY20" s="8">
        <v>761</v>
      </c>
      <c r="BZ20" s="8">
        <v>688</v>
      </c>
      <c r="CA20" s="8">
        <v>649</v>
      </c>
      <c r="CB20" s="8">
        <v>593</v>
      </c>
      <c r="CC20" s="8">
        <v>575</v>
      </c>
      <c r="CD20" s="8">
        <v>584</v>
      </c>
      <c r="CE20" s="8">
        <v>506</v>
      </c>
      <c r="CF20" s="8">
        <v>529</v>
      </c>
      <c r="CG20" s="8">
        <v>530</v>
      </c>
      <c r="CH20" s="12">
        <v>545</v>
      </c>
      <c r="CI20" s="8">
        <v>548</v>
      </c>
      <c r="CJ20" s="8">
        <v>514</v>
      </c>
      <c r="CK20" s="8">
        <v>459</v>
      </c>
      <c r="CL20" s="8">
        <v>411</v>
      </c>
      <c r="CM20" s="8">
        <v>365</v>
      </c>
      <c r="CN20" s="8">
        <v>349</v>
      </c>
      <c r="CO20" s="8">
        <v>322</v>
      </c>
      <c r="CP20" s="8">
        <v>315</v>
      </c>
      <c r="CQ20" s="8">
        <v>346</v>
      </c>
      <c r="CR20" s="8">
        <v>341</v>
      </c>
      <c r="CS20" s="8">
        <v>395</v>
      </c>
      <c r="CT20" s="12">
        <v>408</v>
      </c>
      <c r="CU20" s="8">
        <v>407</v>
      </c>
      <c r="CV20" s="8">
        <v>429</v>
      </c>
      <c r="CW20" s="8">
        <v>409</v>
      </c>
      <c r="CX20" s="8">
        <v>411</v>
      </c>
      <c r="CY20" s="8">
        <v>389</v>
      </c>
      <c r="CZ20" s="8">
        <v>382</v>
      </c>
      <c r="DA20" s="8">
        <v>386</v>
      </c>
      <c r="DB20" s="8">
        <v>424</v>
      </c>
      <c r="DC20" s="8">
        <v>428</v>
      </c>
      <c r="DD20" s="8">
        <v>423</v>
      </c>
      <c r="DE20" s="8">
        <v>457</v>
      </c>
      <c r="DF20" s="12">
        <v>507</v>
      </c>
      <c r="DG20" s="8">
        <v>542</v>
      </c>
      <c r="DH20" s="8">
        <v>534</v>
      </c>
      <c r="DI20" s="8">
        <v>481</v>
      </c>
      <c r="DJ20" s="8">
        <v>467</v>
      </c>
      <c r="DK20" s="8">
        <v>464</v>
      </c>
      <c r="DL20" s="8">
        <v>439</v>
      </c>
      <c r="DM20" s="8">
        <v>468</v>
      </c>
      <c r="DN20" s="8">
        <v>505</v>
      </c>
      <c r="DO20" s="8">
        <v>514</v>
      </c>
      <c r="DP20" s="8">
        <v>547</v>
      </c>
      <c r="DQ20" s="8">
        <v>556</v>
      </c>
      <c r="DR20" s="12">
        <v>586</v>
      </c>
      <c r="DS20" s="8">
        <v>573</v>
      </c>
      <c r="DT20" s="8">
        <v>559</v>
      </c>
      <c r="DU20" s="8">
        <v>548</v>
      </c>
      <c r="DV20" s="8">
        <v>536</v>
      </c>
      <c r="DW20" s="8">
        <v>531</v>
      </c>
      <c r="DX20" s="8">
        <v>490</v>
      </c>
      <c r="DY20" s="8">
        <v>473</v>
      </c>
      <c r="DZ20" s="8">
        <v>450</v>
      </c>
      <c r="EA20" s="8">
        <v>443</v>
      </c>
      <c r="EB20" s="8">
        <v>414</v>
      </c>
      <c r="EC20" s="8">
        <v>439</v>
      </c>
      <c r="ED20" s="12">
        <v>507</v>
      </c>
      <c r="EE20" s="8">
        <v>499</v>
      </c>
      <c r="EF20" s="8">
        <v>499</v>
      </c>
      <c r="EG20" s="8">
        <v>498</v>
      </c>
      <c r="EH20" s="8">
        <v>502</v>
      </c>
      <c r="EI20" s="8">
        <v>454</v>
      </c>
      <c r="EJ20" s="8">
        <v>449</v>
      </c>
      <c r="EK20" s="8">
        <v>462</v>
      </c>
      <c r="EL20" s="8">
        <v>473</v>
      </c>
      <c r="EM20" s="8">
        <v>462</v>
      </c>
      <c r="EN20" s="8">
        <v>501</v>
      </c>
      <c r="EO20" s="8">
        <v>580</v>
      </c>
      <c r="EP20" s="12">
        <v>617</v>
      </c>
      <c r="EQ20" s="8">
        <v>607</v>
      </c>
      <c r="ER20" s="8">
        <v>585</v>
      </c>
      <c r="ES20" s="8">
        <v>574</v>
      </c>
      <c r="ET20" s="8">
        <v>570</v>
      </c>
      <c r="EU20" s="8">
        <v>546</v>
      </c>
      <c r="EV20" s="8">
        <v>523</v>
      </c>
      <c r="EW20" s="8">
        <v>495</v>
      </c>
      <c r="EX20" s="8">
        <v>506</v>
      </c>
      <c r="EY20" s="8">
        <v>527</v>
      </c>
      <c r="EZ20" s="8">
        <v>528</v>
      </c>
      <c r="FA20" s="8">
        <v>568</v>
      </c>
      <c r="FB20" s="12">
        <v>609</v>
      </c>
      <c r="FC20" s="8">
        <v>609</v>
      </c>
      <c r="FD20" s="8">
        <v>583</v>
      </c>
      <c r="FE20" s="8">
        <v>565</v>
      </c>
      <c r="FF20" s="8">
        <v>553</v>
      </c>
      <c r="FG20" s="8">
        <v>510</v>
      </c>
      <c r="FH20" s="8">
        <v>488</v>
      </c>
      <c r="FI20" s="8">
        <v>501</v>
      </c>
      <c r="FJ20" s="8">
        <v>505</v>
      </c>
      <c r="FK20" s="8">
        <v>483</v>
      </c>
      <c r="FL20" s="8">
        <v>428</v>
      </c>
      <c r="FM20" s="8">
        <v>462</v>
      </c>
      <c r="FN20" s="12">
        <v>504</v>
      </c>
      <c r="FO20" s="8">
        <v>491</v>
      </c>
      <c r="FP20" s="8">
        <v>491</v>
      </c>
      <c r="FQ20" s="8">
        <v>482</v>
      </c>
      <c r="FR20" s="8">
        <v>418</v>
      </c>
      <c r="FS20" s="8">
        <v>375</v>
      </c>
      <c r="FT20" s="8">
        <v>331</v>
      </c>
      <c r="FU20" s="8">
        <v>317</v>
      </c>
      <c r="FV20" s="8">
        <v>312</v>
      </c>
      <c r="FW20" s="8">
        <v>323</v>
      </c>
      <c r="FX20" s="8">
        <v>334</v>
      </c>
      <c r="FY20" s="8">
        <v>342</v>
      </c>
      <c r="FZ20" s="12">
        <v>383</v>
      </c>
      <c r="GA20" s="8">
        <v>382</v>
      </c>
      <c r="GB20" s="8">
        <v>379</v>
      </c>
      <c r="GC20" s="8">
        <v>352</v>
      </c>
      <c r="GD20" s="8">
        <v>324</v>
      </c>
      <c r="GE20" s="8">
        <v>301</v>
      </c>
      <c r="GF20" s="8">
        <v>296</v>
      </c>
      <c r="GG20" s="8">
        <v>300</v>
      </c>
      <c r="GH20" s="8">
        <v>327</v>
      </c>
      <c r="GI20" s="8">
        <v>349</v>
      </c>
      <c r="GJ20" s="8">
        <v>349</v>
      </c>
      <c r="GK20" s="8">
        <v>371</v>
      </c>
      <c r="GL20" s="12">
        <v>421</v>
      </c>
      <c r="GM20" s="8">
        <v>442</v>
      </c>
      <c r="GN20" s="8">
        <v>432</v>
      </c>
      <c r="GO20" s="8">
        <v>495</v>
      </c>
      <c r="GP20" s="8">
        <v>538</v>
      </c>
      <c r="GQ20" s="8">
        <v>555</v>
      </c>
      <c r="GR20" s="8">
        <v>554</v>
      </c>
      <c r="GS20" s="8">
        <v>525</v>
      </c>
      <c r="GT20" s="8">
        <v>592</v>
      </c>
      <c r="GU20" s="8">
        <v>595</v>
      </c>
      <c r="GV20" s="8">
        <v>621</v>
      </c>
      <c r="GW20" s="1">
        <v>604</v>
      </c>
      <c r="GX20" s="1">
        <v>676</v>
      </c>
    </row>
    <row r="21" spans="1:206" x14ac:dyDescent="0.2">
      <c r="A21" s="1" t="s">
        <v>32</v>
      </c>
      <c r="B21" s="1">
        <v>16</v>
      </c>
      <c r="C21" s="8">
        <v>1784</v>
      </c>
      <c r="D21" s="8">
        <v>1794</v>
      </c>
      <c r="E21" s="8">
        <v>1715</v>
      </c>
      <c r="F21" s="8">
        <v>1680</v>
      </c>
      <c r="G21" s="8">
        <v>1578</v>
      </c>
      <c r="H21" s="8">
        <v>1551</v>
      </c>
      <c r="I21" s="8">
        <v>1575</v>
      </c>
      <c r="J21" s="8">
        <v>1664</v>
      </c>
      <c r="K21" s="8">
        <v>1632</v>
      </c>
      <c r="L21" s="8">
        <v>1548</v>
      </c>
      <c r="M21" s="8">
        <v>1596</v>
      </c>
      <c r="N21" s="12">
        <v>1675</v>
      </c>
      <c r="O21" s="8">
        <f>279+426+1059</f>
        <v>1764</v>
      </c>
      <c r="P21" s="8">
        <f>297+438+1044</f>
        <v>1779</v>
      </c>
      <c r="Q21" s="8">
        <f>311+398+1041</f>
        <v>1750</v>
      </c>
      <c r="R21" s="8">
        <f>437+534+165+206+121+144</f>
        <v>1607</v>
      </c>
      <c r="S21" s="8">
        <f>281+36+948</f>
        <v>1265</v>
      </c>
      <c r="T21" s="8">
        <f>271+376+939</f>
        <v>1586</v>
      </c>
      <c r="U21" s="8">
        <f>900+371+266</f>
        <v>1537</v>
      </c>
      <c r="V21" s="8">
        <f>280+377+943</f>
        <v>1600</v>
      </c>
      <c r="W21" s="8">
        <f>265+381+983</f>
        <v>1629</v>
      </c>
      <c r="X21" s="8">
        <f>269+373+968</f>
        <v>1610</v>
      </c>
      <c r="Y21" s="8">
        <v>1672</v>
      </c>
      <c r="Z21" s="12">
        <f>287+401+1020</f>
        <v>1708</v>
      </c>
      <c r="AA21" s="8">
        <f>296+428+1092</f>
        <v>1816</v>
      </c>
      <c r="AB21" s="8">
        <v>1745</v>
      </c>
      <c r="AC21" s="8">
        <v>1662</v>
      </c>
      <c r="AD21" s="8">
        <f>938+359+262</f>
        <v>1559</v>
      </c>
      <c r="AE21" s="8">
        <f>236+351+820</f>
        <v>1407</v>
      </c>
      <c r="AF21" s="8">
        <f>227+328+766</f>
        <v>1321</v>
      </c>
      <c r="AG21" s="8">
        <f>206+311+765</f>
        <v>1282</v>
      </c>
      <c r="AH21" s="8">
        <f>226+317+795</f>
        <v>1338</v>
      </c>
      <c r="AI21" s="8">
        <v>1305</v>
      </c>
      <c r="AJ21" s="8">
        <f>201+301+769</f>
        <v>1271</v>
      </c>
      <c r="AK21" s="8">
        <f>196+296+745</f>
        <v>1237</v>
      </c>
      <c r="AL21" s="12">
        <f>213+305+772</f>
        <v>1290</v>
      </c>
      <c r="AM21" s="8">
        <f>238+319+785+1</f>
        <v>1343</v>
      </c>
      <c r="AN21" s="8">
        <f>235+293+779+1</f>
        <v>1308</v>
      </c>
      <c r="AO21" s="8">
        <f>243+284+734</f>
        <v>1261</v>
      </c>
      <c r="AP21" s="8">
        <f>213+261+672</f>
        <v>1146</v>
      </c>
      <c r="AQ21" s="8">
        <f>207+267+659</f>
        <v>1133</v>
      </c>
      <c r="AR21" s="8">
        <f>201+259+642</f>
        <v>1102</v>
      </c>
      <c r="AS21" s="8">
        <f>206+254+667</f>
        <v>1127</v>
      </c>
      <c r="AT21" s="8">
        <f>210+266+697</f>
        <v>1173</v>
      </c>
      <c r="AU21" s="8">
        <f>196+249+678</f>
        <v>1123</v>
      </c>
      <c r="AV21" s="8">
        <f>195+243+646</f>
        <v>1084</v>
      </c>
      <c r="AW21" s="8">
        <f>211+258+710</f>
        <v>1179</v>
      </c>
      <c r="AX21" s="12">
        <f>219+268+743</f>
        <v>1230</v>
      </c>
      <c r="AY21" s="8">
        <f>220+280+767</f>
        <v>1267</v>
      </c>
      <c r="AZ21" s="8">
        <f>192+276+721</f>
        <v>1189</v>
      </c>
      <c r="BA21" s="8">
        <f>182+288+703</f>
        <v>1173</v>
      </c>
      <c r="BB21" s="8">
        <f>174+261+684+1</f>
        <v>1120</v>
      </c>
      <c r="BC21" s="8">
        <f>153+249+612+1</f>
        <v>1015</v>
      </c>
      <c r="BD21" s="8">
        <f>156+226+578+1</f>
        <v>961</v>
      </c>
      <c r="BE21" s="8">
        <f>168+232+597+1</f>
        <v>998</v>
      </c>
      <c r="BF21" s="8">
        <f>164+241+623</f>
        <v>1028</v>
      </c>
      <c r="BG21" s="8">
        <f>163+241+590</f>
        <v>994</v>
      </c>
      <c r="BH21" s="8">
        <f>169+242+625</f>
        <v>1036</v>
      </c>
      <c r="BI21" s="8">
        <v>1111</v>
      </c>
      <c r="BJ21" s="12">
        <f>214+290+774</f>
        <v>1278</v>
      </c>
      <c r="BK21" s="8">
        <f>243+325+874</f>
        <v>1442</v>
      </c>
      <c r="BL21" s="8">
        <f>244+345+923</f>
        <v>1512</v>
      </c>
      <c r="BM21" s="8">
        <f>279+358+955</f>
        <v>1592</v>
      </c>
      <c r="BN21" s="8">
        <f>329+375+960</f>
        <v>1664</v>
      </c>
      <c r="BO21" s="8">
        <f>315+367+996</f>
        <v>1678</v>
      </c>
      <c r="BP21" s="8">
        <v>1861</v>
      </c>
      <c r="BQ21" s="8">
        <v>1937</v>
      </c>
      <c r="BR21" s="8">
        <v>1977</v>
      </c>
      <c r="BS21" s="8">
        <v>2007</v>
      </c>
      <c r="BT21" s="8">
        <v>2036</v>
      </c>
      <c r="BU21" s="8">
        <v>2024</v>
      </c>
      <c r="BV21" s="12">
        <v>2099</v>
      </c>
      <c r="BW21" s="8">
        <v>2133</v>
      </c>
      <c r="BX21" s="8">
        <v>2159</v>
      </c>
      <c r="BY21" s="8">
        <v>2090</v>
      </c>
      <c r="BZ21" s="8">
        <v>1927</v>
      </c>
      <c r="CA21" s="8">
        <v>1839</v>
      </c>
      <c r="CB21" s="8">
        <v>1782</v>
      </c>
      <c r="CC21" s="8">
        <v>1756</v>
      </c>
      <c r="CD21" s="8">
        <v>1695</v>
      </c>
      <c r="CE21" s="8">
        <v>1604</v>
      </c>
      <c r="CF21" s="8">
        <v>1563</v>
      </c>
      <c r="CG21" s="8">
        <v>1501</v>
      </c>
      <c r="CH21" s="12">
        <v>1589</v>
      </c>
      <c r="CI21" s="8">
        <v>1617</v>
      </c>
      <c r="CJ21" s="8">
        <v>1514</v>
      </c>
      <c r="CK21" s="8">
        <v>1382</v>
      </c>
      <c r="CL21" s="8">
        <v>1238</v>
      </c>
      <c r="CM21" s="8">
        <v>1118</v>
      </c>
      <c r="CN21" s="8">
        <v>1120</v>
      </c>
      <c r="CO21" s="8">
        <v>1080</v>
      </c>
      <c r="CP21" s="8">
        <v>1140</v>
      </c>
      <c r="CQ21" s="8">
        <v>1015</v>
      </c>
      <c r="CR21" s="8">
        <v>988</v>
      </c>
      <c r="CS21" s="8">
        <v>1034</v>
      </c>
      <c r="CT21" s="12">
        <v>1169</v>
      </c>
      <c r="CU21" s="8">
        <v>1215</v>
      </c>
      <c r="CV21" s="8">
        <v>1232</v>
      </c>
      <c r="CW21" s="8">
        <v>1135</v>
      </c>
      <c r="CX21" s="8">
        <v>1090</v>
      </c>
      <c r="CY21" s="8">
        <v>1085</v>
      </c>
      <c r="CZ21" s="8">
        <v>1077</v>
      </c>
      <c r="DA21" s="8">
        <v>1095</v>
      </c>
      <c r="DB21" s="8">
        <v>1140</v>
      </c>
      <c r="DC21" s="8">
        <v>1157</v>
      </c>
      <c r="DD21" s="8">
        <v>1187</v>
      </c>
      <c r="DE21" s="8">
        <v>1264</v>
      </c>
      <c r="DF21" s="12">
        <v>1446</v>
      </c>
      <c r="DG21" s="8">
        <v>1573</v>
      </c>
      <c r="DH21" s="8">
        <v>1551</v>
      </c>
      <c r="DI21" s="8">
        <v>1430</v>
      </c>
      <c r="DJ21" s="8">
        <v>1346</v>
      </c>
      <c r="DK21" s="8">
        <v>1313</v>
      </c>
      <c r="DL21" s="8">
        <v>1288</v>
      </c>
      <c r="DM21" s="8">
        <v>1241</v>
      </c>
      <c r="DN21" s="8">
        <v>1278</v>
      </c>
      <c r="DO21" s="8">
        <v>1210</v>
      </c>
      <c r="DP21" s="8">
        <v>1180</v>
      </c>
      <c r="DQ21" s="8">
        <v>1243</v>
      </c>
      <c r="DR21" s="12">
        <v>1331</v>
      </c>
      <c r="DS21" s="8">
        <v>1374</v>
      </c>
      <c r="DT21" s="8">
        <v>1377</v>
      </c>
      <c r="DU21" s="8">
        <v>1291</v>
      </c>
      <c r="DV21" s="8">
        <v>1195</v>
      </c>
      <c r="DW21" s="8">
        <v>1127</v>
      </c>
      <c r="DX21" s="8">
        <v>1077</v>
      </c>
      <c r="DY21" s="8">
        <v>1055</v>
      </c>
      <c r="DZ21" s="8">
        <v>1095</v>
      </c>
      <c r="EA21" s="8">
        <v>1096</v>
      </c>
      <c r="EB21" s="8">
        <v>1113</v>
      </c>
      <c r="EC21" s="8">
        <v>1107</v>
      </c>
      <c r="ED21" s="12">
        <v>1260</v>
      </c>
      <c r="EE21" s="8">
        <v>1312</v>
      </c>
      <c r="EF21" s="8">
        <v>1298</v>
      </c>
      <c r="EG21" s="8">
        <v>1263</v>
      </c>
      <c r="EH21" s="8">
        <v>1249</v>
      </c>
      <c r="EI21" s="8">
        <v>1221</v>
      </c>
      <c r="EJ21" s="8">
        <v>1244</v>
      </c>
      <c r="EK21" s="8">
        <v>1269</v>
      </c>
      <c r="EL21" s="8">
        <v>1364</v>
      </c>
      <c r="EM21" s="8">
        <v>1317</v>
      </c>
      <c r="EN21" s="8">
        <v>1281</v>
      </c>
      <c r="EO21" s="8">
        <v>1334</v>
      </c>
      <c r="EP21" s="12">
        <v>1563</v>
      </c>
      <c r="EQ21" s="8">
        <v>1618</v>
      </c>
      <c r="ER21" s="8">
        <v>1600</v>
      </c>
      <c r="ES21" s="8">
        <v>1554</v>
      </c>
      <c r="ET21" s="8">
        <v>1497</v>
      </c>
      <c r="EU21" s="8">
        <v>1441</v>
      </c>
      <c r="EV21" s="8">
        <v>1370</v>
      </c>
      <c r="EW21" s="8">
        <v>1365</v>
      </c>
      <c r="EX21" s="8">
        <v>1511</v>
      </c>
      <c r="EY21" s="8">
        <v>1495</v>
      </c>
      <c r="EZ21" s="8">
        <v>1508</v>
      </c>
      <c r="FA21" s="8">
        <v>1524</v>
      </c>
      <c r="FB21" s="12">
        <v>1691</v>
      </c>
      <c r="FC21" s="8">
        <v>1764</v>
      </c>
      <c r="FD21" s="8">
        <v>1727</v>
      </c>
      <c r="FE21" s="8">
        <v>1620</v>
      </c>
      <c r="FF21" s="8">
        <v>1582</v>
      </c>
      <c r="FG21" s="8">
        <v>1514</v>
      </c>
      <c r="FH21" s="8">
        <v>1442</v>
      </c>
      <c r="FI21" s="8">
        <v>1462</v>
      </c>
      <c r="FJ21" s="8">
        <v>1541</v>
      </c>
      <c r="FK21" s="8">
        <v>1403</v>
      </c>
      <c r="FL21" s="8">
        <v>1446</v>
      </c>
      <c r="FM21" s="8">
        <v>1457</v>
      </c>
      <c r="FN21" s="12">
        <v>1615</v>
      </c>
      <c r="FO21" s="8">
        <v>1603</v>
      </c>
      <c r="FP21" s="8">
        <v>1550</v>
      </c>
      <c r="FQ21" s="8">
        <v>1660</v>
      </c>
      <c r="FR21" s="8">
        <v>1512</v>
      </c>
      <c r="FS21" s="8">
        <v>1382</v>
      </c>
      <c r="FT21" s="8">
        <v>1291</v>
      </c>
      <c r="FU21" s="8">
        <v>1277</v>
      </c>
      <c r="FV21" s="8">
        <v>1311</v>
      </c>
      <c r="FW21" s="8">
        <v>1283</v>
      </c>
      <c r="FX21" s="8">
        <v>1189</v>
      </c>
      <c r="FY21" s="8">
        <v>1210</v>
      </c>
      <c r="FZ21" s="12">
        <v>1320</v>
      </c>
      <c r="GA21" s="8">
        <v>1348</v>
      </c>
      <c r="GB21" s="8">
        <v>1334</v>
      </c>
      <c r="GC21" s="8">
        <v>1266</v>
      </c>
      <c r="GD21" s="8">
        <v>1167</v>
      </c>
      <c r="GE21" s="8">
        <v>1126</v>
      </c>
      <c r="GF21" s="8">
        <v>1071</v>
      </c>
      <c r="GG21" s="8">
        <v>1092</v>
      </c>
      <c r="GH21" s="8">
        <v>1099</v>
      </c>
      <c r="GI21" s="8">
        <v>1091</v>
      </c>
      <c r="GJ21" s="8">
        <v>1162</v>
      </c>
      <c r="GK21" s="8">
        <v>1244</v>
      </c>
      <c r="GL21" s="12">
        <v>1298</v>
      </c>
      <c r="GM21" s="8">
        <v>1374</v>
      </c>
      <c r="GN21" s="8">
        <v>1389</v>
      </c>
      <c r="GO21" s="8">
        <v>1580</v>
      </c>
      <c r="GP21" s="8">
        <v>1730</v>
      </c>
      <c r="GQ21" s="8">
        <v>1785</v>
      </c>
      <c r="GR21" s="8">
        <v>1711</v>
      </c>
      <c r="GS21" s="8">
        <v>1758</v>
      </c>
      <c r="GT21" s="8">
        <v>1825</v>
      </c>
      <c r="GU21" s="8">
        <v>1774</v>
      </c>
      <c r="GV21" s="8">
        <v>1693</v>
      </c>
      <c r="GW21" s="1">
        <v>1719</v>
      </c>
      <c r="GX21" s="1">
        <v>1923</v>
      </c>
    </row>
    <row r="22" spans="1:206" x14ac:dyDescent="0.2">
      <c r="A22" s="1" t="s">
        <v>33</v>
      </c>
      <c r="B22" s="1">
        <v>17</v>
      </c>
      <c r="C22" s="8">
        <v>251</v>
      </c>
      <c r="D22" s="8">
        <v>242</v>
      </c>
      <c r="E22" s="8">
        <v>234</v>
      </c>
      <c r="F22" s="8">
        <v>215</v>
      </c>
      <c r="G22" s="8">
        <v>195</v>
      </c>
      <c r="H22" s="8">
        <v>183</v>
      </c>
      <c r="I22" s="8">
        <v>198</v>
      </c>
      <c r="J22" s="8">
        <v>205</v>
      </c>
      <c r="K22" s="8">
        <v>197</v>
      </c>
      <c r="L22" s="8">
        <v>178</v>
      </c>
      <c r="M22" s="8">
        <v>183</v>
      </c>
      <c r="N22" s="12">
        <v>193</v>
      </c>
      <c r="O22" s="8">
        <v>194</v>
      </c>
      <c r="P22" s="8">
        <v>194</v>
      </c>
      <c r="Q22" s="8">
        <v>195</v>
      </c>
      <c r="R22" s="8">
        <f>106+79</f>
        <v>185</v>
      </c>
      <c r="S22" s="8">
        <v>173</v>
      </c>
      <c r="T22" s="8">
        <v>156</v>
      </c>
      <c r="U22" s="8">
        <v>179</v>
      </c>
      <c r="V22" s="8">
        <f>183</f>
        <v>183</v>
      </c>
      <c r="W22" s="8">
        <v>184</v>
      </c>
      <c r="X22" s="8">
        <f>179</f>
        <v>179</v>
      </c>
      <c r="Y22" s="8">
        <v>202</v>
      </c>
      <c r="Z22" s="12">
        <v>188</v>
      </c>
      <c r="AA22" s="8">
        <v>213</v>
      </c>
      <c r="AB22" s="8">
        <v>211</v>
      </c>
      <c r="AC22" s="8">
        <v>195</v>
      </c>
      <c r="AD22" s="8">
        <v>199</v>
      </c>
      <c r="AE22" s="8">
        <v>180</v>
      </c>
      <c r="AF22" s="8">
        <v>171</v>
      </c>
      <c r="AG22" s="8">
        <v>168</v>
      </c>
      <c r="AH22" s="8">
        <f>160</f>
        <v>160</v>
      </c>
      <c r="AI22" s="8">
        <v>152</v>
      </c>
      <c r="AJ22" s="8">
        <f>154</f>
        <v>154</v>
      </c>
      <c r="AK22" s="8">
        <v>150</v>
      </c>
      <c r="AL22" s="12">
        <v>158</v>
      </c>
      <c r="AM22" s="8">
        <f>176</f>
        <v>176</v>
      </c>
      <c r="AN22" s="8">
        <f>173</f>
        <v>173</v>
      </c>
      <c r="AO22" s="8">
        <v>158</v>
      </c>
      <c r="AP22" s="8">
        <v>155</v>
      </c>
      <c r="AQ22" s="8">
        <v>152</v>
      </c>
      <c r="AR22" s="8">
        <v>153</v>
      </c>
      <c r="AS22" s="8">
        <v>152</v>
      </c>
      <c r="AT22" s="8">
        <f>144</f>
        <v>144</v>
      </c>
      <c r="AU22" s="8">
        <v>126</v>
      </c>
      <c r="AV22" s="8">
        <v>112</v>
      </c>
      <c r="AW22" s="8">
        <v>121</v>
      </c>
      <c r="AX22" s="12">
        <v>127</v>
      </c>
      <c r="AY22" s="8">
        <f>141</f>
        <v>141</v>
      </c>
      <c r="AZ22" s="8">
        <v>140</v>
      </c>
      <c r="BA22" s="8">
        <v>130</v>
      </c>
      <c r="BB22" s="8">
        <v>147</v>
      </c>
      <c r="BC22" s="8">
        <v>135</v>
      </c>
      <c r="BD22" s="8">
        <v>122</v>
      </c>
      <c r="BE22" s="8">
        <v>129</v>
      </c>
      <c r="BF22" s="8">
        <f>125</f>
        <v>125</v>
      </c>
      <c r="BG22" s="8">
        <f>128</f>
        <v>128</v>
      </c>
      <c r="BH22" s="8">
        <v>128</v>
      </c>
      <c r="BI22" s="8">
        <v>135</v>
      </c>
      <c r="BJ22" s="12">
        <v>163</v>
      </c>
      <c r="BK22" s="8">
        <v>176</v>
      </c>
      <c r="BL22" s="8">
        <v>211</v>
      </c>
      <c r="BM22" s="8">
        <v>238</v>
      </c>
      <c r="BN22" s="8">
        <v>242</v>
      </c>
      <c r="BO22" s="8">
        <v>264</v>
      </c>
      <c r="BP22" s="8">
        <v>282</v>
      </c>
      <c r="BQ22" s="8">
        <v>283</v>
      </c>
      <c r="BR22" s="8">
        <v>281</v>
      </c>
      <c r="BS22" s="8">
        <v>269</v>
      </c>
      <c r="BT22" s="8">
        <v>275</v>
      </c>
      <c r="BU22" s="8">
        <v>288</v>
      </c>
      <c r="BV22" s="12">
        <v>310</v>
      </c>
      <c r="BW22" s="8">
        <v>315</v>
      </c>
      <c r="BX22" s="8">
        <v>324</v>
      </c>
      <c r="BY22" s="8">
        <v>307</v>
      </c>
      <c r="BZ22" s="8">
        <v>278</v>
      </c>
      <c r="CA22" s="8">
        <v>261</v>
      </c>
      <c r="CB22" s="8">
        <v>250</v>
      </c>
      <c r="CC22" s="8">
        <v>233</v>
      </c>
      <c r="CD22" s="8">
        <v>223</v>
      </c>
      <c r="CE22" s="8">
        <v>198</v>
      </c>
      <c r="CF22" s="8">
        <v>198</v>
      </c>
      <c r="CG22" s="8">
        <v>180</v>
      </c>
      <c r="CH22" s="12">
        <v>191</v>
      </c>
      <c r="CI22" s="8">
        <v>192</v>
      </c>
      <c r="CJ22" s="8">
        <v>177</v>
      </c>
      <c r="CK22" s="8">
        <v>175</v>
      </c>
      <c r="CL22" s="8">
        <v>156</v>
      </c>
      <c r="CM22" s="8">
        <v>126</v>
      </c>
      <c r="CN22" s="8">
        <v>125</v>
      </c>
      <c r="CO22" s="8">
        <v>125</v>
      </c>
      <c r="CP22" s="8">
        <v>128</v>
      </c>
      <c r="CQ22" s="8">
        <v>123</v>
      </c>
      <c r="CR22" s="8">
        <v>129</v>
      </c>
      <c r="CS22" s="8">
        <v>148</v>
      </c>
      <c r="CT22" s="12">
        <v>171</v>
      </c>
      <c r="CU22" s="8">
        <v>183</v>
      </c>
      <c r="CV22" s="8">
        <v>178</v>
      </c>
      <c r="CW22" s="8">
        <v>174</v>
      </c>
      <c r="CX22" s="8">
        <v>147</v>
      </c>
      <c r="CY22" s="8">
        <v>158</v>
      </c>
      <c r="CZ22" s="8">
        <v>146</v>
      </c>
      <c r="DA22" s="8">
        <v>148</v>
      </c>
      <c r="DB22" s="8">
        <v>155</v>
      </c>
      <c r="DC22" s="8">
        <v>155</v>
      </c>
      <c r="DD22" s="8">
        <v>165</v>
      </c>
      <c r="DE22" s="8">
        <v>174</v>
      </c>
      <c r="DF22" s="12">
        <v>193</v>
      </c>
      <c r="DG22" s="8">
        <v>210</v>
      </c>
      <c r="DH22" s="8">
        <v>203</v>
      </c>
      <c r="DI22" s="8">
        <v>188</v>
      </c>
      <c r="DJ22" s="8">
        <v>188</v>
      </c>
      <c r="DK22" s="8">
        <v>184</v>
      </c>
      <c r="DL22" s="8">
        <v>183</v>
      </c>
      <c r="DM22" s="8">
        <v>201</v>
      </c>
      <c r="DN22" s="8">
        <v>193</v>
      </c>
      <c r="DO22" s="8">
        <v>174</v>
      </c>
      <c r="DP22" s="8">
        <v>178</v>
      </c>
      <c r="DQ22" s="8">
        <v>191</v>
      </c>
      <c r="DR22" s="12">
        <v>202</v>
      </c>
      <c r="DS22" s="8">
        <v>215</v>
      </c>
      <c r="DT22" s="8">
        <v>204</v>
      </c>
      <c r="DU22" s="8">
        <v>188</v>
      </c>
      <c r="DV22" s="8">
        <v>174</v>
      </c>
      <c r="DW22" s="8">
        <v>172</v>
      </c>
      <c r="DX22" s="8">
        <v>172</v>
      </c>
      <c r="DY22" s="8">
        <v>172</v>
      </c>
      <c r="DZ22" s="8">
        <v>175</v>
      </c>
      <c r="EA22" s="8">
        <v>169</v>
      </c>
      <c r="EB22" s="8">
        <v>167</v>
      </c>
      <c r="EC22" s="8">
        <v>183</v>
      </c>
      <c r="ED22" s="12">
        <v>183</v>
      </c>
      <c r="EE22" s="8">
        <v>177</v>
      </c>
      <c r="EF22" s="8">
        <v>176</v>
      </c>
      <c r="EG22" s="8">
        <v>187</v>
      </c>
      <c r="EH22" s="8">
        <v>183</v>
      </c>
      <c r="EI22" s="8">
        <v>169</v>
      </c>
      <c r="EJ22" s="8">
        <v>181</v>
      </c>
      <c r="EK22" s="8">
        <v>181</v>
      </c>
      <c r="EL22" s="8">
        <v>182</v>
      </c>
      <c r="EM22" s="8">
        <v>174</v>
      </c>
      <c r="EN22" s="8">
        <v>190</v>
      </c>
      <c r="EO22" s="8">
        <v>195</v>
      </c>
      <c r="EP22" s="12">
        <v>231</v>
      </c>
      <c r="EQ22" s="8">
        <v>237</v>
      </c>
      <c r="ER22" s="8">
        <v>235</v>
      </c>
      <c r="ES22" s="8">
        <v>222</v>
      </c>
      <c r="ET22" s="8">
        <v>209</v>
      </c>
      <c r="EU22" s="8">
        <v>207</v>
      </c>
      <c r="EV22" s="8">
        <v>187</v>
      </c>
      <c r="EW22" s="8">
        <v>194</v>
      </c>
      <c r="EX22" s="8">
        <v>216</v>
      </c>
      <c r="EY22" s="8">
        <v>219</v>
      </c>
      <c r="EZ22" s="8">
        <v>219</v>
      </c>
      <c r="FA22" s="8">
        <v>226</v>
      </c>
      <c r="FB22" s="12">
        <v>226</v>
      </c>
      <c r="FC22" s="8">
        <v>236</v>
      </c>
      <c r="FD22" s="8">
        <v>239</v>
      </c>
      <c r="FE22" s="8">
        <v>247</v>
      </c>
      <c r="FF22" s="8">
        <v>225</v>
      </c>
      <c r="FG22" s="8">
        <v>216</v>
      </c>
      <c r="FH22" s="8">
        <v>205</v>
      </c>
      <c r="FI22" s="8">
        <v>206</v>
      </c>
      <c r="FJ22" s="8">
        <v>196</v>
      </c>
      <c r="FK22" s="8">
        <v>204</v>
      </c>
      <c r="FL22" s="8">
        <v>196</v>
      </c>
      <c r="FM22" s="8">
        <v>188</v>
      </c>
      <c r="FN22" s="12">
        <v>206</v>
      </c>
      <c r="FO22" s="8">
        <v>210</v>
      </c>
      <c r="FP22" s="8">
        <v>195</v>
      </c>
      <c r="FQ22" s="8">
        <v>196</v>
      </c>
      <c r="FR22" s="8">
        <v>164</v>
      </c>
      <c r="FS22" s="8">
        <v>146</v>
      </c>
      <c r="FT22" s="8">
        <v>139</v>
      </c>
      <c r="FU22" s="8">
        <v>137</v>
      </c>
      <c r="FV22" s="8">
        <v>144</v>
      </c>
      <c r="FW22" s="8">
        <v>139</v>
      </c>
      <c r="FX22" s="8">
        <v>125</v>
      </c>
      <c r="FY22" s="8">
        <v>115</v>
      </c>
      <c r="FZ22" s="12">
        <v>126</v>
      </c>
      <c r="GA22" s="8">
        <v>147</v>
      </c>
      <c r="GB22" s="8">
        <v>145</v>
      </c>
      <c r="GC22" s="8">
        <v>146</v>
      </c>
      <c r="GD22" s="8">
        <v>132</v>
      </c>
      <c r="GE22" s="8">
        <v>109</v>
      </c>
      <c r="GF22" s="8">
        <v>103</v>
      </c>
      <c r="GG22" s="8">
        <v>114</v>
      </c>
      <c r="GH22" s="8">
        <v>120</v>
      </c>
      <c r="GI22" s="8">
        <v>123</v>
      </c>
      <c r="GJ22" s="8">
        <v>125</v>
      </c>
      <c r="GK22" s="8">
        <v>122</v>
      </c>
      <c r="GL22" s="12">
        <v>141</v>
      </c>
      <c r="GM22" s="8">
        <v>150</v>
      </c>
      <c r="GN22" s="8">
        <v>150</v>
      </c>
      <c r="GO22" s="8">
        <v>163</v>
      </c>
      <c r="GP22" s="8">
        <v>193</v>
      </c>
      <c r="GQ22" s="8">
        <v>188</v>
      </c>
      <c r="GR22" s="8">
        <v>181</v>
      </c>
      <c r="GS22" s="8">
        <v>200</v>
      </c>
      <c r="GT22" s="8">
        <v>221</v>
      </c>
      <c r="GU22" s="8">
        <v>226</v>
      </c>
      <c r="GV22" s="8">
        <v>218</v>
      </c>
      <c r="GW22" s="1">
        <v>211</v>
      </c>
      <c r="GX22" s="1">
        <v>229</v>
      </c>
    </row>
    <row r="23" spans="1:206" x14ac:dyDescent="0.2">
      <c r="A23" s="1" t="s">
        <v>34</v>
      </c>
      <c r="B23" s="1">
        <v>18</v>
      </c>
      <c r="C23" s="8">
        <v>440</v>
      </c>
      <c r="D23" s="8">
        <v>456</v>
      </c>
      <c r="E23" s="8">
        <v>436</v>
      </c>
      <c r="F23" s="8">
        <v>431</v>
      </c>
      <c r="G23" s="8">
        <v>429</v>
      </c>
      <c r="H23" s="8">
        <v>418</v>
      </c>
      <c r="I23" s="8">
        <v>416</v>
      </c>
      <c r="J23" s="8">
        <v>422</v>
      </c>
      <c r="K23" s="8">
        <v>407</v>
      </c>
      <c r="L23" s="8">
        <v>419</v>
      </c>
      <c r="M23" s="8">
        <v>422</v>
      </c>
      <c r="N23" s="12">
        <v>465</v>
      </c>
      <c r="O23" s="8">
        <f>187+275</f>
        <v>462</v>
      </c>
      <c r="P23" s="8">
        <f>197+252</f>
        <v>449</v>
      </c>
      <c r="Q23" s="8">
        <f>255+196</f>
        <v>451</v>
      </c>
      <c r="R23" s="8">
        <f>80+113+114+120</f>
        <v>427</v>
      </c>
      <c r="S23" s="8">
        <f>221+184</f>
        <v>405</v>
      </c>
      <c r="T23" s="8">
        <f>185+221</f>
        <v>406</v>
      </c>
      <c r="U23" s="8">
        <f>220+189</f>
        <v>409</v>
      </c>
      <c r="V23" s="8">
        <f>211+233</f>
        <v>444</v>
      </c>
      <c r="W23" s="8">
        <f>199+218</f>
        <v>417</v>
      </c>
      <c r="X23" s="8">
        <f>186+226</f>
        <v>412</v>
      </c>
      <c r="Y23" s="8">
        <f>229+162</f>
        <v>391</v>
      </c>
      <c r="Z23" s="12">
        <f>248+184</f>
        <v>432</v>
      </c>
      <c r="AA23" s="8">
        <f>197+251</f>
        <v>448</v>
      </c>
      <c r="AB23" s="8">
        <v>450</v>
      </c>
      <c r="AC23" s="8">
        <v>430</v>
      </c>
      <c r="AD23" s="8">
        <v>397</v>
      </c>
      <c r="AE23" s="8">
        <f>217+160</f>
        <v>377</v>
      </c>
      <c r="AF23" s="8">
        <f>213+154</f>
        <v>367</v>
      </c>
      <c r="AG23" s="8">
        <f>209+161</f>
        <v>370</v>
      </c>
      <c r="AH23" s="8">
        <f>188+152</f>
        <v>340</v>
      </c>
      <c r="AI23" s="8">
        <v>328</v>
      </c>
      <c r="AJ23" s="8">
        <f>187+133</f>
        <v>320</v>
      </c>
      <c r="AK23" s="8">
        <f>175+138</f>
        <v>313</v>
      </c>
      <c r="AL23" s="12">
        <f>187+145</f>
        <v>332</v>
      </c>
      <c r="AM23" s="8">
        <f>193+149</f>
        <v>342</v>
      </c>
      <c r="AN23" s="8">
        <f>200+152</f>
        <v>352</v>
      </c>
      <c r="AO23" s="8">
        <f>198+141</f>
        <v>339</v>
      </c>
      <c r="AP23" s="8">
        <f>134+189</f>
        <v>323</v>
      </c>
      <c r="AQ23" s="8">
        <f>182+134</f>
        <v>316</v>
      </c>
      <c r="AR23" s="8">
        <f>187+115</f>
        <v>302</v>
      </c>
      <c r="AS23" s="8">
        <f>189+116</f>
        <v>305</v>
      </c>
      <c r="AT23" s="8">
        <f>183+124</f>
        <v>307</v>
      </c>
      <c r="AU23" s="8">
        <f>175+96</f>
        <v>271</v>
      </c>
      <c r="AV23" s="8">
        <f>172+119</f>
        <v>291</v>
      </c>
      <c r="AW23" s="8">
        <f>178+133</f>
        <v>311</v>
      </c>
      <c r="AX23" s="12">
        <f>190+162</f>
        <v>352</v>
      </c>
      <c r="AY23" s="8">
        <f>177+136</f>
        <v>313</v>
      </c>
      <c r="AZ23" s="8">
        <f>164+132</f>
        <v>296</v>
      </c>
      <c r="BA23" s="8">
        <f>151+127</f>
        <v>278</v>
      </c>
      <c r="BB23" s="8">
        <f>157+131</f>
        <v>288</v>
      </c>
      <c r="BC23" s="8">
        <f>154+111</f>
        <v>265</v>
      </c>
      <c r="BD23" s="8">
        <f>157+107</f>
        <v>264</v>
      </c>
      <c r="BE23" s="8">
        <f>154+111</f>
        <v>265</v>
      </c>
      <c r="BF23" s="8">
        <f>143+107</f>
        <v>250</v>
      </c>
      <c r="BG23" s="8">
        <f>153+121</f>
        <v>274</v>
      </c>
      <c r="BH23" s="8">
        <f>154+123</f>
        <v>277</v>
      </c>
      <c r="BI23" s="8">
        <v>281</v>
      </c>
      <c r="BJ23" s="12">
        <f>179+131</f>
        <v>310</v>
      </c>
      <c r="BK23" s="8">
        <f>187+144</f>
        <v>331</v>
      </c>
      <c r="BL23" s="8">
        <f>205+148</f>
        <v>353</v>
      </c>
      <c r="BM23" s="8">
        <f>207+155</f>
        <v>362</v>
      </c>
      <c r="BN23" s="8">
        <f>206+159</f>
        <v>365</v>
      </c>
      <c r="BO23" s="8">
        <f>210+176</f>
        <v>386</v>
      </c>
      <c r="BP23" s="8">
        <v>417</v>
      </c>
      <c r="BQ23" s="8">
        <v>421</v>
      </c>
      <c r="BR23" s="8">
        <v>416</v>
      </c>
      <c r="BS23" s="8">
        <v>447</v>
      </c>
      <c r="BT23" s="8">
        <v>442</v>
      </c>
      <c r="BU23" s="8">
        <v>438</v>
      </c>
      <c r="BV23" s="12">
        <v>448</v>
      </c>
      <c r="BW23" s="8">
        <v>434</v>
      </c>
      <c r="BX23" s="8">
        <v>438</v>
      </c>
      <c r="BY23" s="8">
        <v>433</v>
      </c>
      <c r="BZ23" s="8">
        <v>437</v>
      </c>
      <c r="CA23" s="8">
        <v>425</v>
      </c>
      <c r="CB23" s="8">
        <v>409</v>
      </c>
      <c r="CC23" s="8">
        <v>414</v>
      </c>
      <c r="CD23" s="8">
        <v>419</v>
      </c>
      <c r="CE23" s="8">
        <v>433</v>
      </c>
      <c r="CF23" s="8">
        <v>433</v>
      </c>
      <c r="CG23" s="8">
        <v>445</v>
      </c>
      <c r="CH23" s="12">
        <v>463</v>
      </c>
      <c r="CI23" s="8">
        <v>460</v>
      </c>
      <c r="CJ23" s="8">
        <v>443</v>
      </c>
      <c r="CK23" s="8">
        <v>427</v>
      </c>
      <c r="CL23" s="8">
        <v>393</v>
      </c>
      <c r="CM23" s="8">
        <v>369</v>
      </c>
      <c r="CN23" s="8">
        <v>360</v>
      </c>
      <c r="CO23" s="8">
        <v>361</v>
      </c>
      <c r="CP23" s="8">
        <v>334</v>
      </c>
      <c r="CQ23" s="8">
        <v>338</v>
      </c>
      <c r="CR23" s="8">
        <v>346</v>
      </c>
      <c r="CS23" s="8">
        <v>357</v>
      </c>
      <c r="CT23" s="12">
        <v>387</v>
      </c>
      <c r="CU23" s="8">
        <v>403</v>
      </c>
      <c r="CV23" s="8">
        <v>399</v>
      </c>
      <c r="CW23" s="8">
        <v>390</v>
      </c>
      <c r="CX23" s="8">
        <v>392</v>
      </c>
      <c r="CY23" s="8">
        <v>375</v>
      </c>
      <c r="CZ23" s="8">
        <v>363</v>
      </c>
      <c r="DA23" s="8">
        <v>365</v>
      </c>
      <c r="DB23" s="8">
        <v>376</v>
      </c>
      <c r="DC23" s="8">
        <v>375</v>
      </c>
      <c r="DD23" s="8">
        <v>387</v>
      </c>
      <c r="DE23" s="8">
        <v>419</v>
      </c>
      <c r="DF23" s="12">
        <v>446</v>
      </c>
      <c r="DG23" s="8">
        <v>472</v>
      </c>
      <c r="DH23" s="8">
        <v>456</v>
      </c>
      <c r="DI23" s="8">
        <v>430</v>
      </c>
      <c r="DJ23" s="8">
        <v>407</v>
      </c>
      <c r="DK23" s="8">
        <v>376</v>
      </c>
      <c r="DL23" s="8">
        <v>353</v>
      </c>
      <c r="DM23" s="8">
        <v>366</v>
      </c>
      <c r="DN23" s="8">
        <v>347</v>
      </c>
      <c r="DO23" s="8">
        <v>327</v>
      </c>
      <c r="DP23" s="8">
        <v>339</v>
      </c>
      <c r="DQ23" s="8">
        <v>339</v>
      </c>
      <c r="DR23" s="12">
        <v>352</v>
      </c>
      <c r="DS23" s="8">
        <v>368</v>
      </c>
      <c r="DT23" s="8">
        <v>372</v>
      </c>
      <c r="DU23" s="8">
        <v>399</v>
      </c>
      <c r="DV23" s="8">
        <v>385</v>
      </c>
      <c r="DW23" s="8">
        <v>366</v>
      </c>
      <c r="DX23" s="8">
        <v>368</v>
      </c>
      <c r="DY23" s="8">
        <v>371</v>
      </c>
      <c r="DZ23" s="8">
        <v>367</v>
      </c>
      <c r="EA23" s="8">
        <v>374</v>
      </c>
      <c r="EB23" s="8">
        <v>365</v>
      </c>
      <c r="EC23" s="8">
        <v>364</v>
      </c>
      <c r="ED23" s="12">
        <v>389</v>
      </c>
      <c r="EE23" s="8">
        <v>393</v>
      </c>
      <c r="EF23" s="8">
        <v>407</v>
      </c>
      <c r="EG23" s="8">
        <v>402</v>
      </c>
      <c r="EH23" s="8">
        <v>376</v>
      </c>
      <c r="EI23" s="8">
        <v>359</v>
      </c>
      <c r="EJ23" s="8">
        <v>347</v>
      </c>
      <c r="EK23" s="8">
        <v>369</v>
      </c>
      <c r="EL23" s="8">
        <v>415</v>
      </c>
      <c r="EM23" s="8">
        <v>402</v>
      </c>
      <c r="EN23" s="8">
        <v>412</v>
      </c>
      <c r="EO23" s="8">
        <v>452</v>
      </c>
      <c r="EP23" s="12">
        <v>492</v>
      </c>
      <c r="EQ23" s="8">
        <v>519</v>
      </c>
      <c r="ER23" s="8">
        <v>524</v>
      </c>
      <c r="ES23" s="8">
        <v>509</v>
      </c>
      <c r="ET23" s="8">
        <v>486</v>
      </c>
      <c r="EU23" s="8">
        <v>486</v>
      </c>
      <c r="EV23" s="8">
        <v>459</v>
      </c>
      <c r="EW23" s="8">
        <v>459</v>
      </c>
      <c r="EX23" s="8">
        <v>459</v>
      </c>
      <c r="EY23" s="8">
        <v>445</v>
      </c>
      <c r="EZ23" s="8">
        <v>450</v>
      </c>
      <c r="FA23" s="8">
        <v>460</v>
      </c>
      <c r="FB23" s="12">
        <v>477</v>
      </c>
      <c r="FC23" s="8">
        <v>491</v>
      </c>
      <c r="FD23" s="8">
        <v>483</v>
      </c>
      <c r="FE23" s="8">
        <v>457</v>
      </c>
      <c r="FF23" s="8">
        <v>469</v>
      </c>
      <c r="FG23" s="8">
        <v>456</v>
      </c>
      <c r="FH23" s="8">
        <v>429</v>
      </c>
      <c r="FI23" s="8">
        <v>426</v>
      </c>
      <c r="FJ23" s="8">
        <v>412</v>
      </c>
      <c r="FK23" s="8">
        <v>409</v>
      </c>
      <c r="FL23" s="8">
        <v>400</v>
      </c>
      <c r="FM23" s="8">
        <v>409</v>
      </c>
      <c r="FN23" s="12">
        <v>428</v>
      </c>
      <c r="FO23" s="8">
        <v>463</v>
      </c>
      <c r="FP23" s="8">
        <v>459</v>
      </c>
      <c r="FQ23" s="8">
        <v>420</v>
      </c>
      <c r="FR23" s="8">
        <v>395</v>
      </c>
      <c r="FS23" s="8">
        <v>359</v>
      </c>
      <c r="FT23" s="8">
        <v>380</v>
      </c>
      <c r="FU23" s="8">
        <v>353</v>
      </c>
      <c r="FV23" s="8">
        <v>349</v>
      </c>
      <c r="FW23" s="8">
        <v>341</v>
      </c>
      <c r="FX23" s="8">
        <v>334</v>
      </c>
      <c r="FY23" s="8">
        <v>315</v>
      </c>
      <c r="FZ23" s="12">
        <v>337</v>
      </c>
      <c r="GA23" s="8">
        <v>345</v>
      </c>
      <c r="GB23" s="8">
        <v>350</v>
      </c>
      <c r="GC23" s="8">
        <v>320</v>
      </c>
      <c r="GD23" s="8">
        <v>298</v>
      </c>
      <c r="GE23" s="8">
        <v>278</v>
      </c>
      <c r="GF23" s="8">
        <v>295</v>
      </c>
      <c r="GG23" s="8">
        <v>267</v>
      </c>
      <c r="GH23" s="8">
        <v>264</v>
      </c>
      <c r="GI23" s="8">
        <v>269</v>
      </c>
      <c r="GJ23" s="8">
        <v>260</v>
      </c>
      <c r="GK23" s="8">
        <v>273</v>
      </c>
      <c r="GL23" s="12">
        <v>337</v>
      </c>
      <c r="GM23" s="8">
        <v>355</v>
      </c>
      <c r="GN23" s="8">
        <v>336</v>
      </c>
      <c r="GO23" s="8">
        <v>362</v>
      </c>
      <c r="GP23" s="8">
        <v>435</v>
      </c>
      <c r="GQ23" s="8">
        <v>493</v>
      </c>
      <c r="GR23" s="8">
        <v>472</v>
      </c>
      <c r="GS23" s="8">
        <v>449</v>
      </c>
      <c r="GT23" s="8">
        <v>469</v>
      </c>
      <c r="GU23" s="8">
        <v>449</v>
      </c>
      <c r="GV23" s="8">
        <v>448</v>
      </c>
      <c r="GW23" s="1">
        <v>444</v>
      </c>
      <c r="GX23" s="1">
        <v>457</v>
      </c>
    </row>
    <row r="24" spans="1:206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12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12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12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12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12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12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12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12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12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12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12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12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12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12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12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12"/>
      <c r="GM24" s="8"/>
      <c r="GN24" s="8"/>
      <c r="GO24" s="8"/>
      <c r="GP24" s="8"/>
      <c r="GQ24" s="8"/>
      <c r="GR24" s="8"/>
      <c r="GS24" s="8"/>
      <c r="GT24" s="8"/>
      <c r="GU24" s="8"/>
      <c r="GV24" s="8"/>
    </row>
    <row r="25" spans="1:206" ht="14.25" x14ac:dyDescent="0.25">
      <c r="A25" s="4" t="s">
        <v>42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3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3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13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13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13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13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13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13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13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13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13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13"/>
      <c r="EQ25" s="9"/>
      <c r="ER25" s="9"/>
      <c r="ES25" s="9"/>
      <c r="ET25" s="9"/>
      <c r="EU25" s="9"/>
      <c r="EV25" s="9"/>
      <c r="EW25" s="9"/>
      <c r="EX25" s="8"/>
      <c r="EY25" s="8"/>
      <c r="EZ25" s="8"/>
      <c r="FA25" s="8"/>
      <c r="FB25" s="12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12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12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12"/>
      <c r="GM25" s="8"/>
      <c r="GN25" s="8"/>
      <c r="GO25" s="8"/>
      <c r="GP25" s="8"/>
      <c r="GQ25" s="8"/>
      <c r="GR25" s="8"/>
      <c r="GS25" s="8"/>
      <c r="GT25" s="8"/>
      <c r="GU25" s="8"/>
      <c r="GV25" s="8"/>
      <c r="GX25" s="43"/>
    </row>
    <row r="26" spans="1:206" x14ac:dyDescent="0.2">
      <c r="A26" s="1" t="s">
        <v>30</v>
      </c>
      <c r="B26" s="1">
        <v>19</v>
      </c>
      <c r="C26" s="8">
        <v>3186</v>
      </c>
      <c r="D26" s="8">
        <v>3175</v>
      </c>
      <c r="E26" s="8">
        <v>3104</v>
      </c>
      <c r="F26" s="8">
        <v>2984</v>
      </c>
      <c r="G26" s="8">
        <v>2903</v>
      </c>
      <c r="H26" s="8">
        <v>2843</v>
      </c>
      <c r="I26" s="8">
        <v>2828</v>
      </c>
      <c r="J26" s="8">
        <v>2847</v>
      </c>
      <c r="K26" s="8">
        <v>2773</v>
      </c>
      <c r="L26" s="8">
        <v>2693</v>
      </c>
      <c r="M26" s="8">
        <v>2737</v>
      </c>
      <c r="N26" s="12">
        <v>2813</v>
      </c>
      <c r="O26" s="8">
        <f>86+1315+659+1633+1-O27</f>
        <v>2834</v>
      </c>
      <c r="P26" s="8">
        <f>86+1350+669+1649-P27</f>
        <v>2864</v>
      </c>
      <c r="Q26" s="8">
        <f>84+1304+649+1587-Q27</f>
        <v>2768</v>
      </c>
      <c r="R26" s="8">
        <f>84+1252+629+1576-R27</f>
        <v>2716</v>
      </c>
      <c r="S26" s="8">
        <f>81+1256+620+1566-S27</f>
        <v>2703</v>
      </c>
      <c r="T26" s="8">
        <f>T3-T32</f>
        <v>6957</v>
      </c>
      <c r="U26" s="8">
        <f>585+1561+1224+84-U27</f>
        <v>2663</v>
      </c>
      <c r="V26" s="8">
        <f>82+1215+569+1536-V27</f>
        <v>2618</v>
      </c>
      <c r="W26" s="8">
        <f>84+1180+567+1531-W27</f>
        <v>2606</v>
      </c>
      <c r="X26" s="8">
        <f>78+1222+565+1550-X27</f>
        <v>2642</v>
      </c>
      <c r="Y26" s="8">
        <f>3399-Y27</f>
        <v>2631</v>
      </c>
      <c r="Z26" s="12">
        <f>80+1235+540+1548-Z27</f>
        <v>2621</v>
      </c>
      <c r="AA26" s="8">
        <f>91+1206+519+1523-AA27</f>
        <v>2568</v>
      </c>
      <c r="AB26" s="8">
        <v>2512</v>
      </c>
      <c r="AC26" s="8">
        <v>2472</v>
      </c>
      <c r="AD26" s="8">
        <v>2401</v>
      </c>
      <c r="AE26" s="8">
        <f>88+1099+498+1346-689</f>
        <v>2342</v>
      </c>
      <c r="AF26" s="8">
        <f>78+1086+501+1309-677</f>
        <v>2297</v>
      </c>
      <c r="AG26" s="8">
        <f>80+1068+512+1328-AG27</f>
        <v>2328</v>
      </c>
      <c r="AH26" s="8">
        <f>83+1056+498+1306-AH27</f>
        <v>2286</v>
      </c>
      <c r="AI26" s="8">
        <v>2292</v>
      </c>
      <c r="AJ26" s="8">
        <f>83+1038+515+1256+1-AJ27</f>
        <v>2236</v>
      </c>
      <c r="AK26" s="8">
        <f>85+1029+495+1252-AK27</f>
        <v>2209</v>
      </c>
      <c r="AL26" s="12">
        <f>80+1031+499+1288-AL27</f>
        <v>2242</v>
      </c>
      <c r="AM26" s="8">
        <f>77+1020+491+1269-AM27</f>
        <v>2194</v>
      </c>
      <c r="AN26" s="8">
        <f>69+1002+486+1241-AN27</f>
        <v>2156</v>
      </c>
      <c r="AO26" s="8">
        <f>65+978+465+1206-AO27</f>
        <v>2098</v>
      </c>
      <c r="AP26" s="8">
        <f>71+941+457+1176-AP27</f>
        <v>2050</v>
      </c>
      <c r="AQ26" s="8">
        <f>70+907+452+1141-AQ27</f>
        <v>2002</v>
      </c>
      <c r="AR26" s="8">
        <f>67+881+438+1095-AR27</f>
        <v>1927</v>
      </c>
      <c r="AS26" s="8">
        <f>68+866+444+1110-AS27</f>
        <v>1943</v>
      </c>
      <c r="AT26" s="8">
        <f>72+893+436+1108-AT27</f>
        <v>1940</v>
      </c>
      <c r="AU26" s="8">
        <f>72+823+431+1122-AU27+1</f>
        <v>1930</v>
      </c>
      <c r="AV26" s="8">
        <f>65+806+435+1126+1-AV27</f>
        <v>1920</v>
      </c>
      <c r="AW26" s="8">
        <f>59+806+431+1125-AW27+1</f>
        <v>1929</v>
      </c>
      <c r="AX26" s="12">
        <f>59+828+433+1130-AX27</f>
        <v>1946</v>
      </c>
      <c r="AY26" s="8">
        <f>58+870+424+1150-AY27</f>
        <v>1970</v>
      </c>
      <c r="AZ26" s="8">
        <f>62+811+417+1099-AZ27</f>
        <v>1877</v>
      </c>
      <c r="BA26" s="8">
        <f>60+786+414+1064-BA27</f>
        <v>1825</v>
      </c>
      <c r="BB26" s="8">
        <f>58+792+416+1057-BB27</f>
        <v>1810</v>
      </c>
      <c r="BC26" s="8">
        <f>51+770+385+967-BC27</f>
        <v>1661</v>
      </c>
      <c r="BD26" s="8">
        <f>45+733+382+2+922-BD27</f>
        <v>1579</v>
      </c>
      <c r="BE26" s="8">
        <f>45+744+385+926+2-BE27</f>
        <v>1590</v>
      </c>
      <c r="BF26" s="8">
        <f>51+758+395+933-BF27</f>
        <v>1613</v>
      </c>
      <c r="BG26" s="8">
        <f>59+780+385+973-BG27</f>
        <v>1661</v>
      </c>
      <c r="BH26" s="8">
        <f>58+793+393+985-BH27</f>
        <v>1687</v>
      </c>
      <c r="BI26" s="8">
        <v>1814</v>
      </c>
      <c r="BJ26" s="12">
        <f>65+958+446+1158-BJ27</f>
        <v>1989</v>
      </c>
      <c r="BK26" s="8">
        <f>68+1015+519+1237-BK27</f>
        <v>2168</v>
      </c>
      <c r="BL26" s="8">
        <f>70+1085+517+1311-BL27</f>
        <v>2264</v>
      </c>
      <c r="BM26" s="8">
        <f>67+1159+524+1381-BM27</f>
        <v>2365</v>
      </c>
      <c r="BN26" s="8">
        <f>75+1191+538+1416-BN27</f>
        <v>2430</v>
      </c>
      <c r="BO26" s="8">
        <f>70+1250+537+1444-BO27</f>
        <v>2451</v>
      </c>
      <c r="BP26" s="8">
        <v>2566</v>
      </c>
      <c r="BQ26" s="8">
        <v>2691</v>
      </c>
      <c r="BR26" s="8">
        <v>2728</v>
      </c>
      <c r="BS26" s="8">
        <v>2724</v>
      </c>
      <c r="BT26" s="8">
        <v>2800</v>
      </c>
      <c r="BU26" s="8">
        <v>2940</v>
      </c>
      <c r="BV26" s="12">
        <v>3113</v>
      </c>
      <c r="BW26" s="8">
        <v>3075</v>
      </c>
      <c r="BX26" s="8">
        <v>2995</v>
      </c>
      <c r="BY26" s="8">
        <v>2945</v>
      </c>
      <c r="BZ26" s="8">
        <v>2839</v>
      </c>
      <c r="CA26" s="8">
        <v>2700</v>
      </c>
      <c r="CB26" s="8">
        <v>2563</v>
      </c>
      <c r="CC26" s="8">
        <v>2514</v>
      </c>
      <c r="CD26" s="8">
        <v>2504</v>
      </c>
      <c r="CE26" s="8">
        <v>2399</v>
      </c>
      <c r="CF26" s="8">
        <v>2403</v>
      </c>
      <c r="CG26" s="8">
        <v>2349</v>
      </c>
      <c r="CH26" s="12">
        <v>2370</v>
      </c>
      <c r="CI26" s="8">
        <v>2317</v>
      </c>
      <c r="CJ26" s="8">
        <v>2216</v>
      </c>
      <c r="CK26" s="8">
        <v>2185</v>
      </c>
      <c r="CL26" s="8">
        <v>2012</v>
      </c>
      <c r="CM26" s="8">
        <v>1826</v>
      </c>
      <c r="CN26" s="8">
        <v>1788</v>
      </c>
      <c r="CO26" s="8">
        <v>1754</v>
      </c>
      <c r="CP26" s="8">
        <v>1896</v>
      </c>
      <c r="CQ26" s="8">
        <v>1898</v>
      </c>
      <c r="CR26" s="8">
        <v>1933</v>
      </c>
      <c r="CS26" s="8">
        <v>2003</v>
      </c>
      <c r="CT26" s="12">
        <v>2058</v>
      </c>
      <c r="CU26" s="8">
        <v>2068</v>
      </c>
      <c r="CV26" s="8">
        <v>2066</v>
      </c>
      <c r="CW26" s="8">
        <v>1972</v>
      </c>
      <c r="CX26" s="8">
        <v>1947</v>
      </c>
      <c r="CY26" s="8">
        <v>1898</v>
      </c>
      <c r="CZ26" s="8">
        <v>1868</v>
      </c>
      <c r="DA26" s="8">
        <v>1895</v>
      </c>
      <c r="DB26" s="8">
        <v>1956</v>
      </c>
      <c r="DC26" s="8">
        <v>1906</v>
      </c>
      <c r="DD26" s="8">
        <v>1984</v>
      </c>
      <c r="DE26" s="8">
        <v>2147</v>
      </c>
      <c r="DF26" s="12">
        <v>2235</v>
      </c>
      <c r="DG26" s="8">
        <v>2285</v>
      </c>
      <c r="DH26" s="8">
        <v>2298</v>
      </c>
      <c r="DI26" s="8">
        <v>2275</v>
      </c>
      <c r="DJ26" s="8">
        <v>2230</v>
      </c>
      <c r="DK26" s="8">
        <v>2177</v>
      </c>
      <c r="DL26" s="8">
        <v>2119</v>
      </c>
      <c r="DM26" s="8">
        <v>2111</v>
      </c>
      <c r="DN26" s="8">
        <v>2056</v>
      </c>
      <c r="DO26" s="8">
        <v>1992</v>
      </c>
      <c r="DP26" s="8">
        <v>2075</v>
      </c>
      <c r="DQ26" s="8">
        <v>2133</v>
      </c>
      <c r="DR26" s="12">
        <v>2165</v>
      </c>
      <c r="DS26" s="8">
        <v>2109</v>
      </c>
      <c r="DT26" s="8">
        <v>2069</v>
      </c>
      <c r="DU26" s="8">
        <v>2003</v>
      </c>
      <c r="DV26" s="8">
        <v>1976</v>
      </c>
      <c r="DW26" s="8">
        <v>1904</v>
      </c>
      <c r="DX26" s="8">
        <v>1885</v>
      </c>
      <c r="DY26" s="8">
        <v>1904</v>
      </c>
      <c r="DZ26" s="8">
        <v>1855</v>
      </c>
      <c r="EA26" s="8">
        <v>1795</v>
      </c>
      <c r="EB26" s="8">
        <v>1785</v>
      </c>
      <c r="EC26" s="8">
        <v>1843</v>
      </c>
      <c r="ED26" s="12">
        <v>1935</v>
      </c>
      <c r="EE26" s="8">
        <v>1912</v>
      </c>
      <c r="EF26" s="8">
        <v>1942</v>
      </c>
      <c r="EG26" s="8">
        <v>1961</v>
      </c>
      <c r="EH26" s="8">
        <v>1969</v>
      </c>
      <c r="EI26" s="8">
        <v>1960</v>
      </c>
      <c r="EJ26" s="8">
        <v>1973</v>
      </c>
      <c r="EK26" s="8">
        <v>2069</v>
      </c>
      <c r="EL26" s="8">
        <v>2087</v>
      </c>
      <c r="EM26" s="8">
        <v>2099</v>
      </c>
      <c r="EN26" s="8">
        <v>2144</v>
      </c>
      <c r="EO26" s="8">
        <v>2267</v>
      </c>
      <c r="EP26" s="12">
        <v>2361</v>
      </c>
      <c r="EQ26" s="8">
        <v>2335</v>
      </c>
      <c r="ER26" s="8">
        <v>2321</v>
      </c>
      <c r="ES26" s="8">
        <v>2276</v>
      </c>
      <c r="ET26" s="8">
        <v>2213</v>
      </c>
      <c r="EU26" s="8">
        <v>2213</v>
      </c>
      <c r="EV26" s="8">
        <v>2229</v>
      </c>
      <c r="EW26" s="8">
        <v>2208</v>
      </c>
      <c r="EX26" s="8">
        <v>2251</v>
      </c>
      <c r="EY26" s="8">
        <v>2284</v>
      </c>
      <c r="EZ26" s="8">
        <v>2283</v>
      </c>
      <c r="FA26" s="8">
        <v>2358</v>
      </c>
      <c r="FB26" s="12">
        <v>2402</v>
      </c>
      <c r="FC26" s="8">
        <v>2403</v>
      </c>
      <c r="FD26" s="8">
        <v>2341</v>
      </c>
      <c r="FE26" s="8">
        <v>2342</v>
      </c>
      <c r="FF26" s="8">
        <v>2249</v>
      </c>
      <c r="FG26" s="8">
        <v>2185</v>
      </c>
      <c r="FH26" s="8">
        <v>2127</v>
      </c>
      <c r="FI26" s="8">
        <v>2120</v>
      </c>
      <c r="FJ26" s="8">
        <v>2090</v>
      </c>
      <c r="FK26" s="8">
        <v>2085</v>
      </c>
      <c r="FL26" s="8">
        <v>2096</v>
      </c>
      <c r="FM26" s="8">
        <v>2153</v>
      </c>
      <c r="FN26" s="12">
        <v>2155</v>
      </c>
      <c r="FO26" s="8">
        <v>2135</v>
      </c>
      <c r="FP26" s="8">
        <v>2104</v>
      </c>
      <c r="FQ26" s="8">
        <v>2079</v>
      </c>
      <c r="FR26" s="8">
        <v>2005</v>
      </c>
      <c r="FS26" s="8">
        <v>1923</v>
      </c>
      <c r="FT26" s="8">
        <v>1825</v>
      </c>
      <c r="FU26" s="8">
        <v>1825</v>
      </c>
      <c r="FV26" s="8">
        <v>1814</v>
      </c>
      <c r="FW26" s="8">
        <v>1773</v>
      </c>
      <c r="FX26" s="8">
        <v>1778</v>
      </c>
      <c r="FY26" s="8">
        <v>1828</v>
      </c>
      <c r="FZ26" s="12">
        <v>1895</v>
      </c>
      <c r="GA26" s="8">
        <v>1898</v>
      </c>
      <c r="GB26" s="8">
        <v>1819</v>
      </c>
      <c r="GC26" s="8">
        <v>1788</v>
      </c>
      <c r="GD26" s="8">
        <v>1742</v>
      </c>
      <c r="GE26" s="8">
        <v>1678</v>
      </c>
      <c r="GF26" s="8">
        <v>1673</v>
      </c>
      <c r="GG26" s="8">
        <v>1675</v>
      </c>
      <c r="GH26" s="8">
        <v>1654</v>
      </c>
      <c r="GI26" s="8">
        <v>1675</v>
      </c>
      <c r="GJ26" s="8">
        <v>1752</v>
      </c>
      <c r="GK26" s="8">
        <v>1826</v>
      </c>
      <c r="GL26" s="12">
        <v>1888</v>
      </c>
      <c r="GM26" s="8">
        <v>1919</v>
      </c>
      <c r="GN26" s="8">
        <v>1882</v>
      </c>
      <c r="GO26" s="8">
        <v>2065</v>
      </c>
      <c r="GP26" s="8">
        <v>2261</v>
      </c>
      <c r="GQ26" s="8">
        <v>2369</v>
      </c>
      <c r="GR26" s="8">
        <v>2486</v>
      </c>
      <c r="GS26" s="8">
        <v>2561</v>
      </c>
      <c r="GT26" s="8">
        <v>2597</v>
      </c>
      <c r="GU26" s="8">
        <v>2606</v>
      </c>
      <c r="GV26" s="8">
        <v>2669</v>
      </c>
      <c r="GW26" s="1">
        <v>2791</v>
      </c>
      <c r="GX26" s="1">
        <v>2838</v>
      </c>
    </row>
    <row r="27" spans="1:206" x14ac:dyDescent="0.2">
      <c r="A27" s="1" t="s">
        <v>31</v>
      </c>
      <c r="B27" s="1">
        <v>20</v>
      </c>
      <c r="C27" s="8">
        <v>908</v>
      </c>
      <c r="D27" s="8">
        <v>903</v>
      </c>
      <c r="E27" s="8">
        <v>870</v>
      </c>
      <c r="F27" s="8">
        <v>871</v>
      </c>
      <c r="G27" s="8">
        <v>841</v>
      </c>
      <c r="H27" s="8">
        <v>809</v>
      </c>
      <c r="I27" s="8">
        <v>807</v>
      </c>
      <c r="J27" s="8">
        <v>863</v>
      </c>
      <c r="K27" s="8">
        <v>855</v>
      </c>
      <c r="L27" s="8">
        <v>825</v>
      </c>
      <c r="M27" s="8">
        <v>856</v>
      </c>
      <c r="N27" s="12">
        <v>864</v>
      </c>
      <c r="O27" s="8">
        <v>860</v>
      </c>
      <c r="P27" s="8">
        <v>890</v>
      </c>
      <c r="Q27" s="8">
        <v>856</v>
      </c>
      <c r="R27" s="8">
        <v>825</v>
      </c>
      <c r="S27" s="8">
        <v>820</v>
      </c>
      <c r="T27" s="8">
        <v>783</v>
      </c>
      <c r="U27" s="8">
        <v>791</v>
      </c>
      <c r="V27" s="8">
        <v>784</v>
      </c>
      <c r="W27" s="8">
        <v>756</v>
      </c>
      <c r="X27" s="8">
        <v>773</v>
      </c>
      <c r="Y27" s="8">
        <v>768</v>
      </c>
      <c r="Z27" s="12">
        <v>782</v>
      </c>
      <c r="AA27" s="8">
        <f>771</f>
        <v>771</v>
      </c>
      <c r="AB27" s="8">
        <v>768</v>
      </c>
      <c r="AC27" s="8">
        <v>754</v>
      </c>
      <c r="AD27" s="8">
        <v>718</v>
      </c>
      <c r="AE27" s="8">
        <v>689</v>
      </c>
      <c r="AF27" s="8">
        <v>677</v>
      </c>
      <c r="AG27" s="8">
        <v>660</v>
      </c>
      <c r="AH27" s="8">
        <f>657</f>
        <v>657</v>
      </c>
      <c r="AI27" s="8">
        <v>655</v>
      </c>
      <c r="AJ27" s="8">
        <v>657</v>
      </c>
      <c r="AK27" s="8">
        <v>652</v>
      </c>
      <c r="AL27" s="12">
        <v>656</v>
      </c>
      <c r="AM27" s="8">
        <v>663</v>
      </c>
      <c r="AN27" s="8">
        <v>642</v>
      </c>
      <c r="AO27" s="8">
        <v>616</v>
      </c>
      <c r="AP27" s="8">
        <v>595</v>
      </c>
      <c r="AQ27" s="8">
        <v>568</v>
      </c>
      <c r="AR27" s="8">
        <v>554</v>
      </c>
      <c r="AS27" s="8">
        <v>545</v>
      </c>
      <c r="AT27" s="8">
        <v>569</v>
      </c>
      <c r="AU27" s="8">
        <v>519</v>
      </c>
      <c r="AV27" s="8">
        <v>513</v>
      </c>
      <c r="AW27" s="8">
        <v>493</v>
      </c>
      <c r="AX27" s="12">
        <v>504</v>
      </c>
      <c r="AY27" s="8">
        <v>532</v>
      </c>
      <c r="AZ27" s="8">
        <v>512</v>
      </c>
      <c r="BA27" s="8">
        <v>499</v>
      </c>
      <c r="BB27" s="8">
        <v>513</v>
      </c>
      <c r="BC27" s="8">
        <v>512</v>
      </c>
      <c r="BD27" s="8">
        <f>505</f>
        <v>505</v>
      </c>
      <c r="BE27" s="8">
        <v>512</v>
      </c>
      <c r="BF27" s="8">
        <v>524</v>
      </c>
      <c r="BG27" s="8">
        <v>536</v>
      </c>
      <c r="BH27" s="8">
        <v>542</v>
      </c>
      <c r="BI27" s="8">
        <v>564</v>
      </c>
      <c r="BJ27" s="12">
        <v>638</v>
      </c>
      <c r="BK27" s="8">
        <v>671</v>
      </c>
      <c r="BL27" s="8">
        <v>719</v>
      </c>
      <c r="BM27" s="8">
        <v>766</v>
      </c>
      <c r="BN27" s="8">
        <v>790</v>
      </c>
      <c r="BO27" s="8">
        <v>850</v>
      </c>
      <c r="BP27" s="8">
        <v>903</v>
      </c>
      <c r="BQ27" s="8">
        <v>912</v>
      </c>
      <c r="BR27" s="8">
        <v>941</v>
      </c>
      <c r="BS27" s="8">
        <v>981</v>
      </c>
      <c r="BT27" s="8">
        <v>962</v>
      </c>
      <c r="BU27" s="8">
        <v>981</v>
      </c>
      <c r="BV27" s="12">
        <v>1021</v>
      </c>
      <c r="BW27" s="8">
        <v>1008</v>
      </c>
      <c r="BX27" s="8">
        <v>990</v>
      </c>
      <c r="BY27" s="8">
        <v>997</v>
      </c>
      <c r="BZ27" s="8">
        <v>936</v>
      </c>
      <c r="CA27" s="8">
        <v>899</v>
      </c>
      <c r="CB27" s="8">
        <v>860</v>
      </c>
      <c r="CC27" s="8">
        <v>827</v>
      </c>
      <c r="CD27" s="8">
        <v>822</v>
      </c>
      <c r="CE27" s="8">
        <v>783</v>
      </c>
      <c r="CF27" s="8">
        <v>772</v>
      </c>
      <c r="CG27" s="8">
        <v>781</v>
      </c>
      <c r="CH27" s="12">
        <v>796</v>
      </c>
      <c r="CI27" s="8">
        <v>789</v>
      </c>
      <c r="CJ27" s="8">
        <v>749</v>
      </c>
      <c r="CK27" s="8">
        <v>707</v>
      </c>
      <c r="CL27" s="8">
        <v>646</v>
      </c>
      <c r="CM27" s="8">
        <v>591</v>
      </c>
      <c r="CN27" s="8">
        <v>580</v>
      </c>
      <c r="CO27" s="8">
        <v>531</v>
      </c>
      <c r="CP27" s="8">
        <v>524</v>
      </c>
      <c r="CQ27" s="8">
        <v>545</v>
      </c>
      <c r="CR27" s="8">
        <v>540</v>
      </c>
      <c r="CS27" s="8">
        <v>595</v>
      </c>
      <c r="CT27" s="12">
        <v>602</v>
      </c>
      <c r="CU27" s="8">
        <v>604</v>
      </c>
      <c r="CV27" s="8">
        <v>626</v>
      </c>
      <c r="CW27" s="8">
        <v>609</v>
      </c>
      <c r="CX27" s="8">
        <v>610</v>
      </c>
      <c r="CY27" s="8">
        <v>573</v>
      </c>
      <c r="CZ27" s="8">
        <v>556</v>
      </c>
      <c r="DA27" s="8">
        <v>550</v>
      </c>
      <c r="DB27" s="8">
        <v>581</v>
      </c>
      <c r="DC27" s="8">
        <v>594</v>
      </c>
      <c r="DD27" s="8">
        <v>604</v>
      </c>
      <c r="DE27" s="8">
        <v>638</v>
      </c>
      <c r="DF27" s="12">
        <v>670</v>
      </c>
      <c r="DG27" s="8">
        <v>711</v>
      </c>
      <c r="DH27" s="8">
        <v>705</v>
      </c>
      <c r="DI27" s="8">
        <v>675</v>
      </c>
      <c r="DJ27" s="8">
        <v>661</v>
      </c>
      <c r="DK27" s="8">
        <v>646</v>
      </c>
      <c r="DL27" s="8">
        <v>628</v>
      </c>
      <c r="DM27" s="8">
        <v>637</v>
      </c>
      <c r="DN27" s="8">
        <v>672</v>
      </c>
      <c r="DO27" s="8">
        <v>681</v>
      </c>
      <c r="DP27" s="8">
        <v>738</v>
      </c>
      <c r="DQ27" s="8">
        <v>755</v>
      </c>
      <c r="DR27" s="12">
        <v>769</v>
      </c>
      <c r="DS27" s="8">
        <v>762</v>
      </c>
      <c r="DT27" s="8">
        <v>748</v>
      </c>
      <c r="DU27" s="8">
        <v>736</v>
      </c>
      <c r="DV27" s="8">
        <v>735</v>
      </c>
      <c r="DW27" s="8">
        <v>729</v>
      </c>
      <c r="DX27" s="8">
        <v>689</v>
      </c>
      <c r="DY27" s="8">
        <v>665</v>
      </c>
      <c r="DZ27" s="8">
        <v>635</v>
      </c>
      <c r="EA27" s="8">
        <v>620</v>
      </c>
      <c r="EB27" s="8">
        <v>585</v>
      </c>
      <c r="EC27" s="8">
        <v>621</v>
      </c>
      <c r="ED27" s="12">
        <v>681</v>
      </c>
      <c r="EE27" s="8">
        <v>669</v>
      </c>
      <c r="EF27" s="8">
        <v>677</v>
      </c>
      <c r="EG27" s="8">
        <v>692</v>
      </c>
      <c r="EH27" s="8">
        <v>696</v>
      </c>
      <c r="EI27" s="8">
        <v>650</v>
      </c>
      <c r="EJ27" s="8">
        <v>651</v>
      </c>
      <c r="EK27" s="8">
        <v>656</v>
      </c>
      <c r="EL27" s="8">
        <v>669</v>
      </c>
      <c r="EM27" s="8">
        <v>684</v>
      </c>
      <c r="EN27" s="8">
        <v>714</v>
      </c>
      <c r="EO27" s="8">
        <v>786</v>
      </c>
      <c r="EP27" s="12">
        <v>816</v>
      </c>
      <c r="EQ27" s="8">
        <v>822</v>
      </c>
      <c r="ER27" s="8">
        <v>824</v>
      </c>
      <c r="ES27" s="8">
        <v>818</v>
      </c>
      <c r="ET27" s="8">
        <v>814</v>
      </c>
      <c r="EU27" s="8">
        <v>805</v>
      </c>
      <c r="EV27" s="8">
        <v>795</v>
      </c>
      <c r="EW27" s="8">
        <v>775</v>
      </c>
      <c r="EX27" s="8">
        <v>776</v>
      </c>
      <c r="EY27" s="8">
        <v>798</v>
      </c>
      <c r="EZ27" s="8">
        <v>804</v>
      </c>
      <c r="FA27" s="8">
        <v>837</v>
      </c>
      <c r="FB27" s="12">
        <v>866</v>
      </c>
      <c r="FC27" s="8">
        <v>868</v>
      </c>
      <c r="FD27" s="8">
        <v>849</v>
      </c>
      <c r="FE27" s="8">
        <v>846</v>
      </c>
      <c r="FF27" s="8">
        <v>816</v>
      </c>
      <c r="FG27" s="8">
        <v>806</v>
      </c>
      <c r="FH27" s="8">
        <v>784</v>
      </c>
      <c r="FI27" s="8">
        <v>805</v>
      </c>
      <c r="FJ27" s="8">
        <v>807</v>
      </c>
      <c r="FK27" s="8">
        <v>805</v>
      </c>
      <c r="FL27" s="8">
        <v>770</v>
      </c>
      <c r="FM27" s="8">
        <v>768</v>
      </c>
      <c r="FN27" s="12">
        <v>777</v>
      </c>
      <c r="FO27" s="8">
        <v>777</v>
      </c>
      <c r="FP27" s="8">
        <v>777</v>
      </c>
      <c r="FQ27" s="8">
        <v>757</v>
      </c>
      <c r="FR27" s="8">
        <v>706</v>
      </c>
      <c r="FS27" s="8">
        <v>669</v>
      </c>
      <c r="FT27" s="8">
        <v>651</v>
      </c>
      <c r="FU27" s="8">
        <v>662</v>
      </c>
      <c r="FV27" s="8">
        <v>648</v>
      </c>
      <c r="FW27" s="8">
        <v>638</v>
      </c>
      <c r="FX27" s="8">
        <v>650</v>
      </c>
      <c r="FY27" s="8">
        <v>697</v>
      </c>
      <c r="FZ27" s="12">
        <v>711</v>
      </c>
      <c r="GA27" s="8">
        <v>719</v>
      </c>
      <c r="GB27" s="8">
        <v>692</v>
      </c>
      <c r="GC27" s="8">
        <v>677</v>
      </c>
      <c r="GD27" s="8">
        <v>669</v>
      </c>
      <c r="GE27" s="8">
        <v>657</v>
      </c>
      <c r="GF27" s="8">
        <v>631</v>
      </c>
      <c r="GG27" s="8">
        <v>637</v>
      </c>
      <c r="GH27" s="8">
        <v>641</v>
      </c>
      <c r="GI27" s="8">
        <v>656</v>
      </c>
      <c r="GJ27" s="8">
        <v>677</v>
      </c>
      <c r="GK27" s="8">
        <v>711</v>
      </c>
      <c r="GL27" s="12">
        <v>752</v>
      </c>
      <c r="GM27" s="8">
        <v>757</v>
      </c>
      <c r="GN27" s="8">
        <v>726</v>
      </c>
      <c r="GO27" s="8">
        <v>785</v>
      </c>
      <c r="GP27" s="8">
        <v>827</v>
      </c>
      <c r="GQ27" s="8">
        <v>854</v>
      </c>
      <c r="GR27" s="8">
        <v>884</v>
      </c>
      <c r="GS27" s="8">
        <v>906</v>
      </c>
      <c r="GT27" s="8">
        <v>931</v>
      </c>
      <c r="GU27" s="8">
        <v>954</v>
      </c>
      <c r="GV27" s="8">
        <v>1008</v>
      </c>
      <c r="GW27" s="1">
        <v>1055</v>
      </c>
      <c r="GX27" s="1">
        <v>1130</v>
      </c>
    </row>
    <row r="28" spans="1:206" x14ac:dyDescent="0.2">
      <c r="A28" s="1" t="s">
        <v>32</v>
      </c>
      <c r="B28" s="1">
        <v>21</v>
      </c>
      <c r="C28" s="8">
        <v>2672</v>
      </c>
      <c r="D28" s="8">
        <v>2681</v>
      </c>
      <c r="E28" s="8">
        <v>2634</v>
      </c>
      <c r="F28" s="8">
        <v>2637</v>
      </c>
      <c r="G28" s="8">
        <v>2528</v>
      </c>
      <c r="H28" s="8">
        <v>2517</v>
      </c>
      <c r="I28" s="8">
        <v>2543</v>
      </c>
      <c r="J28" s="8">
        <v>2620</v>
      </c>
      <c r="K28" s="8">
        <v>2610</v>
      </c>
      <c r="L28" s="8">
        <v>2514</v>
      </c>
      <c r="M28" s="8">
        <v>2592</v>
      </c>
      <c r="N28" s="12">
        <v>2657</v>
      </c>
      <c r="O28" s="8">
        <f>1633+643+409</f>
        <v>2685</v>
      </c>
      <c r="P28" s="8">
        <f>424+657+1635</f>
        <v>2716</v>
      </c>
      <c r="Q28" s="8">
        <f>438+627+1612+1</f>
        <v>2678</v>
      </c>
      <c r="R28" s="8">
        <v>2614</v>
      </c>
      <c r="S28" s="8">
        <v>2640</v>
      </c>
      <c r="T28" s="8">
        <v>2648</v>
      </c>
      <c r="U28" s="8">
        <f>432+629+1531</f>
        <v>2592</v>
      </c>
      <c r="V28" s="8">
        <f>450+639+1567</f>
        <v>2656</v>
      </c>
      <c r="W28" s="8">
        <f>430+631+1602</f>
        <v>2663</v>
      </c>
      <c r="X28" s="8">
        <v>2629</v>
      </c>
      <c r="Y28" s="8">
        <v>2697</v>
      </c>
      <c r="Z28" s="12">
        <f>436+633+1632</f>
        <v>2701</v>
      </c>
      <c r="AA28" s="8">
        <f>436+654+1670</f>
        <v>2760</v>
      </c>
      <c r="AB28" s="8">
        <v>2693</v>
      </c>
      <c r="AC28" s="8">
        <v>2679</v>
      </c>
      <c r="AD28" s="8">
        <f>1568+624+425</f>
        <v>2617</v>
      </c>
      <c r="AE28" s="8">
        <f>395+604+1477</f>
        <v>2476</v>
      </c>
      <c r="AF28" s="8">
        <f>393+595+1424</f>
        <v>2412</v>
      </c>
      <c r="AG28" s="8">
        <f>372+566+1428</f>
        <v>2366</v>
      </c>
      <c r="AH28" s="8">
        <f>394+566+1446</f>
        <v>2406</v>
      </c>
      <c r="AI28" s="8">
        <v>2350</v>
      </c>
      <c r="AJ28" s="8">
        <f>357+534+1380</f>
        <v>2271</v>
      </c>
      <c r="AK28" s="8">
        <f>358+517+1377</f>
        <v>2252</v>
      </c>
      <c r="AL28" s="12">
        <f>373+528+1400</f>
        <v>2301</v>
      </c>
      <c r="AM28" s="8">
        <f>385+530+1413+1</f>
        <v>2329</v>
      </c>
      <c r="AN28" s="8">
        <f>391+530+1412+1</f>
        <v>2334</v>
      </c>
      <c r="AO28" s="8">
        <f>402+527+1366</f>
        <v>2295</v>
      </c>
      <c r="AP28" s="8">
        <f>384+503+1311</f>
        <v>2198</v>
      </c>
      <c r="AQ28" s="8">
        <f>378+507+1287</f>
        <v>2172</v>
      </c>
      <c r="AR28" s="8">
        <f>366+504+1261</f>
        <v>2131</v>
      </c>
      <c r="AS28" s="8">
        <f>376+492+1262</f>
        <v>2130</v>
      </c>
      <c r="AT28" s="8">
        <f>362+500+1256</f>
        <v>2118</v>
      </c>
      <c r="AU28" s="8">
        <f>350+475+1220</f>
        <v>2045</v>
      </c>
      <c r="AV28" s="8">
        <f>333+464+1189+1</f>
        <v>1987</v>
      </c>
      <c r="AW28" s="8">
        <f>339+483+1222</f>
        <v>2044</v>
      </c>
      <c r="AX28" s="12">
        <f>351+490+1263</f>
        <v>2104</v>
      </c>
      <c r="AY28" s="8">
        <f>359+496+1276</f>
        <v>2131</v>
      </c>
      <c r="AZ28" s="8">
        <f>341+490+1231</f>
        <v>2062</v>
      </c>
      <c r="BA28" s="8">
        <f>332+490+1232</f>
        <v>2054</v>
      </c>
      <c r="BB28" s="8">
        <f>327+473+1217+1</f>
        <v>2018</v>
      </c>
      <c r="BC28" s="8">
        <f>316+461+1152+1</f>
        <v>1930</v>
      </c>
      <c r="BD28" s="8">
        <f>297+446+1116+1</f>
        <v>1860</v>
      </c>
      <c r="BE28" s="8">
        <f>310+443+1097+2</f>
        <v>1852</v>
      </c>
      <c r="BF28" s="8">
        <f>299+433+1086</f>
        <v>1818</v>
      </c>
      <c r="BG28" s="8">
        <f>302+431+1089</f>
        <v>1822</v>
      </c>
      <c r="BH28" s="8">
        <f>301+439+1109</f>
        <v>1849</v>
      </c>
      <c r="BI28" s="8">
        <v>1909</v>
      </c>
      <c r="BJ28" s="12">
        <f>337+477+1249</f>
        <v>2063</v>
      </c>
      <c r="BK28" s="8">
        <f>370+498+1345</f>
        <v>2213</v>
      </c>
      <c r="BL28" s="8">
        <f>371+518+1393</f>
        <v>2282</v>
      </c>
      <c r="BM28" s="8">
        <f>408+545+1445</f>
        <v>2398</v>
      </c>
      <c r="BN28" s="8">
        <f>453+560+1464</f>
        <v>2477</v>
      </c>
      <c r="BO28" s="8">
        <f>441+538+1502</f>
        <v>2481</v>
      </c>
      <c r="BP28" s="8">
        <v>2711</v>
      </c>
      <c r="BQ28" s="8">
        <v>2792</v>
      </c>
      <c r="BR28" s="8">
        <v>2842</v>
      </c>
      <c r="BS28" s="8">
        <v>2898</v>
      </c>
      <c r="BT28" s="8">
        <v>2920</v>
      </c>
      <c r="BU28" s="8">
        <v>2922</v>
      </c>
      <c r="BV28" s="12">
        <v>3048</v>
      </c>
      <c r="BW28" s="8">
        <v>3093</v>
      </c>
      <c r="BX28" s="8">
        <v>3129</v>
      </c>
      <c r="BY28" s="8">
        <v>3122</v>
      </c>
      <c r="BZ28" s="8">
        <v>2963</v>
      </c>
      <c r="CA28" s="8">
        <v>2903</v>
      </c>
      <c r="CB28" s="8">
        <v>2875</v>
      </c>
      <c r="CC28" s="8">
        <v>2886</v>
      </c>
      <c r="CD28" s="8">
        <v>2825</v>
      </c>
      <c r="CE28" s="8">
        <v>2734</v>
      </c>
      <c r="CF28" s="8">
        <v>2659</v>
      </c>
      <c r="CG28" s="8">
        <v>2595</v>
      </c>
      <c r="CH28" s="12">
        <v>2639</v>
      </c>
      <c r="CI28" s="8">
        <v>2608</v>
      </c>
      <c r="CJ28" s="8">
        <v>2535</v>
      </c>
      <c r="CK28" s="8">
        <v>2413</v>
      </c>
      <c r="CL28" s="8">
        <v>2186</v>
      </c>
      <c r="CM28" s="8">
        <v>2099</v>
      </c>
      <c r="CN28" s="8">
        <v>2080</v>
      </c>
      <c r="CO28" s="8">
        <v>1984</v>
      </c>
      <c r="CP28" s="8">
        <v>1993</v>
      </c>
      <c r="CQ28" s="8">
        <v>1946</v>
      </c>
      <c r="CR28" s="8">
        <v>1952</v>
      </c>
      <c r="CS28" s="8">
        <v>2074</v>
      </c>
      <c r="CT28" s="12">
        <v>2203</v>
      </c>
      <c r="CU28" s="8">
        <v>2243</v>
      </c>
      <c r="CV28" s="8">
        <v>2229</v>
      </c>
      <c r="CW28" s="8">
        <v>2156</v>
      </c>
      <c r="CX28" s="8">
        <v>2125</v>
      </c>
      <c r="CY28" s="8">
        <v>2124</v>
      </c>
      <c r="CZ28" s="8">
        <v>2154</v>
      </c>
      <c r="DA28" s="8">
        <v>2172</v>
      </c>
      <c r="DB28" s="8">
        <v>2172</v>
      </c>
      <c r="DC28" s="8">
        <v>2207</v>
      </c>
      <c r="DD28" s="8">
        <v>2272</v>
      </c>
      <c r="DE28" s="8">
        <v>2373</v>
      </c>
      <c r="DF28" s="12">
        <v>2517</v>
      </c>
      <c r="DG28" s="8">
        <v>2608</v>
      </c>
      <c r="DH28" s="8">
        <v>2591</v>
      </c>
      <c r="DI28" s="8">
        <v>2494</v>
      </c>
      <c r="DJ28" s="8">
        <v>2439</v>
      </c>
      <c r="DK28" s="8">
        <v>2368</v>
      </c>
      <c r="DL28" s="8">
        <v>2362</v>
      </c>
      <c r="DM28" s="8">
        <v>2365</v>
      </c>
      <c r="DN28" s="8">
        <v>2342</v>
      </c>
      <c r="DO28" s="8">
        <v>2303</v>
      </c>
      <c r="DP28" s="8">
        <v>2307</v>
      </c>
      <c r="DQ28" s="8">
        <v>2402</v>
      </c>
      <c r="DR28" s="12">
        <v>2466</v>
      </c>
      <c r="DS28" s="8">
        <v>2473</v>
      </c>
      <c r="DT28" s="8">
        <v>2429</v>
      </c>
      <c r="DU28" s="8">
        <v>2361</v>
      </c>
      <c r="DV28" s="8">
        <v>2264</v>
      </c>
      <c r="DW28" s="8">
        <v>2185</v>
      </c>
      <c r="DX28" s="8">
        <v>2168</v>
      </c>
      <c r="DY28" s="8">
        <v>2136</v>
      </c>
      <c r="DZ28" s="8">
        <v>2076</v>
      </c>
      <c r="EA28" s="8">
        <v>2100</v>
      </c>
      <c r="EB28" s="8">
        <v>2141</v>
      </c>
      <c r="EC28" s="8">
        <v>2193</v>
      </c>
      <c r="ED28" s="12">
        <v>2299</v>
      </c>
      <c r="EE28" s="8">
        <v>2335</v>
      </c>
      <c r="EF28" s="8">
        <v>2344</v>
      </c>
      <c r="EG28" s="8">
        <v>2397</v>
      </c>
      <c r="EH28" s="8">
        <v>2383</v>
      </c>
      <c r="EI28" s="8">
        <v>2354</v>
      </c>
      <c r="EJ28" s="8">
        <v>2415</v>
      </c>
      <c r="EK28" s="8">
        <v>2480</v>
      </c>
      <c r="EL28" s="8">
        <v>2452</v>
      </c>
      <c r="EM28" s="8">
        <v>2488</v>
      </c>
      <c r="EN28" s="8">
        <v>2522</v>
      </c>
      <c r="EO28" s="8">
        <v>2655</v>
      </c>
      <c r="EP28" s="12">
        <v>2777</v>
      </c>
      <c r="EQ28" s="8">
        <v>2785</v>
      </c>
      <c r="ER28" s="8">
        <v>2826</v>
      </c>
      <c r="ES28" s="8">
        <v>2806</v>
      </c>
      <c r="ET28" s="8">
        <v>2771</v>
      </c>
      <c r="EU28" s="8">
        <v>2702</v>
      </c>
      <c r="EV28" s="8">
        <v>2641</v>
      </c>
      <c r="EW28" s="8">
        <v>2616</v>
      </c>
      <c r="EX28" s="8">
        <v>2689</v>
      </c>
      <c r="EY28" s="8">
        <v>2712</v>
      </c>
      <c r="EZ28" s="8">
        <v>2773</v>
      </c>
      <c r="FA28" s="8">
        <v>2837</v>
      </c>
      <c r="FB28" s="12">
        <v>2909</v>
      </c>
      <c r="FC28" s="8">
        <v>2961</v>
      </c>
      <c r="FD28" s="8">
        <v>2977</v>
      </c>
      <c r="FE28" s="8">
        <v>2916</v>
      </c>
      <c r="FF28" s="8">
        <v>2821</v>
      </c>
      <c r="FG28" s="8">
        <v>2792</v>
      </c>
      <c r="FH28" s="8">
        <v>2783</v>
      </c>
      <c r="FI28" s="8">
        <v>2821</v>
      </c>
      <c r="FJ28" s="8">
        <v>2799</v>
      </c>
      <c r="FK28" s="8">
        <v>2779</v>
      </c>
      <c r="FL28" s="8">
        <v>2751</v>
      </c>
      <c r="FM28" s="8">
        <v>2866</v>
      </c>
      <c r="FN28" s="12">
        <v>2944</v>
      </c>
      <c r="FO28" s="8">
        <v>2932</v>
      </c>
      <c r="FP28" s="8">
        <v>2887</v>
      </c>
      <c r="FQ28" s="8">
        <v>2868</v>
      </c>
      <c r="FR28" s="8">
        <v>2778</v>
      </c>
      <c r="FS28" s="8">
        <v>2678</v>
      </c>
      <c r="FT28" s="8">
        <v>2519</v>
      </c>
      <c r="FU28" s="8">
        <v>2507</v>
      </c>
      <c r="FV28" s="8">
        <v>2494</v>
      </c>
      <c r="FW28" s="8">
        <v>2521</v>
      </c>
      <c r="FX28" s="8">
        <v>2559</v>
      </c>
      <c r="FY28" s="8">
        <v>2652</v>
      </c>
      <c r="FZ28" s="12">
        <v>2676</v>
      </c>
      <c r="GA28" s="8">
        <v>2609</v>
      </c>
      <c r="GB28" s="8">
        <v>2599</v>
      </c>
      <c r="GC28" s="8">
        <v>2586</v>
      </c>
      <c r="GD28" s="8">
        <v>2498</v>
      </c>
      <c r="GE28" s="8">
        <v>2475</v>
      </c>
      <c r="GF28" s="8">
        <v>2403</v>
      </c>
      <c r="GG28" s="8">
        <v>2415</v>
      </c>
      <c r="GH28" s="8">
        <v>2355</v>
      </c>
      <c r="GI28" s="8">
        <v>2370</v>
      </c>
      <c r="GJ28" s="8">
        <v>2401</v>
      </c>
      <c r="GK28" s="8">
        <v>2494</v>
      </c>
      <c r="GL28" s="12">
        <v>2545</v>
      </c>
      <c r="GM28" s="8">
        <v>2523</v>
      </c>
      <c r="GN28" s="8">
        <v>2489</v>
      </c>
      <c r="GO28" s="8">
        <v>2768</v>
      </c>
      <c r="GP28" s="8">
        <v>2958</v>
      </c>
      <c r="GQ28" s="8">
        <v>2984</v>
      </c>
      <c r="GR28" s="8">
        <v>3066</v>
      </c>
      <c r="GS28" s="8">
        <v>3231</v>
      </c>
      <c r="GT28" s="8">
        <v>3196</v>
      </c>
      <c r="GU28" s="8">
        <v>3187</v>
      </c>
      <c r="GV28" s="8">
        <v>3157</v>
      </c>
      <c r="GW28" s="1">
        <v>3258</v>
      </c>
      <c r="GX28" s="1">
        <v>3385</v>
      </c>
    </row>
    <row r="29" spans="1:206" x14ac:dyDescent="0.2">
      <c r="A29" s="1" t="s">
        <v>33</v>
      </c>
      <c r="B29" s="1">
        <v>22</v>
      </c>
      <c r="C29" s="8">
        <v>352</v>
      </c>
      <c r="D29" s="8">
        <v>345</v>
      </c>
      <c r="E29" s="8">
        <v>341</v>
      </c>
      <c r="F29" s="8">
        <v>313</v>
      </c>
      <c r="G29" s="8">
        <v>295</v>
      </c>
      <c r="H29" s="8">
        <v>283</v>
      </c>
      <c r="I29" s="8">
        <v>286</v>
      </c>
      <c r="J29" s="8">
        <v>294</v>
      </c>
      <c r="K29" s="8">
        <v>291</v>
      </c>
      <c r="L29" s="8">
        <v>283</v>
      </c>
      <c r="M29" s="8">
        <v>301</v>
      </c>
      <c r="N29" s="12">
        <v>305</v>
      </c>
      <c r="O29" s="8">
        <f>295</f>
        <v>295</v>
      </c>
      <c r="P29" s="8">
        <v>295</v>
      </c>
      <c r="Q29" s="8">
        <v>293</v>
      </c>
      <c r="R29" s="8">
        <v>291</v>
      </c>
      <c r="S29" s="8">
        <v>276</v>
      </c>
      <c r="T29" s="8">
        <v>273</v>
      </c>
      <c r="U29" s="8">
        <v>290</v>
      </c>
      <c r="V29" s="8">
        <v>300</v>
      </c>
      <c r="W29" s="8">
        <v>287</v>
      </c>
      <c r="X29" s="8">
        <v>290</v>
      </c>
      <c r="Y29" s="8">
        <v>302</v>
      </c>
      <c r="Z29" s="12">
        <v>297</v>
      </c>
      <c r="AA29" s="8">
        <v>326</v>
      </c>
      <c r="AB29" s="8">
        <v>326</v>
      </c>
      <c r="AC29" s="8">
        <v>322</v>
      </c>
      <c r="AD29" s="8">
        <v>313</v>
      </c>
      <c r="AE29" s="8">
        <v>305</v>
      </c>
      <c r="AF29" s="8">
        <v>291</v>
      </c>
      <c r="AG29" s="8">
        <v>285</v>
      </c>
      <c r="AH29" s="8">
        <f>265</f>
        <v>265</v>
      </c>
      <c r="AI29" s="8">
        <v>258</v>
      </c>
      <c r="AJ29" s="8">
        <f>260</f>
        <v>260</v>
      </c>
      <c r="AK29" s="8">
        <f>265</f>
        <v>265</v>
      </c>
      <c r="AL29" s="12">
        <v>269</v>
      </c>
      <c r="AM29" s="8">
        <f>275</f>
        <v>275</v>
      </c>
      <c r="AN29" s="8">
        <f>275</f>
        <v>275</v>
      </c>
      <c r="AO29" s="8">
        <v>262</v>
      </c>
      <c r="AP29" s="8">
        <f>252</f>
        <v>252</v>
      </c>
      <c r="AQ29" s="8">
        <v>248</v>
      </c>
      <c r="AR29" s="8">
        <v>253</v>
      </c>
      <c r="AS29" s="8">
        <v>248</v>
      </c>
      <c r="AT29" s="8">
        <f>231</f>
        <v>231</v>
      </c>
      <c r="AU29" s="8">
        <f>213</f>
        <v>213</v>
      </c>
      <c r="AV29" s="8">
        <v>206</v>
      </c>
      <c r="AW29" s="8">
        <v>209</v>
      </c>
      <c r="AX29" s="12">
        <v>216</v>
      </c>
      <c r="AY29" s="8">
        <v>229</v>
      </c>
      <c r="AZ29" s="8">
        <v>227</v>
      </c>
      <c r="BA29" s="8">
        <v>225</v>
      </c>
      <c r="BB29" s="8">
        <f>228</f>
        <v>228</v>
      </c>
      <c r="BC29" s="8">
        <f>220</f>
        <v>220</v>
      </c>
      <c r="BD29" s="8">
        <v>214</v>
      </c>
      <c r="BE29" s="8">
        <v>213</v>
      </c>
      <c r="BF29" s="8">
        <v>206</v>
      </c>
      <c r="BG29" s="8">
        <v>198</v>
      </c>
      <c r="BH29" s="8">
        <v>194</v>
      </c>
      <c r="BI29" s="8">
        <v>200</v>
      </c>
      <c r="BJ29" s="12">
        <v>227</v>
      </c>
      <c r="BK29" s="8">
        <v>249</v>
      </c>
      <c r="BL29" s="8">
        <v>285</v>
      </c>
      <c r="BM29" s="8">
        <v>322</v>
      </c>
      <c r="BN29" s="8">
        <v>330</v>
      </c>
      <c r="BO29" s="8">
        <v>361</v>
      </c>
      <c r="BP29" s="8">
        <v>375</v>
      </c>
      <c r="BQ29" s="8">
        <v>380</v>
      </c>
      <c r="BR29" s="8">
        <v>383</v>
      </c>
      <c r="BS29" s="8">
        <v>377</v>
      </c>
      <c r="BT29" s="8">
        <v>384</v>
      </c>
      <c r="BU29" s="8">
        <v>400</v>
      </c>
      <c r="BV29" s="12">
        <v>421</v>
      </c>
      <c r="BW29" s="8">
        <v>429</v>
      </c>
      <c r="BX29" s="8">
        <v>424</v>
      </c>
      <c r="BY29" s="8">
        <v>421</v>
      </c>
      <c r="BZ29" s="8">
        <v>400</v>
      </c>
      <c r="CA29" s="8">
        <v>387</v>
      </c>
      <c r="CB29" s="8">
        <v>361</v>
      </c>
      <c r="CC29" s="8">
        <v>333</v>
      </c>
      <c r="CD29" s="8">
        <v>324</v>
      </c>
      <c r="CE29" s="8">
        <v>309</v>
      </c>
      <c r="CF29" s="8">
        <v>306</v>
      </c>
      <c r="CG29" s="8">
        <v>292</v>
      </c>
      <c r="CH29" s="12">
        <v>302</v>
      </c>
      <c r="CI29" s="8">
        <v>300</v>
      </c>
      <c r="CJ29" s="8">
        <v>283</v>
      </c>
      <c r="CK29" s="8">
        <v>275</v>
      </c>
      <c r="CL29" s="8">
        <v>252</v>
      </c>
      <c r="CM29" s="8">
        <v>230</v>
      </c>
      <c r="CN29" s="8">
        <v>219</v>
      </c>
      <c r="CO29" s="8">
        <v>210</v>
      </c>
      <c r="CP29" s="8">
        <v>213</v>
      </c>
      <c r="CQ29" s="8">
        <v>215</v>
      </c>
      <c r="CR29" s="8">
        <v>223</v>
      </c>
      <c r="CS29" s="8">
        <v>244</v>
      </c>
      <c r="CT29" s="12">
        <v>268</v>
      </c>
      <c r="CU29" s="8">
        <v>282</v>
      </c>
      <c r="CV29" s="8">
        <v>287</v>
      </c>
      <c r="CW29" s="8">
        <v>283</v>
      </c>
      <c r="CX29" s="8">
        <v>259</v>
      </c>
      <c r="CY29" s="8">
        <v>256</v>
      </c>
      <c r="CZ29" s="8">
        <v>241</v>
      </c>
      <c r="DA29" s="8">
        <v>239</v>
      </c>
      <c r="DB29" s="8">
        <v>256</v>
      </c>
      <c r="DC29" s="8">
        <v>267</v>
      </c>
      <c r="DD29" s="8">
        <v>282</v>
      </c>
      <c r="DE29" s="8">
        <v>284</v>
      </c>
      <c r="DF29" s="12">
        <v>300</v>
      </c>
      <c r="DG29" s="8">
        <v>312</v>
      </c>
      <c r="DH29" s="8">
        <v>302</v>
      </c>
      <c r="DI29" s="8">
        <v>286</v>
      </c>
      <c r="DJ29" s="8">
        <v>285</v>
      </c>
      <c r="DK29" s="8">
        <v>278</v>
      </c>
      <c r="DL29" s="8">
        <v>276</v>
      </c>
      <c r="DM29" s="8">
        <v>295</v>
      </c>
      <c r="DN29" s="8">
        <v>282</v>
      </c>
      <c r="DO29" s="8">
        <v>276</v>
      </c>
      <c r="DP29" s="8">
        <v>276</v>
      </c>
      <c r="DQ29" s="8">
        <v>281</v>
      </c>
      <c r="DR29" s="12">
        <v>299</v>
      </c>
      <c r="DS29" s="8">
        <v>302</v>
      </c>
      <c r="DT29" s="8">
        <v>296</v>
      </c>
      <c r="DU29" s="8">
        <v>284</v>
      </c>
      <c r="DV29" s="8">
        <v>272</v>
      </c>
      <c r="DW29" s="8">
        <v>269</v>
      </c>
      <c r="DX29" s="8">
        <v>274</v>
      </c>
      <c r="DY29" s="8">
        <v>264</v>
      </c>
      <c r="DZ29" s="8">
        <v>258</v>
      </c>
      <c r="EA29" s="8">
        <v>253</v>
      </c>
      <c r="EB29" s="8">
        <v>261</v>
      </c>
      <c r="EC29" s="8">
        <v>268</v>
      </c>
      <c r="ED29" s="12">
        <v>267</v>
      </c>
      <c r="EE29" s="8">
        <v>253</v>
      </c>
      <c r="EF29" s="8">
        <v>251</v>
      </c>
      <c r="EG29" s="8">
        <v>267</v>
      </c>
      <c r="EH29" s="8">
        <v>271</v>
      </c>
      <c r="EI29" s="8">
        <v>256</v>
      </c>
      <c r="EJ29" s="8">
        <v>267</v>
      </c>
      <c r="EK29" s="8">
        <v>268</v>
      </c>
      <c r="EL29" s="8">
        <v>268</v>
      </c>
      <c r="EM29" s="8">
        <v>268</v>
      </c>
      <c r="EN29" s="8">
        <v>276</v>
      </c>
      <c r="EO29" s="8">
        <v>288</v>
      </c>
      <c r="EP29" s="12">
        <v>314</v>
      </c>
      <c r="EQ29" s="8">
        <v>326</v>
      </c>
      <c r="ER29" s="8">
        <v>329</v>
      </c>
      <c r="ES29" s="8">
        <v>319</v>
      </c>
      <c r="ET29" s="8">
        <v>323</v>
      </c>
      <c r="EU29" s="8">
        <v>327</v>
      </c>
      <c r="EV29" s="8">
        <v>324</v>
      </c>
      <c r="EW29" s="8">
        <v>324</v>
      </c>
      <c r="EX29" s="8">
        <v>341</v>
      </c>
      <c r="EY29" s="8">
        <v>353</v>
      </c>
      <c r="EZ29" s="8">
        <v>359</v>
      </c>
      <c r="FA29" s="8">
        <v>379</v>
      </c>
      <c r="FB29" s="12">
        <v>369</v>
      </c>
      <c r="FC29" s="8">
        <v>368</v>
      </c>
      <c r="FD29" s="8">
        <v>374</v>
      </c>
      <c r="FE29" s="8">
        <v>377</v>
      </c>
      <c r="FF29" s="8">
        <v>350</v>
      </c>
      <c r="FG29" s="8">
        <v>340</v>
      </c>
      <c r="FH29" s="8">
        <v>322</v>
      </c>
      <c r="FI29" s="8">
        <v>330</v>
      </c>
      <c r="FJ29" s="8">
        <v>322</v>
      </c>
      <c r="FK29" s="8">
        <v>327</v>
      </c>
      <c r="FL29" s="8">
        <v>324</v>
      </c>
      <c r="FM29" s="8">
        <v>323</v>
      </c>
      <c r="FN29" s="12">
        <v>326</v>
      </c>
      <c r="FO29" s="8">
        <v>333</v>
      </c>
      <c r="FP29" s="8">
        <v>324</v>
      </c>
      <c r="FQ29" s="8">
        <v>312</v>
      </c>
      <c r="FR29" s="8">
        <v>289</v>
      </c>
      <c r="FS29" s="8">
        <v>268</v>
      </c>
      <c r="FT29" s="8">
        <v>262</v>
      </c>
      <c r="FU29" s="8">
        <v>270</v>
      </c>
      <c r="FV29" s="8">
        <v>259</v>
      </c>
      <c r="FW29" s="8">
        <v>252</v>
      </c>
      <c r="FX29" s="8">
        <v>254</v>
      </c>
      <c r="FY29" s="8">
        <v>253</v>
      </c>
      <c r="FZ29" s="12">
        <v>265</v>
      </c>
      <c r="GA29" s="8">
        <v>289</v>
      </c>
      <c r="GB29" s="8">
        <v>274</v>
      </c>
      <c r="GC29" s="8">
        <v>282</v>
      </c>
      <c r="GD29" s="8">
        <v>273</v>
      </c>
      <c r="GE29" s="8">
        <v>255</v>
      </c>
      <c r="GF29" s="8">
        <v>250</v>
      </c>
      <c r="GG29" s="8">
        <v>246</v>
      </c>
      <c r="GH29" s="8">
        <v>240</v>
      </c>
      <c r="GI29" s="8">
        <v>253</v>
      </c>
      <c r="GJ29" s="8">
        <v>267</v>
      </c>
      <c r="GK29" s="8">
        <v>265</v>
      </c>
      <c r="GL29" s="12">
        <v>283</v>
      </c>
      <c r="GM29" s="8">
        <v>296</v>
      </c>
      <c r="GN29" s="8">
        <v>280</v>
      </c>
      <c r="GO29" s="8">
        <v>293</v>
      </c>
      <c r="GP29" s="8">
        <v>321</v>
      </c>
      <c r="GQ29" s="8">
        <v>322</v>
      </c>
      <c r="GR29" s="8">
        <v>334</v>
      </c>
      <c r="GS29" s="8">
        <v>365</v>
      </c>
      <c r="GT29" s="8">
        <v>377</v>
      </c>
      <c r="GU29" s="8">
        <v>374</v>
      </c>
      <c r="GV29" s="8">
        <v>371</v>
      </c>
      <c r="GW29" s="1">
        <v>387</v>
      </c>
      <c r="GX29" s="1">
        <v>405</v>
      </c>
    </row>
    <row r="30" spans="1:206" x14ac:dyDescent="0.2">
      <c r="A30" s="1" t="s">
        <v>34</v>
      </c>
      <c r="B30" s="1">
        <v>23</v>
      </c>
      <c r="C30" s="8">
        <v>549</v>
      </c>
      <c r="D30" s="8">
        <v>571</v>
      </c>
      <c r="E30" s="8">
        <v>568</v>
      </c>
      <c r="F30" s="8">
        <v>564</v>
      </c>
      <c r="G30" s="8">
        <v>573</v>
      </c>
      <c r="H30" s="8">
        <v>558</v>
      </c>
      <c r="I30" s="8">
        <v>565</v>
      </c>
      <c r="J30" s="8">
        <v>589</v>
      </c>
      <c r="K30" s="8">
        <v>584</v>
      </c>
      <c r="L30" s="8">
        <v>596</v>
      </c>
      <c r="M30" s="8">
        <v>615</v>
      </c>
      <c r="N30" s="12">
        <v>644</v>
      </c>
      <c r="O30" s="8">
        <f>355+288</f>
        <v>643</v>
      </c>
      <c r="P30" s="8">
        <f>294+338</f>
        <v>632</v>
      </c>
      <c r="Q30" s="8">
        <f>335+305</f>
        <v>640</v>
      </c>
      <c r="R30" s="8">
        <f>294+323</f>
        <v>617</v>
      </c>
      <c r="S30" s="8">
        <v>602</v>
      </c>
      <c r="T30" s="8">
        <v>609</v>
      </c>
      <c r="U30" s="8">
        <f>316+299</f>
        <v>615</v>
      </c>
      <c r="V30" s="8">
        <f>329+311</f>
        <v>640</v>
      </c>
      <c r="W30" s="8">
        <f>312+325</f>
        <v>637</v>
      </c>
      <c r="X30" s="8">
        <f>295+325</f>
        <v>620</v>
      </c>
      <c r="Y30" s="8">
        <f>328+286</f>
        <v>614</v>
      </c>
      <c r="Z30" s="12">
        <f>347+292</f>
        <v>639</v>
      </c>
      <c r="AA30" s="8">
        <f>353+297</f>
        <v>650</v>
      </c>
      <c r="AB30" s="8">
        <v>654</v>
      </c>
      <c r="AC30" s="8">
        <v>655</v>
      </c>
      <c r="AD30" s="8">
        <f>333+275</f>
        <v>608</v>
      </c>
      <c r="AE30" s="8">
        <f>309+275</f>
        <v>584</v>
      </c>
      <c r="AF30" s="8">
        <f>309+257</f>
        <v>566</v>
      </c>
      <c r="AG30" s="8">
        <f>298+254</f>
        <v>552</v>
      </c>
      <c r="AH30" s="8">
        <f>285+239</f>
        <v>524</v>
      </c>
      <c r="AI30" s="8">
        <v>486</v>
      </c>
      <c r="AJ30" s="8">
        <f>270+207</f>
        <v>477</v>
      </c>
      <c r="AK30" s="8">
        <f>255+211</f>
        <v>466</v>
      </c>
      <c r="AL30" s="12">
        <f>262+207</f>
        <v>469</v>
      </c>
      <c r="AM30" s="8">
        <f>263+216</f>
        <v>479</v>
      </c>
      <c r="AN30" s="8">
        <f>275+224</f>
        <v>499</v>
      </c>
      <c r="AO30" s="8">
        <f>264+216</f>
        <v>480</v>
      </c>
      <c r="AP30" s="8">
        <f>260+210</f>
        <v>470</v>
      </c>
      <c r="AQ30" s="8">
        <f>258+202</f>
        <v>460</v>
      </c>
      <c r="AR30" s="8">
        <f>265+190</f>
        <v>455</v>
      </c>
      <c r="AS30" s="8">
        <f>269+190</f>
        <v>459</v>
      </c>
      <c r="AT30" s="8">
        <f>260+191</f>
        <v>451</v>
      </c>
      <c r="AU30" s="8">
        <f>247+184</f>
        <v>431</v>
      </c>
      <c r="AV30" s="8">
        <f>244+188</f>
        <v>432</v>
      </c>
      <c r="AW30" s="8">
        <f>251+205</f>
        <v>456</v>
      </c>
      <c r="AX30" s="12">
        <f>261+232</f>
        <v>493</v>
      </c>
      <c r="AY30" s="8">
        <f>248+221</f>
        <v>469</v>
      </c>
      <c r="AZ30" s="8">
        <f>228+212</f>
        <v>440</v>
      </c>
      <c r="BA30" s="8">
        <f>214+209</f>
        <v>423</v>
      </c>
      <c r="BB30" s="8">
        <f>211+209</f>
        <v>420</v>
      </c>
      <c r="BC30" s="8">
        <f>210+195</f>
        <v>405</v>
      </c>
      <c r="BD30" s="8">
        <f>217+179</f>
        <v>396</v>
      </c>
      <c r="BE30" s="8">
        <f>215+184</f>
        <v>399</v>
      </c>
      <c r="BF30" s="8">
        <f>200+182</f>
        <v>382</v>
      </c>
      <c r="BG30" s="8">
        <f>210+190</f>
        <v>400</v>
      </c>
      <c r="BH30" s="8">
        <f>212+196</f>
        <v>408</v>
      </c>
      <c r="BI30" s="8">
        <v>417</v>
      </c>
      <c r="BJ30" s="12">
        <f>230+208</f>
        <v>438</v>
      </c>
      <c r="BK30" s="8">
        <f>241+220</f>
        <v>461</v>
      </c>
      <c r="BL30" s="8">
        <f>250+225</f>
        <v>475</v>
      </c>
      <c r="BM30" s="8">
        <f>256+245</f>
        <v>501</v>
      </c>
      <c r="BN30" s="8">
        <f>265+256</f>
        <v>521</v>
      </c>
      <c r="BO30" s="8">
        <f>269+269</f>
        <v>538</v>
      </c>
      <c r="BP30" s="8">
        <v>560</v>
      </c>
      <c r="BQ30" s="8">
        <v>563</v>
      </c>
      <c r="BR30" s="8">
        <v>572</v>
      </c>
      <c r="BS30" s="8">
        <v>607</v>
      </c>
      <c r="BT30" s="8">
        <v>605</v>
      </c>
      <c r="BU30" s="8">
        <v>605</v>
      </c>
      <c r="BV30" s="12">
        <v>600</v>
      </c>
      <c r="BW30" s="8">
        <v>581</v>
      </c>
      <c r="BX30" s="8">
        <v>577</v>
      </c>
      <c r="BY30" s="8">
        <v>569</v>
      </c>
      <c r="BZ30" s="8">
        <v>573</v>
      </c>
      <c r="CA30" s="8">
        <v>568</v>
      </c>
      <c r="CB30" s="8">
        <v>563</v>
      </c>
      <c r="CC30" s="8">
        <v>573</v>
      </c>
      <c r="CD30" s="8">
        <v>576</v>
      </c>
      <c r="CE30" s="8">
        <v>583</v>
      </c>
      <c r="CF30" s="8">
        <v>568</v>
      </c>
      <c r="CG30" s="8">
        <v>578</v>
      </c>
      <c r="CH30" s="12">
        <v>586</v>
      </c>
      <c r="CI30" s="8">
        <v>573</v>
      </c>
      <c r="CJ30" s="8">
        <v>566</v>
      </c>
      <c r="CK30" s="8">
        <v>556</v>
      </c>
      <c r="CL30" s="8">
        <v>515</v>
      </c>
      <c r="CM30" s="8">
        <v>505</v>
      </c>
      <c r="CN30" s="8">
        <v>495</v>
      </c>
      <c r="CO30" s="8">
        <v>488</v>
      </c>
      <c r="CP30" s="8">
        <v>455</v>
      </c>
      <c r="CQ30" s="8">
        <v>462</v>
      </c>
      <c r="CR30" s="8">
        <v>462</v>
      </c>
      <c r="CS30" s="8">
        <v>477</v>
      </c>
      <c r="CT30" s="12">
        <v>507</v>
      </c>
      <c r="CU30" s="8">
        <v>511</v>
      </c>
      <c r="CV30" s="8">
        <v>507</v>
      </c>
      <c r="CW30" s="8">
        <v>496</v>
      </c>
      <c r="CX30" s="8">
        <v>504</v>
      </c>
      <c r="CY30" s="8">
        <v>493</v>
      </c>
      <c r="CZ30" s="8">
        <v>480</v>
      </c>
      <c r="DA30" s="8">
        <v>496</v>
      </c>
      <c r="DB30" s="8">
        <v>508</v>
      </c>
      <c r="DC30" s="8">
        <v>504</v>
      </c>
      <c r="DD30" s="8">
        <v>514</v>
      </c>
      <c r="DE30" s="8">
        <v>556</v>
      </c>
      <c r="DF30" s="12">
        <v>588</v>
      </c>
      <c r="DG30" s="8">
        <v>604</v>
      </c>
      <c r="DH30" s="8">
        <v>588</v>
      </c>
      <c r="DI30" s="8">
        <v>565</v>
      </c>
      <c r="DJ30" s="8">
        <v>537</v>
      </c>
      <c r="DK30" s="8">
        <v>510</v>
      </c>
      <c r="DL30" s="8">
        <v>484</v>
      </c>
      <c r="DM30" s="8">
        <v>495</v>
      </c>
      <c r="DN30" s="8">
        <v>474</v>
      </c>
      <c r="DO30" s="8">
        <v>483</v>
      </c>
      <c r="DP30" s="8">
        <v>501</v>
      </c>
      <c r="DQ30" s="8">
        <v>493</v>
      </c>
      <c r="DR30" s="12">
        <v>496</v>
      </c>
      <c r="DS30" s="8">
        <v>508</v>
      </c>
      <c r="DT30" s="8">
        <v>518</v>
      </c>
      <c r="DU30" s="8">
        <v>539</v>
      </c>
      <c r="DV30" s="8">
        <v>525</v>
      </c>
      <c r="DW30" s="8">
        <v>515</v>
      </c>
      <c r="DX30" s="8">
        <v>523</v>
      </c>
      <c r="DY30" s="8">
        <v>542</v>
      </c>
      <c r="DZ30" s="8">
        <v>516</v>
      </c>
      <c r="EA30" s="8">
        <v>522</v>
      </c>
      <c r="EB30" s="8">
        <v>510</v>
      </c>
      <c r="EC30" s="8">
        <v>512</v>
      </c>
      <c r="ED30" s="12">
        <v>541</v>
      </c>
      <c r="EE30" s="8">
        <v>557</v>
      </c>
      <c r="EF30" s="8">
        <v>558</v>
      </c>
      <c r="EG30" s="8">
        <v>561</v>
      </c>
      <c r="EH30" s="8">
        <v>578</v>
      </c>
      <c r="EI30" s="8">
        <v>564</v>
      </c>
      <c r="EJ30" s="8">
        <v>569</v>
      </c>
      <c r="EK30" s="8">
        <v>576</v>
      </c>
      <c r="EL30" s="8">
        <v>604</v>
      </c>
      <c r="EM30" s="8">
        <v>602</v>
      </c>
      <c r="EN30" s="8">
        <v>629</v>
      </c>
      <c r="EO30" s="8">
        <v>679</v>
      </c>
      <c r="EP30" s="12">
        <v>703</v>
      </c>
      <c r="EQ30" s="8">
        <v>686</v>
      </c>
      <c r="ER30" s="8">
        <v>702</v>
      </c>
      <c r="ES30" s="8">
        <v>696</v>
      </c>
      <c r="ET30" s="8">
        <v>677</v>
      </c>
      <c r="EU30" s="8">
        <v>680</v>
      </c>
      <c r="EV30" s="8">
        <v>683</v>
      </c>
      <c r="EW30" s="8">
        <v>691</v>
      </c>
      <c r="EX30" s="8">
        <v>687</v>
      </c>
      <c r="EY30" s="8">
        <v>665</v>
      </c>
      <c r="EZ30" s="8">
        <v>664</v>
      </c>
      <c r="FA30" s="8">
        <v>688</v>
      </c>
      <c r="FB30" s="12">
        <v>726</v>
      </c>
      <c r="FC30" s="8">
        <v>709</v>
      </c>
      <c r="FD30" s="8">
        <v>719</v>
      </c>
      <c r="FE30" s="8">
        <v>696</v>
      </c>
      <c r="FF30" s="8">
        <v>684</v>
      </c>
      <c r="FG30" s="8">
        <v>683</v>
      </c>
      <c r="FH30" s="8">
        <v>654</v>
      </c>
      <c r="FI30" s="8">
        <v>670</v>
      </c>
      <c r="FJ30" s="8">
        <v>639</v>
      </c>
      <c r="FK30" s="8">
        <v>632</v>
      </c>
      <c r="FL30" s="8">
        <v>619</v>
      </c>
      <c r="FM30" s="8">
        <v>631</v>
      </c>
      <c r="FN30" s="12">
        <v>645</v>
      </c>
      <c r="FO30" s="8">
        <v>668</v>
      </c>
      <c r="FP30" s="8">
        <v>667</v>
      </c>
      <c r="FQ30" s="8">
        <v>648</v>
      </c>
      <c r="FR30" s="8">
        <v>646</v>
      </c>
      <c r="FS30" s="8">
        <v>616</v>
      </c>
      <c r="FT30" s="8">
        <v>607</v>
      </c>
      <c r="FU30" s="8">
        <v>616</v>
      </c>
      <c r="FV30" s="8">
        <v>614</v>
      </c>
      <c r="FW30" s="8">
        <v>594</v>
      </c>
      <c r="FX30" s="8">
        <v>584</v>
      </c>
      <c r="FY30" s="8">
        <v>582</v>
      </c>
      <c r="FZ30" s="12">
        <v>583</v>
      </c>
      <c r="GA30" s="8">
        <v>592</v>
      </c>
      <c r="GB30" s="8">
        <v>600</v>
      </c>
      <c r="GC30" s="8">
        <v>553</v>
      </c>
      <c r="GD30" s="8">
        <v>533</v>
      </c>
      <c r="GE30" s="8">
        <v>515</v>
      </c>
      <c r="GF30" s="8">
        <v>518</v>
      </c>
      <c r="GG30" s="8">
        <v>527</v>
      </c>
      <c r="GH30" s="8">
        <v>500</v>
      </c>
      <c r="GI30" s="8">
        <v>507</v>
      </c>
      <c r="GJ30" s="8">
        <v>514</v>
      </c>
      <c r="GK30" s="8">
        <v>547</v>
      </c>
      <c r="GL30" s="12">
        <v>591</v>
      </c>
      <c r="GM30" s="8">
        <v>598</v>
      </c>
      <c r="GN30" s="8">
        <v>567</v>
      </c>
      <c r="GO30" s="8">
        <v>621</v>
      </c>
      <c r="GP30" s="8">
        <v>682</v>
      </c>
      <c r="GQ30" s="8">
        <v>722</v>
      </c>
      <c r="GR30" s="8">
        <v>715</v>
      </c>
      <c r="GS30" s="8">
        <v>724</v>
      </c>
      <c r="GT30" s="8">
        <v>722</v>
      </c>
      <c r="GU30" s="8">
        <v>719</v>
      </c>
      <c r="GV30" s="8">
        <v>742</v>
      </c>
      <c r="GW30" s="1">
        <v>771</v>
      </c>
      <c r="GX30" s="1">
        <v>801</v>
      </c>
    </row>
    <row r="31" spans="1:206" x14ac:dyDescent="0.2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12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12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12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12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12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12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12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12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12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12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12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12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12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12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12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12"/>
      <c r="GM31" s="8"/>
      <c r="GN31" s="8"/>
      <c r="GO31" s="8"/>
      <c r="GP31" s="8"/>
      <c r="GQ31" s="8"/>
      <c r="GR31" s="8"/>
      <c r="GS31" s="8"/>
      <c r="GT31" s="8"/>
      <c r="GU31" s="8"/>
      <c r="GV31" s="8"/>
    </row>
    <row r="32" spans="1:206" ht="14.25" x14ac:dyDescent="0.25">
      <c r="A32" s="3" t="s">
        <v>43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12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12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12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12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12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12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12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12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12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12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12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12"/>
      <c r="EQ32" s="8"/>
      <c r="ER32" s="8"/>
      <c r="ES32" s="8"/>
      <c r="ET32" s="8"/>
      <c r="EW32" s="8"/>
      <c r="EX32" s="8"/>
      <c r="EY32" s="8"/>
      <c r="EZ32" s="8"/>
      <c r="FA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12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12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12"/>
      <c r="GM32" s="8"/>
      <c r="GN32" s="8"/>
      <c r="GO32" s="8"/>
      <c r="GP32" s="8"/>
      <c r="GQ32" s="8"/>
      <c r="GR32" s="8"/>
      <c r="GS32" s="8"/>
      <c r="GT32" s="8"/>
      <c r="GU32" s="8"/>
      <c r="GV32" s="8"/>
    </row>
    <row r="33" spans="1:206" x14ac:dyDescent="0.2">
      <c r="A33" s="1" t="s">
        <v>6</v>
      </c>
      <c r="B33" s="1">
        <v>24</v>
      </c>
      <c r="C33" s="8">
        <v>959</v>
      </c>
      <c r="D33" s="8">
        <v>727</v>
      </c>
      <c r="E33" s="8">
        <v>748</v>
      </c>
      <c r="F33" s="8">
        <v>641</v>
      </c>
      <c r="G33" s="8">
        <v>652</v>
      </c>
      <c r="H33" s="8">
        <v>674</v>
      </c>
      <c r="I33" s="8">
        <v>801</v>
      </c>
      <c r="J33" s="8">
        <v>917</v>
      </c>
      <c r="K33" s="8">
        <v>757</v>
      </c>
      <c r="L33" s="8">
        <v>726</v>
      </c>
      <c r="M33" s="8">
        <v>913</v>
      </c>
      <c r="N33" s="12">
        <v>779</v>
      </c>
      <c r="O33" s="8">
        <v>820</v>
      </c>
      <c r="P33" s="8">
        <v>729</v>
      </c>
      <c r="Q33" s="8">
        <v>711</v>
      </c>
      <c r="R33" s="8">
        <v>746</v>
      </c>
      <c r="S33" s="8">
        <v>617</v>
      </c>
      <c r="T33" s="8">
        <v>732</v>
      </c>
      <c r="U33" s="8">
        <v>762</v>
      </c>
      <c r="V33" s="8">
        <v>905</v>
      </c>
      <c r="W33" s="8">
        <v>808</v>
      </c>
      <c r="X33" s="8">
        <v>688</v>
      </c>
      <c r="Y33" s="8">
        <v>852</v>
      </c>
      <c r="Z33" s="12">
        <v>675</v>
      </c>
      <c r="AA33" s="8">
        <v>800</v>
      </c>
      <c r="AB33" s="8">
        <v>664</v>
      </c>
      <c r="AC33" s="8">
        <v>761</v>
      </c>
      <c r="AD33" s="8">
        <v>550</v>
      </c>
      <c r="AE33" s="8">
        <v>654</v>
      </c>
      <c r="AF33" s="8">
        <v>543</v>
      </c>
      <c r="AG33" s="8">
        <v>741</v>
      </c>
      <c r="AH33" s="8">
        <v>746</v>
      </c>
      <c r="AI33" s="8">
        <v>752</v>
      </c>
      <c r="AJ33" s="8">
        <v>670</v>
      </c>
      <c r="AK33" s="8">
        <v>676</v>
      </c>
      <c r="AL33" s="12">
        <v>578</v>
      </c>
      <c r="AM33" s="8">
        <v>776</v>
      </c>
      <c r="AN33" s="8">
        <v>631</v>
      </c>
      <c r="AO33" s="8">
        <v>622</v>
      </c>
      <c r="AP33" s="8">
        <v>538</v>
      </c>
      <c r="AQ33" s="8">
        <v>787</v>
      </c>
      <c r="AR33" s="8">
        <v>583</v>
      </c>
      <c r="AS33" s="8">
        <v>679</v>
      </c>
      <c r="AT33" s="8">
        <v>785</v>
      </c>
      <c r="AU33" s="8">
        <v>545</v>
      </c>
      <c r="AV33" s="8">
        <v>654</v>
      </c>
      <c r="AW33" s="8">
        <v>700</v>
      </c>
      <c r="AX33" s="12">
        <v>564</v>
      </c>
      <c r="AY33" s="8">
        <v>730</v>
      </c>
      <c r="AZ33" s="8">
        <v>605</v>
      </c>
      <c r="BA33" s="8">
        <v>547</v>
      </c>
      <c r="BB33" s="8">
        <v>668</v>
      </c>
      <c r="BC33" s="8">
        <v>451</v>
      </c>
      <c r="BD33" s="8">
        <v>510</v>
      </c>
      <c r="BE33" s="8">
        <v>664</v>
      </c>
      <c r="BF33" s="8">
        <v>670</v>
      </c>
      <c r="BG33" s="8">
        <v>689</v>
      </c>
      <c r="BH33" s="8">
        <v>711</v>
      </c>
      <c r="BI33" s="8">
        <v>849</v>
      </c>
      <c r="BJ33" s="12">
        <v>934</v>
      </c>
      <c r="BK33" s="8">
        <v>996</v>
      </c>
      <c r="BL33" s="8">
        <v>824</v>
      </c>
      <c r="BM33" s="8">
        <v>1002</v>
      </c>
      <c r="BN33" s="8">
        <v>807</v>
      </c>
      <c r="BO33" s="8">
        <v>893</v>
      </c>
      <c r="BP33" s="8">
        <v>856</v>
      </c>
      <c r="BQ33" s="8">
        <v>987</v>
      </c>
      <c r="BR33" s="8">
        <v>941</v>
      </c>
      <c r="BS33" s="8">
        <v>898</v>
      </c>
      <c r="BT33" s="8">
        <v>883</v>
      </c>
      <c r="BU33" s="8">
        <v>941</v>
      </c>
      <c r="BV33" s="12">
        <v>909</v>
      </c>
      <c r="BW33" s="8">
        <v>839</v>
      </c>
      <c r="BX33" s="8">
        <v>743</v>
      </c>
      <c r="BY33" s="8">
        <v>778</v>
      </c>
      <c r="BZ33" s="8">
        <v>646</v>
      </c>
      <c r="CA33" s="8">
        <v>571</v>
      </c>
      <c r="CB33" s="8">
        <v>581</v>
      </c>
      <c r="CC33" s="8">
        <v>793</v>
      </c>
      <c r="CD33" s="8">
        <v>788</v>
      </c>
      <c r="CE33" s="8">
        <v>693</v>
      </c>
      <c r="CF33" s="8">
        <v>723</v>
      </c>
      <c r="CG33" s="8">
        <v>732</v>
      </c>
      <c r="CH33" s="12">
        <v>725</v>
      </c>
      <c r="CI33" s="8">
        <v>795</v>
      </c>
      <c r="CJ33" s="8">
        <v>612</v>
      </c>
      <c r="CK33" s="8">
        <v>676</v>
      </c>
      <c r="CL33" s="8">
        <v>580</v>
      </c>
      <c r="CM33" s="8">
        <v>668</v>
      </c>
      <c r="CN33" s="8">
        <v>602</v>
      </c>
      <c r="CO33" s="8">
        <v>698</v>
      </c>
      <c r="CP33" s="8">
        <v>839</v>
      </c>
      <c r="CQ33" s="8">
        <v>759</v>
      </c>
      <c r="CR33" s="8">
        <v>756</v>
      </c>
      <c r="CS33" s="8">
        <v>945</v>
      </c>
      <c r="CT33" s="12">
        <v>757</v>
      </c>
      <c r="CU33" s="8">
        <v>872</v>
      </c>
      <c r="CV33" s="8">
        <v>675</v>
      </c>
      <c r="CW33" s="8">
        <v>658</v>
      </c>
      <c r="CX33" s="8">
        <v>643</v>
      </c>
      <c r="CY33" s="8">
        <v>629</v>
      </c>
      <c r="CZ33" s="8">
        <v>808</v>
      </c>
      <c r="DA33" s="8">
        <v>966</v>
      </c>
      <c r="DB33" s="8">
        <v>832</v>
      </c>
      <c r="DC33" s="8">
        <v>766</v>
      </c>
      <c r="DD33" s="8">
        <v>865</v>
      </c>
      <c r="DE33" s="8">
        <v>939</v>
      </c>
      <c r="DF33" s="12">
        <v>795</v>
      </c>
      <c r="DG33" s="8">
        <v>930</v>
      </c>
      <c r="DH33" s="8">
        <v>696</v>
      </c>
      <c r="DI33" s="8">
        <v>689</v>
      </c>
      <c r="DJ33" s="8">
        <v>706</v>
      </c>
      <c r="DK33" s="8">
        <v>677</v>
      </c>
      <c r="DL33" s="8">
        <v>699</v>
      </c>
      <c r="DM33" s="8">
        <v>874</v>
      </c>
      <c r="DN33" s="8">
        <v>750</v>
      </c>
      <c r="DO33" s="8">
        <v>707</v>
      </c>
      <c r="DP33" s="8">
        <v>850</v>
      </c>
      <c r="DQ33" s="8">
        <v>911</v>
      </c>
      <c r="DR33" s="12">
        <v>765</v>
      </c>
      <c r="DS33" s="8">
        <v>791</v>
      </c>
      <c r="DT33" s="8">
        <v>708</v>
      </c>
      <c r="DU33" s="8">
        <v>771</v>
      </c>
      <c r="DV33" s="8">
        <v>666</v>
      </c>
      <c r="DW33" s="8">
        <v>627</v>
      </c>
      <c r="DX33" s="8">
        <v>662</v>
      </c>
      <c r="DY33" s="8">
        <v>812</v>
      </c>
      <c r="DZ33" s="8">
        <v>713</v>
      </c>
      <c r="EA33" s="8">
        <v>720</v>
      </c>
      <c r="EB33" s="8">
        <v>761</v>
      </c>
      <c r="EC33" s="8">
        <v>828</v>
      </c>
      <c r="ED33" s="12">
        <v>836</v>
      </c>
      <c r="EE33" s="8">
        <v>794</v>
      </c>
      <c r="EF33" s="8">
        <v>716</v>
      </c>
      <c r="EG33" s="8">
        <v>879</v>
      </c>
      <c r="EH33" s="8">
        <v>808</v>
      </c>
      <c r="EI33" s="8">
        <v>664</v>
      </c>
      <c r="EJ33" s="8">
        <v>826</v>
      </c>
      <c r="EK33" s="8">
        <v>894</v>
      </c>
      <c r="EL33" s="8">
        <v>886</v>
      </c>
      <c r="EM33" s="8">
        <v>895</v>
      </c>
      <c r="EN33" s="8">
        <v>947</v>
      </c>
      <c r="EO33" s="8">
        <v>1084</v>
      </c>
      <c r="EP33" s="12">
        <v>878</v>
      </c>
      <c r="EQ33" s="8">
        <v>851</v>
      </c>
      <c r="ER33" s="8">
        <v>835</v>
      </c>
      <c r="ES33" s="8">
        <v>831</v>
      </c>
      <c r="ET33" s="8">
        <v>791</v>
      </c>
      <c r="EU33" s="8">
        <v>781</v>
      </c>
      <c r="EV33" s="8">
        <v>819</v>
      </c>
      <c r="EW33" s="8">
        <v>833</v>
      </c>
      <c r="EX33" s="8">
        <v>961</v>
      </c>
      <c r="EY33" s="8">
        <v>829</v>
      </c>
      <c r="EZ33" s="8">
        <v>882</v>
      </c>
      <c r="FA33" s="8">
        <v>1000</v>
      </c>
      <c r="FB33" s="12">
        <v>835</v>
      </c>
      <c r="FC33" s="8">
        <v>956</v>
      </c>
      <c r="FD33" s="8">
        <v>751</v>
      </c>
      <c r="FE33" s="8">
        <v>1081</v>
      </c>
      <c r="FF33" s="8">
        <v>653</v>
      </c>
      <c r="FG33" s="8">
        <v>897</v>
      </c>
      <c r="FH33" s="8">
        <v>730</v>
      </c>
      <c r="FI33" s="8">
        <v>914</v>
      </c>
      <c r="FJ33" s="8">
        <v>925</v>
      </c>
      <c r="FK33" s="8">
        <v>850</v>
      </c>
      <c r="FL33" s="8">
        <v>805</v>
      </c>
      <c r="FM33" s="8">
        <v>954</v>
      </c>
      <c r="FN33" s="12">
        <v>759</v>
      </c>
      <c r="FO33" s="8">
        <v>916</v>
      </c>
      <c r="FP33" s="8">
        <v>766</v>
      </c>
      <c r="FQ33" s="8">
        <v>757</v>
      </c>
      <c r="FR33" s="8">
        <v>664</v>
      </c>
      <c r="FS33" s="8">
        <v>655</v>
      </c>
      <c r="FT33" s="8">
        <v>680</v>
      </c>
      <c r="FU33" s="8">
        <v>840</v>
      </c>
      <c r="FV33" s="8">
        <v>856</v>
      </c>
      <c r="FW33" s="8">
        <v>808</v>
      </c>
      <c r="FX33" s="8">
        <v>894</v>
      </c>
      <c r="FY33" s="8">
        <v>953</v>
      </c>
      <c r="FZ33" s="12">
        <v>731</v>
      </c>
      <c r="GA33" s="8">
        <v>866</v>
      </c>
      <c r="GB33" s="8">
        <v>756</v>
      </c>
      <c r="GC33" s="8">
        <v>893</v>
      </c>
      <c r="GD33" s="8">
        <v>721</v>
      </c>
      <c r="GE33" s="8">
        <v>877</v>
      </c>
      <c r="GF33" s="8">
        <v>627</v>
      </c>
      <c r="GG33" s="8">
        <v>837</v>
      </c>
      <c r="GH33" s="8">
        <v>814</v>
      </c>
      <c r="GI33" s="8">
        <v>853</v>
      </c>
      <c r="GJ33" s="8">
        <v>917</v>
      </c>
      <c r="GK33" s="8">
        <v>975</v>
      </c>
      <c r="GL33" s="12">
        <v>802</v>
      </c>
      <c r="GM33" s="44" t="s">
        <v>74</v>
      </c>
      <c r="GN33" s="44">
        <v>644</v>
      </c>
      <c r="GO33" s="44">
        <v>1350</v>
      </c>
      <c r="GP33" s="44">
        <v>1133</v>
      </c>
      <c r="GQ33" s="8">
        <v>1074</v>
      </c>
      <c r="GR33" s="8">
        <v>927</v>
      </c>
      <c r="GS33" s="8">
        <v>1038</v>
      </c>
      <c r="GT33" s="8">
        <v>946</v>
      </c>
      <c r="GU33" s="8">
        <v>894</v>
      </c>
      <c r="GV33" s="8">
        <v>960</v>
      </c>
      <c r="GW33" s="1">
        <v>1072</v>
      </c>
      <c r="GX33" s="1">
        <v>891</v>
      </c>
    </row>
    <row r="34" spans="1:206" x14ac:dyDescent="0.2">
      <c r="A34" s="1" t="s">
        <v>7</v>
      </c>
      <c r="B34" s="1">
        <v>25</v>
      </c>
      <c r="C34" s="8">
        <v>895</v>
      </c>
      <c r="D34" s="8">
        <v>717</v>
      </c>
      <c r="E34" s="8">
        <v>910</v>
      </c>
      <c r="F34" s="8">
        <v>794</v>
      </c>
      <c r="G34" s="8">
        <v>886</v>
      </c>
      <c r="H34" s="8">
        <v>810</v>
      </c>
      <c r="I34" s="8">
        <v>772</v>
      </c>
      <c r="J34" s="8">
        <v>734</v>
      </c>
      <c r="K34" s="8">
        <v>851</v>
      </c>
      <c r="L34" s="8">
        <v>913</v>
      </c>
      <c r="M34" s="8">
        <v>728</v>
      </c>
      <c r="N34" s="12">
        <v>603</v>
      </c>
      <c r="O34" s="8">
        <v>788</v>
      </c>
      <c r="P34" s="8">
        <v>646</v>
      </c>
      <c r="Q34" s="8">
        <v>867</v>
      </c>
      <c r="R34" s="8">
        <v>916</v>
      </c>
      <c r="S34" s="8">
        <v>640</v>
      </c>
      <c r="T34" s="8">
        <v>814</v>
      </c>
      <c r="U34" s="8">
        <v>774</v>
      </c>
      <c r="V34" s="8">
        <v>856</v>
      </c>
      <c r="W34" s="8">
        <v>856</v>
      </c>
      <c r="X34" s="8">
        <v>686</v>
      </c>
      <c r="Y34" s="8">
        <v>796</v>
      </c>
      <c r="Z34" s="12">
        <v>646</v>
      </c>
      <c r="AA34" s="8">
        <v>760</v>
      </c>
      <c r="AB34" s="8">
        <v>773</v>
      </c>
      <c r="AC34" s="8">
        <v>835</v>
      </c>
      <c r="AD34" s="8">
        <v>773</v>
      </c>
      <c r="AE34" s="8">
        <v>915</v>
      </c>
      <c r="AF34" s="8">
        <v>698</v>
      </c>
      <c r="AG34" s="8">
        <v>786</v>
      </c>
      <c r="AH34" s="8">
        <v>802</v>
      </c>
      <c r="AI34" s="8">
        <v>839</v>
      </c>
      <c r="AJ34" s="8">
        <v>797</v>
      </c>
      <c r="AK34" s="8">
        <v>725</v>
      </c>
      <c r="AL34" s="12">
        <v>490</v>
      </c>
      <c r="AM34" s="8">
        <v>777</v>
      </c>
      <c r="AN34" s="8">
        <v>660</v>
      </c>
      <c r="AO34" s="8">
        <v>772</v>
      </c>
      <c r="AP34" s="8">
        <v>718</v>
      </c>
      <c r="AQ34" s="8">
        <v>839</v>
      </c>
      <c r="AR34" s="8">
        <v>725</v>
      </c>
      <c r="AS34" s="8">
        <v>673</v>
      </c>
      <c r="AT34" s="8">
        <v>800</v>
      </c>
      <c r="AU34" s="8">
        <v>715</v>
      </c>
      <c r="AV34" s="8">
        <v>733</v>
      </c>
      <c r="AW34" s="8">
        <v>635</v>
      </c>
      <c r="AX34" s="12">
        <v>439</v>
      </c>
      <c r="AY34" s="8">
        <v>657</v>
      </c>
      <c r="AZ34" s="8">
        <v>824</v>
      </c>
      <c r="BA34" s="8">
        <v>640</v>
      </c>
      <c r="BB34" s="8">
        <v>704</v>
      </c>
      <c r="BC34" s="8">
        <v>715</v>
      </c>
      <c r="BD34" s="8">
        <v>691</v>
      </c>
      <c r="BE34" s="8">
        <v>641</v>
      </c>
      <c r="BF34" s="8">
        <v>697</v>
      </c>
      <c r="BG34" s="8">
        <v>623</v>
      </c>
      <c r="BH34" s="8">
        <v>640</v>
      </c>
      <c r="BI34" s="8">
        <v>617</v>
      </c>
      <c r="BJ34" s="12">
        <v>482</v>
      </c>
      <c r="BK34" s="8">
        <v>589</v>
      </c>
      <c r="BL34" s="8">
        <v>569</v>
      </c>
      <c r="BM34" s="8">
        <v>673</v>
      </c>
      <c r="BN34" s="8">
        <v>604</v>
      </c>
      <c r="BO34" s="8">
        <v>766</v>
      </c>
      <c r="BP34" s="8">
        <v>388</v>
      </c>
      <c r="BQ34" s="8">
        <v>755</v>
      </c>
      <c r="BR34" s="8">
        <v>814</v>
      </c>
      <c r="BS34" s="8">
        <v>785</v>
      </c>
      <c r="BT34" s="8">
        <v>796</v>
      </c>
      <c r="BU34" s="8">
        <v>755</v>
      </c>
      <c r="BV34" s="12">
        <v>555</v>
      </c>
      <c r="BW34" s="8">
        <v>859</v>
      </c>
      <c r="BX34" s="8">
        <v>810</v>
      </c>
      <c r="BY34" s="8">
        <v>846</v>
      </c>
      <c r="BZ34" s="8">
        <v>999</v>
      </c>
      <c r="CA34" s="8">
        <v>824</v>
      </c>
      <c r="CB34" s="8">
        <v>813</v>
      </c>
      <c r="CC34" s="8">
        <v>884</v>
      </c>
      <c r="CD34" s="8">
        <v>886</v>
      </c>
      <c r="CE34" s="8">
        <v>929</v>
      </c>
      <c r="CF34" s="8">
        <v>819</v>
      </c>
      <c r="CG34" s="8">
        <v>842</v>
      </c>
      <c r="CH34" s="12">
        <v>620</v>
      </c>
      <c r="CI34" s="8">
        <v>899</v>
      </c>
      <c r="CJ34" s="8">
        <v>852</v>
      </c>
      <c r="CK34" s="8">
        <v>896</v>
      </c>
      <c r="CL34" s="8">
        <v>1113</v>
      </c>
      <c r="CM34" s="8">
        <v>1033</v>
      </c>
      <c r="CN34" s="8">
        <v>692</v>
      </c>
      <c r="CO34" s="8">
        <v>886</v>
      </c>
      <c r="CP34" s="8">
        <v>724</v>
      </c>
      <c r="CQ34" s="8">
        <v>776</v>
      </c>
      <c r="CR34" s="8">
        <v>721</v>
      </c>
      <c r="CS34" s="8">
        <v>668</v>
      </c>
      <c r="CT34" s="12">
        <v>520</v>
      </c>
      <c r="CU34" s="8">
        <v>798</v>
      </c>
      <c r="CV34" s="8">
        <v>674</v>
      </c>
      <c r="CW34" s="8">
        <v>859</v>
      </c>
      <c r="CX34" s="8">
        <v>710</v>
      </c>
      <c r="CY34" s="8">
        <v>729</v>
      </c>
      <c r="CZ34" s="8">
        <v>874</v>
      </c>
      <c r="DA34" s="8">
        <v>884</v>
      </c>
      <c r="DB34" s="8">
        <v>722</v>
      </c>
      <c r="DC34" s="8">
        <v>765</v>
      </c>
      <c r="DD34" s="8">
        <v>695</v>
      </c>
      <c r="DE34" s="8">
        <v>604</v>
      </c>
      <c r="DF34" s="12">
        <v>483</v>
      </c>
      <c r="DG34" s="8">
        <v>721</v>
      </c>
      <c r="DH34" s="8">
        <v>741</v>
      </c>
      <c r="DI34" s="8">
        <v>874</v>
      </c>
      <c r="DJ34" s="8">
        <v>848</v>
      </c>
      <c r="DK34" s="8">
        <v>862</v>
      </c>
      <c r="DL34" s="8">
        <v>814</v>
      </c>
      <c r="DM34" s="8">
        <v>849</v>
      </c>
      <c r="DN34" s="8">
        <v>830</v>
      </c>
      <c r="DO34" s="8">
        <v>749</v>
      </c>
      <c r="DP34" s="8">
        <v>695</v>
      </c>
      <c r="DQ34" s="8">
        <v>741</v>
      </c>
      <c r="DR34" s="12">
        <v>638</v>
      </c>
      <c r="DS34" s="8">
        <v>836</v>
      </c>
      <c r="DT34" s="8">
        <v>804</v>
      </c>
      <c r="DU34" s="8">
        <v>906</v>
      </c>
      <c r="DV34" s="8">
        <v>813</v>
      </c>
      <c r="DW34" s="8">
        <v>801</v>
      </c>
      <c r="DX34" s="8">
        <v>737</v>
      </c>
      <c r="DY34" s="8">
        <v>848</v>
      </c>
      <c r="DZ34" s="8">
        <v>879</v>
      </c>
      <c r="EA34" s="8">
        <v>778</v>
      </c>
      <c r="EB34" s="8">
        <v>779</v>
      </c>
      <c r="EC34" s="8">
        <v>678</v>
      </c>
      <c r="ED34" s="12">
        <v>554</v>
      </c>
      <c r="EE34" s="8">
        <v>800</v>
      </c>
      <c r="EF34" s="8">
        <v>674</v>
      </c>
      <c r="EG34" s="8">
        <v>777</v>
      </c>
      <c r="EH34" s="8">
        <v>789</v>
      </c>
      <c r="EI34" s="8">
        <v>780</v>
      </c>
      <c r="EJ34" s="8">
        <v>746</v>
      </c>
      <c r="EK34" s="8">
        <v>728</v>
      </c>
      <c r="EL34" s="8">
        <v>855</v>
      </c>
      <c r="EM34" s="8">
        <v>832</v>
      </c>
      <c r="EN34" s="8">
        <v>803</v>
      </c>
      <c r="EO34" s="8">
        <v>693</v>
      </c>
      <c r="EP34" s="12">
        <v>584</v>
      </c>
      <c r="EQ34" s="8">
        <v>870</v>
      </c>
      <c r="ER34" s="8">
        <v>794</v>
      </c>
      <c r="ES34" s="8">
        <v>928</v>
      </c>
      <c r="ET34" s="8">
        <v>913</v>
      </c>
      <c r="EU34" s="8">
        <v>846</v>
      </c>
      <c r="EV34" s="8">
        <v>888</v>
      </c>
      <c r="EW34" s="8">
        <v>884</v>
      </c>
      <c r="EX34" s="8">
        <v>837</v>
      </c>
      <c r="EY34" s="8">
        <v>762</v>
      </c>
      <c r="EZ34" s="8">
        <v>824</v>
      </c>
      <c r="FA34" s="8">
        <v>786</v>
      </c>
      <c r="FB34" s="12">
        <v>673</v>
      </c>
      <c r="FC34" s="8">
        <v>921</v>
      </c>
      <c r="FD34" s="8">
        <v>797</v>
      </c>
      <c r="FE34" s="8">
        <v>1267</v>
      </c>
      <c r="FF34" s="8">
        <v>907</v>
      </c>
      <c r="FG34" s="8">
        <v>554</v>
      </c>
      <c r="FH34" s="8">
        <v>863</v>
      </c>
      <c r="FI34" s="8">
        <v>848</v>
      </c>
      <c r="FJ34" s="8">
        <v>844</v>
      </c>
      <c r="FK34" s="8">
        <v>882</v>
      </c>
      <c r="FL34" s="8">
        <v>862</v>
      </c>
      <c r="FM34" s="8">
        <v>776</v>
      </c>
      <c r="FN34" s="12">
        <v>650</v>
      </c>
      <c r="FO34" s="8">
        <v>931</v>
      </c>
      <c r="FP34" s="8">
        <v>852</v>
      </c>
      <c r="FQ34" s="8">
        <v>847</v>
      </c>
      <c r="FR34" s="8">
        <v>903</v>
      </c>
      <c r="FS34" s="8">
        <v>932</v>
      </c>
      <c r="FT34" s="8">
        <v>973</v>
      </c>
      <c r="FU34" s="8">
        <v>820</v>
      </c>
      <c r="FV34" s="8">
        <v>909</v>
      </c>
      <c r="FW34" s="8">
        <v>866</v>
      </c>
      <c r="FX34" s="8">
        <v>850</v>
      </c>
      <c r="FY34" s="8">
        <v>771</v>
      </c>
      <c r="FZ34" s="12">
        <v>611</v>
      </c>
      <c r="GA34" s="8">
        <v>898</v>
      </c>
      <c r="GB34" s="8">
        <v>882</v>
      </c>
      <c r="GC34" s="8">
        <v>1052</v>
      </c>
      <c r="GD34" s="8">
        <v>890</v>
      </c>
      <c r="GE34" s="8">
        <v>1016</v>
      </c>
      <c r="GF34" s="8">
        <v>728</v>
      </c>
      <c r="GG34" s="8">
        <v>817</v>
      </c>
      <c r="GH34" s="8">
        <v>931</v>
      </c>
      <c r="GI34" s="8">
        <v>777</v>
      </c>
      <c r="GJ34" s="8">
        <v>785</v>
      </c>
      <c r="GK34" s="8">
        <v>745</v>
      </c>
      <c r="GL34" s="12">
        <v>587</v>
      </c>
      <c r="GM34" s="44" t="s">
        <v>74</v>
      </c>
      <c r="GN34" s="44">
        <v>915</v>
      </c>
      <c r="GO34" s="44">
        <v>767</v>
      </c>
      <c r="GP34" s="44">
        <v>622</v>
      </c>
      <c r="GQ34" s="8">
        <v>945</v>
      </c>
      <c r="GR34" s="8">
        <v>696</v>
      </c>
      <c r="GS34" s="8">
        <v>739</v>
      </c>
      <c r="GT34" s="8">
        <v>912</v>
      </c>
      <c r="GU34" s="8">
        <v>879</v>
      </c>
      <c r="GV34" s="8">
        <v>856</v>
      </c>
      <c r="GW34" s="1">
        <v>759</v>
      </c>
      <c r="GX34" s="1">
        <v>597</v>
      </c>
    </row>
    <row r="35" spans="1:206" x14ac:dyDescent="0.2">
      <c r="A35" s="1" t="s">
        <v>8</v>
      </c>
      <c r="B35" s="1">
        <v>26</v>
      </c>
      <c r="C35" s="8">
        <v>500</v>
      </c>
      <c r="D35" s="8">
        <v>436</v>
      </c>
      <c r="E35" s="8">
        <v>576</v>
      </c>
      <c r="F35" s="8">
        <v>524</v>
      </c>
      <c r="G35" s="8">
        <v>561</v>
      </c>
      <c r="H35" s="8">
        <v>538</v>
      </c>
      <c r="I35" s="8">
        <v>505</v>
      </c>
      <c r="J35" s="8">
        <v>496</v>
      </c>
      <c r="K35" s="8">
        <v>561</v>
      </c>
      <c r="L35" s="8">
        <v>583</v>
      </c>
      <c r="M35" s="8">
        <v>452</v>
      </c>
      <c r="N35" s="12">
        <v>392</v>
      </c>
      <c r="O35" s="8">
        <v>505</v>
      </c>
      <c r="P35" s="8">
        <f>34+318+2+2+69+13+2</f>
        <v>440</v>
      </c>
      <c r="Q35" s="8">
        <f>414+1+91+27+1+46</f>
        <v>580</v>
      </c>
      <c r="R35" s="8">
        <f>37+460+1+65+32+1</f>
        <v>596</v>
      </c>
      <c r="S35" s="8">
        <f>329+56+18</f>
        <v>403</v>
      </c>
      <c r="T35" s="8">
        <f>373+44+65+33+2</f>
        <v>517</v>
      </c>
      <c r="U35" s="8">
        <f>64+320+2+2+75+46+5</f>
        <v>514</v>
      </c>
      <c r="V35" s="8">
        <f>55+387+2+103+20+6</f>
        <v>573</v>
      </c>
      <c r="W35" s="8">
        <f>36+374+134+36+1</f>
        <v>581</v>
      </c>
      <c r="X35" s="8">
        <f>21+348+52+25+3</f>
        <v>449</v>
      </c>
      <c r="Y35" s="8">
        <f>37+346+1+80+24+2</f>
        <v>490</v>
      </c>
      <c r="Z35" s="12">
        <f>27+275+1+39+16</f>
        <v>358</v>
      </c>
      <c r="AA35" s="8">
        <v>477</v>
      </c>
      <c r="AB35" s="8">
        <v>490</v>
      </c>
      <c r="AC35" s="8">
        <v>571</v>
      </c>
      <c r="AD35" s="8">
        <v>524</v>
      </c>
      <c r="AE35" s="8">
        <v>632</v>
      </c>
      <c r="AF35" s="8">
        <v>466</v>
      </c>
      <c r="AG35" s="8">
        <v>504</v>
      </c>
      <c r="AH35" s="8">
        <f>44+360+3+98+33+5</f>
        <v>543</v>
      </c>
      <c r="AI35" s="8">
        <f>35+404+1+1+86+31+4</f>
        <v>562</v>
      </c>
      <c r="AJ35" s="8">
        <f>49+389+66+34+2</f>
        <v>540</v>
      </c>
      <c r="AK35" s="8">
        <f>54+342+1+56+28+2</f>
        <v>483</v>
      </c>
      <c r="AL35" s="12">
        <f>1+253+1+34+12+2</f>
        <v>303</v>
      </c>
      <c r="AM35" s="8">
        <f>34+373+1+75+27+4</f>
        <v>514</v>
      </c>
      <c r="AN35" s="8">
        <f>33+299+1+62+37+3</f>
        <v>435</v>
      </c>
      <c r="AO35" s="8">
        <f>41+357+1+78+37+4</f>
        <v>518</v>
      </c>
      <c r="AP35" s="8">
        <f>25+373+60+26</f>
        <v>484</v>
      </c>
      <c r="AQ35" s="8">
        <f>32+345+1+73+30+2+30+6</f>
        <v>519</v>
      </c>
      <c r="AR35" s="8">
        <f>20+332+1+74+35+1</f>
        <v>463</v>
      </c>
      <c r="AS35" s="8">
        <f>31+330+3+73+24+8</f>
        <v>469</v>
      </c>
      <c r="AT35" s="8">
        <f>45+321+1+151+38+2</f>
        <v>558</v>
      </c>
      <c r="AU35" s="8">
        <f>37+338+1+106+31+2</f>
        <v>515</v>
      </c>
      <c r="AV35" s="8">
        <f>35+338+1+81+48+4</f>
        <v>507</v>
      </c>
      <c r="AW35" s="8">
        <f>25+279+51+30+2</f>
        <v>387</v>
      </c>
      <c r="AX35" s="12">
        <f>21+198+1+28+20+4</f>
        <v>272</v>
      </c>
      <c r="AY35" s="8">
        <f>29+336+64+31+7</f>
        <v>467</v>
      </c>
      <c r="AZ35" s="8">
        <f>16+411+2+65+23+5</f>
        <v>522</v>
      </c>
      <c r="BA35" s="8">
        <f>27+308+65+32+3</f>
        <v>435</v>
      </c>
      <c r="BB35" s="8">
        <f>32+355+62+30+2</f>
        <v>481</v>
      </c>
      <c r="BC35" s="8">
        <f>21+369+81+29+2</f>
        <v>502</v>
      </c>
      <c r="BD35" s="8">
        <f>21+342+1+3+64+26+2</f>
        <v>459</v>
      </c>
      <c r="BE35" s="8">
        <f>44+284+1+2+73+34+2</f>
        <v>440</v>
      </c>
      <c r="BF35" s="8">
        <f>49+340+1+90+20</f>
        <v>500</v>
      </c>
      <c r="BG35" s="8">
        <f>25+296+1+100+21+1</f>
        <v>444</v>
      </c>
      <c r="BH35" s="8">
        <f>28+309+55+27+1</f>
        <v>420</v>
      </c>
      <c r="BI35" s="8">
        <v>382</v>
      </c>
      <c r="BJ35" s="12">
        <f>12+201+44+15+3</f>
        <v>275</v>
      </c>
      <c r="BK35" s="8">
        <f>26+312+45+14+2</f>
        <v>399</v>
      </c>
      <c r="BL35" s="8">
        <f>25+280+43+11+1</f>
        <v>360</v>
      </c>
      <c r="BM35" s="8">
        <f>23+368+38+23</f>
        <v>452</v>
      </c>
      <c r="BN35" s="8">
        <f>25+323+40+17</f>
        <v>405</v>
      </c>
      <c r="BO35" s="8">
        <f>31+414+63+15+2</f>
        <v>525</v>
      </c>
      <c r="BP35" s="8">
        <v>267</v>
      </c>
      <c r="BQ35" s="8">
        <v>495</v>
      </c>
      <c r="BR35" s="8">
        <v>532</v>
      </c>
      <c r="BS35" s="8">
        <v>494</v>
      </c>
      <c r="BT35" s="8">
        <f>43+404+15+18+4</f>
        <v>484</v>
      </c>
      <c r="BU35" s="8">
        <v>447</v>
      </c>
      <c r="BV35" s="12">
        <v>337</v>
      </c>
      <c r="BW35" s="8">
        <v>548</v>
      </c>
      <c r="BX35" s="8">
        <v>546</v>
      </c>
      <c r="BY35" s="8">
        <v>545</v>
      </c>
      <c r="BZ35" s="8">
        <v>683</v>
      </c>
      <c r="CA35" s="8">
        <v>554</v>
      </c>
      <c r="CB35" s="8">
        <v>551</v>
      </c>
      <c r="CC35" s="8">
        <v>567</v>
      </c>
      <c r="CD35" s="8">
        <v>633</v>
      </c>
      <c r="CE35" s="8">
        <v>594</v>
      </c>
      <c r="CF35" s="8">
        <v>541</v>
      </c>
      <c r="CG35" s="8">
        <v>503</v>
      </c>
      <c r="CH35" s="12">
        <v>379</v>
      </c>
      <c r="CI35" s="8">
        <v>611</v>
      </c>
      <c r="CJ35" s="8">
        <v>547</v>
      </c>
      <c r="CK35" s="8">
        <v>564</v>
      </c>
      <c r="CL35" s="8">
        <v>653</v>
      </c>
      <c r="CM35" s="8">
        <v>606</v>
      </c>
      <c r="CN35" s="8">
        <v>395</v>
      </c>
      <c r="CO35" s="8">
        <v>574</v>
      </c>
      <c r="CP35" s="8">
        <v>450</v>
      </c>
      <c r="CQ35" s="8">
        <v>493</v>
      </c>
      <c r="CR35" s="8">
        <v>438</v>
      </c>
      <c r="CS35" s="8">
        <v>399</v>
      </c>
      <c r="CT35" s="12">
        <v>325</v>
      </c>
      <c r="CU35" s="8">
        <v>501</v>
      </c>
      <c r="CV35" s="8">
        <f>21+343+32+14+2</f>
        <v>412</v>
      </c>
      <c r="CW35" s="8">
        <f>25+444+47+18+4</f>
        <v>538</v>
      </c>
      <c r="CX35" s="8">
        <f>26+377+50+12+7</f>
        <v>472</v>
      </c>
      <c r="CY35" s="8">
        <f>27+391+47+12+5</f>
        <v>482</v>
      </c>
      <c r="CZ35" s="8">
        <v>415</v>
      </c>
      <c r="DA35" s="8">
        <f>27+397+27+16+5</f>
        <v>472</v>
      </c>
      <c r="DB35" s="8">
        <v>492</v>
      </c>
      <c r="DC35" s="8">
        <v>501</v>
      </c>
      <c r="DD35" s="8">
        <v>405</v>
      </c>
      <c r="DE35" s="8">
        <v>370</v>
      </c>
      <c r="DF35" s="12">
        <v>281</v>
      </c>
      <c r="DG35" s="8">
        <v>463</v>
      </c>
      <c r="DH35" s="8">
        <v>442</v>
      </c>
      <c r="DI35" s="8">
        <v>574</v>
      </c>
      <c r="DJ35" s="8">
        <v>563</v>
      </c>
      <c r="DK35" s="8">
        <v>564</v>
      </c>
      <c r="DL35" s="8">
        <v>551</v>
      </c>
      <c r="DM35" s="8">
        <v>509</v>
      </c>
      <c r="DN35" s="8">
        <v>541</v>
      </c>
      <c r="DO35" s="8">
        <v>520</v>
      </c>
      <c r="DP35" s="8">
        <v>452</v>
      </c>
      <c r="DQ35" s="8">
        <v>493</v>
      </c>
      <c r="DR35" s="12">
        <v>349</v>
      </c>
      <c r="DS35" s="8">
        <v>540</v>
      </c>
      <c r="DT35" s="8">
        <v>494</v>
      </c>
      <c r="DU35" s="8">
        <v>537</v>
      </c>
      <c r="DV35" s="8">
        <v>506</v>
      </c>
      <c r="DW35" s="8">
        <v>498</v>
      </c>
      <c r="DX35" s="8">
        <v>444</v>
      </c>
      <c r="DY35" s="8">
        <v>504</v>
      </c>
      <c r="DZ35" s="8">
        <v>520</v>
      </c>
      <c r="EA35" s="8">
        <v>471</v>
      </c>
      <c r="EB35" s="8">
        <v>458</v>
      </c>
      <c r="EC35" s="8">
        <v>395</v>
      </c>
      <c r="ED35" s="12">
        <v>282</v>
      </c>
      <c r="EE35" s="8">
        <v>481</v>
      </c>
      <c r="EF35" s="8">
        <v>424</v>
      </c>
      <c r="EG35" s="8">
        <v>478</v>
      </c>
      <c r="EH35" s="8">
        <v>477</v>
      </c>
      <c r="EI35" s="8">
        <v>494</v>
      </c>
      <c r="EJ35" s="8">
        <v>473</v>
      </c>
      <c r="EK35" s="8">
        <v>417</v>
      </c>
      <c r="EL35" s="8">
        <v>552</v>
      </c>
      <c r="EM35" s="8">
        <v>523</v>
      </c>
      <c r="EN35" s="8">
        <v>478</v>
      </c>
      <c r="EO35" s="8">
        <v>418</v>
      </c>
      <c r="EP35" s="12">
        <v>335</v>
      </c>
      <c r="EQ35" s="8">
        <v>530</v>
      </c>
      <c r="ER35" s="8">
        <v>467</v>
      </c>
      <c r="ES35" s="8">
        <v>529</v>
      </c>
      <c r="ET35" s="8">
        <v>556</v>
      </c>
      <c r="EU35" s="8">
        <v>527</v>
      </c>
      <c r="EV35" s="8">
        <v>492</v>
      </c>
      <c r="EW35" s="8">
        <v>546</v>
      </c>
      <c r="EX35" s="8">
        <v>536</v>
      </c>
      <c r="EY35" s="8">
        <v>455</v>
      </c>
      <c r="EZ35" s="8">
        <v>488</v>
      </c>
      <c r="FA35" s="8">
        <v>418</v>
      </c>
      <c r="FB35" s="12">
        <v>365</v>
      </c>
      <c r="FC35" s="8">
        <v>532</v>
      </c>
      <c r="FD35" s="8">
        <v>451</v>
      </c>
      <c r="FE35" s="8">
        <v>643</v>
      </c>
      <c r="FF35" s="8">
        <v>581</v>
      </c>
      <c r="FG35" s="8">
        <v>554</v>
      </c>
      <c r="FH35" s="8">
        <v>521</v>
      </c>
      <c r="FI35" s="8">
        <v>520</v>
      </c>
      <c r="FJ35" s="8">
        <v>580</v>
      </c>
      <c r="FK35" s="8">
        <v>574</v>
      </c>
      <c r="FL35" s="8">
        <v>523</v>
      </c>
      <c r="FM35" s="8">
        <v>452</v>
      </c>
      <c r="FN35" s="12">
        <v>347</v>
      </c>
      <c r="FO35" s="8">
        <v>576</v>
      </c>
      <c r="FP35" s="8">
        <v>520</v>
      </c>
      <c r="FQ35" s="8">
        <v>510</v>
      </c>
      <c r="FR35" s="8">
        <v>601</v>
      </c>
      <c r="FS35" s="8">
        <v>583</v>
      </c>
      <c r="FT35" s="8">
        <v>532</v>
      </c>
      <c r="FU35" s="8">
        <v>479</v>
      </c>
      <c r="FV35" s="8">
        <v>559</v>
      </c>
      <c r="FW35" s="8">
        <v>560</v>
      </c>
      <c r="FX35" s="8">
        <v>501</v>
      </c>
      <c r="FY35" s="8">
        <v>462</v>
      </c>
      <c r="FZ35" s="12">
        <v>354</v>
      </c>
      <c r="GA35" s="8">
        <v>587</v>
      </c>
      <c r="GB35" s="8">
        <v>514</v>
      </c>
      <c r="GC35" s="8">
        <v>551</v>
      </c>
      <c r="GD35" s="8">
        <v>550</v>
      </c>
      <c r="GE35" s="8">
        <v>573</v>
      </c>
      <c r="GF35" s="8">
        <v>464</v>
      </c>
      <c r="GG35" s="8">
        <v>492</v>
      </c>
      <c r="GH35" s="8">
        <v>604</v>
      </c>
      <c r="GI35" s="8">
        <v>504</v>
      </c>
      <c r="GJ35" s="8">
        <v>479</v>
      </c>
      <c r="GK35" s="8">
        <v>452</v>
      </c>
      <c r="GL35" s="12">
        <v>312</v>
      </c>
      <c r="GM35" s="44" t="s">
        <v>74</v>
      </c>
      <c r="GN35" s="44">
        <v>553</v>
      </c>
      <c r="GO35" s="44">
        <v>471</v>
      </c>
      <c r="GP35" s="44">
        <v>356</v>
      </c>
      <c r="GQ35" s="8">
        <v>463</v>
      </c>
      <c r="GR35" s="8">
        <v>503</v>
      </c>
      <c r="GS35" s="8">
        <v>522</v>
      </c>
      <c r="GT35" s="8">
        <v>678</v>
      </c>
      <c r="GU35" s="8">
        <v>630</v>
      </c>
      <c r="GV35" s="8">
        <v>573</v>
      </c>
      <c r="GW35" s="1">
        <v>493</v>
      </c>
      <c r="GX35" s="1">
        <v>335</v>
      </c>
    </row>
    <row r="36" spans="1:206" x14ac:dyDescent="0.2">
      <c r="A36" s="1" t="s">
        <v>9</v>
      </c>
      <c r="B36" s="1">
        <v>27</v>
      </c>
      <c r="C36" s="8">
        <v>200</v>
      </c>
      <c r="D36" s="8">
        <v>278</v>
      </c>
      <c r="E36" s="8">
        <v>275</v>
      </c>
      <c r="F36" s="8">
        <v>227</v>
      </c>
      <c r="G36" s="8">
        <v>235</v>
      </c>
      <c r="H36" s="8">
        <v>232</v>
      </c>
      <c r="I36" s="8">
        <v>229</v>
      </c>
      <c r="J36" s="8">
        <v>218</v>
      </c>
      <c r="K36" s="8">
        <v>205</v>
      </c>
      <c r="L36" s="8">
        <v>212</v>
      </c>
      <c r="M36" s="8">
        <v>297</v>
      </c>
      <c r="N36" s="12">
        <v>267</v>
      </c>
      <c r="O36" s="8">
        <v>262</v>
      </c>
      <c r="P36" s="8">
        <v>205</v>
      </c>
      <c r="Q36" s="8">
        <v>270</v>
      </c>
      <c r="R36" s="8">
        <v>242</v>
      </c>
      <c r="S36" s="8">
        <v>216</v>
      </c>
      <c r="T36" s="8">
        <v>224</v>
      </c>
      <c r="U36" s="8">
        <v>226</v>
      </c>
      <c r="V36" s="8">
        <v>240</v>
      </c>
      <c r="W36" s="8">
        <v>374</v>
      </c>
      <c r="X36" s="8">
        <v>341</v>
      </c>
      <c r="Y36" s="8">
        <v>214</v>
      </c>
      <c r="Z36" s="12">
        <v>136</v>
      </c>
      <c r="AA36" s="8">
        <v>201</v>
      </c>
      <c r="AB36" s="8">
        <v>317</v>
      </c>
      <c r="AC36" s="8">
        <v>334</v>
      </c>
      <c r="AD36" s="8">
        <v>233</v>
      </c>
      <c r="AE36" s="8">
        <v>238</v>
      </c>
      <c r="AF36" s="8">
        <v>261</v>
      </c>
      <c r="AG36" s="8">
        <v>225</v>
      </c>
      <c r="AH36" s="8">
        <v>227</v>
      </c>
      <c r="AI36" s="8">
        <v>244</v>
      </c>
      <c r="AJ36" s="8">
        <v>263</v>
      </c>
      <c r="AK36" s="8">
        <v>226</v>
      </c>
      <c r="AL36" s="12">
        <v>216</v>
      </c>
      <c r="AM36" s="8">
        <v>246</v>
      </c>
      <c r="AN36" s="8">
        <v>298</v>
      </c>
      <c r="AO36" s="8">
        <v>354</v>
      </c>
      <c r="AP36" s="8">
        <v>331</v>
      </c>
      <c r="AQ36" s="8">
        <v>346</v>
      </c>
      <c r="AR36" s="8">
        <v>299</v>
      </c>
      <c r="AS36" s="8">
        <v>293</v>
      </c>
      <c r="AT36" s="8">
        <v>288</v>
      </c>
      <c r="AU36" s="8">
        <v>274</v>
      </c>
      <c r="AV36" s="8">
        <v>293</v>
      </c>
      <c r="AW36" s="8">
        <v>292</v>
      </c>
      <c r="AX36" s="12">
        <v>248</v>
      </c>
      <c r="AY36" s="8">
        <v>271</v>
      </c>
      <c r="AZ36" s="8">
        <v>325</v>
      </c>
      <c r="BA36" s="8">
        <v>315</v>
      </c>
      <c r="BB36" s="8">
        <v>337</v>
      </c>
      <c r="BC36" s="8">
        <v>318</v>
      </c>
      <c r="BD36" s="8">
        <v>324</v>
      </c>
      <c r="BE36" s="8">
        <v>339</v>
      </c>
      <c r="BF36" s="8">
        <v>298</v>
      </c>
      <c r="BG36" s="8">
        <v>353</v>
      </c>
      <c r="BH36" s="8">
        <v>308</v>
      </c>
      <c r="BI36" s="8">
        <v>206</v>
      </c>
      <c r="BJ36" s="12">
        <v>184</v>
      </c>
      <c r="BK36" s="8">
        <v>214</v>
      </c>
      <c r="BL36" s="8">
        <v>293</v>
      </c>
      <c r="BM36" s="8">
        <v>234</v>
      </c>
      <c r="BN36" s="8">
        <v>212</v>
      </c>
      <c r="BO36" s="8">
        <v>247</v>
      </c>
      <c r="BP36" s="8">
        <v>298</v>
      </c>
      <c r="BQ36" s="8">
        <v>321</v>
      </c>
      <c r="BR36" s="8">
        <v>277</v>
      </c>
      <c r="BS36" s="8">
        <v>286</v>
      </c>
      <c r="BT36" s="8">
        <v>270</v>
      </c>
      <c r="BU36" s="8">
        <v>282</v>
      </c>
      <c r="BV36" s="12">
        <v>253</v>
      </c>
      <c r="BW36" s="8">
        <v>259</v>
      </c>
      <c r="BX36" s="8">
        <v>294</v>
      </c>
      <c r="BY36" s="8">
        <v>303</v>
      </c>
      <c r="BZ36" s="8">
        <v>367</v>
      </c>
      <c r="CA36" s="8">
        <v>360</v>
      </c>
      <c r="CB36" s="8">
        <v>345</v>
      </c>
      <c r="CC36" s="8">
        <v>362</v>
      </c>
      <c r="CD36" s="8">
        <v>358</v>
      </c>
      <c r="CE36" s="8">
        <v>298</v>
      </c>
      <c r="CF36" s="8">
        <v>308</v>
      </c>
      <c r="CG36" s="8">
        <v>310</v>
      </c>
      <c r="CH36" s="12">
        <v>303</v>
      </c>
      <c r="CI36" s="8">
        <v>326</v>
      </c>
      <c r="CJ36" s="8">
        <v>414</v>
      </c>
      <c r="CK36" s="8">
        <v>435</v>
      </c>
      <c r="CL36" s="8">
        <v>393</v>
      </c>
      <c r="CM36" s="8">
        <v>374</v>
      </c>
      <c r="CN36" s="8">
        <v>337</v>
      </c>
      <c r="CO36" s="8">
        <v>343</v>
      </c>
      <c r="CP36" s="8">
        <v>334</v>
      </c>
      <c r="CQ36" s="8">
        <v>330</v>
      </c>
      <c r="CR36" s="8">
        <v>279</v>
      </c>
      <c r="CS36" s="8">
        <v>252</v>
      </c>
      <c r="CT36" s="12">
        <v>214</v>
      </c>
      <c r="CU36" s="8">
        <v>279</v>
      </c>
      <c r="CV36" s="8">
        <v>374</v>
      </c>
      <c r="CW36" s="8">
        <v>281</v>
      </c>
      <c r="CX36" s="8">
        <v>238</v>
      </c>
      <c r="CY36" s="8">
        <v>300</v>
      </c>
      <c r="CZ36" s="8">
        <v>303</v>
      </c>
      <c r="DA36" s="8">
        <v>243</v>
      </c>
      <c r="DB36" s="8">
        <v>187</v>
      </c>
      <c r="DC36" s="8">
        <v>199</v>
      </c>
      <c r="DD36" s="8">
        <v>201</v>
      </c>
      <c r="DE36" s="8">
        <v>216</v>
      </c>
      <c r="DF36" s="12">
        <v>214</v>
      </c>
      <c r="DG36" s="8">
        <v>203</v>
      </c>
      <c r="DH36" s="8">
        <v>236</v>
      </c>
      <c r="DI36" s="8">
        <v>243</v>
      </c>
      <c r="DJ36" s="8">
        <v>238</v>
      </c>
      <c r="DK36" s="8">
        <v>242</v>
      </c>
      <c r="DL36" s="8">
        <v>291</v>
      </c>
      <c r="DM36" s="8">
        <v>226</v>
      </c>
      <c r="DN36" s="8">
        <v>218</v>
      </c>
      <c r="DO36" s="8">
        <v>241</v>
      </c>
      <c r="DP36" s="8">
        <v>217</v>
      </c>
      <c r="DQ36" s="8">
        <v>202</v>
      </c>
      <c r="DR36" s="12">
        <v>195</v>
      </c>
      <c r="DS36" s="8">
        <v>163</v>
      </c>
      <c r="DT36" s="8">
        <v>181</v>
      </c>
      <c r="DU36" s="8">
        <v>269</v>
      </c>
      <c r="DV36" s="8">
        <v>305</v>
      </c>
      <c r="DW36" s="8">
        <v>281</v>
      </c>
      <c r="DX36" s="8">
        <v>283</v>
      </c>
      <c r="DY36" s="8">
        <v>254</v>
      </c>
      <c r="DZ36" s="8">
        <v>238</v>
      </c>
      <c r="EA36" s="8">
        <v>220</v>
      </c>
      <c r="EB36" s="8">
        <v>202</v>
      </c>
      <c r="EC36" s="8">
        <v>176</v>
      </c>
      <c r="ED36" s="12">
        <v>147</v>
      </c>
      <c r="EE36" s="8">
        <v>202</v>
      </c>
      <c r="EF36" s="8">
        <v>224</v>
      </c>
      <c r="EG36" s="8">
        <v>206</v>
      </c>
      <c r="EH36" s="8">
        <v>199</v>
      </c>
      <c r="EI36" s="8">
        <v>213</v>
      </c>
      <c r="EJ36" s="8">
        <v>258</v>
      </c>
      <c r="EK36" s="8">
        <v>197</v>
      </c>
      <c r="EL36" s="8">
        <v>171</v>
      </c>
      <c r="EM36" s="8">
        <v>161</v>
      </c>
      <c r="EN36" s="8">
        <v>133</v>
      </c>
      <c r="EO36" s="8">
        <v>134</v>
      </c>
      <c r="EP36" s="12">
        <v>117</v>
      </c>
      <c r="EQ36" s="8">
        <v>202</v>
      </c>
      <c r="ER36" s="8">
        <v>198</v>
      </c>
      <c r="ES36" s="8">
        <v>156</v>
      </c>
      <c r="ET36" s="8">
        <v>137</v>
      </c>
      <c r="EU36" s="8">
        <v>150</v>
      </c>
      <c r="EV36" s="8">
        <v>164</v>
      </c>
      <c r="EW36" s="8">
        <v>186</v>
      </c>
      <c r="EX36" s="8">
        <v>164</v>
      </c>
      <c r="EY36" s="8">
        <v>200</v>
      </c>
      <c r="EZ36" s="8">
        <v>182</v>
      </c>
      <c r="FA36" s="8">
        <v>159</v>
      </c>
      <c r="FB36" s="12">
        <v>146</v>
      </c>
      <c r="FC36" s="8">
        <v>180</v>
      </c>
      <c r="FD36" s="8">
        <v>191</v>
      </c>
      <c r="FE36" s="8">
        <v>211</v>
      </c>
      <c r="FF36" s="8">
        <v>210</v>
      </c>
      <c r="FG36" s="8">
        <v>197</v>
      </c>
      <c r="FH36" s="8">
        <v>183</v>
      </c>
      <c r="FI36" s="8">
        <v>180</v>
      </c>
      <c r="FJ36" s="8">
        <v>177</v>
      </c>
      <c r="FK36" s="8">
        <v>216</v>
      </c>
      <c r="FL36" s="8">
        <v>185</v>
      </c>
      <c r="FM36" s="8">
        <v>189</v>
      </c>
      <c r="FN36" s="12">
        <v>177</v>
      </c>
      <c r="FO36" s="8">
        <v>226</v>
      </c>
      <c r="FP36" s="8">
        <v>254</v>
      </c>
      <c r="FQ36" s="8">
        <v>257</v>
      </c>
      <c r="FR36" s="8">
        <v>287</v>
      </c>
      <c r="FS36" s="8">
        <v>306</v>
      </c>
      <c r="FT36" s="8">
        <v>407</v>
      </c>
      <c r="FU36" s="8">
        <v>800</v>
      </c>
      <c r="FV36" s="8">
        <v>819</v>
      </c>
      <c r="FW36" s="8">
        <v>722</v>
      </c>
      <c r="FX36" s="8">
        <v>551</v>
      </c>
      <c r="FY36" s="8">
        <v>745</v>
      </c>
      <c r="FZ36" s="12">
        <v>577</v>
      </c>
      <c r="GA36" s="8">
        <v>762</v>
      </c>
      <c r="GB36" s="8">
        <v>741</v>
      </c>
      <c r="GC36" s="8">
        <v>865</v>
      </c>
      <c r="GD36" s="8">
        <v>746</v>
      </c>
      <c r="GE36" s="8">
        <v>818</v>
      </c>
      <c r="GF36" s="8">
        <v>979</v>
      </c>
      <c r="GG36" s="8">
        <v>906</v>
      </c>
      <c r="GH36" s="8">
        <v>772</v>
      </c>
      <c r="GI36" s="8">
        <v>794</v>
      </c>
      <c r="GJ36" s="8">
        <v>705</v>
      </c>
      <c r="GK36" s="8">
        <v>824</v>
      </c>
      <c r="GL36" s="12">
        <v>720</v>
      </c>
      <c r="GM36" s="8">
        <v>1041</v>
      </c>
      <c r="GN36" s="8">
        <v>770</v>
      </c>
      <c r="GO36" s="8">
        <v>844</v>
      </c>
      <c r="GP36" s="8">
        <v>554</v>
      </c>
      <c r="GQ36" s="8">
        <v>587</v>
      </c>
      <c r="GR36" s="8">
        <v>874</v>
      </c>
      <c r="GS36" s="8">
        <v>854</v>
      </c>
      <c r="GT36" s="8">
        <v>858</v>
      </c>
      <c r="GU36" s="8">
        <v>953</v>
      </c>
      <c r="GV36" s="8">
        <v>1297</v>
      </c>
      <c r="GW36" s="1">
        <v>1193</v>
      </c>
      <c r="GX36" s="1">
        <v>930</v>
      </c>
    </row>
    <row r="37" spans="1:206" x14ac:dyDescent="0.2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12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12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12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12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12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12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12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12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12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12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12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12"/>
      <c r="FA37" s="8"/>
      <c r="FB37" s="12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12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12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12"/>
      <c r="GM37" s="8"/>
      <c r="GN37" s="8"/>
      <c r="GO37" s="8"/>
      <c r="GP37" s="8"/>
      <c r="GQ37" s="8"/>
      <c r="GR37" s="8"/>
      <c r="GS37" s="8"/>
      <c r="GT37" s="8"/>
      <c r="GU37" s="8"/>
      <c r="GV37" s="8"/>
    </row>
    <row r="38" spans="1:206" x14ac:dyDescent="0.2">
      <c r="A38" s="1" t="s">
        <v>10</v>
      </c>
      <c r="B38" s="1">
        <v>28</v>
      </c>
      <c r="C38" s="8">
        <v>1216</v>
      </c>
      <c r="D38" s="8">
        <v>1258</v>
      </c>
      <c r="E38" s="8">
        <v>1344</v>
      </c>
      <c r="F38" s="8">
        <v>1445</v>
      </c>
      <c r="G38" s="8">
        <v>1472</v>
      </c>
      <c r="H38" s="8">
        <v>1504</v>
      </c>
      <c r="I38" s="8">
        <v>1601</v>
      </c>
      <c r="J38" s="8">
        <v>1556</v>
      </c>
      <c r="K38" s="8">
        <v>1529</v>
      </c>
      <c r="L38" s="8">
        <v>1511</v>
      </c>
      <c r="M38" s="8">
        <v>1510</v>
      </c>
      <c r="N38" s="12">
        <v>1465</v>
      </c>
      <c r="O38" s="8">
        <v>1371</v>
      </c>
      <c r="P38" s="8">
        <v>1379</v>
      </c>
      <c r="Q38" s="8">
        <v>1358</v>
      </c>
      <c r="R38" s="8">
        <f>663+762</f>
        <v>1425</v>
      </c>
      <c r="S38" s="8">
        <v>1495</v>
      </c>
      <c r="T38" s="8">
        <f>871+739</f>
        <v>1610</v>
      </c>
      <c r="U38" s="8">
        <v>1686</v>
      </c>
      <c r="V38" s="8">
        <v>1645</v>
      </c>
      <c r="W38" s="8">
        <v>1623</v>
      </c>
      <c r="X38" s="8">
        <v>1637</v>
      </c>
      <c r="Y38" s="8">
        <f>803+842</f>
        <v>1645</v>
      </c>
      <c r="Z38" s="12">
        <v>1597</v>
      </c>
      <c r="AA38" s="8">
        <v>1507</v>
      </c>
      <c r="AB38" s="8">
        <v>1507</v>
      </c>
      <c r="AC38" s="8">
        <f>767+764</f>
        <v>1531</v>
      </c>
      <c r="AD38" s="8">
        <v>1598</v>
      </c>
      <c r="AE38" s="8">
        <v>1604</v>
      </c>
      <c r="AF38" s="8">
        <v>1641</v>
      </c>
      <c r="AG38" s="8">
        <v>1666</v>
      </c>
      <c r="AH38" s="8">
        <v>1619</v>
      </c>
      <c r="AI38" s="8">
        <v>1530</v>
      </c>
      <c r="AJ38" s="8">
        <v>1472</v>
      </c>
      <c r="AK38" s="8">
        <v>1435</v>
      </c>
      <c r="AL38" s="12">
        <v>1376</v>
      </c>
      <c r="AM38" s="8">
        <v>1329</v>
      </c>
      <c r="AN38" s="8">
        <v>1326</v>
      </c>
      <c r="AO38" s="8">
        <v>1321</v>
      </c>
      <c r="AP38" s="8">
        <v>1339</v>
      </c>
      <c r="AQ38" s="8">
        <v>1324</v>
      </c>
      <c r="AR38" s="8">
        <v>1384</v>
      </c>
      <c r="AS38" s="8">
        <v>1421</v>
      </c>
      <c r="AT38" s="8">
        <v>1353</v>
      </c>
      <c r="AU38" s="8">
        <v>1323</v>
      </c>
      <c r="AV38" s="8">
        <v>1252</v>
      </c>
      <c r="AW38" s="8">
        <v>1179</v>
      </c>
      <c r="AX38" s="12">
        <v>1140</v>
      </c>
      <c r="AY38" s="8">
        <v>1102</v>
      </c>
      <c r="AZ38" s="8">
        <v>1080</v>
      </c>
      <c r="BA38" s="8">
        <v>1098</v>
      </c>
      <c r="BB38" s="8">
        <v>1077</v>
      </c>
      <c r="BC38" s="8">
        <v>1113</v>
      </c>
      <c r="BD38" s="8">
        <v>1102</v>
      </c>
      <c r="BE38" s="8">
        <v>1093</v>
      </c>
      <c r="BF38" s="8">
        <v>1035</v>
      </c>
      <c r="BG38" s="8">
        <v>1064</v>
      </c>
      <c r="BH38" s="8">
        <v>1039</v>
      </c>
      <c r="BI38" s="8">
        <v>994</v>
      </c>
      <c r="BJ38" s="12">
        <v>986</v>
      </c>
      <c r="BK38" s="8">
        <v>934</v>
      </c>
      <c r="BL38" s="8">
        <v>912</v>
      </c>
      <c r="BM38" s="8">
        <v>999</v>
      </c>
      <c r="BN38" s="8">
        <v>1071</v>
      </c>
      <c r="BO38" s="8">
        <v>1095</v>
      </c>
      <c r="BP38" s="8">
        <v>1142</v>
      </c>
      <c r="BQ38" s="8">
        <v>1222</v>
      </c>
      <c r="BR38" s="8">
        <v>1270</v>
      </c>
      <c r="BS38" s="8">
        <v>1329</v>
      </c>
      <c r="BT38" s="8">
        <v>1336</v>
      </c>
      <c r="BU38" s="8">
        <v>1390</v>
      </c>
      <c r="BV38" s="12">
        <v>1348</v>
      </c>
      <c r="BW38" s="8">
        <v>1315</v>
      </c>
      <c r="BX38" s="8">
        <v>1340</v>
      </c>
      <c r="BY38" s="8">
        <v>1502</v>
      </c>
      <c r="BZ38" s="8">
        <v>1538</v>
      </c>
      <c r="CA38" s="8">
        <v>1598</v>
      </c>
      <c r="CB38" s="8">
        <v>1633</v>
      </c>
      <c r="CC38" s="8">
        <v>1671</v>
      </c>
      <c r="CD38" s="8">
        <v>1638</v>
      </c>
      <c r="CE38" s="8">
        <v>1698</v>
      </c>
      <c r="CF38" s="8">
        <v>1600</v>
      </c>
      <c r="CG38" s="8">
        <v>1616</v>
      </c>
      <c r="CH38" s="12">
        <v>1535</v>
      </c>
      <c r="CI38" s="8">
        <v>1383</v>
      </c>
      <c r="CJ38" s="8">
        <v>1359</v>
      </c>
      <c r="CK38" s="8">
        <v>1380</v>
      </c>
      <c r="CL38" s="8">
        <v>1281</v>
      </c>
      <c r="CM38" s="8">
        <v>1328</v>
      </c>
      <c r="CN38" s="8">
        <v>1315</v>
      </c>
      <c r="CO38" s="8">
        <v>1262</v>
      </c>
      <c r="CP38" s="8">
        <v>1157</v>
      </c>
      <c r="CQ38" s="8">
        <v>1140</v>
      </c>
      <c r="CR38" s="8">
        <v>1131</v>
      </c>
      <c r="CS38" s="8">
        <v>1137</v>
      </c>
      <c r="CT38" s="12">
        <v>1082</v>
      </c>
      <c r="CU38" s="8">
        <v>1054</v>
      </c>
      <c r="CV38" s="8">
        <v>1049</v>
      </c>
      <c r="CW38" s="8">
        <v>1114</v>
      </c>
      <c r="CX38" s="8">
        <v>1142</v>
      </c>
      <c r="CY38" s="8">
        <v>1123</v>
      </c>
      <c r="CZ38" s="8">
        <v>1163</v>
      </c>
      <c r="DA38" s="8">
        <v>1185</v>
      </c>
      <c r="DB38" s="8">
        <v>1197</v>
      </c>
      <c r="DC38" s="8">
        <v>1178</v>
      </c>
      <c r="DD38" s="8">
        <v>1153</v>
      </c>
      <c r="DE38" s="8">
        <v>1186</v>
      </c>
      <c r="DF38" s="12">
        <v>1145</v>
      </c>
      <c r="DG38" s="8">
        <v>1133</v>
      </c>
      <c r="DH38" s="8">
        <v>1124</v>
      </c>
      <c r="DI38" s="8">
        <v>1150</v>
      </c>
      <c r="DJ38" s="8">
        <v>1214</v>
      </c>
      <c r="DK38" s="8">
        <v>1197</v>
      </c>
      <c r="DL38" s="8">
        <v>1261</v>
      </c>
      <c r="DM38" s="8">
        <v>1313</v>
      </c>
      <c r="DN38" s="8">
        <v>1275</v>
      </c>
      <c r="DO38" s="8">
        <v>1265</v>
      </c>
      <c r="DP38" s="8">
        <v>1290</v>
      </c>
      <c r="DQ38" s="8">
        <v>1244</v>
      </c>
      <c r="DR38" s="12">
        <v>1177</v>
      </c>
      <c r="DS38" s="8">
        <v>1137</v>
      </c>
      <c r="DT38" s="8">
        <v>1097</v>
      </c>
      <c r="DU38" s="8">
        <v>1119</v>
      </c>
      <c r="DV38" s="8">
        <v>1171</v>
      </c>
      <c r="DW38" s="8">
        <v>1203</v>
      </c>
      <c r="DX38" s="8">
        <v>1266</v>
      </c>
      <c r="DY38" s="8">
        <v>1282</v>
      </c>
      <c r="DZ38" s="8">
        <v>1254</v>
      </c>
      <c r="EA38" s="8">
        <v>1211</v>
      </c>
      <c r="EB38" s="8">
        <v>1224</v>
      </c>
      <c r="EC38" s="8">
        <v>1203</v>
      </c>
      <c r="ED38" s="12">
        <v>1151</v>
      </c>
      <c r="EE38" s="8">
        <v>1092</v>
      </c>
      <c r="EF38" s="8">
        <v>1091</v>
      </c>
      <c r="EG38" s="8">
        <v>1183</v>
      </c>
      <c r="EH38" s="8">
        <v>1235</v>
      </c>
      <c r="EI38" s="8">
        <v>1225</v>
      </c>
      <c r="EJ38" s="8">
        <v>1272</v>
      </c>
      <c r="EK38" s="8">
        <v>1329</v>
      </c>
      <c r="EL38" s="8">
        <v>1345</v>
      </c>
      <c r="EM38" s="8">
        <v>1361</v>
      </c>
      <c r="EN38" s="8">
        <v>1344</v>
      </c>
      <c r="EO38" s="8">
        <v>1398</v>
      </c>
      <c r="EP38" s="12">
        <v>1304</v>
      </c>
      <c r="EQ38" s="8">
        <v>1263</v>
      </c>
      <c r="ER38" s="8">
        <v>1317</v>
      </c>
      <c r="ES38" s="8">
        <v>1326</v>
      </c>
      <c r="ET38" s="8">
        <v>1392</v>
      </c>
      <c r="EU38" s="8">
        <v>1415</v>
      </c>
      <c r="EV38" s="8">
        <v>1478</v>
      </c>
      <c r="EW38" s="8">
        <v>1534</v>
      </c>
      <c r="EX38" s="8">
        <v>1492</v>
      </c>
      <c r="EY38" s="8">
        <v>1486</v>
      </c>
      <c r="EZ38" s="8">
        <v>1485</v>
      </c>
      <c r="FA38" s="8">
        <v>1456</v>
      </c>
      <c r="FB38" s="12">
        <v>1410</v>
      </c>
      <c r="FC38" s="8">
        <v>1353</v>
      </c>
      <c r="FD38" s="8">
        <v>1424</v>
      </c>
      <c r="FE38" s="8">
        <v>1429</v>
      </c>
      <c r="FF38" s="8">
        <v>1438</v>
      </c>
      <c r="FG38" s="8">
        <v>1527</v>
      </c>
      <c r="FH38" s="8">
        <v>1588</v>
      </c>
      <c r="FI38" s="8">
        <v>1668</v>
      </c>
      <c r="FJ38" s="8">
        <v>1654</v>
      </c>
      <c r="FK38" s="8">
        <v>1637</v>
      </c>
      <c r="FL38" s="8">
        <v>1582</v>
      </c>
      <c r="FM38" s="8">
        <v>1600</v>
      </c>
      <c r="FN38" s="12">
        <v>1500</v>
      </c>
      <c r="FO38" s="8">
        <v>1452</v>
      </c>
      <c r="FP38" s="8">
        <v>1438</v>
      </c>
      <c r="FQ38" s="8">
        <v>1593</v>
      </c>
      <c r="FR38" s="8">
        <v>1690</v>
      </c>
      <c r="FS38" s="8">
        <v>1666</v>
      </c>
      <c r="FT38" s="8">
        <v>1671</v>
      </c>
      <c r="FU38" s="8">
        <v>1671</v>
      </c>
      <c r="FV38" s="8">
        <v>1623</v>
      </c>
      <c r="FW38" s="8">
        <v>1556</v>
      </c>
      <c r="FX38" s="8">
        <v>1558</v>
      </c>
      <c r="FY38" s="8">
        <v>1546</v>
      </c>
      <c r="FZ38" s="12">
        <v>1443</v>
      </c>
      <c r="GA38" s="8">
        <v>1381</v>
      </c>
      <c r="GB38" s="8">
        <v>1384</v>
      </c>
      <c r="GC38" s="8">
        <v>1441</v>
      </c>
      <c r="GD38" s="8">
        <v>1511</v>
      </c>
      <c r="GE38" s="8">
        <v>1485</v>
      </c>
      <c r="GF38" s="8">
        <v>1477</v>
      </c>
      <c r="GG38" s="8">
        <v>1514</v>
      </c>
      <c r="GH38" s="8">
        <v>1448</v>
      </c>
      <c r="GI38" s="8">
        <v>1413</v>
      </c>
      <c r="GJ38" s="8">
        <v>1432</v>
      </c>
      <c r="GK38" s="8">
        <v>1401</v>
      </c>
      <c r="GL38" s="12">
        <v>1344</v>
      </c>
      <c r="GM38" s="8">
        <v>1330</v>
      </c>
      <c r="GN38" s="8">
        <v>1314</v>
      </c>
      <c r="GO38" s="8">
        <v>1412</v>
      </c>
      <c r="GP38" s="8">
        <v>1501</v>
      </c>
      <c r="GQ38" s="8">
        <v>1550</v>
      </c>
      <c r="GR38" s="8">
        <v>1695</v>
      </c>
      <c r="GS38" s="8">
        <v>1800</v>
      </c>
      <c r="GT38" s="8">
        <v>1793</v>
      </c>
      <c r="GU38" s="8">
        <v>1836</v>
      </c>
      <c r="GV38" s="8">
        <v>1858</v>
      </c>
      <c r="GW38" s="1">
        <v>1987</v>
      </c>
      <c r="GX38" s="1">
        <v>1895</v>
      </c>
    </row>
    <row r="39" spans="1:206" x14ac:dyDescent="0.2">
      <c r="A39" s="1" t="s">
        <v>11</v>
      </c>
      <c r="B39" s="1">
        <v>29</v>
      </c>
      <c r="C39" s="8">
        <v>645</v>
      </c>
      <c r="D39" s="8">
        <v>642</v>
      </c>
      <c r="E39" s="8">
        <v>603</v>
      </c>
      <c r="F39" s="8">
        <v>592</v>
      </c>
      <c r="G39" s="8">
        <v>578</v>
      </c>
      <c r="H39" s="8">
        <v>597</v>
      </c>
      <c r="I39" s="8">
        <v>513</v>
      </c>
      <c r="J39" s="8">
        <v>511</v>
      </c>
      <c r="K39" s="8">
        <v>544</v>
      </c>
      <c r="L39" s="8">
        <v>552</v>
      </c>
      <c r="M39" s="8">
        <v>592</v>
      </c>
      <c r="N39" s="12">
        <v>591</v>
      </c>
      <c r="O39" s="8">
        <v>602</v>
      </c>
      <c r="P39" s="8">
        <v>626</v>
      </c>
      <c r="Q39" s="8">
        <v>629</v>
      </c>
      <c r="R39" s="8">
        <f>295+341</f>
        <v>636</v>
      </c>
      <c r="S39" s="8">
        <v>649</v>
      </c>
      <c r="T39" s="8">
        <f>317+284</f>
        <v>601</v>
      </c>
      <c r="U39" s="8">
        <v>502</v>
      </c>
      <c r="V39" s="8">
        <v>475</v>
      </c>
      <c r="W39" s="8">
        <v>406</v>
      </c>
      <c r="X39" s="8">
        <v>440</v>
      </c>
      <c r="Y39" s="8">
        <f>221+233</f>
        <v>454</v>
      </c>
      <c r="Z39" s="12">
        <v>460</v>
      </c>
      <c r="AA39" s="8">
        <v>473</v>
      </c>
      <c r="AB39" s="8">
        <v>468</v>
      </c>
      <c r="AC39" s="8">
        <f>293+231</f>
        <v>524</v>
      </c>
      <c r="AD39" s="8">
        <v>479</v>
      </c>
      <c r="AE39" s="8">
        <v>478</v>
      </c>
      <c r="AF39" s="8">
        <v>455</v>
      </c>
      <c r="AG39" s="8">
        <v>403</v>
      </c>
      <c r="AH39" s="8">
        <v>321</v>
      </c>
      <c r="AI39" s="8">
        <v>308</v>
      </c>
      <c r="AJ39" s="8">
        <v>328</v>
      </c>
      <c r="AK39" s="8">
        <v>448</v>
      </c>
      <c r="AL39" s="12">
        <v>375</v>
      </c>
      <c r="AM39" s="8">
        <v>367</v>
      </c>
      <c r="AN39" s="8">
        <v>413</v>
      </c>
      <c r="AO39" s="8">
        <v>421</v>
      </c>
      <c r="AP39" s="8">
        <v>434</v>
      </c>
      <c r="AQ39" s="8">
        <v>425</v>
      </c>
      <c r="AR39" s="8">
        <v>384</v>
      </c>
      <c r="AS39" s="8">
        <v>332</v>
      </c>
      <c r="AT39" s="8">
        <v>281</v>
      </c>
      <c r="AU39" s="8">
        <v>308</v>
      </c>
      <c r="AV39" s="8">
        <v>378</v>
      </c>
      <c r="AW39" s="8">
        <v>383</v>
      </c>
      <c r="AX39" s="12">
        <v>385</v>
      </c>
      <c r="AY39" s="8">
        <v>411</v>
      </c>
      <c r="AZ39" s="8">
        <v>418</v>
      </c>
      <c r="BA39" s="8">
        <v>431</v>
      </c>
      <c r="BB39" s="8">
        <v>418</v>
      </c>
      <c r="BC39" s="8">
        <v>397</v>
      </c>
      <c r="BD39" s="8">
        <v>361</v>
      </c>
      <c r="BE39" s="8">
        <v>317</v>
      </c>
      <c r="BF39" s="8">
        <v>310</v>
      </c>
      <c r="BG39" s="8">
        <v>317</v>
      </c>
      <c r="BH39" s="8">
        <v>371</v>
      </c>
      <c r="BI39" s="8">
        <v>381</v>
      </c>
      <c r="BJ39" s="12">
        <v>390</v>
      </c>
      <c r="BK39" s="8">
        <v>427</v>
      </c>
      <c r="BL39" s="8">
        <v>434</v>
      </c>
      <c r="BM39" s="8">
        <v>420</v>
      </c>
      <c r="BN39" s="8">
        <v>411</v>
      </c>
      <c r="BO39" s="8">
        <v>398</v>
      </c>
      <c r="BP39" s="8">
        <v>384</v>
      </c>
      <c r="BQ39" s="8">
        <v>333</v>
      </c>
      <c r="BR39" s="8">
        <v>293</v>
      </c>
      <c r="BS39" s="8">
        <v>258</v>
      </c>
      <c r="BT39" s="8">
        <v>245</v>
      </c>
      <c r="BU39" s="8">
        <v>239</v>
      </c>
      <c r="BV39" s="12">
        <v>308</v>
      </c>
      <c r="BW39" s="8">
        <v>340</v>
      </c>
      <c r="BX39" s="8">
        <v>354</v>
      </c>
      <c r="BY39" s="8">
        <v>348</v>
      </c>
      <c r="BZ39" s="8">
        <v>331</v>
      </c>
      <c r="CA39" s="8">
        <v>314</v>
      </c>
      <c r="CB39" s="8">
        <v>287</v>
      </c>
      <c r="CC39" s="8">
        <v>270</v>
      </c>
      <c r="CD39" s="8">
        <v>241</v>
      </c>
      <c r="CE39" s="8">
        <v>324</v>
      </c>
      <c r="CF39" s="8">
        <v>349</v>
      </c>
      <c r="CG39" s="8">
        <v>347</v>
      </c>
      <c r="CH39" s="12">
        <v>337</v>
      </c>
      <c r="CI39" s="8">
        <v>355</v>
      </c>
      <c r="CJ39" s="8">
        <v>384</v>
      </c>
      <c r="CK39" s="8">
        <v>421</v>
      </c>
      <c r="CL39" s="8">
        <v>388</v>
      </c>
      <c r="CM39" s="8">
        <v>374</v>
      </c>
      <c r="CN39" s="8">
        <v>330</v>
      </c>
      <c r="CO39" s="8">
        <v>224</v>
      </c>
      <c r="CP39" s="8">
        <v>239</v>
      </c>
      <c r="CQ39" s="8">
        <v>296</v>
      </c>
      <c r="CR39" s="8">
        <v>322</v>
      </c>
      <c r="CS39" s="8">
        <v>331</v>
      </c>
      <c r="CT39" s="12">
        <v>292</v>
      </c>
      <c r="CU39" s="8">
        <v>336</v>
      </c>
      <c r="CV39" s="8">
        <v>379</v>
      </c>
      <c r="CW39" s="8">
        <v>358</v>
      </c>
      <c r="CX39" s="8">
        <v>360</v>
      </c>
      <c r="CY39" s="8">
        <v>359</v>
      </c>
      <c r="CZ39" s="8">
        <v>329</v>
      </c>
      <c r="DA39" s="8">
        <v>252</v>
      </c>
      <c r="DB39" s="8">
        <v>241</v>
      </c>
      <c r="DC39" s="8">
        <v>296</v>
      </c>
      <c r="DD39" s="8">
        <v>336</v>
      </c>
      <c r="DE39" s="8">
        <v>308</v>
      </c>
      <c r="DF39" s="12">
        <v>286</v>
      </c>
      <c r="DG39" s="8">
        <v>309</v>
      </c>
      <c r="DH39" s="8">
        <v>330</v>
      </c>
      <c r="DI39" s="8">
        <v>324</v>
      </c>
      <c r="DJ39" s="8">
        <v>324</v>
      </c>
      <c r="DK39" s="8">
        <v>319</v>
      </c>
      <c r="DL39" s="8">
        <v>301</v>
      </c>
      <c r="DM39" s="8">
        <v>254</v>
      </c>
      <c r="DN39" s="8">
        <v>253</v>
      </c>
      <c r="DO39" s="8">
        <v>291</v>
      </c>
      <c r="DP39" s="8">
        <v>328</v>
      </c>
      <c r="DQ39" s="8">
        <v>332</v>
      </c>
      <c r="DR39" s="12">
        <v>327</v>
      </c>
      <c r="DS39" s="8">
        <v>366</v>
      </c>
      <c r="DT39" s="8">
        <v>362</v>
      </c>
      <c r="DU39" s="8">
        <v>357</v>
      </c>
      <c r="DV39" s="8">
        <v>345</v>
      </c>
      <c r="DW39" s="8">
        <v>325</v>
      </c>
      <c r="DX39" s="8">
        <v>295</v>
      </c>
      <c r="DY39" s="8">
        <v>211</v>
      </c>
      <c r="DZ39" s="8">
        <v>198</v>
      </c>
      <c r="EA39" s="8">
        <v>269</v>
      </c>
      <c r="EB39" s="8">
        <v>296</v>
      </c>
      <c r="EC39" s="8">
        <v>297</v>
      </c>
      <c r="ED39" s="12">
        <v>284</v>
      </c>
      <c r="EE39" s="8">
        <v>305</v>
      </c>
      <c r="EF39" s="8">
        <v>320</v>
      </c>
      <c r="EG39" s="8">
        <v>319</v>
      </c>
      <c r="EH39" s="8">
        <v>312</v>
      </c>
      <c r="EI39" s="8">
        <v>315</v>
      </c>
      <c r="EJ39" s="8">
        <v>281</v>
      </c>
      <c r="EK39" s="8">
        <v>246</v>
      </c>
      <c r="EL39" s="8">
        <v>214</v>
      </c>
      <c r="EM39" s="8">
        <v>280</v>
      </c>
      <c r="EN39" s="8">
        <v>313</v>
      </c>
      <c r="EO39" s="8">
        <v>343</v>
      </c>
      <c r="EP39" s="12">
        <v>321</v>
      </c>
      <c r="EQ39" s="8">
        <v>336</v>
      </c>
      <c r="ER39" s="8">
        <v>351</v>
      </c>
      <c r="ES39" s="8">
        <v>329</v>
      </c>
      <c r="ET39" s="8">
        <v>306</v>
      </c>
      <c r="EU39" s="8">
        <v>316</v>
      </c>
      <c r="EV39" s="8">
        <v>294</v>
      </c>
      <c r="EW39" s="8">
        <v>218</v>
      </c>
      <c r="EX39" s="8">
        <v>222</v>
      </c>
      <c r="EY39" s="8">
        <v>276</v>
      </c>
      <c r="EZ39" s="8">
        <v>290</v>
      </c>
      <c r="FA39" s="8">
        <v>315</v>
      </c>
      <c r="FB39" s="12">
        <v>301</v>
      </c>
      <c r="FC39" s="8">
        <v>351</v>
      </c>
      <c r="FD39" s="8">
        <v>384</v>
      </c>
      <c r="FE39" s="8">
        <v>377</v>
      </c>
      <c r="FF39" s="8">
        <v>385</v>
      </c>
      <c r="FG39" s="8">
        <v>400</v>
      </c>
      <c r="FH39" s="8">
        <v>377</v>
      </c>
      <c r="FI39" s="8">
        <v>334</v>
      </c>
      <c r="FJ39" s="8">
        <v>317</v>
      </c>
      <c r="FK39" s="8">
        <v>390</v>
      </c>
      <c r="FL39" s="8">
        <v>413</v>
      </c>
      <c r="FM39" s="8">
        <v>409</v>
      </c>
      <c r="FN39" s="12">
        <v>361</v>
      </c>
      <c r="FO39" s="8">
        <v>428</v>
      </c>
      <c r="FP39" s="8">
        <v>449</v>
      </c>
      <c r="FQ39" s="8">
        <v>329</v>
      </c>
      <c r="FR39" s="8">
        <v>331</v>
      </c>
      <c r="FS39" s="8">
        <v>316</v>
      </c>
      <c r="FT39" s="8">
        <v>258</v>
      </c>
      <c r="FU39" s="8">
        <v>188</v>
      </c>
      <c r="FV39" s="8">
        <v>175</v>
      </c>
      <c r="FW39" s="8">
        <v>224</v>
      </c>
      <c r="FX39" s="8">
        <v>262</v>
      </c>
      <c r="FY39" s="8">
        <v>268</v>
      </c>
      <c r="FZ39" s="12">
        <v>262</v>
      </c>
      <c r="GA39" s="8">
        <v>290</v>
      </c>
      <c r="GB39" s="8">
        <v>301</v>
      </c>
      <c r="GC39" s="8">
        <v>290</v>
      </c>
      <c r="GD39" s="8">
        <v>290</v>
      </c>
      <c r="GE39" s="8">
        <v>256</v>
      </c>
      <c r="GF39" s="8">
        <v>245</v>
      </c>
      <c r="GG39" s="8">
        <v>171</v>
      </c>
      <c r="GH39" s="8">
        <v>143</v>
      </c>
      <c r="GI39" s="8">
        <v>200</v>
      </c>
      <c r="GJ39" s="8">
        <v>246</v>
      </c>
      <c r="GK39" s="8">
        <v>259</v>
      </c>
      <c r="GL39" s="12">
        <v>238</v>
      </c>
      <c r="GM39" s="8">
        <v>260</v>
      </c>
      <c r="GN39" s="8">
        <v>235</v>
      </c>
      <c r="GO39" s="8">
        <v>165</v>
      </c>
      <c r="GP39" s="8">
        <v>142</v>
      </c>
      <c r="GQ39" s="8">
        <v>145</v>
      </c>
      <c r="GR39" s="8">
        <v>190</v>
      </c>
      <c r="GS39" s="8">
        <v>204</v>
      </c>
      <c r="GT39" s="8">
        <v>205</v>
      </c>
      <c r="GU39" s="8">
        <v>243</v>
      </c>
      <c r="GV39" s="8">
        <v>269</v>
      </c>
      <c r="GW39" s="1">
        <v>306</v>
      </c>
      <c r="GX39" s="1">
        <v>289</v>
      </c>
    </row>
    <row r="40" spans="1:206" x14ac:dyDescent="0.2">
      <c r="A40" s="1" t="s">
        <v>12</v>
      </c>
      <c r="B40" s="1">
        <v>30</v>
      </c>
      <c r="C40" s="8">
        <v>36</v>
      </c>
      <c r="D40" s="8">
        <v>42</v>
      </c>
      <c r="E40" s="8">
        <v>57</v>
      </c>
      <c r="F40" s="8">
        <v>67</v>
      </c>
      <c r="G40" s="8">
        <v>67</v>
      </c>
      <c r="H40" s="8">
        <v>50</v>
      </c>
      <c r="I40" s="8">
        <v>35</v>
      </c>
      <c r="J40" s="8">
        <v>47</v>
      </c>
      <c r="K40" s="8">
        <v>59</v>
      </c>
      <c r="L40" s="8">
        <v>67</v>
      </c>
      <c r="M40" s="8">
        <v>72</v>
      </c>
      <c r="N40" s="12">
        <v>43</v>
      </c>
      <c r="O40" s="8">
        <v>37</v>
      </c>
      <c r="P40" s="8">
        <v>42</v>
      </c>
      <c r="Q40" s="8">
        <v>47</v>
      </c>
      <c r="R40" s="8">
        <f>20+31</f>
        <v>51</v>
      </c>
      <c r="S40" s="8">
        <v>56</v>
      </c>
      <c r="T40" s="8">
        <f>30+30</f>
        <v>60</v>
      </c>
      <c r="U40" s="8">
        <v>52</v>
      </c>
      <c r="V40" s="8">
        <v>51</v>
      </c>
      <c r="W40" s="8">
        <v>72</v>
      </c>
      <c r="X40" s="8">
        <v>55</v>
      </c>
      <c r="Y40" s="8">
        <f>39+29</f>
        <v>68</v>
      </c>
      <c r="Z40" s="12">
        <v>47</v>
      </c>
      <c r="AA40" s="8">
        <v>63</v>
      </c>
      <c r="AB40" s="8">
        <v>62</v>
      </c>
      <c r="AC40" s="8">
        <f>28+39</f>
        <v>67</v>
      </c>
      <c r="AD40" s="8">
        <v>56</v>
      </c>
      <c r="AE40" s="8">
        <v>53</v>
      </c>
      <c r="AF40" s="8">
        <v>43</v>
      </c>
      <c r="AG40" s="8">
        <v>28</v>
      </c>
      <c r="AH40" s="8">
        <v>127</v>
      </c>
      <c r="AI40" s="8">
        <v>149</v>
      </c>
      <c r="AJ40" s="8">
        <v>151</v>
      </c>
      <c r="AK40" s="8">
        <v>147</v>
      </c>
      <c r="AL40" s="12">
        <v>106</v>
      </c>
      <c r="AM40" s="8">
        <v>126</v>
      </c>
      <c r="AN40" s="8">
        <v>136</v>
      </c>
      <c r="AO40" s="8">
        <v>128</v>
      </c>
      <c r="AP40" s="8">
        <v>117</v>
      </c>
      <c r="AQ40" s="8">
        <v>118</v>
      </c>
      <c r="AR40" s="8">
        <v>92</v>
      </c>
      <c r="AS40" s="8">
        <v>75</v>
      </c>
      <c r="AT40" s="8">
        <v>89</v>
      </c>
      <c r="AU40" s="8">
        <v>96</v>
      </c>
      <c r="AV40" s="8">
        <v>108</v>
      </c>
      <c r="AW40" s="8">
        <v>122</v>
      </c>
      <c r="AX40" s="12">
        <v>110</v>
      </c>
      <c r="AY40" s="8">
        <v>132</v>
      </c>
      <c r="AZ40" s="8">
        <v>127</v>
      </c>
      <c r="BA40" s="8">
        <v>118</v>
      </c>
      <c r="BB40" s="8">
        <v>100</v>
      </c>
      <c r="BC40" s="8">
        <v>118</v>
      </c>
      <c r="BD40" s="8">
        <v>118</v>
      </c>
      <c r="BE40" s="8">
        <v>93</v>
      </c>
      <c r="BF40" s="8">
        <v>106</v>
      </c>
      <c r="BG40" s="8">
        <v>103</v>
      </c>
      <c r="BH40" s="8">
        <v>88</v>
      </c>
      <c r="BI40" s="8">
        <v>75</v>
      </c>
      <c r="BJ40" s="12">
        <v>66</v>
      </c>
      <c r="BK40" s="8">
        <v>84</v>
      </c>
      <c r="BL40" s="8">
        <v>80</v>
      </c>
      <c r="BM40" s="8">
        <v>102</v>
      </c>
      <c r="BN40" s="8">
        <v>102</v>
      </c>
      <c r="BO40" s="8">
        <v>110</v>
      </c>
      <c r="BP40" s="8">
        <v>105</v>
      </c>
      <c r="BQ40" s="8">
        <v>76</v>
      </c>
      <c r="BR40" s="8">
        <v>100</v>
      </c>
      <c r="BS40" s="8">
        <v>100</v>
      </c>
      <c r="BT40" s="8">
        <v>102</v>
      </c>
      <c r="BU40" s="8">
        <v>107</v>
      </c>
      <c r="BV40" s="12">
        <v>90</v>
      </c>
      <c r="BW40" s="8">
        <v>95</v>
      </c>
      <c r="BX40" s="8">
        <v>92</v>
      </c>
      <c r="BY40" s="8">
        <v>101</v>
      </c>
      <c r="BZ40" s="8">
        <v>105</v>
      </c>
      <c r="CA40" s="8">
        <v>94</v>
      </c>
      <c r="CB40" s="8">
        <v>91</v>
      </c>
      <c r="CC40" s="8">
        <v>87</v>
      </c>
      <c r="CD40" s="8">
        <v>111</v>
      </c>
      <c r="CE40" s="8">
        <v>131</v>
      </c>
      <c r="CF40" s="8">
        <v>115</v>
      </c>
      <c r="CG40" s="8">
        <v>108</v>
      </c>
      <c r="CH40" s="12">
        <v>100</v>
      </c>
      <c r="CI40" s="8">
        <v>123</v>
      </c>
      <c r="CJ40" s="8">
        <v>132</v>
      </c>
      <c r="CK40" s="8">
        <v>148</v>
      </c>
      <c r="CL40" s="8">
        <v>126</v>
      </c>
      <c r="CM40" s="8">
        <v>119</v>
      </c>
      <c r="CN40" s="8">
        <v>113</v>
      </c>
      <c r="CO40" s="8">
        <v>90</v>
      </c>
      <c r="CP40" s="8">
        <v>121</v>
      </c>
      <c r="CQ40" s="8">
        <v>121</v>
      </c>
      <c r="CR40" s="8">
        <v>117</v>
      </c>
      <c r="CS40" s="8">
        <v>124</v>
      </c>
      <c r="CT40" s="12">
        <v>104</v>
      </c>
      <c r="CU40" s="8">
        <v>145</v>
      </c>
      <c r="CV40" s="8">
        <v>141</v>
      </c>
      <c r="CW40" s="8">
        <v>113</v>
      </c>
      <c r="CX40" s="8">
        <v>126</v>
      </c>
      <c r="CY40" s="8">
        <v>125</v>
      </c>
      <c r="CZ40" s="8">
        <v>105</v>
      </c>
      <c r="DA40" s="8">
        <v>95</v>
      </c>
      <c r="DB40" s="8">
        <v>103</v>
      </c>
      <c r="DC40" s="8">
        <v>102</v>
      </c>
      <c r="DD40" s="8">
        <v>126</v>
      </c>
      <c r="DE40" s="8">
        <v>114</v>
      </c>
      <c r="DF40" s="12">
        <v>96</v>
      </c>
      <c r="DG40" s="8">
        <v>109</v>
      </c>
      <c r="DH40" s="8">
        <v>118</v>
      </c>
      <c r="DI40" s="8">
        <v>144</v>
      </c>
      <c r="DJ40" s="8">
        <v>155</v>
      </c>
      <c r="DK40" s="8">
        <v>134</v>
      </c>
      <c r="DL40" s="8">
        <v>125</v>
      </c>
      <c r="DM40" s="8">
        <v>99</v>
      </c>
      <c r="DN40" s="8">
        <v>115</v>
      </c>
      <c r="DO40" s="8">
        <v>121</v>
      </c>
      <c r="DP40" s="8">
        <v>125</v>
      </c>
      <c r="DQ40" s="8">
        <v>124</v>
      </c>
      <c r="DR40" s="12">
        <v>106</v>
      </c>
      <c r="DS40" s="8">
        <v>125</v>
      </c>
      <c r="DT40" s="8">
        <v>121</v>
      </c>
      <c r="DU40" s="8">
        <v>113</v>
      </c>
      <c r="DV40" s="8">
        <v>103</v>
      </c>
      <c r="DW40" s="8">
        <v>110</v>
      </c>
      <c r="DX40" s="8">
        <v>106</v>
      </c>
      <c r="DY40" s="8">
        <v>83</v>
      </c>
      <c r="DZ40" s="8">
        <v>84</v>
      </c>
      <c r="EA40" s="8">
        <v>81</v>
      </c>
      <c r="EB40" s="8">
        <v>83</v>
      </c>
      <c r="EC40" s="8">
        <v>89</v>
      </c>
      <c r="ED40" s="12">
        <v>84</v>
      </c>
      <c r="EE40" s="8">
        <v>104</v>
      </c>
      <c r="EF40" s="8">
        <v>124</v>
      </c>
      <c r="EG40" s="8">
        <v>154</v>
      </c>
      <c r="EH40" s="8">
        <v>125</v>
      </c>
      <c r="EI40" s="8">
        <v>137</v>
      </c>
      <c r="EJ40" s="8">
        <v>138</v>
      </c>
      <c r="EK40" s="8">
        <v>111</v>
      </c>
      <c r="EL40" s="8">
        <v>117</v>
      </c>
      <c r="EM40" s="8">
        <v>130</v>
      </c>
      <c r="EN40" s="8">
        <v>157</v>
      </c>
      <c r="EO40" s="8">
        <v>185</v>
      </c>
      <c r="EP40" s="12">
        <v>150</v>
      </c>
      <c r="EQ40" s="8">
        <v>178</v>
      </c>
      <c r="ER40" s="8">
        <v>184</v>
      </c>
      <c r="ES40" s="8">
        <v>182</v>
      </c>
      <c r="ET40" s="8">
        <v>168</v>
      </c>
      <c r="EU40" s="8">
        <v>209</v>
      </c>
      <c r="EV40" s="8">
        <v>210</v>
      </c>
      <c r="EW40" s="8">
        <v>172</v>
      </c>
      <c r="EX40" s="8">
        <v>201</v>
      </c>
      <c r="EY40" s="8">
        <v>179</v>
      </c>
      <c r="EZ40" s="8">
        <v>197</v>
      </c>
      <c r="FA40" s="8">
        <v>199</v>
      </c>
      <c r="FB40" s="12">
        <v>150</v>
      </c>
      <c r="FC40" s="8">
        <v>185</v>
      </c>
      <c r="FD40" s="8">
        <v>196</v>
      </c>
      <c r="FE40" s="8">
        <v>202</v>
      </c>
      <c r="FF40" s="8">
        <v>171</v>
      </c>
      <c r="FG40" s="8">
        <v>167</v>
      </c>
      <c r="FH40" s="8">
        <v>161</v>
      </c>
      <c r="FI40" s="8">
        <v>141</v>
      </c>
      <c r="FJ40" s="8">
        <v>143</v>
      </c>
      <c r="FK40" s="8">
        <v>151</v>
      </c>
      <c r="FL40" s="8">
        <v>152</v>
      </c>
      <c r="FM40" s="8">
        <v>152</v>
      </c>
      <c r="FN40" s="12">
        <v>133</v>
      </c>
      <c r="FO40" s="8">
        <v>190</v>
      </c>
      <c r="FP40" s="8">
        <v>189</v>
      </c>
      <c r="FQ40" s="8">
        <v>0</v>
      </c>
      <c r="FR40" s="8">
        <v>0</v>
      </c>
      <c r="FS40" s="8">
        <v>0</v>
      </c>
      <c r="FT40" s="8">
        <v>0</v>
      </c>
      <c r="FU40" s="8">
        <v>0</v>
      </c>
      <c r="FV40" s="8">
        <v>3</v>
      </c>
      <c r="FW40" s="8">
        <v>3</v>
      </c>
      <c r="FX40" s="8">
        <v>8</v>
      </c>
      <c r="FY40" s="8">
        <v>7</v>
      </c>
      <c r="FZ40" s="12">
        <v>5</v>
      </c>
      <c r="GA40" s="8">
        <v>4</v>
      </c>
      <c r="GB40" s="8">
        <v>5</v>
      </c>
      <c r="GC40" s="8">
        <v>4</v>
      </c>
      <c r="GD40" s="8">
        <v>4</v>
      </c>
      <c r="GE40" s="8">
        <v>5</v>
      </c>
      <c r="GF40" s="8">
        <v>6</v>
      </c>
      <c r="GG40" s="8">
        <v>1</v>
      </c>
      <c r="GH40" s="8">
        <v>2</v>
      </c>
      <c r="GI40" s="8">
        <v>3</v>
      </c>
      <c r="GJ40" s="8">
        <v>6</v>
      </c>
      <c r="GK40" s="8">
        <v>4</v>
      </c>
      <c r="GL40" s="12">
        <v>1</v>
      </c>
      <c r="GM40" s="8">
        <v>3</v>
      </c>
      <c r="GN40" s="8">
        <v>9</v>
      </c>
      <c r="GO40" s="8">
        <v>14</v>
      </c>
      <c r="GP40" s="8">
        <v>4</v>
      </c>
      <c r="GQ40" s="8">
        <v>5</v>
      </c>
      <c r="GR40" s="8">
        <v>6</v>
      </c>
      <c r="GS40" s="8">
        <v>9</v>
      </c>
      <c r="GT40" s="8">
        <v>11</v>
      </c>
      <c r="GU40" s="8">
        <v>14</v>
      </c>
      <c r="GV40" s="8">
        <v>10</v>
      </c>
      <c r="GW40" s="1">
        <v>12</v>
      </c>
      <c r="GX40" s="1">
        <v>9</v>
      </c>
    </row>
    <row r="41" spans="1:206" x14ac:dyDescent="0.2">
      <c r="A41" s="1" t="s">
        <v>13</v>
      </c>
      <c r="B41" s="1">
        <v>31</v>
      </c>
      <c r="C41" s="8">
        <v>443</v>
      </c>
      <c r="D41" s="8">
        <v>491</v>
      </c>
      <c r="E41" s="8">
        <v>476</v>
      </c>
      <c r="F41" s="8">
        <v>480</v>
      </c>
      <c r="G41" s="8">
        <v>463</v>
      </c>
      <c r="H41" s="8">
        <v>446</v>
      </c>
      <c r="I41" s="8">
        <v>418</v>
      </c>
      <c r="J41" s="8">
        <v>451</v>
      </c>
      <c r="K41" s="8">
        <v>475</v>
      </c>
      <c r="L41" s="8">
        <v>448</v>
      </c>
      <c r="M41" s="8">
        <v>416</v>
      </c>
      <c r="N41" s="12">
        <v>381</v>
      </c>
      <c r="O41" s="8">
        <v>459</v>
      </c>
      <c r="P41" s="8">
        <v>474</v>
      </c>
      <c r="Q41" s="8">
        <f>Q3-Q42-Q40-Q39-Q38</f>
        <v>460</v>
      </c>
      <c r="R41" s="8">
        <f>2199+2752-R4</f>
        <v>478</v>
      </c>
      <c r="S41" s="8">
        <f>4842-4368</f>
        <v>474</v>
      </c>
      <c r="T41" s="8">
        <f>2152+2534-T42</f>
        <v>458</v>
      </c>
      <c r="U41" s="8">
        <f>4709-4251</f>
        <v>458</v>
      </c>
      <c r="V41" s="8">
        <f>4826-4359</f>
        <v>467</v>
      </c>
      <c r="W41" s="8">
        <f>4848-4372</f>
        <v>476</v>
      </c>
      <c r="X41" s="8">
        <f>4822-4312</f>
        <v>510</v>
      </c>
      <c r="Y41" s="8">
        <f>2185+2660-Y42</f>
        <v>483</v>
      </c>
      <c r="Z41" s="12">
        <f>4935-4456</f>
        <v>479</v>
      </c>
      <c r="AA41" s="8">
        <v>435</v>
      </c>
      <c r="AB41" s="8">
        <v>429</v>
      </c>
      <c r="AC41" s="8">
        <v>454</v>
      </c>
      <c r="AD41" s="8">
        <v>428</v>
      </c>
      <c r="AE41" s="8">
        <f>4261-3837</f>
        <v>424</v>
      </c>
      <c r="AF41" s="8">
        <v>444</v>
      </c>
      <c r="AG41" s="8">
        <v>418</v>
      </c>
      <c r="AH41" s="8">
        <v>430</v>
      </c>
      <c r="AI41" s="8">
        <v>448</v>
      </c>
      <c r="AJ41" s="8">
        <v>449</v>
      </c>
      <c r="AK41" s="8">
        <v>370</v>
      </c>
      <c r="AL41" s="12">
        <f>4080-3634</f>
        <v>446</v>
      </c>
      <c r="AM41" s="8">
        <f>4116-3709</f>
        <v>407</v>
      </c>
      <c r="AN41" s="8">
        <v>429</v>
      </c>
      <c r="AO41" s="8">
        <v>440</v>
      </c>
      <c r="AP41" s="8">
        <v>442</v>
      </c>
      <c r="AQ41" s="8">
        <v>401</v>
      </c>
      <c r="AR41" s="8">
        <v>410</v>
      </c>
      <c r="AS41" s="8">
        <v>381</v>
      </c>
      <c r="AT41" s="8">
        <v>395</v>
      </c>
      <c r="AU41" s="8">
        <v>372</v>
      </c>
      <c r="AV41" s="8">
        <v>342</v>
      </c>
      <c r="AW41" s="8">
        <v>343</v>
      </c>
      <c r="AX41" s="12">
        <v>375</v>
      </c>
      <c r="AY41" s="8">
        <v>377</v>
      </c>
      <c r="AZ41" s="8">
        <v>373</v>
      </c>
      <c r="BA41" s="8">
        <v>360</v>
      </c>
      <c r="BB41" s="8">
        <v>331</v>
      </c>
      <c r="BC41" s="8">
        <v>321</v>
      </c>
      <c r="BD41" s="8">
        <v>343</v>
      </c>
      <c r="BE41" s="8">
        <v>300</v>
      </c>
      <c r="BF41" s="8">
        <v>288</v>
      </c>
      <c r="BG41" s="8">
        <v>309</v>
      </c>
      <c r="BH41" s="8">
        <v>294</v>
      </c>
      <c r="BI41" s="8">
        <v>278</v>
      </c>
      <c r="BJ41" s="12">
        <v>262</v>
      </c>
      <c r="BK41" s="8">
        <v>277</v>
      </c>
      <c r="BL41" s="8">
        <v>286</v>
      </c>
      <c r="BM41" s="8">
        <v>297</v>
      </c>
      <c r="BN41" s="8">
        <v>310</v>
      </c>
      <c r="BO41" s="8">
        <v>311</v>
      </c>
      <c r="BP41" s="8">
        <v>308</v>
      </c>
      <c r="BQ41" s="8">
        <v>304</v>
      </c>
      <c r="BR41" s="8">
        <v>315</v>
      </c>
      <c r="BS41" s="8">
        <v>350</v>
      </c>
      <c r="BT41" s="8">
        <v>329</v>
      </c>
      <c r="BU41" s="8">
        <v>329</v>
      </c>
      <c r="BV41" s="12">
        <v>325</v>
      </c>
      <c r="BW41" s="8">
        <v>325</v>
      </c>
      <c r="BX41" s="8">
        <v>327</v>
      </c>
      <c r="BY41" s="8">
        <v>348</v>
      </c>
      <c r="BZ41" s="8">
        <v>338</v>
      </c>
      <c r="CA41" s="8">
        <v>348</v>
      </c>
      <c r="CB41" s="8">
        <v>355</v>
      </c>
      <c r="CC41" s="8">
        <v>353</v>
      </c>
      <c r="CD41" s="8">
        <v>390</v>
      </c>
      <c r="CE41" s="8">
        <v>367</v>
      </c>
      <c r="CF41" s="8">
        <v>346</v>
      </c>
      <c r="CG41" s="8">
        <v>346</v>
      </c>
      <c r="CH41" s="12">
        <v>347</v>
      </c>
      <c r="CI41" s="8">
        <v>349</v>
      </c>
      <c r="CJ41" s="8">
        <v>328</v>
      </c>
      <c r="CK41" s="8">
        <v>327</v>
      </c>
      <c r="CL41" s="8">
        <v>321</v>
      </c>
      <c r="CM41" s="8">
        <v>321</v>
      </c>
      <c r="CN41" s="8">
        <v>334</v>
      </c>
      <c r="CO41" s="8">
        <v>348</v>
      </c>
      <c r="CP41" s="8">
        <v>342</v>
      </c>
      <c r="CQ41" s="8">
        <v>405</v>
      </c>
      <c r="CR41" s="8">
        <v>459</v>
      </c>
      <c r="CS41" s="8">
        <v>535</v>
      </c>
      <c r="CT41" s="12">
        <v>592</v>
      </c>
      <c r="CU41" s="8">
        <v>542</v>
      </c>
      <c r="CV41" s="8">
        <v>500</v>
      </c>
      <c r="CW41" s="8">
        <v>509</v>
      </c>
      <c r="CX41" s="8">
        <v>511</v>
      </c>
      <c r="CY41" s="8">
        <v>506</v>
      </c>
      <c r="CZ41" s="8">
        <v>525</v>
      </c>
      <c r="DA41" s="8">
        <v>556</v>
      </c>
      <c r="DB41" s="8">
        <v>486</v>
      </c>
      <c r="DC41" s="8">
        <v>474</v>
      </c>
      <c r="DD41" s="8">
        <v>540</v>
      </c>
      <c r="DE41" s="8">
        <v>573</v>
      </c>
      <c r="DF41" s="12">
        <v>580</v>
      </c>
      <c r="DG41" s="8">
        <v>525</v>
      </c>
      <c r="DH41" s="8">
        <v>515</v>
      </c>
      <c r="DI41" s="8">
        <v>545</v>
      </c>
      <c r="DJ41" s="8">
        <v>525</v>
      </c>
      <c r="DK41" s="8">
        <v>519</v>
      </c>
      <c r="DL41" s="8">
        <v>531</v>
      </c>
      <c r="DM41" s="8">
        <v>564</v>
      </c>
      <c r="DN41" s="8">
        <v>500</v>
      </c>
      <c r="DO41" s="8">
        <v>516</v>
      </c>
      <c r="DP41" s="8">
        <v>561</v>
      </c>
      <c r="DQ41" s="8">
        <v>608</v>
      </c>
      <c r="DR41" s="12">
        <v>587</v>
      </c>
      <c r="DS41" s="8">
        <v>501</v>
      </c>
      <c r="DT41" s="8">
        <v>495</v>
      </c>
      <c r="DU41" s="8">
        <v>515</v>
      </c>
      <c r="DV41" s="8">
        <v>518</v>
      </c>
      <c r="DW41" s="8">
        <v>489</v>
      </c>
      <c r="DX41" s="8">
        <v>497</v>
      </c>
      <c r="DY41" s="8">
        <v>549</v>
      </c>
      <c r="DZ41" s="8">
        <v>445</v>
      </c>
      <c r="EA41" s="8">
        <v>437</v>
      </c>
      <c r="EB41" s="8">
        <v>421</v>
      </c>
      <c r="EC41" s="8">
        <v>497</v>
      </c>
      <c r="ED41" s="12">
        <v>476</v>
      </c>
      <c r="EE41" s="8">
        <v>447</v>
      </c>
      <c r="EF41" s="8">
        <v>449</v>
      </c>
      <c r="EG41" s="8">
        <v>503</v>
      </c>
      <c r="EH41" s="8">
        <v>540</v>
      </c>
      <c r="EI41" s="8">
        <v>545</v>
      </c>
      <c r="EJ41" s="8">
        <v>595</v>
      </c>
      <c r="EK41" s="8">
        <v>610</v>
      </c>
      <c r="EL41" s="8">
        <v>513</v>
      </c>
      <c r="EM41" s="8">
        <v>565</v>
      </c>
      <c r="EN41" s="8">
        <v>618</v>
      </c>
      <c r="EO41" s="8">
        <v>642</v>
      </c>
      <c r="EP41" s="12">
        <v>595</v>
      </c>
      <c r="EQ41" s="8">
        <v>545</v>
      </c>
      <c r="ER41" s="8">
        <v>596</v>
      </c>
      <c r="ES41" s="8">
        <v>628</v>
      </c>
      <c r="ET41" s="8">
        <v>651</v>
      </c>
      <c r="EU41" s="8">
        <v>598</v>
      </c>
      <c r="EV41" s="8">
        <v>677</v>
      </c>
      <c r="EW41" s="8">
        <v>727</v>
      </c>
      <c r="EX41" s="8">
        <v>647</v>
      </c>
      <c r="EY41" s="8">
        <v>651</v>
      </c>
      <c r="EZ41" s="8">
        <v>679</v>
      </c>
      <c r="FA41" s="8">
        <v>749</v>
      </c>
      <c r="FB41" s="12">
        <v>732</v>
      </c>
      <c r="FC41" s="8">
        <v>676</v>
      </c>
      <c r="FD41" s="8">
        <v>654</v>
      </c>
      <c r="FE41" s="8">
        <v>749</v>
      </c>
      <c r="FF41" s="8">
        <v>645</v>
      </c>
      <c r="FG41" s="8">
        <v>638</v>
      </c>
      <c r="FH41" s="8">
        <v>684</v>
      </c>
      <c r="FI41" s="8">
        <v>703</v>
      </c>
      <c r="FJ41" s="8">
        <v>590</v>
      </c>
      <c r="FK41" s="8">
        <v>649</v>
      </c>
      <c r="FL41" s="8">
        <v>631</v>
      </c>
      <c r="FM41" s="8">
        <v>711</v>
      </c>
      <c r="FN41" s="12">
        <v>660</v>
      </c>
      <c r="FO41" s="8">
        <v>615</v>
      </c>
      <c r="FP41" s="8">
        <v>631</v>
      </c>
      <c r="FQ41" s="8">
        <v>647</v>
      </c>
      <c r="FR41" s="8">
        <v>770</v>
      </c>
      <c r="FS41" s="8">
        <v>907</v>
      </c>
      <c r="FT41" s="8">
        <v>847</v>
      </c>
      <c r="FU41" s="8">
        <v>1030</v>
      </c>
      <c r="FV41" s="8">
        <v>980</v>
      </c>
      <c r="FW41" s="8">
        <v>999</v>
      </c>
      <c r="FX41" s="8">
        <v>1132</v>
      </c>
      <c r="FY41" s="8">
        <v>1306</v>
      </c>
      <c r="FZ41" s="12">
        <v>1307</v>
      </c>
      <c r="GA41" s="8">
        <v>1214</v>
      </c>
      <c r="GB41" s="8">
        <v>1161</v>
      </c>
      <c r="GC41" s="8">
        <v>1174</v>
      </c>
      <c r="GD41" s="8">
        <v>1166</v>
      </c>
      <c r="GE41" s="8">
        <v>1224</v>
      </c>
      <c r="GF41" s="8">
        <v>1216</v>
      </c>
      <c r="GG41" s="8">
        <v>1274</v>
      </c>
      <c r="GH41" s="8">
        <v>1168</v>
      </c>
      <c r="GI41" s="8">
        <v>1162</v>
      </c>
      <c r="GJ41" s="8">
        <v>1166</v>
      </c>
      <c r="GK41" s="8">
        <v>1279</v>
      </c>
      <c r="GL41" s="12">
        <v>1277</v>
      </c>
      <c r="GM41" s="8">
        <v>1095</v>
      </c>
      <c r="GN41" s="8">
        <v>978</v>
      </c>
      <c r="GO41" s="8">
        <v>1083</v>
      </c>
      <c r="GP41" s="8">
        <v>1098</v>
      </c>
      <c r="GQ41" s="8">
        <v>1105</v>
      </c>
      <c r="GR41" s="8">
        <v>1228</v>
      </c>
      <c r="GS41" s="8">
        <v>1381</v>
      </c>
      <c r="GT41" s="8">
        <v>1139</v>
      </c>
      <c r="GU41" s="8">
        <v>1166</v>
      </c>
      <c r="GV41" s="8">
        <v>1252</v>
      </c>
      <c r="GW41" s="1">
        <v>1397</v>
      </c>
      <c r="GX41" s="1">
        <f>3608-GX38-GX39-GX40</f>
        <v>1415</v>
      </c>
    </row>
    <row r="42" spans="1:206" x14ac:dyDescent="0.2">
      <c r="A42" s="1" t="s">
        <v>14</v>
      </c>
      <c r="B42" s="1">
        <v>32</v>
      </c>
      <c r="C42" s="8">
        <v>5327</v>
      </c>
      <c r="D42" s="8">
        <v>5242</v>
      </c>
      <c r="E42" s="8">
        <v>5037</v>
      </c>
      <c r="F42" s="8">
        <v>4785</v>
      </c>
      <c r="G42" s="8">
        <v>4560</v>
      </c>
      <c r="H42" s="8">
        <v>4413</v>
      </c>
      <c r="I42" s="8">
        <v>4462</v>
      </c>
      <c r="J42" s="8">
        <v>4648</v>
      </c>
      <c r="K42" s="8">
        <v>4506</v>
      </c>
      <c r="L42" s="8">
        <v>4333</v>
      </c>
      <c r="M42" s="8">
        <v>4333</v>
      </c>
      <c r="N42" s="12">
        <v>4803</v>
      </c>
      <c r="O42" s="8">
        <v>4848</v>
      </c>
      <c r="P42" s="8">
        <v>4877</v>
      </c>
      <c r="Q42" s="8">
        <v>4741</v>
      </c>
      <c r="R42" s="8">
        <v>4473</v>
      </c>
      <c r="S42" s="8">
        <v>4368</v>
      </c>
      <c r="T42" s="8">
        <v>4228</v>
      </c>
      <c r="U42" s="8">
        <f>4251+2</f>
        <v>4253</v>
      </c>
      <c r="V42" s="8">
        <v>4360</v>
      </c>
      <c r="W42" s="8">
        <v>4372</v>
      </c>
      <c r="X42" s="8">
        <v>4312</v>
      </c>
      <c r="Y42" s="8">
        <v>4362</v>
      </c>
      <c r="Z42" s="12">
        <v>4457</v>
      </c>
      <c r="AA42" s="8">
        <v>4597</v>
      </c>
      <c r="AB42" s="8">
        <v>4487</v>
      </c>
      <c r="AC42" s="8">
        <v>4306</v>
      </c>
      <c r="AD42" s="8">
        <f>AD4</f>
        <v>4096</v>
      </c>
      <c r="AE42" s="8">
        <v>3837</v>
      </c>
      <c r="AF42" s="8">
        <v>3660</v>
      </c>
      <c r="AG42" s="8">
        <v>3676</v>
      </c>
      <c r="AH42" s="8">
        <v>3641</v>
      </c>
      <c r="AI42" s="8">
        <v>3606</v>
      </c>
      <c r="AJ42" s="8">
        <v>3501</v>
      </c>
      <c r="AK42" s="8">
        <v>3444</v>
      </c>
      <c r="AL42" s="12">
        <v>3634</v>
      </c>
      <c r="AM42" s="8">
        <v>3711</v>
      </c>
      <c r="AN42" s="8">
        <v>3602</v>
      </c>
      <c r="AO42" s="8">
        <v>3441</v>
      </c>
      <c r="AP42" s="8">
        <v>3233</v>
      </c>
      <c r="AQ42" s="8">
        <v>3182</v>
      </c>
      <c r="AR42" s="8">
        <v>3050</v>
      </c>
      <c r="AS42" s="8">
        <v>3116</v>
      </c>
      <c r="AT42" s="8">
        <v>3191</v>
      </c>
      <c r="AU42" s="8">
        <v>3039</v>
      </c>
      <c r="AV42" s="8">
        <v>2978</v>
      </c>
      <c r="AW42" s="8">
        <v>3104</v>
      </c>
      <c r="AX42" s="12">
        <v>3253</v>
      </c>
      <c r="AY42" s="8">
        <v>3309</v>
      </c>
      <c r="AZ42" s="8">
        <v>3120</v>
      </c>
      <c r="BA42" s="8">
        <v>3019</v>
      </c>
      <c r="BB42" s="8">
        <v>3063</v>
      </c>
      <c r="BC42" s="8">
        <v>2779</v>
      </c>
      <c r="BD42" s="8">
        <v>2630</v>
      </c>
      <c r="BE42" s="8">
        <v>2763</v>
      </c>
      <c r="BF42" s="8">
        <v>2804</v>
      </c>
      <c r="BG42" s="8">
        <v>2824</v>
      </c>
      <c r="BH42" s="8">
        <v>2888</v>
      </c>
      <c r="BI42" s="8">
        <v>3176</v>
      </c>
      <c r="BJ42" s="12">
        <v>3651</v>
      </c>
      <c r="BK42" s="8">
        <v>4040</v>
      </c>
      <c r="BL42" s="8">
        <v>4313</v>
      </c>
      <c r="BM42" s="8">
        <v>4534</v>
      </c>
      <c r="BN42" s="8">
        <v>4654</v>
      </c>
      <c r="BO42" s="8">
        <v>4767</v>
      </c>
      <c r="BP42" s="8">
        <v>5176</v>
      </c>
      <c r="BQ42" s="8">
        <v>5403</v>
      </c>
      <c r="BR42" s="8">
        <v>5488</v>
      </c>
      <c r="BS42" s="8">
        <v>5550</v>
      </c>
      <c r="BT42" s="8">
        <v>5659</v>
      </c>
      <c r="BU42" s="8">
        <v>5783</v>
      </c>
      <c r="BV42" s="12">
        <v>6132</v>
      </c>
      <c r="BW42" s="8">
        <v>6111</v>
      </c>
      <c r="BX42" s="8">
        <v>6002</v>
      </c>
      <c r="BY42" s="8">
        <v>5755</v>
      </c>
      <c r="BZ42" s="8">
        <v>5399</v>
      </c>
      <c r="CA42" s="8">
        <v>5103</v>
      </c>
      <c r="CB42" s="8">
        <v>4856</v>
      </c>
      <c r="CC42" s="8">
        <v>4752</v>
      </c>
      <c r="CD42" s="8">
        <v>4671</v>
      </c>
      <c r="CE42" s="8">
        <v>4288</v>
      </c>
      <c r="CF42" s="8">
        <v>4298</v>
      </c>
      <c r="CG42" s="8">
        <v>4178</v>
      </c>
      <c r="CH42" s="12">
        <v>4374</v>
      </c>
      <c r="CI42" s="8">
        <v>4377</v>
      </c>
      <c r="CJ42" s="8">
        <v>4146</v>
      </c>
      <c r="CK42" s="8">
        <v>3860</v>
      </c>
      <c r="CL42" s="8">
        <v>3495</v>
      </c>
      <c r="CM42" s="8">
        <v>3109</v>
      </c>
      <c r="CN42" s="8">
        <v>3070</v>
      </c>
      <c r="CO42" s="8">
        <v>3043</v>
      </c>
      <c r="CP42" s="8">
        <v>3222</v>
      </c>
      <c r="CQ42" s="8">
        <v>3104</v>
      </c>
      <c r="CR42" s="8">
        <v>3081</v>
      </c>
      <c r="CS42" s="8">
        <v>3266</v>
      </c>
      <c r="CT42" s="12">
        <v>3568</v>
      </c>
      <c r="CU42" s="8">
        <v>3631</v>
      </c>
      <c r="CV42" s="8">
        <v>3646</v>
      </c>
      <c r="CW42" s="8">
        <v>3422</v>
      </c>
      <c r="CX42" s="8">
        <v>3306</v>
      </c>
      <c r="CY42" s="8">
        <v>3231</v>
      </c>
      <c r="CZ42" s="8">
        <v>3177</v>
      </c>
      <c r="DA42" s="8">
        <v>3264</v>
      </c>
      <c r="DB42" s="8">
        <v>3446</v>
      </c>
      <c r="DC42" s="8">
        <v>3428</v>
      </c>
      <c r="DD42" s="8">
        <v>3501</v>
      </c>
      <c r="DE42" s="8">
        <v>3817</v>
      </c>
      <c r="DF42" s="12">
        <v>4203</v>
      </c>
      <c r="DG42" s="8">
        <v>4444</v>
      </c>
      <c r="DH42" s="8">
        <v>4397</v>
      </c>
      <c r="DI42" s="8">
        <v>4132</v>
      </c>
      <c r="DJ42" s="8">
        <v>3934</v>
      </c>
      <c r="DK42" s="8">
        <v>3810</v>
      </c>
      <c r="DL42" s="8">
        <v>3651</v>
      </c>
      <c r="DM42" s="8">
        <v>3673</v>
      </c>
      <c r="DN42" s="8">
        <v>3683</v>
      </c>
      <c r="DO42" s="8">
        <v>3542</v>
      </c>
      <c r="DP42" s="8">
        <v>3593</v>
      </c>
      <c r="DQ42" s="8">
        <v>3756</v>
      </c>
      <c r="DR42" s="12">
        <v>3998</v>
      </c>
      <c r="DS42" s="8">
        <v>4025</v>
      </c>
      <c r="DT42" s="8">
        <v>3985</v>
      </c>
      <c r="DU42" s="8">
        <v>3819</v>
      </c>
      <c r="DV42" s="8">
        <v>3635</v>
      </c>
      <c r="DW42" s="8">
        <v>3475</v>
      </c>
      <c r="DX42" s="8">
        <v>3375</v>
      </c>
      <c r="DY42" s="8">
        <v>3386</v>
      </c>
      <c r="DZ42" s="8">
        <v>3359</v>
      </c>
      <c r="EA42" s="8">
        <v>3292</v>
      </c>
      <c r="EB42" s="8">
        <v>3258</v>
      </c>
      <c r="EC42" s="8">
        <v>3351</v>
      </c>
      <c r="ED42" s="12">
        <v>3728</v>
      </c>
      <c r="EE42" s="8">
        <v>3778</v>
      </c>
      <c r="EF42" s="8">
        <v>3788</v>
      </c>
      <c r="EG42" s="8">
        <v>3719</v>
      </c>
      <c r="EH42" s="8">
        <v>3685</v>
      </c>
      <c r="EI42" s="8">
        <v>3562</v>
      </c>
      <c r="EJ42" s="8">
        <v>3589</v>
      </c>
      <c r="EK42" s="8">
        <v>3753</v>
      </c>
      <c r="EL42" s="8">
        <v>3891</v>
      </c>
      <c r="EM42" s="8">
        <v>3805</v>
      </c>
      <c r="EN42" s="8">
        <v>3853</v>
      </c>
      <c r="EO42" s="8">
        <v>4107</v>
      </c>
      <c r="EP42" s="12">
        <v>4601</v>
      </c>
      <c r="EQ42" s="8">
        <v>4632</v>
      </c>
      <c r="ER42" s="8">
        <v>4554</v>
      </c>
      <c r="ES42" s="8">
        <v>4450</v>
      </c>
      <c r="ET42" s="8">
        <v>4281</v>
      </c>
      <c r="EU42" s="8">
        <v>4189</v>
      </c>
      <c r="EV42" s="8">
        <v>4013</v>
      </c>
      <c r="EW42" s="8">
        <v>3963</v>
      </c>
      <c r="EX42" s="8">
        <v>4182</v>
      </c>
      <c r="EY42" s="8">
        <v>4220</v>
      </c>
      <c r="EZ42" s="8">
        <v>4232</v>
      </c>
      <c r="FA42" s="8">
        <v>4380</v>
      </c>
      <c r="FB42" s="12">
        <v>4679</v>
      </c>
      <c r="FC42" s="8">
        <v>4744</v>
      </c>
      <c r="FD42" s="8">
        <v>4602</v>
      </c>
      <c r="FE42" s="8">
        <v>4420</v>
      </c>
      <c r="FF42" s="8">
        <v>4281</v>
      </c>
      <c r="FG42" s="8">
        <v>4074</v>
      </c>
      <c r="FH42" s="8">
        <v>3860</v>
      </c>
      <c r="FI42" s="8">
        <v>3900</v>
      </c>
      <c r="FJ42" s="8">
        <v>3953</v>
      </c>
      <c r="FK42" s="8">
        <v>3801</v>
      </c>
      <c r="FL42" s="8">
        <v>3782</v>
      </c>
      <c r="FM42" s="8">
        <v>3869</v>
      </c>
      <c r="FN42" s="12">
        <v>4193</v>
      </c>
      <c r="FO42" s="8">
        <v>4160</v>
      </c>
      <c r="FP42" s="8">
        <v>4052</v>
      </c>
      <c r="FQ42" s="8">
        <v>4095</v>
      </c>
      <c r="FR42" s="8">
        <v>3633</v>
      </c>
      <c r="FS42" s="8">
        <v>3265</v>
      </c>
      <c r="FT42" s="8">
        <v>3088</v>
      </c>
      <c r="FU42" s="8">
        <v>2991</v>
      </c>
      <c r="FV42" s="8">
        <v>3048</v>
      </c>
      <c r="FW42" s="8">
        <v>2996</v>
      </c>
      <c r="FX42" s="8">
        <v>2865</v>
      </c>
      <c r="FY42" s="8">
        <v>2885</v>
      </c>
      <c r="FZ42" s="12">
        <v>3113</v>
      </c>
      <c r="GA42" s="8">
        <v>3218</v>
      </c>
      <c r="GB42" s="8">
        <v>3133</v>
      </c>
      <c r="GC42" s="8">
        <v>2977</v>
      </c>
      <c r="GD42" s="8">
        <v>2744</v>
      </c>
      <c r="GE42" s="8">
        <v>2610</v>
      </c>
      <c r="GF42" s="8">
        <v>2531</v>
      </c>
      <c r="GG42" s="8">
        <v>2540</v>
      </c>
      <c r="GH42" s="8">
        <v>2629</v>
      </c>
      <c r="GI42" s="8">
        <v>2683</v>
      </c>
      <c r="GJ42" s="8">
        <v>2761</v>
      </c>
      <c r="GK42" s="8">
        <v>2900</v>
      </c>
      <c r="GL42" s="12">
        <v>3199</v>
      </c>
      <c r="GM42" s="8">
        <v>3405</v>
      </c>
      <c r="GN42" s="8">
        <v>3408</v>
      </c>
      <c r="GO42" s="8">
        <v>3858</v>
      </c>
      <c r="GP42" s="8">
        <v>4304</v>
      </c>
      <c r="GQ42" s="8">
        <v>4446</v>
      </c>
      <c r="GR42" s="8">
        <v>4366</v>
      </c>
      <c r="GS42" s="8">
        <v>4393</v>
      </c>
      <c r="GT42" s="8">
        <v>4675</v>
      </c>
      <c r="GU42" s="8">
        <v>4581</v>
      </c>
      <c r="GV42" s="8">
        <v>4558</v>
      </c>
      <c r="GW42" s="1">
        <v>4560</v>
      </c>
      <c r="GX42" s="1">
        <v>4951</v>
      </c>
    </row>
    <row r="43" spans="1:206" x14ac:dyDescent="0.2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2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12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12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12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12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12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12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12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12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12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12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12"/>
      <c r="EQ43" s="8"/>
      <c r="ER43" s="8"/>
      <c r="ES43" s="8"/>
      <c r="ET43" s="8"/>
      <c r="EU43" s="8"/>
      <c r="EV43" s="8"/>
      <c r="EW43" s="8"/>
      <c r="EZ43" s="8"/>
      <c r="FA43" s="8"/>
      <c r="FB43" s="12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12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12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12"/>
      <c r="GM43" s="8"/>
      <c r="GN43" s="8"/>
      <c r="GO43" s="8"/>
      <c r="GP43" s="8"/>
      <c r="GQ43" s="8"/>
      <c r="GR43" s="8"/>
      <c r="GS43" s="8"/>
      <c r="GT43" s="8"/>
      <c r="GU43" s="8"/>
      <c r="GV43" s="8"/>
    </row>
    <row r="44" spans="1:206" x14ac:dyDescent="0.2">
      <c r="A44" s="1" t="s">
        <v>15</v>
      </c>
      <c r="B44" s="1">
        <v>33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12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12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12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12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12"/>
      <c r="BK44" s="8">
        <v>70</v>
      </c>
      <c r="BL44" s="8">
        <v>38</v>
      </c>
      <c r="BM44" s="8">
        <v>41</v>
      </c>
      <c r="BN44" s="8">
        <v>44</v>
      </c>
      <c r="BO44" s="8">
        <v>35</v>
      </c>
      <c r="BP44" s="8">
        <v>43</v>
      </c>
      <c r="BQ44" s="8">
        <v>66</v>
      </c>
      <c r="BR44" s="8">
        <v>60</v>
      </c>
      <c r="BS44" s="8">
        <v>72</v>
      </c>
      <c r="BT44" s="8">
        <v>61</v>
      </c>
      <c r="BU44" s="8">
        <v>61</v>
      </c>
      <c r="BV44" s="12">
        <v>101</v>
      </c>
      <c r="BW44" s="8">
        <v>79</v>
      </c>
      <c r="BX44" s="8">
        <v>62</v>
      </c>
      <c r="BY44" s="8">
        <v>90</v>
      </c>
      <c r="BZ44" s="8">
        <v>89</v>
      </c>
      <c r="CA44" s="8">
        <v>63</v>
      </c>
      <c r="CB44" s="8">
        <v>80</v>
      </c>
      <c r="CC44" s="8">
        <v>81</v>
      </c>
      <c r="CD44" s="8">
        <v>98</v>
      </c>
      <c r="CE44" s="8">
        <v>67</v>
      </c>
      <c r="CF44" s="8">
        <v>80</v>
      </c>
      <c r="CG44" s="8">
        <v>104</v>
      </c>
      <c r="CH44" s="12">
        <v>117</v>
      </c>
      <c r="CI44" s="8">
        <v>85</v>
      </c>
      <c r="CJ44" s="8">
        <v>78</v>
      </c>
      <c r="CK44" s="8">
        <v>469</v>
      </c>
      <c r="CL44" s="8">
        <v>114</v>
      </c>
      <c r="CM44" s="8">
        <v>97</v>
      </c>
      <c r="CN44" s="8">
        <v>128</v>
      </c>
      <c r="CO44" s="8">
        <v>90</v>
      </c>
      <c r="CP44" s="8">
        <v>89</v>
      </c>
      <c r="CQ44" s="8">
        <v>94</v>
      </c>
      <c r="CR44" s="8">
        <v>71</v>
      </c>
      <c r="CS44" s="8">
        <v>84</v>
      </c>
      <c r="CT44" s="12">
        <v>92</v>
      </c>
      <c r="CU44" s="8">
        <v>80</v>
      </c>
      <c r="CV44" s="8">
        <v>86</v>
      </c>
      <c r="CW44" s="8">
        <v>81</v>
      </c>
      <c r="CX44" s="8">
        <v>69</v>
      </c>
      <c r="CY44" s="8">
        <v>80</v>
      </c>
      <c r="CZ44" s="8">
        <v>91</v>
      </c>
      <c r="DA44" s="8">
        <v>83</v>
      </c>
      <c r="DB44" s="8">
        <v>81</v>
      </c>
      <c r="DC44" s="8">
        <v>60</v>
      </c>
      <c r="DD44" s="8">
        <v>66</v>
      </c>
      <c r="DE44" s="8">
        <v>87</v>
      </c>
      <c r="DF44" s="12">
        <v>96</v>
      </c>
      <c r="DG44" s="8">
        <v>76</v>
      </c>
      <c r="DH44" s="8">
        <v>76</v>
      </c>
      <c r="DI44" s="8">
        <v>96</v>
      </c>
      <c r="DJ44" s="8">
        <v>94</v>
      </c>
      <c r="DK44" s="8">
        <v>111</v>
      </c>
      <c r="DL44" s="8">
        <v>94</v>
      </c>
      <c r="DM44" s="8">
        <v>91</v>
      </c>
      <c r="DN44" s="8">
        <v>96</v>
      </c>
      <c r="DO44" s="8">
        <v>71</v>
      </c>
      <c r="DP44" s="8">
        <v>97</v>
      </c>
      <c r="DQ44" s="8">
        <v>81</v>
      </c>
      <c r="DR44" s="12">
        <v>86</v>
      </c>
      <c r="DS44" s="8">
        <v>108</v>
      </c>
      <c r="DT44" s="8">
        <v>79</v>
      </c>
      <c r="DU44" s="8">
        <v>67</v>
      </c>
      <c r="DV44" s="8">
        <v>90</v>
      </c>
      <c r="DW44" s="8">
        <v>98</v>
      </c>
      <c r="DX44" s="8">
        <v>93</v>
      </c>
      <c r="DY44" s="8">
        <v>84</v>
      </c>
      <c r="DZ44" s="8">
        <v>71</v>
      </c>
      <c r="EA44" s="8">
        <v>75</v>
      </c>
      <c r="EB44" s="8">
        <v>83</v>
      </c>
      <c r="EC44" s="8">
        <v>87</v>
      </c>
      <c r="ED44" s="12">
        <v>109</v>
      </c>
      <c r="EE44" s="8">
        <v>91</v>
      </c>
      <c r="EF44" s="8">
        <v>82</v>
      </c>
      <c r="EG44" s="8">
        <v>86</v>
      </c>
      <c r="EH44" s="8">
        <v>86</v>
      </c>
      <c r="EI44" s="8">
        <v>88</v>
      </c>
      <c r="EJ44" s="8">
        <v>94</v>
      </c>
      <c r="EK44" s="8">
        <v>91</v>
      </c>
      <c r="EL44" s="8">
        <v>65</v>
      </c>
      <c r="EM44" s="8">
        <v>87</v>
      </c>
      <c r="EN44" s="8">
        <v>94</v>
      </c>
      <c r="EO44" s="8">
        <v>75</v>
      </c>
      <c r="EP44" s="12">
        <v>114</v>
      </c>
      <c r="EQ44" s="8">
        <v>86</v>
      </c>
      <c r="ER44" s="8">
        <v>119</v>
      </c>
      <c r="ES44" s="8">
        <v>110</v>
      </c>
      <c r="ET44" s="8">
        <v>96</v>
      </c>
      <c r="EU44" s="8">
        <v>119</v>
      </c>
      <c r="EV44" s="8">
        <v>113</v>
      </c>
      <c r="EW44" s="8">
        <v>83</v>
      </c>
      <c r="EX44" s="8">
        <v>108</v>
      </c>
      <c r="EY44" s="8">
        <v>88</v>
      </c>
      <c r="EZ44" s="8">
        <v>113</v>
      </c>
      <c r="FA44" s="8">
        <v>89</v>
      </c>
      <c r="FB44" s="12">
        <v>124</v>
      </c>
      <c r="FC44" s="8">
        <v>97</v>
      </c>
      <c r="FD44" s="8">
        <v>118</v>
      </c>
      <c r="FE44" s="8">
        <v>125</v>
      </c>
      <c r="FF44" s="8">
        <v>114</v>
      </c>
      <c r="FG44" s="8">
        <v>131</v>
      </c>
      <c r="FH44" s="8">
        <v>128</v>
      </c>
      <c r="FI44" s="8">
        <v>98</v>
      </c>
      <c r="FJ44" s="8">
        <v>119</v>
      </c>
      <c r="FK44" s="8">
        <v>109</v>
      </c>
      <c r="FL44" s="8">
        <v>68</v>
      </c>
      <c r="FM44" s="8">
        <v>112</v>
      </c>
      <c r="FN44" s="12">
        <v>116</v>
      </c>
      <c r="FO44" s="8">
        <v>116</v>
      </c>
      <c r="FP44" s="8">
        <v>76</v>
      </c>
      <c r="FQ44" s="8">
        <v>75</v>
      </c>
      <c r="FR44" s="8">
        <v>96</v>
      </c>
      <c r="FS44" s="8">
        <v>119</v>
      </c>
      <c r="FT44" s="8">
        <v>102</v>
      </c>
      <c r="FU44" s="8">
        <v>98</v>
      </c>
      <c r="FV44" s="8">
        <v>89</v>
      </c>
      <c r="FW44" s="8">
        <v>76</v>
      </c>
      <c r="FX44" s="8">
        <v>85</v>
      </c>
      <c r="FY44" s="8">
        <v>74</v>
      </c>
      <c r="FZ44" s="12">
        <v>73</v>
      </c>
      <c r="GA44" s="8">
        <v>95</v>
      </c>
      <c r="GB44" s="8">
        <v>79</v>
      </c>
      <c r="GC44" s="8">
        <v>74</v>
      </c>
      <c r="GD44" s="8">
        <v>103</v>
      </c>
      <c r="GE44" s="8">
        <v>76</v>
      </c>
      <c r="GF44" s="8">
        <v>77</v>
      </c>
      <c r="GG44" s="8">
        <v>88</v>
      </c>
      <c r="GH44" s="8">
        <v>73</v>
      </c>
      <c r="GI44" s="8">
        <v>52</v>
      </c>
      <c r="GJ44" s="8">
        <v>84</v>
      </c>
      <c r="GK44" s="8"/>
      <c r="GL44" s="12"/>
      <c r="GM44" s="8">
        <v>80</v>
      </c>
      <c r="GN44" s="8">
        <v>56</v>
      </c>
      <c r="GO44" s="45">
        <v>0</v>
      </c>
      <c r="GP44" s="46">
        <v>0</v>
      </c>
      <c r="GQ44" s="47">
        <v>0</v>
      </c>
      <c r="GR44" s="48">
        <v>0</v>
      </c>
      <c r="GS44" s="48">
        <v>0</v>
      </c>
      <c r="GT44" s="49">
        <v>11</v>
      </c>
      <c r="GU44" s="44">
        <v>44</v>
      </c>
      <c r="GV44" s="44">
        <v>63</v>
      </c>
      <c r="GW44" s="44" t="s">
        <v>75</v>
      </c>
      <c r="GX44" s="44" t="s">
        <v>75</v>
      </c>
    </row>
    <row r="45" spans="1:206" ht="14.25" x14ac:dyDescent="0.2">
      <c r="A45" s="2"/>
      <c r="B45" s="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12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12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12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12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12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12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12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12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12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12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12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12"/>
      <c r="EQ45" s="8"/>
      <c r="ER45" s="8"/>
      <c r="ES45" s="8"/>
      <c r="ET45" s="8"/>
      <c r="EU45" s="10"/>
      <c r="EV45" s="10"/>
      <c r="EW45" s="8"/>
      <c r="EX45" s="8"/>
      <c r="EY45" s="8"/>
      <c r="EZ45" s="8"/>
      <c r="FA45" s="8"/>
      <c r="FB45" s="12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12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12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12"/>
      <c r="GM45" s="8"/>
      <c r="GN45" s="8"/>
      <c r="GO45" s="8"/>
      <c r="GP45" s="8"/>
      <c r="GQ45" s="8"/>
      <c r="GR45" s="8"/>
      <c r="GS45" s="8"/>
      <c r="GT45" s="8"/>
      <c r="GU45" s="8"/>
      <c r="GV45" s="8"/>
    </row>
    <row r="46" spans="1:206" ht="14.25" x14ac:dyDescent="0.25">
      <c r="A46" s="15" t="s">
        <v>16</v>
      </c>
      <c r="B46" s="7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4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4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4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4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4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4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4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4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4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4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4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4"/>
      <c r="EQ46" s="10"/>
      <c r="ER46" s="10"/>
      <c r="ES46" s="10"/>
      <c r="ET46" s="10"/>
      <c r="EW46" s="10"/>
      <c r="EX46" s="8"/>
      <c r="EY46" s="8"/>
      <c r="EZ46" s="8"/>
      <c r="FA46" s="8"/>
      <c r="FB46" s="12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12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12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12"/>
      <c r="GM46" s="8"/>
      <c r="GN46" s="8"/>
      <c r="GO46" s="8"/>
      <c r="GP46" s="8"/>
      <c r="GQ46" s="8"/>
      <c r="GR46" s="8"/>
      <c r="GS46" s="8"/>
      <c r="GT46" s="8"/>
      <c r="GU46" s="8"/>
      <c r="GV46" s="8"/>
    </row>
    <row r="47" spans="1:206" x14ac:dyDescent="0.2">
      <c r="A47" s="16" t="s">
        <v>17</v>
      </c>
      <c r="B47" s="1">
        <v>34</v>
      </c>
      <c r="C47" s="8">
        <v>2076</v>
      </c>
      <c r="D47" s="8">
        <v>1912</v>
      </c>
      <c r="E47" s="8">
        <v>1856</v>
      </c>
      <c r="F47" s="8">
        <v>1755</v>
      </c>
      <c r="G47" s="8">
        <v>1560</v>
      </c>
      <c r="H47" s="8">
        <v>1532</v>
      </c>
      <c r="I47" s="8">
        <v>1734</v>
      </c>
      <c r="J47" s="8">
        <v>1950</v>
      </c>
      <c r="K47" s="8">
        <v>1971</v>
      </c>
      <c r="L47" s="8">
        <v>1874</v>
      </c>
      <c r="M47" s="8">
        <v>1918</v>
      </c>
      <c r="N47" s="12">
        <v>2011</v>
      </c>
      <c r="O47" s="8">
        <v>2032</v>
      </c>
      <c r="P47" s="8">
        <v>1938</v>
      </c>
      <c r="Q47" s="8">
        <v>1865</v>
      </c>
      <c r="R47" s="8">
        <v>1800</v>
      </c>
      <c r="S47" s="8">
        <v>1642</v>
      </c>
      <c r="T47" s="8">
        <v>1666</v>
      </c>
      <c r="U47" s="8">
        <v>1724</v>
      </c>
      <c r="V47" s="8">
        <v>1957</v>
      </c>
      <c r="W47" s="8">
        <v>2029</v>
      </c>
      <c r="X47" s="8">
        <v>1900</v>
      </c>
      <c r="Y47" s="8">
        <v>1881</v>
      </c>
      <c r="Z47" s="12">
        <v>1809</v>
      </c>
      <c r="AA47" s="8">
        <v>1848</v>
      </c>
      <c r="AB47" s="8">
        <v>1739</v>
      </c>
      <c r="AC47" s="8">
        <v>1804</v>
      </c>
      <c r="AD47" s="8">
        <f>417+609+580</f>
        <v>1606</v>
      </c>
      <c r="AE47" s="8">
        <v>1487</v>
      </c>
      <c r="AF47" s="8">
        <v>1405</v>
      </c>
      <c r="AG47" s="8">
        <v>1500</v>
      </c>
      <c r="AH47" s="8">
        <v>1606</v>
      </c>
      <c r="AI47" s="8">
        <v>1770</v>
      </c>
      <c r="AJ47" s="8">
        <v>1699</v>
      </c>
      <c r="AK47" s="8">
        <v>1608</v>
      </c>
      <c r="AL47" s="12">
        <v>1552</v>
      </c>
      <c r="AM47" s="8">
        <v>1669</v>
      </c>
      <c r="AN47" s="8">
        <v>1616</v>
      </c>
      <c r="AO47" s="8">
        <v>1610</v>
      </c>
      <c r="AP47" s="8">
        <v>1443</v>
      </c>
      <c r="AQ47" s="8">
        <v>1379</v>
      </c>
      <c r="AR47" s="8">
        <v>1376</v>
      </c>
      <c r="AS47" s="8">
        <v>1459</v>
      </c>
      <c r="AT47" s="8">
        <v>1687</v>
      </c>
      <c r="AU47" s="8">
        <v>1566</v>
      </c>
      <c r="AV47" s="8">
        <v>1557</v>
      </c>
      <c r="AW47" s="8">
        <v>1547</v>
      </c>
      <c r="AX47" s="12">
        <v>1553</v>
      </c>
      <c r="AY47" s="8">
        <v>1613</v>
      </c>
      <c r="AZ47" s="8">
        <v>1494</v>
      </c>
      <c r="BA47" s="8">
        <v>1442</v>
      </c>
      <c r="BB47" s="8">
        <v>1466</v>
      </c>
      <c r="BC47" s="8">
        <v>1305</v>
      </c>
      <c r="BD47" s="8">
        <v>1198</v>
      </c>
      <c r="BE47" s="8">
        <v>1349</v>
      </c>
      <c r="BF47" s="8">
        <v>1457</v>
      </c>
      <c r="BG47" s="8">
        <v>1577</v>
      </c>
      <c r="BH47" s="8">
        <v>1676</v>
      </c>
      <c r="BI47" s="8">
        <v>1819</v>
      </c>
      <c r="BJ47" s="12">
        <v>2089</v>
      </c>
      <c r="BK47" s="8">
        <v>2376</v>
      </c>
      <c r="BL47" s="8">
        <v>2325</v>
      </c>
      <c r="BM47" s="8">
        <v>2378</v>
      </c>
      <c r="BN47" s="8">
        <v>2185</v>
      </c>
      <c r="BO47" s="8">
        <v>2167</v>
      </c>
      <c r="BP47" s="8">
        <v>2126</v>
      </c>
      <c r="BQ47" s="8">
        <v>2285</v>
      </c>
      <c r="BR47" s="8">
        <v>2383</v>
      </c>
      <c r="BS47" s="8">
        <v>2362</v>
      </c>
      <c r="BT47" s="8">
        <v>2339</v>
      </c>
      <c r="BU47" s="8">
        <v>2327</v>
      </c>
      <c r="BV47" s="12">
        <v>2363</v>
      </c>
      <c r="BW47" s="8">
        <v>2292</v>
      </c>
      <c r="BX47" s="8">
        <v>2130</v>
      </c>
      <c r="BY47" s="8">
        <v>1993</v>
      </c>
      <c r="BZ47" s="8">
        <v>1803</v>
      </c>
      <c r="CA47" s="8">
        <v>1577</v>
      </c>
      <c r="CB47" s="8">
        <v>1439</v>
      </c>
      <c r="CC47" s="8">
        <v>1620</v>
      </c>
      <c r="CD47" s="8">
        <v>1746</v>
      </c>
      <c r="CE47" s="8">
        <v>1717</v>
      </c>
      <c r="CF47" s="8">
        <v>1740</v>
      </c>
      <c r="CG47" s="8">
        <v>1668</v>
      </c>
      <c r="CH47" s="12">
        <v>1751</v>
      </c>
      <c r="CI47" s="8">
        <v>1791</v>
      </c>
      <c r="CJ47" s="8">
        <v>1656</v>
      </c>
      <c r="CK47" s="8">
        <v>1573</v>
      </c>
      <c r="CL47" s="8">
        <v>1428</v>
      </c>
      <c r="CM47" s="8">
        <v>1372</v>
      </c>
      <c r="CN47" s="8">
        <v>1418</v>
      </c>
      <c r="CO47" s="8">
        <v>1480</v>
      </c>
      <c r="CP47" s="8">
        <v>1663</v>
      </c>
      <c r="CQ47" s="8">
        <v>1777</v>
      </c>
      <c r="CR47" s="8">
        <v>1794</v>
      </c>
      <c r="CS47" s="8">
        <v>1929</v>
      </c>
      <c r="CT47" s="12">
        <v>1992</v>
      </c>
      <c r="CU47" s="8">
        <v>1954</v>
      </c>
      <c r="CV47" s="8">
        <v>1771</v>
      </c>
      <c r="CW47" s="8">
        <v>1612</v>
      </c>
      <c r="CX47" s="8">
        <v>1535</v>
      </c>
      <c r="CY47" s="8">
        <v>1461</v>
      </c>
      <c r="CZ47" s="8">
        <v>1502</v>
      </c>
      <c r="DA47" s="8">
        <v>1614</v>
      </c>
      <c r="DB47" s="8">
        <v>1798</v>
      </c>
      <c r="DC47" s="8">
        <v>1841</v>
      </c>
      <c r="DD47" s="8">
        <v>1909</v>
      </c>
      <c r="DE47" s="8">
        <v>2123</v>
      </c>
      <c r="DF47" s="12">
        <v>2094</v>
      </c>
      <c r="DG47" s="8">
        <v>2171</v>
      </c>
      <c r="DH47" s="8">
        <v>1918</v>
      </c>
      <c r="DI47" s="8">
        <v>1787</v>
      </c>
      <c r="DJ47" s="8">
        <v>1693</v>
      </c>
      <c r="DK47" s="8">
        <v>1636</v>
      </c>
      <c r="DL47" s="8">
        <v>1690</v>
      </c>
      <c r="DM47" s="8">
        <v>1816</v>
      </c>
      <c r="DN47" s="8">
        <v>1868</v>
      </c>
      <c r="DO47" s="8">
        <v>1733</v>
      </c>
      <c r="DP47" s="8">
        <v>1864</v>
      </c>
      <c r="DQ47" s="8">
        <v>2089</v>
      </c>
      <c r="DR47" s="12">
        <v>2050</v>
      </c>
      <c r="DS47" s="8">
        <v>2027</v>
      </c>
      <c r="DT47" s="8">
        <v>1811</v>
      </c>
      <c r="DU47" s="8">
        <v>1797</v>
      </c>
      <c r="DV47" s="8">
        <v>1690</v>
      </c>
      <c r="DW47" s="8">
        <v>1595</v>
      </c>
      <c r="DX47" s="8">
        <v>1534</v>
      </c>
      <c r="DY47" s="8">
        <v>1672</v>
      </c>
      <c r="DZ47" s="8">
        <v>1742</v>
      </c>
      <c r="EA47" s="8">
        <v>1721</v>
      </c>
      <c r="EB47" s="8">
        <v>1787</v>
      </c>
      <c r="EC47" s="8">
        <v>1854</v>
      </c>
      <c r="ED47" s="12">
        <v>1981</v>
      </c>
      <c r="EE47" s="8">
        <v>2029</v>
      </c>
      <c r="EF47" s="8">
        <v>1917</v>
      </c>
      <c r="EG47" s="8">
        <v>1974</v>
      </c>
      <c r="EH47" s="8">
        <v>1972</v>
      </c>
      <c r="EI47" s="8">
        <v>1832</v>
      </c>
      <c r="EJ47" s="8">
        <v>1812</v>
      </c>
      <c r="EK47" s="8">
        <v>2015</v>
      </c>
      <c r="EL47" s="8">
        <v>2084</v>
      </c>
      <c r="EM47" s="8">
        <v>2088</v>
      </c>
      <c r="EN47" s="8">
        <v>2226</v>
      </c>
      <c r="EO47" s="8">
        <v>2414</v>
      </c>
      <c r="EP47" s="12">
        <v>2403</v>
      </c>
      <c r="EQ47" s="8">
        <v>2267</v>
      </c>
      <c r="ER47" s="8">
        <v>2034</v>
      </c>
      <c r="ES47" s="8">
        <v>2067</v>
      </c>
      <c r="ET47" s="8">
        <v>2008</v>
      </c>
      <c r="EU47" s="8">
        <v>1875</v>
      </c>
      <c r="EV47" s="8">
        <v>1954</v>
      </c>
      <c r="EW47" s="8">
        <v>1955</v>
      </c>
      <c r="EX47" s="8">
        <v>2097</v>
      </c>
      <c r="EY47" s="8">
        <v>2147</v>
      </c>
      <c r="EZ47" s="8">
        <v>2169</v>
      </c>
      <c r="FA47" s="8">
        <v>2281</v>
      </c>
      <c r="FB47" s="12">
        <v>2357</v>
      </c>
      <c r="FC47" s="33">
        <v>2306</v>
      </c>
      <c r="FD47" s="33">
        <v>2107</v>
      </c>
      <c r="FE47" s="33">
        <v>2181</v>
      </c>
      <c r="FF47" s="33">
        <v>1933</v>
      </c>
      <c r="FG47" s="33">
        <v>1806</v>
      </c>
      <c r="FH47" s="33">
        <v>1790</v>
      </c>
      <c r="FI47" s="33">
        <v>1980</v>
      </c>
      <c r="FJ47" s="33">
        <v>2020</v>
      </c>
      <c r="FK47" s="33">
        <v>2114</v>
      </c>
      <c r="FL47" s="33">
        <v>2017</v>
      </c>
      <c r="FM47" s="33">
        <v>2131</v>
      </c>
      <c r="FN47" s="36">
        <v>2106</v>
      </c>
      <c r="FO47" s="33">
        <v>2143</v>
      </c>
      <c r="FP47" s="33">
        <v>1967</v>
      </c>
      <c r="FQ47" s="33">
        <v>1948</v>
      </c>
      <c r="FR47" s="33">
        <v>1758</v>
      </c>
      <c r="FS47" s="33">
        <v>1580</v>
      </c>
      <c r="FT47" s="33">
        <v>1605</v>
      </c>
      <c r="FU47" s="33">
        <v>1766</v>
      </c>
      <c r="FV47" s="33">
        <v>1894</v>
      </c>
      <c r="FW47" s="33">
        <v>1937</v>
      </c>
      <c r="FX47" s="33">
        <v>2014</v>
      </c>
      <c r="FY47" s="33">
        <v>2195</v>
      </c>
      <c r="FZ47" s="36">
        <v>2100</v>
      </c>
      <c r="GA47" s="33">
        <v>2013</v>
      </c>
      <c r="GB47" s="33">
        <v>1887</v>
      </c>
      <c r="GC47" s="33">
        <v>1910</v>
      </c>
      <c r="GD47" s="33">
        <v>1811</v>
      </c>
      <c r="GE47" s="33">
        <v>1764</v>
      </c>
      <c r="GF47" s="33">
        <v>1667</v>
      </c>
      <c r="GG47" s="33">
        <v>1743</v>
      </c>
      <c r="GH47" s="33">
        <v>1855</v>
      </c>
      <c r="GI47" s="33">
        <v>1948</v>
      </c>
      <c r="GJ47" s="33">
        <v>2091</v>
      </c>
      <c r="GK47" s="33">
        <v>2252</v>
      </c>
      <c r="GL47" s="36">
        <v>2223</v>
      </c>
      <c r="GM47" s="33">
        <v>2197</v>
      </c>
      <c r="GN47" s="33">
        <v>1936</v>
      </c>
      <c r="GO47" s="33">
        <v>2402</v>
      </c>
      <c r="GP47" s="33">
        <v>2612</v>
      </c>
      <c r="GQ47" s="8">
        <v>2550</v>
      </c>
      <c r="GR47" s="8">
        <v>2277</v>
      </c>
      <c r="GS47" s="8">
        <v>2355</v>
      </c>
      <c r="GT47" s="8">
        <v>2396</v>
      </c>
      <c r="GU47" s="8">
        <v>2270</v>
      </c>
      <c r="GV47" s="8">
        <v>2324</v>
      </c>
      <c r="GW47" s="1">
        <v>2441</v>
      </c>
      <c r="GX47" s="1">
        <v>2433</v>
      </c>
    </row>
    <row r="48" spans="1:206" x14ac:dyDescent="0.2">
      <c r="A48" s="16" t="s">
        <v>18</v>
      </c>
      <c r="B48" s="1">
        <v>35</v>
      </c>
      <c r="C48" s="8">
        <v>1836</v>
      </c>
      <c r="D48" s="8">
        <v>1852</v>
      </c>
      <c r="E48" s="8">
        <v>1669</v>
      </c>
      <c r="F48" s="8">
        <v>1557</v>
      </c>
      <c r="G48" s="8">
        <v>1477</v>
      </c>
      <c r="H48" s="8">
        <v>1462</v>
      </c>
      <c r="I48" s="8">
        <v>1294</v>
      </c>
      <c r="J48" s="8">
        <v>1276</v>
      </c>
      <c r="K48" s="8">
        <v>1281</v>
      </c>
      <c r="L48" s="8">
        <v>1337</v>
      </c>
      <c r="M48" s="8">
        <v>1503</v>
      </c>
      <c r="N48" s="12">
        <v>1553</v>
      </c>
      <c r="O48" s="8">
        <v>1541</v>
      </c>
      <c r="P48" s="8">
        <v>1551</v>
      </c>
      <c r="Q48" s="8">
        <v>1512</v>
      </c>
      <c r="R48" s="8">
        <v>1426</v>
      </c>
      <c r="S48" s="8">
        <v>1411</v>
      </c>
      <c r="T48" s="8">
        <v>1386</v>
      </c>
      <c r="U48" s="8">
        <v>1347</v>
      </c>
      <c r="V48" s="8">
        <v>1235</v>
      </c>
      <c r="W48" s="8">
        <v>1288</v>
      </c>
      <c r="X48" s="8">
        <v>1363</v>
      </c>
      <c r="Y48" s="8">
        <v>1509</v>
      </c>
      <c r="Z48" s="12">
        <v>1556</v>
      </c>
      <c r="AA48" s="8">
        <v>1529</v>
      </c>
      <c r="AB48" s="8">
        <v>1449</v>
      </c>
      <c r="AC48" s="8">
        <v>1320</v>
      </c>
      <c r="AD48" s="8">
        <f>534+329+464</f>
        <v>1327</v>
      </c>
      <c r="AE48" s="8">
        <v>1225</v>
      </c>
      <c r="AF48" s="8">
        <v>1243</v>
      </c>
      <c r="AG48" s="8">
        <v>1145</v>
      </c>
      <c r="AH48" s="8">
        <v>1136</v>
      </c>
      <c r="AI48" s="8">
        <v>1018</v>
      </c>
      <c r="AJ48" s="8">
        <v>1063</v>
      </c>
      <c r="AK48" s="8">
        <v>1210</v>
      </c>
      <c r="AL48" s="12">
        <v>1326</v>
      </c>
      <c r="AM48" s="8">
        <v>1294</v>
      </c>
      <c r="AN48" s="8">
        <v>1234</v>
      </c>
      <c r="AO48" s="8">
        <v>1082</v>
      </c>
      <c r="AP48" s="8">
        <v>1142</v>
      </c>
      <c r="AQ48" s="8">
        <v>1108</v>
      </c>
      <c r="AR48" s="8">
        <v>1076</v>
      </c>
      <c r="AS48" s="8">
        <v>1004</v>
      </c>
      <c r="AT48" s="8">
        <v>998</v>
      </c>
      <c r="AU48" s="8">
        <v>1000</v>
      </c>
      <c r="AV48" s="8">
        <v>989</v>
      </c>
      <c r="AW48" s="8">
        <v>1137</v>
      </c>
      <c r="AX48" s="12">
        <v>1139</v>
      </c>
      <c r="AY48" s="8">
        <v>1176</v>
      </c>
      <c r="AZ48" s="8">
        <v>1124</v>
      </c>
      <c r="BA48" s="8">
        <v>1054</v>
      </c>
      <c r="BB48" s="8">
        <v>1042</v>
      </c>
      <c r="BC48" s="8">
        <v>983</v>
      </c>
      <c r="BD48" s="8">
        <v>1017</v>
      </c>
      <c r="BE48" s="8">
        <v>886</v>
      </c>
      <c r="BF48" s="8">
        <v>806</v>
      </c>
      <c r="BG48" s="8">
        <v>820</v>
      </c>
      <c r="BH48" s="8">
        <v>893</v>
      </c>
      <c r="BI48" s="8">
        <v>1032</v>
      </c>
      <c r="BJ48" s="12">
        <v>1156</v>
      </c>
      <c r="BK48" s="8">
        <v>1227</v>
      </c>
      <c r="BL48" s="8">
        <v>1407</v>
      </c>
      <c r="BM48" s="8">
        <v>1553</v>
      </c>
      <c r="BN48" s="8">
        <v>1798</v>
      </c>
      <c r="BO48" s="8">
        <v>1645</v>
      </c>
      <c r="BP48" s="8">
        <v>1860</v>
      </c>
      <c r="BQ48" s="8">
        <v>1693</v>
      </c>
      <c r="BR48" s="8">
        <v>1567</v>
      </c>
      <c r="BS48" s="8">
        <v>1508</v>
      </c>
      <c r="BT48" s="8">
        <v>1555</v>
      </c>
      <c r="BU48" s="8">
        <v>1678</v>
      </c>
      <c r="BV48" s="12">
        <v>1747</v>
      </c>
      <c r="BW48" s="8">
        <v>1711</v>
      </c>
      <c r="BX48" s="8">
        <v>1700</v>
      </c>
      <c r="BY48" s="8">
        <v>1636</v>
      </c>
      <c r="BZ48" s="8">
        <v>1564</v>
      </c>
      <c r="CA48" s="8">
        <v>1401</v>
      </c>
      <c r="CB48" s="8">
        <v>1351</v>
      </c>
      <c r="CC48" s="8">
        <v>1155</v>
      </c>
      <c r="CD48" s="8">
        <v>1059</v>
      </c>
      <c r="CE48" s="8">
        <v>1050</v>
      </c>
      <c r="CF48" s="8">
        <v>1073</v>
      </c>
      <c r="CG48" s="8">
        <v>1206</v>
      </c>
      <c r="CH48" s="12">
        <v>1246</v>
      </c>
      <c r="CI48" s="8">
        <v>1202</v>
      </c>
      <c r="CJ48" s="8">
        <v>1168</v>
      </c>
      <c r="CK48" s="8">
        <v>1136</v>
      </c>
      <c r="CL48" s="8">
        <v>1053</v>
      </c>
      <c r="CM48" s="8">
        <v>963</v>
      </c>
      <c r="CN48" s="8">
        <v>982</v>
      </c>
      <c r="CO48" s="8">
        <v>881</v>
      </c>
      <c r="CP48" s="8">
        <v>879</v>
      </c>
      <c r="CQ48" s="8">
        <v>915</v>
      </c>
      <c r="CR48" s="8">
        <v>990</v>
      </c>
      <c r="CS48" s="8">
        <v>1172</v>
      </c>
      <c r="CT48" s="12">
        <v>1284</v>
      </c>
      <c r="CU48" s="8">
        <v>1357</v>
      </c>
      <c r="CV48" s="8">
        <v>1465</v>
      </c>
      <c r="CW48" s="8">
        <v>1362</v>
      </c>
      <c r="CX48" s="8">
        <v>1305</v>
      </c>
      <c r="CY48" s="8">
        <v>1169</v>
      </c>
      <c r="CZ48" s="8">
        <v>1099</v>
      </c>
      <c r="DA48" s="8">
        <v>1026</v>
      </c>
      <c r="DB48" s="8">
        <v>1020</v>
      </c>
      <c r="DC48" s="8">
        <v>1003</v>
      </c>
      <c r="DD48" s="8">
        <v>1138</v>
      </c>
      <c r="DE48" s="8">
        <v>1260</v>
      </c>
      <c r="DF48" s="12">
        <v>1434</v>
      </c>
      <c r="DG48" s="8">
        <v>1504</v>
      </c>
      <c r="DH48" s="8">
        <v>1649</v>
      </c>
      <c r="DI48" s="8">
        <v>1488</v>
      </c>
      <c r="DJ48" s="8">
        <v>1415</v>
      </c>
      <c r="DK48" s="8">
        <v>1249</v>
      </c>
      <c r="DL48" s="8">
        <v>1158</v>
      </c>
      <c r="DM48" s="8">
        <v>1117</v>
      </c>
      <c r="DN48" s="8">
        <v>1070</v>
      </c>
      <c r="DO48" s="8">
        <v>1176</v>
      </c>
      <c r="DP48" s="8">
        <v>1205</v>
      </c>
      <c r="DQ48" s="8">
        <v>1194</v>
      </c>
      <c r="DR48" s="12">
        <v>1273</v>
      </c>
      <c r="DS48" s="8">
        <v>1297</v>
      </c>
      <c r="DT48" s="8">
        <v>1447</v>
      </c>
      <c r="DU48" s="8">
        <v>1288</v>
      </c>
      <c r="DV48" s="8">
        <v>1218</v>
      </c>
      <c r="DW48" s="8">
        <v>1105</v>
      </c>
      <c r="DX48" s="8">
        <v>1165</v>
      </c>
      <c r="DY48" s="8">
        <v>1100</v>
      </c>
      <c r="DZ48" s="8">
        <v>994</v>
      </c>
      <c r="EA48" s="8">
        <v>1010</v>
      </c>
      <c r="EB48" s="8">
        <v>1032</v>
      </c>
      <c r="EC48" s="8">
        <v>1089</v>
      </c>
      <c r="ED48" s="12">
        <v>1176</v>
      </c>
      <c r="EE48" s="8">
        <v>1204</v>
      </c>
      <c r="EF48" s="8">
        <v>1306</v>
      </c>
      <c r="EG48" s="8">
        <v>1318</v>
      </c>
      <c r="EH48" s="8">
        <v>1306</v>
      </c>
      <c r="EI48" s="8">
        <v>1221</v>
      </c>
      <c r="EJ48" s="8">
        <v>1332</v>
      </c>
      <c r="EK48" s="8">
        <v>1280</v>
      </c>
      <c r="EL48" s="8">
        <v>1230</v>
      </c>
      <c r="EM48" s="8">
        <v>1246</v>
      </c>
      <c r="EN48" s="8">
        <v>1272</v>
      </c>
      <c r="EO48" s="8">
        <v>1397</v>
      </c>
      <c r="EP48" s="12">
        <v>1547</v>
      </c>
      <c r="EQ48" s="8">
        <v>1619</v>
      </c>
      <c r="ER48" s="8">
        <v>1789</v>
      </c>
      <c r="ES48" s="8">
        <v>1587</v>
      </c>
      <c r="ET48" s="8">
        <v>1438</v>
      </c>
      <c r="EU48" s="8">
        <v>1354</v>
      </c>
      <c r="EV48" s="8">
        <v>1350</v>
      </c>
      <c r="EW48" s="8">
        <v>1290</v>
      </c>
      <c r="EX48" s="8">
        <v>1272</v>
      </c>
      <c r="EY48" s="8">
        <v>1350</v>
      </c>
      <c r="EZ48" s="8">
        <v>1293</v>
      </c>
      <c r="FA48" s="8">
        <v>1389</v>
      </c>
      <c r="FB48" s="12">
        <v>1415</v>
      </c>
      <c r="FC48" s="33">
        <v>1511</v>
      </c>
      <c r="FD48" s="33">
        <v>1591</v>
      </c>
      <c r="FE48" s="33">
        <v>1483</v>
      </c>
      <c r="FF48" s="33">
        <v>1422</v>
      </c>
      <c r="FG48" s="33">
        <v>1379</v>
      </c>
      <c r="FH48" s="33">
        <v>1324</v>
      </c>
      <c r="FI48" s="33">
        <v>1223</v>
      </c>
      <c r="FJ48" s="33">
        <v>1150</v>
      </c>
      <c r="FK48" s="33">
        <v>1116</v>
      </c>
      <c r="FL48" s="33">
        <v>1215</v>
      </c>
      <c r="FM48" s="33">
        <v>1311</v>
      </c>
      <c r="FN48" s="36">
        <v>1412</v>
      </c>
      <c r="FO48" s="33">
        <v>1372</v>
      </c>
      <c r="FP48" s="33">
        <v>1451</v>
      </c>
      <c r="FQ48" s="33">
        <v>1324</v>
      </c>
      <c r="FR48" s="33">
        <v>1308</v>
      </c>
      <c r="FS48" s="33">
        <v>1200</v>
      </c>
      <c r="FT48" s="33">
        <v>1149</v>
      </c>
      <c r="FU48" s="33">
        <v>1044</v>
      </c>
      <c r="FV48" s="33">
        <v>1007</v>
      </c>
      <c r="FW48" s="33">
        <v>1006</v>
      </c>
      <c r="FX48" s="33">
        <v>1077</v>
      </c>
      <c r="FY48" s="33">
        <v>1152</v>
      </c>
      <c r="FZ48" s="36">
        <v>1308</v>
      </c>
      <c r="GA48" s="33">
        <v>1364</v>
      </c>
      <c r="GB48" s="33">
        <v>1400</v>
      </c>
      <c r="GC48" s="33">
        <v>1264</v>
      </c>
      <c r="GD48" s="33">
        <v>1189</v>
      </c>
      <c r="GE48" s="33">
        <v>1121</v>
      </c>
      <c r="GF48" s="33">
        <v>1153</v>
      </c>
      <c r="GG48" s="33">
        <v>1110</v>
      </c>
      <c r="GH48" s="33">
        <v>1013</v>
      </c>
      <c r="GI48" s="33">
        <v>1019</v>
      </c>
      <c r="GJ48" s="33">
        <v>1070</v>
      </c>
      <c r="GK48" s="33">
        <v>1143</v>
      </c>
      <c r="GL48" s="36">
        <v>1301</v>
      </c>
      <c r="GM48" s="33">
        <v>1400</v>
      </c>
      <c r="GN48" s="33">
        <v>1434</v>
      </c>
      <c r="GO48" s="33">
        <v>1376</v>
      </c>
      <c r="GP48" s="33">
        <v>1472</v>
      </c>
      <c r="GQ48" s="8">
        <v>1404</v>
      </c>
      <c r="GR48" s="8">
        <v>1770</v>
      </c>
      <c r="GS48" s="8">
        <v>1765</v>
      </c>
      <c r="GT48" s="8">
        <v>1649</v>
      </c>
      <c r="GU48" s="8">
        <v>1520</v>
      </c>
      <c r="GV48" s="8">
        <v>1503</v>
      </c>
      <c r="GW48" s="1">
        <v>1595</v>
      </c>
      <c r="GX48" s="1">
        <v>1662</v>
      </c>
    </row>
    <row r="49" spans="1:206" x14ac:dyDescent="0.2">
      <c r="A49" s="16" t="s">
        <v>19</v>
      </c>
      <c r="B49" s="1">
        <v>36</v>
      </c>
      <c r="C49" s="8">
        <v>1076</v>
      </c>
      <c r="D49" s="8">
        <v>1180</v>
      </c>
      <c r="E49" s="8">
        <v>1259</v>
      </c>
      <c r="F49" s="8">
        <v>1248</v>
      </c>
      <c r="G49" s="8">
        <v>1199</v>
      </c>
      <c r="H49" s="8">
        <v>1057</v>
      </c>
      <c r="I49" s="8">
        <v>1022</v>
      </c>
      <c r="J49" s="8">
        <v>981</v>
      </c>
      <c r="K49" s="8">
        <v>988</v>
      </c>
      <c r="L49" s="8">
        <v>848</v>
      </c>
      <c r="M49" s="8">
        <v>835</v>
      </c>
      <c r="N49" s="12">
        <v>855</v>
      </c>
      <c r="O49" s="8">
        <v>936</v>
      </c>
      <c r="P49" s="8">
        <v>1095</v>
      </c>
      <c r="Q49" s="8">
        <v>1107</v>
      </c>
      <c r="R49" s="8">
        <v>1043</v>
      </c>
      <c r="S49" s="8">
        <v>1040</v>
      </c>
      <c r="T49" s="8">
        <v>1022</v>
      </c>
      <c r="U49" s="8">
        <v>976</v>
      </c>
      <c r="V49" s="8">
        <v>935</v>
      </c>
      <c r="W49" s="8">
        <v>892</v>
      </c>
      <c r="X49" s="8">
        <v>923</v>
      </c>
      <c r="Y49" s="8">
        <v>859</v>
      </c>
      <c r="Z49" s="12">
        <v>924</v>
      </c>
      <c r="AA49" s="8">
        <v>965</v>
      </c>
      <c r="AB49" s="8">
        <v>1069</v>
      </c>
      <c r="AC49" s="8">
        <v>1089</v>
      </c>
      <c r="AD49" s="8">
        <f>332+313+374</f>
        <v>1019</v>
      </c>
      <c r="AE49" s="8">
        <v>943</v>
      </c>
      <c r="AF49" s="8">
        <v>842</v>
      </c>
      <c r="AG49" s="8">
        <v>836</v>
      </c>
      <c r="AH49" s="8">
        <v>763</v>
      </c>
      <c r="AI49" s="8">
        <v>756</v>
      </c>
      <c r="AJ49" s="8">
        <v>693</v>
      </c>
      <c r="AK49" s="8">
        <v>671</v>
      </c>
      <c r="AL49" s="12">
        <v>689</v>
      </c>
      <c r="AM49" s="8">
        <v>706</v>
      </c>
      <c r="AN49" s="8">
        <v>832</v>
      </c>
      <c r="AO49" s="8">
        <v>865</v>
      </c>
      <c r="AP49" s="8">
        <v>829</v>
      </c>
      <c r="AQ49" s="8">
        <v>787</v>
      </c>
      <c r="AR49" s="8">
        <v>677</v>
      </c>
      <c r="AS49" s="8">
        <v>731</v>
      </c>
      <c r="AT49" s="8">
        <v>645</v>
      </c>
      <c r="AU49" s="8">
        <v>692</v>
      </c>
      <c r="AV49" s="8">
        <v>626</v>
      </c>
      <c r="AW49" s="8">
        <v>586</v>
      </c>
      <c r="AX49" s="12">
        <v>668</v>
      </c>
      <c r="AY49" s="8">
        <v>693</v>
      </c>
      <c r="AZ49" s="8">
        <v>748</v>
      </c>
      <c r="BA49" s="8">
        <v>734</v>
      </c>
      <c r="BB49" s="8">
        <v>720</v>
      </c>
      <c r="BC49" s="8">
        <v>657</v>
      </c>
      <c r="BD49" s="8">
        <v>596</v>
      </c>
      <c r="BE49" s="8">
        <v>623</v>
      </c>
      <c r="BF49" s="8">
        <v>615</v>
      </c>
      <c r="BG49" s="8">
        <v>622</v>
      </c>
      <c r="BH49" s="8">
        <v>523</v>
      </c>
      <c r="BI49" s="8">
        <v>488</v>
      </c>
      <c r="BJ49" s="12">
        <v>524</v>
      </c>
      <c r="BK49" s="8">
        <v>587</v>
      </c>
      <c r="BL49" s="8">
        <v>728</v>
      </c>
      <c r="BM49" s="8">
        <v>806</v>
      </c>
      <c r="BN49" s="8">
        <v>897</v>
      </c>
      <c r="BO49" s="8">
        <v>1047</v>
      </c>
      <c r="BP49" s="8">
        <v>1147</v>
      </c>
      <c r="BQ49" s="8">
        <v>1276</v>
      </c>
      <c r="BR49" s="8">
        <v>1214</v>
      </c>
      <c r="BS49" s="8">
        <v>1372</v>
      </c>
      <c r="BT49" s="8">
        <v>1178</v>
      </c>
      <c r="BU49" s="8">
        <v>1112</v>
      </c>
      <c r="BV49" s="12">
        <v>1126</v>
      </c>
      <c r="BW49" s="8">
        <v>1154</v>
      </c>
      <c r="BX49" s="8">
        <v>1199</v>
      </c>
      <c r="BY49" s="8">
        <v>1216</v>
      </c>
      <c r="BZ49" s="8">
        <v>1138</v>
      </c>
      <c r="CA49" s="8">
        <v>1187</v>
      </c>
      <c r="CB49" s="8">
        <v>1080</v>
      </c>
      <c r="CC49" s="8">
        <v>1004</v>
      </c>
      <c r="CD49" s="8">
        <v>930</v>
      </c>
      <c r="CE49" s="8">
        <v>884</v>
      </c>
      <c r="CF49" s="8">
        <v>741</v>
      </c>
      <c r="CG49" s="8">
        <v>654</v>
      </c>
      <c r="CH49" s="12">
        <v>698</v>
      </c>
      <c r="CI49" s="8">
        <v>724</v>
      </c>
      <c r="CJ49" s="8">
        <v>799</v>
      </c>
      <c r="CK49" s="8">
        <v>807</v>
      </c>
      <c r="CL49" s="8">
        <v>733</v>
      </c>
      <c r="CM49" s="8">
        <v>698</v>
      </c>
      <c r="CN49" s="8">
        <v>640</v>
      </c>
      <c r="CO49" s="8">
        <v>644</v>
      </c>
      <c r="CP49" s="8">
        <v>591</v>
      </c>
      <c r="CQ49" s="8">
        <v>563</v>
      </c>
      <c r="CR49" s="8">
        <v>554</v>
      </c>
      <c r="CS49" s="8">
        <v>551</v>
      </c>
      <c r="CT49" s="12">
        <v>603</v>
      </c>
      <c r="CU49" s="8">
        <v>684</v>
      </c>
      <c r="CV49" s="8">
        <v>817</v>
      </c>
      <c r="CW49" s="8">
        <v>866</v>
      </c>
      <c r="CX49" s="8">
        <v>893</v>
      </c>
      <c r="CY49" s="8">
        <v>942</v>
      </c>
      <c r="CZ49" s="8">
        <v>848</v>
      </c>
      <c r="DA49" s="8">
        <v>840</v>
      </c>
      <c r="DB49" s="8">
        <v>725</v>
      </c>
      <c r="DC49" s="8">
        <v>707</v>
      </c>
      <c r="DD49" s="8">
        <v>686</v>
      </c>
      <c r="DE49" s="8">
        <v>663</v>
      </c>
      <c r="DF49" s="12">
        <v>744</v>
      </c>
      <c r="DG49" s="8">
        <v>815</v>
      </c>
      <c r="DH49" s="8">
        <v>896</v>
      </c>
      <c r="DI49" s="8">
        <v>958</v>
      </c>
      <c r="DJ49" s="8">
        <v>974</v>
      </c>
      <c r="DK49" s="8">
        <v>1018</v>
      </c>
      <c r="DL49" s="8">
        <v>888</v>
      </c>
      <c r="DM49" s="8">
        <v>907</v>
      </c>
      <c r="DN49" s="8">
        <v>779</v>
      </c>
      <c r="DO49" s="8">
        <v>784</v>
      </c>
      <c r="DP49" s="8">
        <v>768</v>
      </c>
      <c r="DQ49" s="8">
        <v>748</v>
      </c>
      <c r="DR49" s="12">
        <v>820</v>
      </c>
      <c r="DS49" s="8">
        <v>795</v>
      </c>
      <c r="DT49" s="8">
        <v>784</v>
      </c>
      <c r="DU49" s="8">
        <v>800</v>
      </c>
      <c r="DV49" s="8">
        <v>840</v>
      </c>
      <c r="DW49" s="8">
        <v>896</v>
      </c>
      <c r="DX49" s="8">
        <v>819</v>
      </c>
      <c r="DY49" s="8">
        <v>792</v>
      </c>
      <c r="DZ49" s="8">
        <v>679</v>
      </c>
      <c r="EA49" s="8">
        <v>729</v>
      </c>
      <c r="EB49" s="8">
        <v>674</v>
      </c>
      <c r="EC49" s="8">
        <v>661</v>
      </c>
      <c r="ED49" s="12">
        <v>716</v>
      </c>
      <c r="EE49" s="8">
        <v>708</v>
      </c>
      <c r="EF49" s="8">
        <v>758</v>
      </c>
      <c r="EG49" s="8">
        <v>771</v>
      </c>
      <c r="EH49" s="8">
        <v>822</v>
      </c>
      <c r="EI49" s="8">
        <v>885</v>
      </c>
      <c r="EJ49" s="8">
        <v>866</v>
      </c>
      <c r="EK49" s="8">
        <v>840</v>
      </c>
      <c r="EL49" s="8">
        <v>822</v>
      </c>
      <c r="EM49" s="8">
        <v>880</v>
      </c>
      <c r="EN49" s="8">
        <v>805</v>
      </c>
      <c r="EO49" s="8">
        <v>836</v>
      </c>
      <c r="EP49" s="12">
        <v>896</v>
      </c>
      <c r="EQ49" s="8">
        <v>915</v>
      </c>
      <c r="ER49" s="8">
        <v>997</v>
      </c>
      <c r="ES49" s="8">
        <v>1056</v>
      </c>
      <c r="ET49" s="8">
        <v>1103</v>
      </c>
      <c r="EU49" s="8">
        <v>1153</v>
      </c>
      <c r="EV49" s="8">
        <v>1045</v>
      </c>
      <c r="EW49" s="8">
        <v>964</v>
      </c>
      <c r="EX49" s="8">
        <v>908</v>
      </c>
      <c r="EY49" s="8">
        <v>847</v>
      </c>
      <c r="EZ49" s="8">
        <v>910</v>
      </c>
      <c r="FA49" s="8">
        <v>915</v>
      </c>
      <c r="FB49" s="12">
        <v>953</v>
      </c>
      <c r="FC49" s="33">
        <v>920</v>
      </c>
      <c r="FD49" s="33">
        <v>969</v>
      </c>
      <c r="FE49" s="33">
        <v>953</v>
      </c>
      <c r="FF49" s="33">
        <v>998</v>
      </c>
      <c r="FG49" s="33">
        <v>1021</v>
      </c>
      <c r="FH49" s="33">
        <v>962</v>
      </c>
      <c r="FI49" s="33">
        <v>964</v>
      </c>
      <c r="FJ49" s="33">
        <v>922</v>
      </c>
      <c r="FK49" s="33">
        <v>893</v>
      </c>
      <c r="FL49" s="33">
        <v>798</v>
      </c>
      <c r="FM49" s="33">
        <v>773</v>
      </c>
      <c r="FN49" s="36">
        <v>803</v>
      </c>
      <c r="FO49" s="33">
        <v>877</v>
      </c>
      <c r="FP49" s="33">
        <v>925</v>
      </c>
      <c r="FQ49" s="33">
        <v>947</v>
      </c>
      <c r="FR49" s="33">
        <v>918</v>
      </c>
      <c r="FS49" s="33">
        <v>981</v>
      </c>
      <c r="FT49" s="33">
        <v>847</v>
      </c>
      <c r="FU49" s="33">
        <v>854</v>
      </c>
      <c r="FV49" s="33">
        <v>738</v>
      </c>
      <c r="FW49" s="33">
        <v>738</v>
      </c>
      <c r="FX49" s="33">
        <v>691</v>
      </c>
      <c r="FY49" s="33">
        <v>655</v>
      </c>
      <c r="FZ49" s="36">
        <v>696</v>
      </c>
      <c r="GA49" s="33">
        <v>763</v>
      </c>
      <c r="GB49" s="33">
        <v>796</v>
      </c>
      <c r="GC49" s="33">
        <v>829</v>
      </c>
      <c r="GD49" s="33">
        <v>848</v>
      </c>
      <c r="GE49" s="33">
        <v>842</v>
      </c>
      <c r="GF49" s="33">
        <v>761</v>
      </c>
      <c r="GG49" s="33">
        <v>759</v>
      </c>
      <c r="GH49" s="33">
        <v>677</v>
      </c>
      <c r="GI49" s="33">
        <v>728</v>
      </c>
      <c r="GJ49" s="33">
        <v>697</v>
      </c>
      <c r="GK49" s="33">
        <v>695</v>
      </c>
      <c r="GL49" s="36">
        <v>735</v>
      </c>
      <c r="GM49" s="33">
        <v>718</v>
      </c>
      <c r="GN49" s="33">
        <v>782</v>
      </c>
      <c r="GO49" s="33">
        <v>894</v>
      </c>
      <c r="GP49" s="33">
        <v>1023</v>
      </c>
      <c r="GQ49" s="8">
        <v>1122</v>
      </c>
      <c r="GR49" s="8">
        <v>1071</v>
      </c>
      <c r="GS49" s="8">
        <v>1120</v>
      </c>
      <c r="GT49" s="8">
        <v>1041</v>
      </c>
      <c r="GU49" s="8">
        <v>1284</v>
      </c>
      <c r="GV49" s="8">
        <v>1165</v>
      </c>
      <c r="GW49" s="1">
        <v>1171</v>
      </c>
      <c r="GX49" s="1">
        <v>1139</v>
      </c>
    </row>
    <row r="50" spans="1:206" x14ac:dyDescent="0.2">
      <c r="A50" s="16" t="s">
        <v>20</v>
      </c>
      <c r="B50" s="1">
        <v>37</v>
      </c>
      <c r="C50" s="8">
        <v>825</v>
      </c>
      <c r="D50" s="8">
        <v>817</v>
      </c>
      <c r="E50" s="8">
        <v>782</v>
      </c>
      <c r="F50" s="8">
        <v>835</v>
      </c>
      <c r="G50" s="8">
        <v>964</v>
      </c>
      <c r="H50" s="8">
        <v>969</v>
      </c>
      <c r="I50" s="8">
        <v>950</v>
      </c>
      <c r="J50" s="8">
        <v>915</v>
      </c>
      <c r="K50" s="8">
        <v>781</v>
      </c>
      <c r="L50" s="8">
        <v>780</v>
      </c>
      <c r="M50" s="8">
        <v>729</v>
      </c>
      <c r="N50" s="12">
        <v>740</v>
      </c>
      <c r="O50" s="8">
        <v>712</v>
      </c>
      <c r="P50" s="8">
        <v>691</v>
      </c>
      <c r="Q50" s="8">
        <v>653</v>
      </c>
      <c r="R50" s="8">
        <v>737</v>
      </c>
      <c r="S50" s="8">
        <v>892</v>
      </c>
      <c r="T50" s="8">
        <v>858</v>
      </c>
      <c r="U50" s="8">
        <v>859</v>
      </c>
      <c r="V50" s="8">
        <v>808</v>
      </c>
      <c r="W50" s="8">
        <v>757</v>
      </c>
      <c r="X50" s="8">
        <v>759</v>
      </c>
      <c r="Y50" s="8">
        <v>725</v>
      </c>
      <c r="Z50" s="12">
        <v>717</v>
      </c>
      <c r="AA50" s="8">
        <v>701</v>
      </c>
      <c r="AB50" s="8">
        <v>700</v>
      </c>
      <c r="AC50" s="8">
        <v>692</v>
      </c>
      <c r="AD50" s="8">
        <f>282+215+233</f>
        <v>730</v>
      </c>
      <c r="AE50" s="8">
        <v>810</v>
      </c>
      <c r="AF50" s="8">
        <v>800</v>
      </c>
      <c r="AG50" s="8">
        <v>743</v>
      </c>
      <c r="AH50" s="8">
        <v>682</v>
      </c>
      <c r="AI50" s="8">
        <v>579</v>
      </c>
      <c r="AJ50" s="8">
        <v>618</v>
      </c>
      <c r="AK50" s="8">
        <v>564</v>
      </c>
      <c r="AL50" s="12">
        <v>581</v>
      </c>
      <c r="AM50" s="8">
        <v>541</v>
      </c>
      <c r="AN50" s="8">
        <v>525</v>
      </c>
      <c r="AO50" s="8">
        <v>512</v>
      </c>
      <c r="AP50" s="8">
        <v>547</v>
      </c>
      <c r="AQ50" s="8">
        <v>605</v>
      </c>
      <c r="AR50" s="8">
        <v>635</v>
      </c>
      <c r="AS50" s="8">
        <v>599</v>
      </c>
      <c r="AT50" s="8">
        <v>524</v>
      </c>
      <c r="AU50" s="8">
        <v>458</v>
      </c>
      <c r="AV50" s="8">
        <v>489</v>
      </c>
      <c r="AW50" s="8">
        <v>467</v>
      </c>
      <c r="AX50" s="12">
        <v>514</v>
      </c>
      <c r="AY50" s="8">
        <v>455</v>
      </c>
      <c r="AZ50" s="8">
        <v>425</v>
      </c>
      <c r="BA50" s="8">
        <v>490</v>
      </c>
      <c r="BB50" s="8">
        <v>502</v>
      </c>
      <c r="BC50" s="8">
        <v>553</v>
      </c>
      <c r="BD50" s="8">
        <v>550</v>
      </c>
      <c r="BE50" s="8">
        <v>480</v>
      </c>
      <c r="BF50" s="8">
        <v>468</v>
      </c>
      <c r="BG50" s="8">
        <v>432</v>
      </c>
      <c r="BH50" s="8">
        <v>451</v>
      </c>
      <c r="BI50" s="8">
        <v>448</v>
      </c>
      <c r="BJ50" s="12">
        <v>454</v>
      </c>
      <c r="BK50" s="8">
        <v>405</v>
      </c>
      <c r="BL50" s="8">
        <v>385</v>
      </c>
      <c r="BM50" s="8">
        <v>425</v>
      </c>
      <c r="BN50" s="8">
        <v>464</v>
      </c>
      <c r="BO50" s="8">
        <v>584</v>
      </c>
      <c r="BP50" s="8">
        <v>671</v>
      </c>
      <c r="BQ50" s="8">
        <v>739</v>
      </c>
      <c r="BR50" s="8">
        <v>904</v>
      </c>
      <c r="BS50" s="8">
        <v>907</v>
      </c>
      <c r="BT50" s="8">
        <v>1073</v>
      </c>
      <c r="BU50" s="8">
        <v>1063</v>
      </c>
      <c r="BV50" s="12">
        <v>1109</v>
      </c>
      <c r="BW50" s="8">
        <v>1014</v>
      </c>
      <c r="BX50" s="8">
        <v>943</v>
      </c>
      <c r="BY50" s="8">
        <v>908</v>
      </c>
      <c r="BZ50" s="8">
        <v>900</v>
      </c>
      <c r="CA50" s="8">
        <v>955</v>
      </c>
      <c r="CB50" s="8">
        <v>927</v>
      </c>
      <c r="CC50" s="8">
        <v>938</v>
      </c>
      <c r="CD50" s="8">
        <v>919</v>
      </c>
      <c r="CE50" s="8">
        <v>784</v>
      </c>
      <c r="CF50" s="8">
        <v>804</v>
      </c>
      <c r="CG50" s="8">
        <v>731</v>
      </c>
      <c r="CH50" s="12">
        <v>654</v>
      </c>
      <c r="CI50" s="8">
        <v>599</v>
      </c>
      <c r="CJ50" s="8">
        <v>526</v>
      </c>
      <c r="CK50" s="8">
        <v>508</v>
      </c>
      <c r="CL50" s="8">
        <v>523</v>
      </c>
      <c r="CM50" s="8">
        <v>547</v>
      </c>
      <c r="CN50" s="8">
        <v>519</v>
      </c>
      <c r="CO50" s="8">
        <v>488</v>
      </c>
      <c r="CP50" s="8">
        <v>500</v>
      </c>
      <c r="CQ50" s="8">
        <v>443</v>
      </c>
      <c r="CR50" s="8">
        <v>467</v>
      </c>
      <c r="CS50" s="8">
        <v>439</v>
      </c>
      <c r="CT50" s="12">
        <v>468</v>
      </c>
      <c r="CU50" s="8">
        <v>437</v>
      </c>
      <c r="CV50" s="8">
        <v>421</v>
      </c>
      <c r="CW50" s="8">
        <v>457</v>
      </c>
      <c r="CX50" s="8">
        <v>514</v>
      </c>
      <c r="CY50" s="8">
        <v>573</v>
      </c>
      <c r="CZ50" s="8">
        <v>633</v>
      </c>
      <c r="DA50" s="8">
        <v>677</v>
      </c>
      <c r="DB50" s="8">
        <v>683</v>
      </c>
      <c r="DC50" s="8">
        <v>651</v>
      </c>
      <c r="DD50" s="8">
        <v>620</v>
      </c>
      <c r="DE50" s="8">
        <v>560</v>
      </c>
      <c r="DF50" s="12">
        <v>588</v>
      </c>
      <c r="DG50" s="8">
        <v>555</v>
      </c>
      <c r="DH50" s="8">
        <v>546</v>
      </c>
      <c r="DI50" s="8">
        <v>601</v>
      </c>
      <c r="DJ50" s="8">
        <v>607</v>
      </c>
      <c r="DK50" s="8">
        <v>670</v>
      </c>
      <c r="DL50" s="8">
        <v>722</v>
      </c>
      <c r="DM50" s="8">
        <v>701</v>
      </c>
      <c r="DN50" s="8">
        <v>763</v>
      </c>
      <c r="DO50" s="8">
        <v>694</v>
      </c>
      <c r="DP50" s="8">
        <v>654</v>
      </c>
      <c r="DQ50" s="8">
        <v>603</v>
      </c>
      <c r="DR50" s="12">
        <v>617</v>
      </c>
      <c r="DS50" s="8">
        <v>589</v>
      </c>
      <c r="DT50" s="8">
        <v>597</v>
      </c>
      <c r="DU50" s="8">
        <v>627</v>
      </c>
      <c r="DV50" s="8">
        <v>612</v>
      </c>
      <c r="DW50" s="8">
        <v>597</v>
      </c>
      <c r="DX50" s="8">
        <v>610</v>
      </c>
      <c r="DY50" s="8">
        <v>574</v>
      </c>
      <c r="DZ50" s="8">
        <v>646</v>
      </c>
      <c r="EA50" s="8">
        <v>561</v>
      </c>
      <c r="EB50" s="8">
        <v>514</v>
      </c>
      <c r="EC50" s="8">
        <v>541</v>
      </c>
      <c r="ED50" s="12">
        <v>566</v>
      </c>
      <c r="EE50" s="8">
        <v>529</v>
      </c>
      <c r="EF50" s="8">
        <v>514</v>
      </c>
      <c r="EG50" s="8">
        <v>543</v>
      </c>
      <c r="EH50" s="8">
        <v>540</v>
      </c>
      <c r="EI50" s="8">
        <v>600</v>
      </c>
      <c r="EJ50" s="8">
        <v>597</v>
      </c>
      <c r="EK50" s="8">
        <v>611</v>
      </c>
      <c r="EL50" s="8">
        <v>679</v>
      </c>
      <c r="EM50" s="8">
        <v>647</v>
      </c>
      <c r="EN50" s="8">
        <v>663</v>
      </c>
      <c r="EO50" s="8">
        <v>659</v>
      </c>
      <c r="EP50" s="12">
        <v>685</v>
      </c>
      <c r="EQ50" s="8">
        <v>699</v>
      </c>
      <c r="ER50" s="8">
        <v>714</v>
      </c>
      <c r="ES50" s="8">
        <v>684</v>
      </c>
      <c r="ET50" s="8">
        <v>728</v>
      </c>
      <c r="EU50" s="8">
        <v>794</v>
      </c>
      <c r="EV50" s="8">
        <v>761</v>
      </c>
      <c r="EW50" s="8">
        <v>843</v>
      </c>
      <c r="EX50" s="8">
        <v>871</v>
      </c>
      <c r="EY50" s="8">
        <v>809</v>
      </c>
      <c r="EZ50" s="8">
        <v>796</v>
      </c>
      <c r="FA50" s="8">
        <v>716</v>
      </c>
      <c r="FB50" s="12">
        <v>727</v>
      </c>
      <c r="FC50" s="33">
        <v>751</v>
      </c>
      <c r="FD50" s="33">
        <v>749</v>
      </c>
      <c r="FE50" s="33">
        <v>749</v>
      </c>
      <c r="FF50" s="33">
        <v>729</v>
      </c>
      <c r="FG50" s="33">
        <v>738</v>
      </c>
      <c r="FH50" s="33">
        <v>725</v>
      </c>
      <c r="FI50" s="33">
        <v>764</v>
      </c>
      <c r="FJ50" s="33">
        <v>743</v>
      </c>
      <c r="FK50" s="33">
        <v>714</v>
      </c>
      <c r="FL50" s="33">
        <v>723</v>
      </c>
      <c r="FM50" s="33">
        <v>690</v>
      </c>
      <c r="FN50" s="36">
        <v>720</v>
      </c>
      <c r="FO50" s="33">
        <v>668</v>
      </c>
      <c r="FP50" s="33">
        <v>654</v>
      </c>
      <c r="FQ50" s="33">
        <v>646</v>
      </c>
      <c r="FR50" s="33">
        <v>678</v>
      </c>
      <c r="FS50" s="33">
        <v>687</v>
      </c>
      <c r="FT50" s="33">
        <v>707</v>
      </c>
      <c r="FU50" s="33">
        <v>686</v>
      </c>
      <c r="FV50" s="33">
        <v>728</v>
      </c>
      <c r="FW50" s="33">
        <v>629</v>
      </c>
      <c r="FX50" s="33">
        <v>622</v>
      </c>
      <c r="FY50" s="33">
        <v>575</v>
      </c>
      <c r="FZ50" s="36">
        <v>586</v>
      </c>
      <c r="GA50" s="33">
        <v>544</v>
      </c>
      <c r="GB50" s="33">
        <v>505</v>
      </c>
      <c r="GC50" s="33">
        <v>517</v>
      </c>
      <c r="GD50" s="33">
        <v>561</v>
      </c>
      <c r="GE50" s="33">
        <v>581</v>
      </c>
      <c r="GF50" s="33">
        <v>620</v>
      </c>
      <c r="GG50" s="33">
        <v>616</v>
      </c>
      <c r="GH50" s="33">
        <v>624</v>
      </c>
      <c r="GI50" s="33">
        <v>543</v>
      </c>
      <c r="GJ50" s="33">
        <v>528</v>
      </c>
      <c r="GK50" s="33">
        <v>503</v>
      </c>
      <c r="GL50" s="36">
        <v>558</v>
      </c>
      <c r="GM50" s="33">
        <v>552</v>
      </c>
      <c r="GN50" s="33">
        <v>545</v>
      </c>
      <c r="GO50" s="33">
        <v>560</v>
      </c>
      <c r="GP50" s="33">
        <v>570</v>
      </c>
      <c r="GQ50" s="8">
        <v>707</v>
      </c>
      <c r="GR50" s="8">
        <v>792</v>
      </c>
      <c r="GS50" s="8">
        <v>875</v>
      </c>
      <c r="GT50" s="8">
        <v>967</v>
      </c>
      <c r="GU50" s="8">
        <v>865</v>
      </c>
      <c r="GV50" s="8">
        <v>933</v>
      </c>
      <c r="GW50" s="1">
        <v>912</v>
      </c>
      <c r="GX50" s="1">
        <v>1048</v>
      </c>
    </row>
    <row r="51" spans="1:206" x14ac:dyDescent="0.2">
      <c r="A51" s="16" t="s">
        <v>21</v>
      </c>
      <c r="B51" s="1">
        <v>38</v>
      </c>
      <c r="C51" s="8">
        <v>1854</v>
      </c>
      <c r="D51" s="8">
        <v>1914</v>
      </c>
      <c r="E51" s="8">
        <v>1951</v>
      </c>
      <c r="F51" s="8">
        <v>1974</v>
      </c>
      <c r="G51" s="8">
        <v>1940</v>
      </c>
      <c r="H51" s="8">
        <v>1990</v>
      </c>
      <c r="I51" s="8">
        <v>2029</v>
      </c>
      <c r="J51" s="8">
        <v>2091</v>
      </c>
      <c r="K51" s="8">
        <v>2092</v>
      </c>
      <c r="L51" s="8">
        <v>2072</v>
      </c>
      <c r="M51" s="8">
        <v>2116</v>
      </c>
      <c r="N51" s="12">
        <v>2124</v>
      </c>
      <c r="O51" s="8">
        <v>2096</v>
      </c>
      <c r="P51" s="8">
        <v>2123</v>
      </c>
      <c r="Q51" s="8">
        <v>2098</v>
      </c>
      <c r="R51" s="8">
        <v>2057</v>
      </c>
      <c r="S51" s="8">
        <v>2057</v>
      </c>
      <c r="T51" s="8">
        <v>2025</v>
      </c>
      <c r="U51" s="8">
        <v>2045</v>
      </c>
      <c r="V51" s="8">
        <v>2063</v>
      </c>
      <c r="W51" s="8">
        <v>1983</v>
      </c>
      <c r="X51" s="8">
        <v>2009</v>
      </c>
      <c r="Y51" s="8">
        <v>2038</v>
      </c>
      <c r="Z51" s="12">
        <v>2034</v>
      </c>
      <c r="AA51" s="8">
        <v>2032</v>
      </c>
      <c r="AB51" s="8">
        <v>1996</v>
      </c>
      <c r="AC51" s="8">
        <v>1977</v>
      </c>
      <c r="AD51" s="8">
        <f>1463+339+112+43+11+1+2+1+2+1</f>
        <v>1975</v>
      </c>
      <c r="AE51" s="8">
        <v>1931</v>
      </c>
      <c r="AF51" s="8">
        <v>1953</v>
      </c>
      <c r="AG51" s="8">
        <v>1967</v>
      </c>
      <c r="AH51" s="8">
        <v>1951</v>
      </c>
      <c r="AI51" s="8">
        <v>1918</v>
      </c>
      <c r="AJ51" s="8">
        <v>1828</v>
      </c>
      <c r="AK51" s="8">
        <v>1791</v>
      </c>
      <c r="AL51" s="12">
        <v>1789</v>
      </c>
      <c r="AM51" s="8">
        <v>1730</v>
      </c>
      <c r="AN51" s="8">
        <v>1699</v>
      </c>
      <c r="AO51" s="8">
        <v>1682</v>
      </c>
      <c r="AP51" s="8">
        <v>1604</v>
      </c>
      <c r="AQ51" s="8">
        <v>1571</v>
      </c>
      <c r="AR51" s="8">
        <v>1556</v>
      </c>
      <c r="AS51" s="8">
        <v>1532</v>
      </c>
      <c r="AT51" s="8">
        <v>1455</v>
      </c>
      <c r="AU51" s="8">
        <v>1422</v>
      </c>
      <c r="AV51" s="8">
        <v>1397</v>
      </c>
      <c r="AW51" s="8">
        <v>1394</v>
      </c>
      <c r="AX51" s="12">
        <v>1389</v>
      </c>
      <c r="AY51" s="8">
        <v>1394</v>
      </c>
      <c r="AZ51" s="8">
        <v>1327</v>
      </c>
      <c r="BA51" s="8">
        <v>1306</v>
      </c>
      <c r="BB51" s="8">
        <v>1259</v>
      </c>
      <c r="BC51" s="8">
        <v>1230</v>
      </c>
      <c r="BD51" s="8">
        <v>1193</v>
      </c>
      <c r="BE51" s="8">
        <v>1228</v>
      </c>
      <c r="BF51" s="8">
        <v>1197</v>
      </c>
      <c r="BG51" s="8">
        <v>1166</v>
      </c>
      <c r="BH51" s="8">
        <v>1137</v>
      </c>
      <c r="BI51" s="8">
        <v>1117</v>
      </c>
      <c r="BJ51" s="12">
        <v>1132</v>
      </c>
      <c r="BK51" s="8">
        <v>1167</v>
      </c>
      <c r="BL51" s="8">
        <v>1180</v>
      </c>
      <c r="BM51" s="8">
        <v>1190</v>
      </c>
      <c r="BN51" s="8">
        <v>1204</v>
      </c>
      <c r="BO51" s="8">
        <v>1238</v>
      </c>
      <c r="BP51" s="8">
        <v>1311</v>
      </c>
      <c r="BQ51" s="8">
        <v>1345</v>
      </c>
      <c r="BR51" s="8">
        <v>1398</v>
      </c>
      <c r="BS51" s="8">
        <v>1438</v>
      </c>
      <c r="BT51" s="8">
        <v>1526</v>
      </c>
      <c r="BU51" s="8">
        <v>1668</v>
      </c>
      <c r="BV51" s="12">
        <v>1858</v>
      </c>
      <c r="BW51" s="8">
        <v>2015</v>
      </c>
      <c r="BX51" s="8">
        <v>2143</v>
      </c>
      <c r="BY51" s="8">
        <v>2301</v>
      </c>
      <c r="BZ51" s="8">
        <v>2306</v>
      </c>
      <c r="CA51" s="8">
        <v>2337</v>
      </c>
      <c r="CB51" s="8">
        <v>2425</v>
      </c>
      <c r="CC51" s="8">
        <v>2416</v>
      </c>
      <c r="CD51" s="8">
        <v>2397</v>
      </c>
      <c r="CE51" s="8">
        <v>2373</v>
      </c>
      <c r="CF51" s="8">
        <v>2350</v>
      </c>
      <c r="CG51" s="8">
        <v>2336</v>
      </c>
      <c r="CH51" s="12">
        <v>2344</v>
      </c>
      <c r="CI51" s="8">
        <v>2271</v>
      </c>
      <c r="CJ51" s="8">
        <v>2200</v>
      </c>
      <c r="CK51" s="8">
        <v>2112</v>
      </c>
      <c r="CL51" s="8">
        <v>1874</v>
      </c>
      <c r="CM51" s="8">
        <v>1671</v>
      </c>
      <c r="CN51" s="8">
        <v>1602</v>
      </c>
      <c r="CO51" s="8">
        <v>1474</v>
      </c>
      <c r="CP51" s="8">
        <v>1448</v>
      </c>
      <c r="CQ51" s="8">
        <v>1368</v>
      </c>
      <c r="CR51" s="8">
        <v>1305</v>
      </c>
      <c r="CS51" s="8">
        <v>1302</v>
      </c>
      <c r="CT51" s="12">
        <v>1291</v>
      </c>
      <c r="CU51" s="8">
        <v>1276</v>
      </c>
      <c r="CV51" s="8">
        <v>1241</v>
      </c>
      <c r="CW51" s="8">
        <v>1219</v>
      </c>
      <c r="CX51" s="8">
        <v>1198</v>
      </c>
      <c r="CY51" s="8">
        <v>1199</v>
      </c>
      <c r="CZ51" s="8">
        <v>1217</v>
      </c>
      <c r="DA51" s="8">
        <v>1195</v>
      </c>
      <c r="DB51" s="8">
        <v>1247</v>
      </c>
      <c r="DC51" s="8">
        <v>1276</v>
      </c>
      <c r="DD51" s="8">
        <v>1303</v>
      </c>
      <c r="DE51" s="8">
        <v>1392</v>
      </c>
      <c r="DF51" s="12">
        <v>1450</v>
      </c>
      <c r="DG51" s="8">
        <v>1475</v>
      </c>
      <c r="DH51" s="8">
        <v>1475</v>
      </c>
      <c r="DI51" s="8">
        <v>1461</v>
      </c>
      <c r="DJ51" s="8">
        <v>1463</v>
      </c>
      <c r="DK51" s="8">
        <v>1406</v>
      </c>
      <c r="DL51" s="8">
        <v>1411</v>
      </c>
      <c r="DM51" s="8">
        <v>1362</v>
      </c>
      <c r="DN51" s="8">
        <v>1346</v>
      </c>
      <c r="DO51" s="8">
        <v>1348</v>
      </c>
      <c r="DP51" s="8">
        <v>1406</v>
      </c>
      <c r="DQ51" s="8">
        <v>1430</v>
      </c>
      <c r="DR51" s="12">
        <v>1435</v>
      </c>
      <c r="DS51" s="8">
        <v>1446</v>
      </c>
      <c r="DT51" s="8">
        <v>1421</v>
      </c>
      <c r="DU51" s="8">
        <v>1411</v>
      </c>
      <c r="DV51" s="8">
        <v>1412</v>
      </c>
      <c r="DW51" s="8">
        <v>1409</v>
      </c>
      <c r="DX51" s="8">
        <v>1411</v>
      </c>
      <c r="DY51" s="8">
        <v>1373</v>
      </c>
      <c r="DZ51" s="8">
        <v>1279</v>
      </c>
      <c r="EA51" s="8">
        <v>1269</v>
      </c>
      <c r="EB51" s="8">
        <v>1275</v>
      </c>
      <c r="EC51" s="8">
        <v>1292</v>
      </c>
      <c r="ED51" s="12">
        <v>1284</v>
      </c>
      <c r="EE51" s="8">
        <v>1256</v>
      </c>
      <c r="EF51" s="8">
        <v>1277</v>
      </c>
      <c r="EG51" s="8">
        <v>1272</v>
      </c>
      <c r="EH51" s="8">
        <v>1257</v>
      </c>
      <c r="EI51" s="8">
        <v>1246</v>
      </c>
      <c r="EJ51" s="8">
        <v>1268</v>
      </c>
      <c r="EK51" s="8">
        <v>1303</v>
      </c>
      <c r="EL51" s="8">
        <v>1265</v>
      </c>
      <c r="EM51" s="8">
        <v>1280</v>
      </c>
      <c r="EN51" s="8">
        <v>1319</v>
      </c>
      <c r="EO51" s="8">
        <v>1369</v>
      </c>
      <c r="EP51" s="12">
        <v>1440</v>
      </c>
      <c r="EQ51" s="8">
        <v>1454</v>
      </c>
      <c r="ER51" s="8">
        <v>1468</v>
      </c>
      <c r="ES51" s="8">
        <v>1521</v>
      </c>
      <c r="ET51" s="8">
        <v>1521</v>
      </c>
      <c r="EU51" s="8">
        <v>1551</v>
      </c>
      <c r="EV51" s="8">
        <v>1562</v>
      </c>
      <c r="EW51" s="8">
        <v>1562</v>
      </c>
      <c r="EX51" s="8">
        <v>1596</v>
      </c>
      <c r="EY51" s="8">
        <v>1659</v>
      </c>
      <c r="EZ51" s="8">
        <v>1716</v>
      </c>
      <c r="FA51" s="8">
        <v>1798</v>
      </c>
      <c r="FB51" s="12">
        <v>1820</v>
      </c>
      <c r="FC51" s="33">
        <v>1821</v>
      </c>
      <c r="FD51" s="33">
        <v>1844</v>
      </c>
      <c r="FE51" s="33">
        <v>1811</v>
      </c>
      <c r="FF51" s="33">
        <v>1838</v>
      </c>
      <c r="FG51" s="33">
        <v>1862</v>
      </c>
      <c r="FH51" s="33">
        <v>1869</v>
      </c>
      <c r="FI51" s="33">
        <v>1815</v>
      </c>
      <c r="FJ51" s="33">
        <v>1822</v>
      </c>
      <c r="FK51" s="33">
        <v>1791</v>
      </c>
      <c r="FL51" s="33">
        <v>1807</v>
      </c>
      <c r="FM51" s="33">
        <v>1836</v>
      </c>
      <c r="FN51" s="36">
        <v>1806</v>
      </c>
      <c r="FO51" s="33">
        <v>1785</v>
      </c>
      <c r="FP51" s="33">
        <v>1762</v>
      </c>
      <c r="FQ51" s="33">
        <v>1799</v>
      </c>
      <c r="FR51" s="33">
        <v>1762</v>
      </c>
      <c r="FS51" s="33">
        <v>1706</v>
      </c>
      <c r="FT51" s="33">
        <v>1556</v>
      </c>
      <c r="FU51" s="33">
        <v>1530</v>
      </c>
      <c r="FV51" s="33">
        <v>1462</v>
      </c>
      <c r="FW51" s="33">
        <v>1468</v>
      </c>
      <c r="FX51" s="33">
        <v>1421</v>
      </c>
      <c r="FY51" s="33">
        <v>1435</v>
      </c>
      <c r="FZ51" s="36">
        <v>1440</v>
      </c>
      <c r="GA51" s="33">
        <v>1423</v>
      </c>
      <c r="GB51" s="33">
        <v>1396</v>
      </c>
      <c r="GC51" s="33">
        <v>1366</v>
      </c>
      <c r="GD51" s="33">
        <v>1306</v>
      </c>
      <c r="GE51" s="33">
        <v>1272</v>
      </c>
      <c r="GF51" s="33">
        <v>1274</v>
      </c>
      <c r="GG51" s="33">
        <v>1272</v>
      </c>
      <c r="GH51" s="33">
        <v>1221</v>
      </c>
      <c r="GI51" s="33">
        <v>1223</v>
      </c>
      <c r="GJ51" s="33">
        <v>1225</v>
      </c>
      <c r="GK51" s="33">
        <v>1250</v>
      </c>
      <c r="GL51" s="36">
        <v>1242</v>
      </c>
      <c r="GM51" s="33">
        <v>1228</v>
      </c>
      <c r="GN51" s="33">
        <v>1247</v>
      </c>
      <c r="GO51" s="33">
        <v>1300</v>
      </c>
      <c r="GP51" s="33">
        <v>1372</v>
      </c>
      <c r="GQ51" s="8">
        <v>1468</v>
      </c>
      <c r="GR51" s="8">
        <v>1575</v>
      </c>
      <c r="GS51" s="8">
        <v>1672</v>
      </c>
      <c r="GT51" s="8">
        <v>1770</v>
      </c>
      <c r="GU51" s="8">
        <v>1902</v>
      </c>
      <c r="GV51" s="8">
        <v>2022</v>
      </c>
      <c r="GW51" s="1">
        <v>2143</v>
      </c>
      <c r="GX51" s="1">
        <v>2277</v>
      </c>
    </row>
    <row r="52" spans="1:206" ht="14.25" x14ac:dyDescent="0.2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12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12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12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12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12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12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12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12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12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12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12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12"/>
      <c r="EQ52" s="8"/>
      <c r="ER52" s="8"/>
      <c r="ES52" s="8"/>
      <c r="ET52" s="8"/>
      <c r="EU52" s="10"/>
      <c r="EV52" s="10"/>
      <c r="EW52" s="8"/>
      <c r="EX52" s="8"/>
      <c r="EY52" s="8"/>
      <c r="EZ52" s="8"/>
      <c r="FA52" s="8"/>
      <c r="FB52" s="12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12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12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12"/>
      <c r="GM52" s="8"/>
      <c r="GN52" s="8"/>
      <c r="GO52" s="8"/>
      <c r="GP52" s="8"/>
      <c r="GQ52" s="8"/>
      <c r="GS52" s="8"/>
      <c r="GT52" s="8"/>
      <c r="GU52" s="8"/>
      <c r="GV52" s="8"/>
      <c r="GX52" s="31"/>
    </row>
    <row r="53" spans="1:206" ht="14.25" x14ac:dyDescent="0.25">
      <c r="A53" s="15" t="s">
        <v>9</v>
      </c>
      <c r="B53" s="7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4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4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4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4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4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4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4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4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4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4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4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4"/>
      <c r="EQ53" s="10"/>
      <c r="ER53" s="10"/>
      <c r="ES53" s="10"/>
      <c r="ET53" s="10"/>
      <c r="EU53" s="8"/>
      <c r="EV53" s="8"/>
      <c r="EW53" s="10"/>
      <c r="EX53" s="8"/>
      <c r="EY53" s="8"/>
      <c r="EZ53" s="8"/>
      <c r="FA53" s="8"/>
      <c r="FB53" s="12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12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12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12"/>
      <c r="GM53" s="8"/>
      <c r="GN53" s="8"/>
      <c r="GO53" s="8"/>
      <c r="GP53" s="8"/>
      <c r="GQ53" s="8"/>
      <c r="GS53" s="8"/>
      <c r="GT53" s="8"/>
      <c r="GU53" s="8"/>
      <c r="GV53" s="8"/>
    </row>
    <row r="54" spans="1:206" x14ac:dyDescent="0.2">
      <c r="A54" s="1" t="s">
        <v>6</v>
      </c>
      <c r="B54" s="1">
        <v>39</v>
      </c>
      <c r="C54" s="8">
        <v>200</v>
      </c>
      <c r="D54" s="8">
        <v>150</v>
      </c>
      <c r="E54" s="8">
        <v>177</v>
      </c>
      <c r="F54" s="8">
        <v>133</v>
      </c>
      <c r="G54" s="8">
        <v>167</v>
      </c>
      <c r="H54" s="8">
        <v>144</v>
      </c>
      <c r="I54" s="8">
        <v>160</v>
      </c>
      <c r="J54" s="8">
        <v>141</v>
      </c>
      <c r="K54" s="8">
        <v>144</v>
      </c>
      <c r="L54" s="8">
        <v>197</v>
      </c>
      <c r="M54" s="8">
        <v>232</v>
      </c>
      <c r="N54" s="12">
        <v>99</v>
      </c>
      <c r="O54" s="8">
        <v>158</v>
      </c>
      <c r="P54" s="8">
        <v>202</v>
      </c>
      <c r="Q54" s="8">
        <v>195</v>
      </c>
      <c r="R54" s="8">
        <v>185</v>
      </c>
      <c r="S54" s="8">
        <v>150</v>
      </c>
      <c r="T54" s="8">
        <v>173</v>
      </c>
      <c r="U54" s="8">
        <v>167</v>
      </c>
      <c r="V54" s="8">
        <v>204</v>
      </c>
      <c r="W54" s="8">
        <v>295</v>
      </c>
      <c r="X54" s="8">
        <v>162</v>
      </c>
      <c r="Y54" s="8">
        <v>152</v>
      </c>
      <c r="Z54" s="12">
        <v>105</v>
      </c>
      <c r="AA54" s="8">
        <v>179</v>
      </c>
      <c r="AB54" s="8">
        <v>240</v>
      </c>
      <c r="AC54" s="8">
        <v>218</v>
      </c>
      <c r="AD54" s="8">
        <v>129</v>
      </c>
      <c r="AE54" s="8">
        <v>210</v>
      </c>
      <c r="AF54" s="8">
        <v>163</v>
      </c>
      <c r="AG54" s="8">
        <v>168</v>
      </c>
      <c r="AH54" s="8">
        <v>159</v>
      </c>
      <c r="AI54" s="8">
        <v>188</v>
      </c>
      <c r="AJ54" s="8">
        <v>187</v>
      </c>
      <c r="AK54" s="8"/>
      <c r="AL54" s="12">
        <v>133</v>
      </c>
      <c r="AM54" s="8">
        <v>217</v>
      </c>
      <c r="AN54" s="8">
        <v>223</v>
      </c>
      <c r="AO54" s="8">
        <v>263</v>
      </c>
      <c r="AP54" s="8">
        <v>207</v>
      </c>
      <c r="AQ54" s="8">
        <v>236</v>
      </c>
      <c r="AR54" s="8">
        <v>229</v>
      </c>
      <c r="AS54" s="8">
        <v>224</v>
      </c>
      <c r="AT54" s="8">
        <v>187</v>
      </c>
      <c r="AU54" s="8">
        <v>152</v>
      </c>
      <c r="AV54" s="8">
        <v>221</v>
      </c>
      <c r="AW54" s="8">
        <v>206</v>
      </c>
      <c r="AX54" s="12">
        <v>113</v>
      </c>
      <c r="AY54" s="8">
        <v>191</v>
      </c>
      <c r="AZ54" s="8">
        <v>198</v>
      </c>
      <c r="BA54" s="8">
        <v>197</v>
      </c>
      <c r="BB54" s="8">
        <v>294</v>
      </c>
      <c r="BC54" s="8">
        <v>184</v>
      </c>
      <c r="BD54" s="8">
        <v>239</v>
      </c>
      <c r="BE54" s="8">
        <v>186</v>
      </c>
      <c r="BF54" s="8">
        <v>179</v>
      </c>
      <c r="BG54" s="8">
        <v>245</v>
      </c>
      <c r="BH54" s="8">
        <v>165</v>
      </c>
      <c r="BI54" s="8">
        <v>119</v>
      </c>
      <c r="BJ54" s="12">
        <v>102</v>
      </c>
      <c r="BK54" s="8">
        <v>177</v>
      </c>
      <c r="BL54" s="8">
        <v>195</v>
      </c>
      <c r="BM54" s="8">
        <v>352</v>
      </c>
      <c r="BN54" s="8">
        <v>145</v>
      </c>
      <c r="BO54" s="8">
        <v>167</v>
      </c>
      <c r="BP54" s="8">
        <v>100</v>
      </c>
      <c r="BQ54" s="8">
        <v>141</v>
      </c>
      <c r="BR54" s="8">
        <v>167</v>
      </c>
      <c r="BS54" s="8">
        <v>160</v>
      </c>
      <c r="BT54" s="8">
        <v>166</v>
      </c>
      <c r="BU54" s="8">
        <v>181</v>
      </c>
      <c r="BV54" s="12">
        <v>126</v>
      </c>
      <c r="BW54" s="8">
        <v>189</v>
      </c>
      <c r="BX54" s="8">
        <v>177</v>
      </c>
      <c r="BY54" s="8">
        <v>237</v>
      </c>
      <c r="BZ54" s="8">
        <v>268</v>
      </c>
      <c r="CA54" s="8">
        <v>205</v>
      </c>
      <c r="CB54" s="8">
        <v>245</v>
      </c>
      <c r="CC54" s="8">
        <v>223</v>
      </c>
      <c r="CD54" s="8">
        <v>214</v>
      </c>
      <c r="CE54" s="8">
        <v>176</v>
      </c>
      <c r="CF54" s="8">
        <v>218</v>
      </c>
      <c r="CG54" s="8">
        <v>186</v>
      </c>
      <c r="CH54" s="12">
        <v>138</v>
      </c>
      <c r="CI54" s="8">
        <v>208</v>
      </c>
      <c r="CJ54" s="8">
        <v>275</v>
      </c>
      <c r="CK54" s="8">
        <v>275</v>
      </c>
      <c r="CL54" s="8">
        <v>207</v>
      </c>
      <c r="CM54" s="8">
        <v>232</v>
      </c>
      <c r="CN54" s="8">
        <v>198</v>
      </c>
      <c r="CO54" s="8">
        <v>227</v>
      </c>
      <c r="CP54" s="8">
        <v>185</v>
      </c>
      <c r="CQ54" s="8">
        <v>186</v>
      </c>
      <c r="CR54" s="8">
        <v>152</v>
      </c>
      <c r="CS54" s="8">
        <v>173</v>
      </c>
      <c r="CT54" s="12">
        <v>111</v>
      </c>
      <c r="CU54" s="8">
        <v>209</v>
      </c>
      <c r="CV54" s="8">
        <v>232</v>
      </c>
      <c r="CW54" s="8">
        <v>209</v>
      </c>
      <c r="CX54" s="8">
        <v>163</v>
      </c>
      <c r="CY54" s="8">
        <v>233</v>
      </c>
      <c r="CZ54" s="8">
        <v>212</v>
      </c>
      <c r="DA54" s="8">
        <v>172</v>
      </c>
      <c r="DB54" s="8">
        <v>135</v>
      </c>
      <c r="DC54" s="8">
        <v>158</v>
      </c>
      <c r="DD54" s="8">
        <v>169</v>
      </c>
      <c r="DE54" s="8">
        <v>154</v>
      </c>
      <c r="DF54" s="12">
        <v>104</v>
      </c>
      <c r="DG54" s="8">
        <v>171</v>
      </c>
      <c r="DH54" s="8">
        <v>171</v>
      </c>
      <c r="DI54" s="8">
        <v>184</v>
      </c>
      <c r="DJ54" s="8">
        <v>154</v>
      </c>
      <c r="DK54" s="8">
        <v>189</v>
      </c>
      <c r="DL54" s="8">
        <v>205</v>
      </c>
      <c r="DM54" s="8">
        <v>156</v>
      </c>
      <c r="DN54" s="8">
        <v>149</v>
      </c>
      <c r="DO54" s="8">
        <v>167</v>
      </c>
      <c r="DP54" s="8">
        <v>156</v>
      </c>
      <c r="DQ54" s="8">
        <v>129</v>
      </c>
      <c r="DR54" s="12">
        <v>102</v>
      </c>
      <c r="DS54" s="8">
        <v>197</v>
      </c>
      <c r="DT54" s="8">
        <v>129</v>
      </c>
      <c r="DU54" s="8">
        <v>181</v>
      </c>
      <c r="DV54" s="8">
        <v>194</v>
      </c>
      <c r="DW54" s="8">
        <v>161</v>
      </c>
      <c r="DX54" s="8">
        <v>182</v>
      </c>
      <c r="DY54" s="8">
        <v>184</v>
      </c>
      <c r="DZ54" s="8">
        <v>142</v>
      </c>
      <c r="EA54" s="8">
        <v>131</v>
      </c>
      <c r="EB54" s="8">
        <v>138</v>
      </c>
      <c r="EC54" s="8">
        <v>116</v>
      </c>
      <c r="ED54" s="12">
        <v>86</v>
      </c>
      <c r="EE54" s="8">
        <v>185</v>
      </c>
      <c r="EF54" s="8">
        <v>141</v>
      </c>
      <c r="EG54" s="8">
        <v>153</v>
      </c>
      <c r="EH54" s="8">
        <v>135</v>
      </c>
      <c r="EI54" s="8">
        <v>128</v>
      </c>
      <c r="EJ54" s="8">
        <v>177</v>
      </c>
      <c r="EK54" s="8">
        <v>130</v>
      </c>
      <c r="EL54" s="8">
        <v>110</v>
      </c>
      <c r="EM54" s="8">
        <v>105</v>
      </c>
      <c r="EN54" s="8">
        <v>100</v>
      </c>
      <c r="EO54" s="8">
        <v>97</v>
      </c>
      <c r="EP54" s="12">
        <v>54</v>
      </c>
      <c r="EQ54" s="8">
        <v>177</v>
      </c>
      <c r="ER54" s="8">
        <v>105</v>
      </c>
      <c r="ES54" s="8">
        <v>107</v>
      </c>
      <c r="ET54" s="8">
        <v>84</v>
      </c>
      <c r="EU54" s="1">
        <v>111</v>
      </c>
      <c r="EV54" s="1">
        <v>111</v>
      </c>
      <c r="EW54" s="8">
        <v>118</v>
      </c>
      <c r="EX54" s="1">
        <v>106</v>
      </c>
      <c r="EY54" s="8">
        <v>139</v>
      </c>
      <c r="EZ54" s="29">
        <v>124</v>
      </c>
      <c r="FA54" s="29">
        <v>94</v>
      </c>
      <c r="FB54" s="12">
        <v>74</v>
      </c>
      <c r="FC54" s="8">
        <v>142</v>
      </c>
      <c r="FD54" s="8">
        <v>127</v>
      </c>
      <c r="FE54" s="8">
        <v>157</v>
      </c>
      <c r="FF54" s="8">
        <v>132</v>
      </c>
      <c r="FG54" s="8">
        <v>132</v>
      </c>
      <c r="FH54" s="8">
        <v>133</v>
      </c>
      <c r="FI54" s="8">
        <v>142</v>
      </c>
      <c r="FJ54" s="8">
        <v>134</v>
      </c>
      <c r="FK54" s="8">
        <v>151</v>
      </c>
      <c r="FL54" s="8">
        <v>145</v>
      </c>
      <c r="FM54" s="8">
        <v>135</v>
      </c>
      <c r="FN54" s="12">
        <v>89</v>
      </c>
      <c r="FO54" s="8">
        <v>181</v>
      </c>
      <c r="FP54" s="8">
        <v>167</v>
      </c>
      <c r="FQ54" s="8">
        <v>169</v>
      </c>
      <c r="FR54" s="8">
        <v>200</v>
      </c>
      <c r="FS54" s="8">
        <v>194</v>
      </c>
      <c r="FT54" s="8">
        <v>298</v>
      </c>
      <c r="FU54" s="8">
        <v>800</v>
      </c>
      <c r="FV54" s="8">
        <v>776</v>
      </c>
      <c r="FW54" s="8">
        <v>604</v>
      </c>
      <c r="FX54" s="8">
        <v>540</v>
      </c>
      <c r="FY54" s="8">
        <v>686</v>
      </c>
      <c r="FZ54" s="12">
        <v>413</v>
      </c>
      <c r="GA54" s="8">
        <v>739</v>
      </c>
      <c r="GB54" s="8">
        <v>589</v>
      </c>
      <c r="GC54" s="8">
        <v>745</v>
      </c>
      <c r="GD54" s="8">
        <v>662</v>
      </c>
      <c r="GE54" s="8">
        <v>760</v>
      </c>
      <c r="GF54" s="8">
        <v>838</v>
      </c>
      <c r="GG54" s="8">
        <v>798</v>
      </c>
      <c r="GH54" s="8">
        <v>710</v>
      </c>
      <c r="GI54" s="8">
        <v>779</v>
      </c>
      <c r="GJ54" s="8">
        <v>724</v>
      </c>
      <c r="GK54" s="8">
        <v>735</v>
      </c>
      <c r="GL54" s="12">
        <v>593</v>
      </c>
      <c r="GM54" s="8">
        <v>1092</v>
      </c>
      <c r="GN54" s="8">
        <v>644</v>
      </c>
      <c r="GO54" s="8">
        <v>1023</v>
      </c>
      <c r="GP54" s="8">
        <v>573</v>
      </c>
      <c r="GQ54" s="8">
        <v>568</v>
      </c>
      <c r="GR54" s="1">
        <v>942</v>
      </c>
      <c r="GS54" s="8">
        <v>944</v>
      </c>
      <c r="GT54" s="8">
        <v>814</v>
      </c>
      <c r="GU54" s="8">
        <v>1047</v>
      </c>
      <c r="GV54" s="8">
        <v>1425</v>
      </c>
      <c r="GW54" s="1">
        <v>995</v>
      </c>
      <c r="GX54" s="1">
        <v>734</v>
      </c>
    </row>
    <row r="55" spans="1:206" x14ac:dyDescent="0.2">
      <c r="A55" s="1" t="s">
        <v>7</v>
      </c>
      <c r="B55" s="1">
        <v>40</v>
      </c>
      <c r="C55" s="8">
        <v>142</v>
      </c>
      <c r="D55" s="8">
        <v>98</v>
      </c>
      <c r="E55" s="8">
        <v>184</v>
      </c>
      <c r="F55" s="8">
        <v>172</v>
      </c>
      <c r="G55" s="8">
        <v>140</v>
      </c>
      <c r="H55" s="8">
        <v>159</v>
      </c>
      <c r="I55" s="8">
        <v>178</v>
      </c>
      <c r="J55" s="8">
        <v>143</v>
      </c>
      <c r="K55" s="8">
        <v>156</v>
      </c>
      <c r="L55" s="8">
        <v>182</v>
      </c>
      <c r="M55" s="8">
        <v>140</v>
      </c>
      <c r="N55" s="12">
        <v>158</v>
      </c>
      <c r="O55" s="8">
        <v>143</v>
      </c>
      <c r="P55" s="8">
        <v>267</v>
      </c>
      <c r="Q55" s="8">
        <v>137</v>
      </c>
      <c r="R55" s="8">
        <v>192</v>
      </c>
      <c r="S55" s="8">
        <v>176</v>
      </c>
      <c r="T55" s="8">
        <v>173</v>
      </c>
      <c r="U55" s="8">
        <v>176</v>
      </c>
      <c r="V55" s="8">
        <v>165</v>
      </c>
      <c r="W55" s="8">
        <v>172</v>
      </c>
      <c r="X55" s="8">
        <v>177</v>
      </c>
      <c r="Y55" s="8">
        <v>283</v>
      </c>
      <c r="Z55" s="12">
        <v>195</v>
      </c>
      <c r="AA55" s="8">
        <v>114</v>
      </c>
      <c r="AB55" s="8">
        <v>124</v>
      </c>
      <c r="AC55" s="8">
        <v>201</v>
      </c>
      <c r="AD55" s="8">
        <v>230</v>
      </c>
      <c r="AE55" s="8">
        <v>205</v>
      </c>
      <c r="AF55" s="8">
        <v>140</v>
      </c>
      <c r="AG55" s="8">
        <v>204</v>
      </c>
      <c r="AH55" s="8">
        <v>157</v>
      </c>
      <c r="AI55" s="8">
        <v>171</v>
      </c>
      <c r="AJ55" s="8">
        <v>168</v>
      </c>
      <c r="AK55" s="8"/>
      <c r="AL55" s="12">
        <v>143</v>
      </c>
      <c r="AM55" s="8">
        <v>187</v>
      </c>
      <c r="AN55" s="8">
        <v>171</v>
      </c>
      <c r="AO55" s="8">
        <v>207</v>
      </c>
      <c r="AP55" s="8">
        <v>230</v>
      </c>
      <c r="AQ55" s="8">
        <v>221</v>
      </c>
      <c r="AR55" s="8">
        <v>276</v>
      </c>
      <c r="AS55" s="8">
        <v>230</v>
      </c>
      <c r="AT55" s="8">
        <v>192</v>
      </c>
      <c r="AU55" s="8">
        <v>166</v>
      </c>
      <c r="AV55" s="8">
        <v>202</v>
      </c>
      <c r="AW55" s="8">
        <v>207</v>
      </c>
      <c r="AX55" s="12">
        <v>157</v>
      </c>
      <c r="AY55" s="8">
        <v>168</v>
      </c>
      <c r="AZ55" s="8">
        <v>144</v>
      </c>
      <c r="BA55" s="8">
        <v>207</v>
      </c>
      <c r="BB55" s="8">
        <v>272</v>
      </c>
      <c r="BC55" s="8">
        <v>203</v>
      </c>
      <c r="BD55" s="8">
        <v>233</v>
      </c>
      <c r="BE55" s="8">
        <v>171</v>
      </c>
      <c r="BF55" s="8">
        <v>220</v>
      </c>
      <c r="BG55" s="8">
        <v>190</v>
      </c>
      <c r="BH55" s="8">
        <v>210</v>
      </c>
      <c r="BI55" s="8">
        <v>221</v>
      </c>
      <c r="BJ55" s="12">
        <v>124</v>
      </c>
      <c r="BK55" s="8">
        <v>147</v>
      </c>
      <c r="BL55" s="8">
        <v>116</v>
      </c>
      <c r="BM55" s="8">
        <v>411</v>
      </c>
      <c r="BN55" s="8">
        <v>167</v>
      </c>
      <c r="BO55" s="8">
        <v>132</v>
      </c>
      <c r="BP55" s="8">
        <v>50</v>
      </c>
      <c r="BQ55" s="8">
        <v>118</v>
      </c>
      <c r="BR55" s="8">
        <v>211</v>
      </c>
      <c r="BS55" s="8">
        <v>151</v>
      </c>
      <c r="BT55" s="8">
        <v>183</v>
      </c>
      <c r="BU55" s="8">
        <v>169</v>
      </c>
      <c r="BV55" s="12">
        <v>155</v>
      </c>
      <c r="BW55" s="8">
        <v>183</v>
      </c>
      <c r="BX55" s="8">
        <v>142</v>
      </c>
      <c r="BY55" s="8">
        <v>228</v>
      </c>
      <c r="BZ55" s="8">
        <v>204</v>
      </c>
      <c r="CA55" s="8">
        <v>212</v>
      </c>
      <c r="CB55" s="8">
        <v>260</v>
      </c>
      <c r="CC55" s="8">
        <v>206</v>
      </c>
      <c r="CD55" s="8">
        <v>218</v>
      </c>
      <c r="CE55" s="8">
        <v>236</v>
      </c>
      <c r="CF55" s="8">
        <v>208</v>
      </c>
      <c r="CG55" s="8">
        <v>184</v>
      </c>
      <c r="CH55" s="12">
        <v>145</v>
      </c>
      <c r="CI55" s="8">
        <v>183</v>
      </c>
      <c r="CJ55" s="8">
        <v>180</v>
      </c>
      <c r="CK55" s="8">
        <v>246</v>
      </c>
      <c r="CL55" s="8">
        <v>245</v>
      </c>
      <c r="CM55" s="8">
        <v>254</v>
      </c>
      <c r="CN55" s="8">
        <v>243</v>
      </c>
      <c r="CO55" s="8">
        <v>237</v>
      </c>
      <c r="CP55" s="8">
        <v>201</v>
      </c>
      <c r="CQ55" s="8">
        <v>185</v>
      </c>
      <c r="CR55" s="8">
        <v>198</v>
      </c>
      <c r="CS55" s="8">
        <v>188</v>
      </c>
      <c r="CT55" s="12">
        <v>140</v>
      </c>
      <c r="CU55" s="8">
        <v>144</v>
      </c>
      <c r="CV55" s="8">
        <v>137</v>
      </c>
      <c r="CW55" s="8">
        <v>302</v>
      </c>
      <c r="CX55" s="8">
        <v>206</v>
      </c>
      <c r="CY55" s="8">
        <v>171</v>
      </c>
      <c r="CZ55" s="8">
        <v>209</v>
      </c>
      <c r="DA55" s="8">
        <v>232</v>
      </c>
      <c r="DB55" s="8">
        <v>191</v>
      </c>
      <c r="DC55" s="8">
        <v>146</v>
      </c>
      <c r="DD55" s="8">
        <v>167</v>
      </c>
      <c r="DE55" s="8">
        <v>139</v>
      </c>
      <c r="DF55" s="12">
        <v>106</v>
      </c>
      <c r="DG55" s="8">
        <v>182</v>
      </c>
      <c r="DH55" s="8">
        <v>138</v>
      </c>
      <c r="DI55" s="8">
        <v>177</v>
      </c>
      <c r="DJ55" s="8">
        <v>159</v>
      </c>
      <c r="DK55" s="8">
        <v>185</v>
      </c>
      <c r="DL55" s="8">
        <v>156</v>
      </c>
      <c r="DM55" s="8">
        <v>221</v>
      </c>
      <c r="DN55" s="8">
        <v>156</v>
      </c>
      <c r="DO55" s="8">
        <v>144</v>
      </c>
      <c r="DP55" s="8">
        <v>180</v>
      </c>
      <c r="DQ55" s="8">
        <v>144</v>
      </c>
      <c r="DR55" s="12">
        <v>108</v>
      </c>
      <c r="DS55" s="8">
        <v>163</v>
      </c>
      <c r="DT55" s="8">
        <v>111</v>
      </c>
      <c r="DU55" s="8">
        <v>159</v>
      </c>
      <c r="DV55" s="8">
        <v>158</v>
      </c>
      <c r="DW55" s="8">
        <v>185</v>
      </c>
      <c r="DX55" s="8">
        <v>180</v>
      </c>
      <c r="DY55" s="8">
        <v>213</v>
      </c>
      <c r="DZ55" s="8">
        <v>158</v>
      </c>
      <c r="EA55" s="8">
        <v>149</v>
      </c>
      <c r="EB55" s="8">
        <v>156</v>
      </c>
      <c r="EC55" s="8">
        <v>143</v>
      </c>
      <c r="ED55" s="12">
        <v>115</v>
      </c>
      <c r="EE55" s="8">
        <v>130</v>
      </c>
      <c r="EF55" s="8">
        <v>119</v>
      </c>
      <c r="EG55" s="8">
        <v>170</v>
      </c>
      <c r="EH55" s="8">
        <v>142</v>
      </c>
      <c r="EI55" s="8">
        <v>114</v>
      </c>
      <c r="EJ55" s="8">
        <v>132</v>
      </c>
      <c r="EK55" s="8">
        <v>191</v>
      </c>
      <c r="EL55" s="8">
        <v>136</v>
      </c>
      <c r="EM55" s="8">
        <v>115</v>
      </c>
      <c r="EN55" s="8">
        <v>128</v>
      </c>
      <c r="EO55" s="8">
        <v>96</v>
      </c>
      <c r="EP55" s="12">
        <v>71</v>
      </c>
      <c r="EQ55" s="8">
        <v>92</v>
      </c>
      <c r="ER55" s="8">
        <v>109</v>
      </c>
      <c r="ES55" s="8">
        <v>149</v>
      </c>
      <c r="ET55" s="8">
        <v>103</v>
      </c>
      <c r="EU55" s="1">
        <v>98</v>
      </c>
      <c r="EV55" s="1">
        <v>97</v>
      </c>
      <c r="EW55" s="8">
        <v>96</v>
      </c>
      <c r="EX55" s="1">
        <v>128</v>
      </c>
      <c r="EY55" s="8">
        <v>103</v>
      </c>
      <c r="EZ55" s="29">
        <v>142</v>
      </c>
      <c r="FA55" s="29">
        <v>117</v>
      </c>
      <c r="FB55" s="12">
        <v>87</v>
      </c>
      <c r="FC55" s="8">
        <v>108</v>
      </c>
      <c r="FD55" s="8">
        <v>116</v>
      </c>
      <c r="FE55" s="8">
        <v>137</v>
      </c>
      <c r="FF55" s="8">
        <v>133</v>
      </c>
      <c r="FG55" s="8">
        <v>145</v>
      </c>
      <c r="FH55" s="8">
        <v>147</v>
      </c>
      <c r="FI55" s="8">
        <v>108</v>
      </c>
      <c r="FJ55" s="8">
        <v>151</v>
      </c>
      <c r="FK55" s="8">
        <v>112</v>
      </c>
      <c r="FL55" s="8">
        <v>176</v>
      </c>
      <c r="FM55" s="8">
        <v>131</v>
      </c>
      <c r="FN55" s="12">
        <v>101</v>
      </c>
      <c r="FO55" s="8">
        <v>132</v>
      </c>
      <c r="FP55" s="8">
        <v>139</v>
      </c>
      <c r="FQ55" s="8">
        <v>166</v>
      </c>
      <c r="FR55" s="8">
        <v>171</v>
      </c>
      <c r="FS55" s="8">
        <v>176</v>
      </c>
      <c r="FT55" s="8">
        <v>197</v>
      </c>
      <c r="FU55" s="8">
        <v>402</v>
      </c>
      <c r="FV55" s="8">
        <v>757</v>
      </c>
      <c r="FW55" s="8">
        <v>701</v>
      </c>
      <c r="FX55" s="8">
        <v>711</v>
      </c>
      <c r="FY55" s="8">
        <v>492</v>
      </c>
      <c r="FZ55" s="12">
        <v>581</v>
      </c>
      <c r="GA55" s="8">
        <v>554</v>
      </c>
      <c r="GB55" s="8">
        <v>610</v>
      </c>
      <c r="GC55" s="8">
        <v>625</v>
      </c>
      <c r="GD55" s="8">
        <v>781</v>
      </c>
      <c r="GE55" s="8">
        <v>688</v>
      </c>
      <c r="GF55" s="8">
        <v>677</v>
      </c>
      <c r="GG55" s="8">
        <v>871</v>
      </c>
      <c r="GH55" s="8">
        <v>844</v>
      </c>
      <c r="GI55" s="8">
        <v>757</v>
      </c>
      <c r="GJ55" s="8">
        <v>812</v>
      </c>
      <c r="GK55" s="8">
        <v>615</v>
      </c>
      <c r="GL55" s="12">
        <v>697</v>
      </c>
      <c r="GM55" s="8">
        <v>771</v>
      </c>
      <c r="GN55" s="8">
        <v>915</v>
      </c>
      <c r="GO55" s="8">
        <v>949</v>
      </c>
      <c r="GP55" s="8">
        <v>863</v>
      </c>
      <c r="GQ55" s="8">
        <v>535</v>
      </c>
      <c r="GR55" s="1">
        <v>655</v>
      </c>
      <c r="GS55" s="8">
        <v>964</v>
      </c>
      <c r="GT55" s="8">
        <v>810</v>
      </c>
      <c r="GU55" s="8">
        <v>954</v>
      </c>
      <c r="GV55" s="8">
        <v>1081</v>
      </c>
      <c r="GW55" s="1">
        <v>1099</v>
      </c>
      <c r="GX55" s="1">
        <v>997</v>
      </c>
    </row>
    <row r="56" spans="1:206" ht="14.25" x14ac:dyDescent="0.25"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12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12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12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12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2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12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12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12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12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12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12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12"/>
      <c r="EQ56" s="8"/>
      <c r="ER56" s="8"/>
      <c r="ES56" s="8"/>
      <c r="ET56" s="8"/>
      <c r="EU56" s="9"/>
      <c r="EV56" s="9"/>
      <c r="EW56" s="8"/>
      <c r="EX56" s="8"/>
      <c r="EY56" s="8"/>
      <c r="EZ56" s="8"/>
      <c r="FA56" s="8"/>
      <c r="FB56" s="12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12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12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12"/>
      <c r="GM56" s="8"/>
      <c r="GN56" s="8"/>
      <c r="GO56" s="8"/>
      <c r="GP56" s="8"/>
      <c r="GQ56" s="8"/>
      <c r="GS56" s="8"/>
      <c r="GT56" s="8"/>
      <c r="GU56" s="8"/>
      <c r="GV56" s="8"/>
      <c r="GX56" s="50"/>
    </row>
    <row r="57" spans="1:206" ht="14.25" x14ac:dyDescent="0.25">
      <c r="A57" s="3" t="s">
        <v>44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13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13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13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13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13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13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13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13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13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13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13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13"/>
      <c r="EQ57" s="9"/>
      <c r="ER57" s="9"/>
      <c r="ES57" s="9"/>
      <c r="ET57" s="9"/>
      <c r="EU57" s="8"/>
      <c r="EV57" s="8"/>
      <c r="EW57" s="9"/>
      <c r="EX57" s="8"/>
      <c r="EY57" s="8"/>
      <c r="EZ57" s="8"/>
      <c r="FA57" s="8"/>
      <c r="FB57" s="12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12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12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12"/>
      <c r="GM57" s="8"/>
      <c r="GN57" s="8"/>
      <c r="GO57" s="8"/>
      <c r="GP57" s="8"/>
      <c r="GQ57" s="8"/>
      <c r="GS57" s="8"/>
      <c r="GT57" s="8"/>
      <c r="GU57" s="8"/>
      <c r="GV57" s="8"/>
    </row>
    <row r="58" spans="1:206" x14ac:dyDescent="0.2">
      <c r="A58" s="1" t="s">
        <v>22</v>
      </c>
      <c r="B58" s="1">
        <v>41</v>
      </c>
      <c r="C58" s="8">
        <v>13544</v>
      </c>
      <c r="D58" s="8">
        <v>15359</v>
      </c>
      <c r="E58" s="8">
        <v>14229</v>
      </c>
      <c r="F58" s="8">
        <v>6947</v>
      </c>
      <c r="G58" s="8">
        <v>6476</v>
      </c>
      <c r="H58" s="8">
        <v>5643</v>
      </c>
      <c r="I58" s="8">
        <v>3004</v>
      </c>
      <c r="J58" s="8">
        <v>2457</v>
      </c>
      <c r="K58" s="8">
        <v>2066</v>
      </c>
      <c r="L58" s="8">
        <v>2847</v>
      </c>
      <c r="M58" s="8">
        <v>14752</v>
      </c>
      <c r="N58" s="12">
        <v>1661</v>
      </c>
      <c r="O58" s="8">
        <v>3452</v>
      </c>
      <c r="P58" s="8">
        <v>8631</v>
      </c>
      <c r="Q58" s="8">
        <v>13094</v>
      </c>
      <c r="R58" s="8">
        <v>9688</v>
      </c>
      <c r="S58" s="8">
        <v>2617</v>
      </c>
      <c r="T58" s="8">
        <v>6878</v>
      </c>
      <c r="U58" s="8">
        <v>1297</v>
      </c>
      <c r="V58" s="8">
        <v>971</v>
      </c>
      <c r="W58" s="8">
        <v>2014</v>
      </c>
      <c r="X58" s="8">
        <v>1240</v>
      </c>
      <c r="Y58" s="8">
        <v>1333</v>
      </c>
      <c r="Z58" s="12">
        <v>0</v>
      </c>
      <c r="AA58" s="8">
        <v>136</v>
      </c>
      <c r="AB58" s="8">
        <v>573</v>
      </c>
      <c r="AC58" s="8">
        <v>72</v>
      </c>
      <c r="AD58" s="8">
        <v>259</v>
      </c>
      <c r="AE58" s="8"/>
      <c r="AF58" s="8"/>
      <c r="AG58" s="8"/>
      <c r="AH58" s="8"/>
      <c r="AI58" s="8"/>
      <c r="AJ58" s="8">
        <v>118</v>
      </c>
      <c r="AK58" s="8">
        <v>308</v>
      </c>
      <c r="AL58" s="12">
        <v>264</v>
      </c>
      <c r="AM58" s="8">
        <v>142</v>
      </c>
      <c r="AN58" s="8">
        <v>328</v>
      </c>
      <c r="AO58" s="8">
        <v>1048</v>
      </c>
      <c r="AP58" s="8">
        <v>922</v>
      </c>
      <c r="AQ58" s="8">
        <v>684</v>
      </c>
      <c r="AR58" s="8">
        <v>636</v>
      </c>
      <c r="AS58" s="8">
        <v>572</v>
      </c>
      <c r="AT58" s="8">
        <v>316</v>
      </c>
      <c r="AU58" s="8">
        <v>284</v>
      </c>
      <c r="AV58" s="8">
        <v>490</v>
      </c>
      <c r="AW58" s="8"/>
      <c r="AX58" s="12">
        <v>0</v>
      </c>
      <c r="AY58" s="8"/>
      <c r="AZ58" s="8"/>
      <c r="BA58" s="8"/>
      <c r="BB58" s="8">
        <v>0</v>
      </c>
      <c r="BC58" s="8">
        <v>58</v>
      </c>
      <c r="BD58" s="8">
        <v>2765</v>
      </c>
      <c r="BE58" s="8">
        <v>3182</v>
      </c>
      <c r="BF58" s="8">
        <v>3520</v>
      </c>
      <c r="BG58" s="8">
        <v>2233</v>
      </c>
      <c r="BH58" s="8">
        <v>2260</v>
      </c>
      <c r="BI58" s="8">
        <v>9747</v>
      </c>
      <c r="BJ58" s="12">
        <v>45419</v>
      </c>
      <c r="BK58" s="18">
        <v>84050</v>
      </c>
      <c r="BL58" s="18">
        <v>145888</v>
      </c>
      <c r="BM58" s="18">
        <v>261527</v>
      </c>
      <c r="BN58" s="18">
        <v>297951</v>
      </c>
      <c r="BO58" s="18">
        <v>268604</v>
      </c>
      <c r="BP58" s="18">
        <v>254279</v>
      </c>
      <c r="BQ58" s="18">
        <v>152117</v>
      </c>
      <c r="BR58" s="18">
        <v>171666</v>
      </c>
      <c r="BS58" s="18">
        <v>185236</v>
      </c>
      <c r="BT58" s="18">
        <v>168876</v>
      </c>
      <c r="BU58" s="18">
        <v>139986</v>
      </c>
      <c r="BV58" s="19">
        <v>104707</v>
      </c>
      <c r="BW58" s="8">
        <v>93816</v>
      </c>
      <c r="BX58" s="8">
        <v>74127</v>
      </c>
      <c r="BY58" s="8">
        <v>55975</v>
      </c>
      <c r="BZ58" s="8">
        <v>38134</v>
      </c>
      <c r="CA58" s="8">
        <v>22470</v>
      </c>
      <c r="CB58" s="8">
        <v>17543</v>
      </c>
      <c r="CC58" s="8">
        <v>19936</v>
      </c>
      <c r="CD58" s="8">
        <v>17064</v>
      </c>
      <c r="CE58" s="8">
        <v>12740</v>
      </c>
      <c r="CF58" s="8">
        <v>16143</v>
      </c>
      <c r="CG58" s="8">
        <v>9784</v>
      </c>
      <c r="CH58" s="12">
        <v>7463</v>
      </c>
      <c r="CI58" s="8">
        <v>8363</v>
      </c>
      <c r="CJ58" s="8">
        <v>12274</v>
      </c>
      <c r="CK58" s="8">
        <v>5443</v>
      </c>
      <c r="CL58" s="8">
        <v>7101</v>
      </c>
      <c r="CM58" s="8">
        <v>14135</v>
      </c>
      <c r="CN58" s="8">
        <v>15387</v>
      </c>
      <c r="CO58" s="8">
        <v>16339</v>
      </c>
      <c r="CP58" s="8">
        <v>11547</v>
      </c>
      <c r="CQ58" s="8">
        <v>17339</v>
      </c>
      <c r="CR58" s="8">
        <v>11468</v>
      </c>
      <c r="CS58" s="8">
        <v>10516</v>
      </c>
      <c r="CT58" s="12">
        <v>5470</v>
      </c>
      <c r="CU58" s="8">
        <v>10941</v>
      </c>
      <c r="CV58" s="8">
        <v>17504</v>
      </c>
      <c r="CW58" s="8">
        <v>17216</v>
      </c>
      <c r="CX58" s="8">
        <v>13821</v>
      </c>
      <c r="CY58" s="8">
        <v>11179</v>
      </c>
      <c r="CZ58" s="8">
        <v>23218</v>
      </c>
      <c r="DA58" s="8">
        <v>11295</v>
      </c>
      <c r="DB58" s="8">
        <v>14708</v>
      </c>
      <c r="DC58" s="8">
        <v>23545</v>
      </c>
      <c r="DD58" s="8">
        <v>29053</v>
      </c>
      <c r="DE58" s="8">
        <v>48926</v>
      </c>
      <c r="DF58" s="12">
        <v>39729</v>
      </c>
      <c r="DG58" s="8">
        <v>46602</v>
      </c>
      <c r="DH58" s="8">
        <v>26994</v>
      </c>
      <c r="DI58" s="8">
        <v>34558</v>
      </c>
      <c r="DJ58" s="8">
        <v>27961</v>
      </c>
      <c r="DK58" s="8">
        <v>25036</v>
      </c>
      <c r="DL58" s="8">
        <v>25752</v>
      </c>
      <c r="DM58" s="8">
        <v>13070</v>
      </c>
      <c r="DN58" s="8">
        <v>9821</v>
      </c>
      <c r="DO58" s="8">
        <v>15820</v>
      </c>
      <c r="DP58" s="8">
        <v>11778</v>
      </c>
      <c r="DQ58" s="8">
        <v>13191</v>
      </c>
      <c r="DR58" s="12">
        <v>10953</v>
      </c>
      <c r="DS58" s="8">
        <v>8669</v>
      </c>
      <c r="DT58" s="8">
        <v>4319</v>
      </c>
      <c r="DU58" s="8">
        <v>8778</v>
      </c>
      <c r="DV58" s="8">
        <v>3766</v>
      </c>
      <c r="DW58" s="8">
        <v>1066</v>
      </c>
      <c r="DX58" s="8">
        <v>3373</v>
      </c>
      <c r="DY58" s="8">
        <v>1072</v>
      </c>
      <c r="DZ58" s="8">
        <v>5188</v>
      </c>
      <c r="EA58" s="8">
        <v>15934</v>
      </c>
      <c r="EB58" s="8">
        <v>8383</v>
      </c>
      <c r="EC58" s="8">
        <v>6694</v>
      </c>
      <c r="ED58" s="12">
        <v>3934</v>
      </c>
      <c r="EE58" s="8">
        <v>9252</v>
      </c>
      <c r="EF58" s="8">
        <v>7793</v>
      </c>
      <c r="EG58" s="8">
        <v>22532</v>
      </c>
      <c r="EH58" s="8">
        <v>16005</v>
      </c>
      <c r="EI58" s="8">
        <v>9744</v>
      </c>
      <c r="EJ58" s="8">
        <v>9685</v>
      </c>
      <c r="EK58" s="8">
        <v>4443</v>
      </c>
      <c r="EL58" s="8">
        <v>4863</v>
      </c>
      <c r="EM58" s="8">
        <v>14670</v>
      </c>
      <c r="EN58" s="8">
        <v>21553</v>
      </c>
      <c r="EO58" s="8">
        <v>16996</v>
      </c>
      <c r="EP58" s="12">
        <v>21611</v>
      </c>
      <c r="EQ58" s="8">
        <v>29333</v>
      </c>
      <c r="ER58" s="8">
        <v>27105</v>
      </c>
      <c r="ES58" s="8">
        <v>24967</v>
      </c>
      <c r="ET58" s="8">
        <v>23719</v>
      </c>
      <c r="EU58" s="34">
        <v>23023</v>
      </c>
      <c r="EV58" s="34">
        <v>26208</v>
      </c>
      <c r="EW58" s="33">
        <v>13236</v>
      </c>
      <c r="EX58" s="33">
        <v>12427</v>
      </c>
      <c r="EY58" s="33">
        <v>17337</v>
      </c>
      <c r="EZ58" s="33">
        <v>18287</v>
      </c>
      <c r="FA58" s="33">
        <v>21131</v>
      </c>
      <c r="FB58" s="36">
        <v>14070</v>
      </c>
      <c r="FC58" s="33">
        <v>10363</v>
      </c>
      <c r="FD58" s="33">
        <v>10588</v>
      </c>
      <c r="FE58" s="33">
        <v>9260</v>
      </c>
      <c r="FF58" s="33">
        <v>11487</v>
      </c>
      <c r="FG58" s="33">
        <v>8944</v>
      </c>
      <c r="FH58" s="33">
        <v>8970</v>
      </c>
      <c r="FI58" s="33">
        <v>4375</v>
      </c>
      <c r="FJ58" s="33">
        <v>780</v>
      </c>
      <c r="FK58" s="33">
        <v>3551</v>
      </c>
      <c r="FL58" s="33">
        <v>4584</v>
      </c>
      <c r="FM58" s="33">
        <v>4582</v>
      </c>
      <c r="FN58" s="36">
        <v>1394</v>
      </c>
      <c r="FO58" s="33">
        <v>3895</v>
      </c>
      <c r="FP58" s="33">
        <v>2540</v>
      </c>
      <c r="FQ58" s="33">
        <v>4855</v>
      </c>
      <c r="FR58" s="33">
        <v>3709</v>
      </c>
      <c r="FS58" s="33">
        <v>2460</v>
      </c>
      <c r="FT58" s="33">
        <v>946</v>
      </c>
      <c r="FU58" s="33">
        <v>1060</v>
      </c>
      <c r="FV58" s="33">
        <v>97</v>
      </c>
      <c r="FW58" s="33">
        <v>252</v>
      </c>
      <c r="FX58" s="33">
        <v>8520</v>
      </c>
      <c r="FY58" s="33">
        <v>10384</v>
      </c>
      <c r="FZ58" s="36">
        <v>10162</v>
      </c>
      <c r="GA58" s="33">
        <v>0</v>
      </c>
      <c r="GB58" s="33">
        <v>100</v>
      </c>
      <c r="GC58" s="33">
        <v>114</v>
      </c>
      <c r="GD58" s="33">
        <v>478</v>
      </c>
      <c r="GE58" s="33">
        <v>427</v>
      </c>
      <c r="GF58" s="33">
        <v>1039</v>
      </c>
      <c r="GG58" s="33">
        <v>980</v>
      </c>
      <c r="GH58" s="33">
        <v>1425</v>
      </c>
      <c r="GI58" s="33">
        <v>3620</v>
      </c>
      <c r="GJ58" s="33">
        <v>10311</v>
      </c>
      <c r="GK58" s="33"/>
      <c r="GL58" s="36"/>
      <c r="GM58" s="33">
        <v>16483</v>
      </c>
      <c r="GN58" s="33">
        <v>12474</v>
      </c>
      <c r="GO58" s="34">
        <v>935539</v>
      </c>
      <c r="GP58" s="34">
        <v>2505102</v>
      </c>
      <c r="GQ58" s="34">
        <v>1735657</v>
      </c>
      <c r="GR58" s="49">
        <v>950953</v>
      </c>
      <c r="GS58" s="49">
        <v>787201</v>
      </c>
      <c r="GT58" s="49">
        <v>568004</v>
      </c>
      <c r="GU58" s="49">
        <v>437729</v>
      </c>
      <c r="GV58" s="34">
        <v>425836</v>
      </c>
      <c r="GW58" s="51" t="s">
        <v>75</v>
      </c>
      <c r="GX58" s="51" t="s">
        <v>75</v>
      </c>
    </row>
    <row r="59" spans="1:206" x14ac:dyDescent="0.2">
      <c r="A59" s="1" t="s">
        <v>23</v>
      </c>
      <c r="B59" s="1">
        <v>42</v>
      </c>
      <c r="C59" s="8">
        <v>32</v>
      </c>
      <c r="D59" s="8">
        <v>31</v>
      </c>
      <c r="E59" s="8">
        <v>31</v>
      </c>
      <c r="F59" s="8">
        <v>20</v>
      </c>
      <c r="G59" s="8">
        <v>17</v>
      </c>
      <c r="H59" s="8">
        <v>15</v>
      </c>
      <c r="I59" s="8">
        <v>9</v>
      </c>
      <c r="J59" s="8">
        <v>8</v>
      </c>
      <c r="K59" s="8">
        <v>5</v>
      </c>
      <c r="L59" s="8">
        <v>8</v>
      </c>
      <c r="M59" s="8">
        <v>9</v>
      </c>
      <c r="N59" s="12">
        <v>6</v>
      </c>
      <c r="O59" s="8">
        <v>7</v>
      </c>
      <c r="P59" s="8">
        <v>9</v>
      </c>
      <c r="Q59" s="8">
        <v>7</v>
      </c>
      <c r="R59" s="8">
        <v>9</v>
      </c>
      <c r="S59" s="8">
        <v>5</v>
      </c>
      <c r="T59" s="8">
        <v>5</v>
      </c>
      <c r="U59" s="8">
        <v>2</v>
      </c>
      <c r="V59" s="8">
        <v>2</v>
      </c>
      <c r="W59" s="8">
        <v>3</v>
      </c>
      <c r="X59" s="8">
        <v>2</v>
      </c>
      <c r="Y59" s="8">
        <v>2</v>
      </c>
      <c r="Z59" s="12"/>
      <c r="AA59" s="8">
        <v>1</v>
      </c>
      <c r="AB59" s="8">
        <v>3</v>
      </c>
      <c r="AC59" s="8">
        <v>1</v>
      </c>
      <c r="AD59" s="8">
        <v>1</v>
      </c>
      <c r="AE59" s="8"/>
      <c r="AF59" s="8"/>
      <c r="AG59" s="8"/>
      <c r="AH59" s="8"/>
      <c r="AI59" s="8"/>
      <c r="AJ59" s="8">
        <v>1</v>
      </c>
      <c r="AK59" s="8">
        <v>1</v>
      </c>
      <c r="AL59" s="12">
        <v>1</v>
      </c>
      <c r="AM59" s="8">
        <v>2</v>
      </c>
      <c r="AN59" s="8">
        <v>3</v>
      </c>
      <c r="AO59" s="8">
        <v>3</v>
      </c>
      <c r="AP59" s="8">
        <v>3</v>
      </c>
      <c r="AQ59" s="8">
        <v>5</v>
      </c>
      <c r="AR59" s="8">
        <v>4</v>
      </c>
      <c r="AS59" s="8">
        <v>3</v>
      </c>
      <c r="AT59" s="8">
        <v>1</v>
      </c>
      <c r="AU59" s="8">
        <v>1</v>
      </c>
      <c r="AV59" s="8">
        <v>2</v>
      </c>
      <c r="AW59" s="8"/>
      <c r="AX59" s="12">
        <v>0</v>
      </c>
      <c r="AY59" s="8"/>
      <c r="AZ59" s="8"/>
      <c r="BA59" s="8"/>
      <c r="BB59" s="8"/>
      <c r="BC59" s="8">
        <v>1</v>
      </c>
      <c r="BD59" s="8">
        <v>2</v>
      </c>
      <c r="BE59" s="8">
        <v>3</v>
      </c>
      <c r="BF59" s="8">
        <v>3</v>
      </c>
      <c r="BG59" s="8">
        <v>3</v>
      </c>
      <c r="BH59" s="8">
        <v>3</v>
      </c>
      <c r="BI59" s="8">
        <v>10</v>
      </c>
      <c r="BJ59" s="12">
        <v>17</v>
      </c>
      <c r="BK59" s="8">
        <v>48</v>
      </c>
      <c r="BL59" s="8">
        <v>104</v>
      </c>
      <c r="BM59" s="8">
        <v>172</v>
      </c>
      <c r="BN59" s="8">
        <v>222</v>
      </c>
      <c r="BO59" s="8">
        <v>245</v>
      </c>
      <c r="BP59" s="8">
        <v>245</v>
      </c>
      <c r="BQ59" s="8">
        <v>192</v>
      </c>
      <c r="BR59" s="8">
        <v>196</v>
      </c>
      <c r="BS59" s="8">
        <v>211</v>
      </c>
      <c r="BT59" s="8">
        <v>208</v>
      </c>
      <c r="BU59" s="8">
        <v>201</v>
      </c>
      <c r="BV59" s="12">
        <v>165</v>
      </c>
      <c r="BW59" s="8">
        <v>151</v>
      </c>
      <c r="BX59" s="8">
        <v>143</v>
      </c>
      <c r="BY59" s="8">
        <v>127</v>
      </c>
      <c r="BZ59" s="8">
        <v>95</v>
      </c>
      <c r="CA59" s="8">
        <v>71</v>
      </c>
      <c r="CB59" s="8">
        <v>54</v>
      </c>
      <c r="CC59" s="8">
        <v>42</v>
      </c>
      <c r="CD59" s="8">
        <v>37</v>
      </c>
      <c r="CE59" s="8">
        <v>39</v>
      </c>
      <c r="CF59" s="8">
        <v>36</v>
      </c>
      <c r="CG59" s="8">
        <v>31</v>
      </c>
      <c r="CH59" s="12">
        <v>26</v>
      </c>
      <c r="CI59" s="8">
        <v>27</v>
      </c>
      <c r="CJ59" s="8">
        <v>23</v>
      </c>
      <c r="CK59" s="8">
        <v>16</v>
      </c>
      <c r="CL59" s="8">
        <v>12</v>
      </c>
      <c r="CM59" s="8">
        <v>9</v>
      </c>
      <c r="CN59" s="8">
        <v>10</v>
      </c>
      <c r="CO59" s="8">
        <v>15</v>
      </c>
      <c r="CP59" s="8">
        <v>11</v>
      </c>
      <c r="CQ59" s="8">
        <v>12</v>
      </c>
      <c r="CR59" s="8">
        <v>15</v>
      </c>
      <c r="CS59" s="8">
        <v>21</v>
      </c>
      <c r="CT59" s="12">
        <v>17</v>
      </c>
      <c r="CU59" s="8">
        <v>23</v>
      </c>
      <c r="CV59" s="8">
        <v>28</v>
      </c>
      <c r="CW59" s="8">
        <v>33</v>
      </c>
      <c r="CX59" s="8">
        <v>30</v>
      </c>
      <c r="CY59" s="8">
        <v>25</v>
      </c>
      <c r="CZ59" s="8">
        <v>37</v>
      </c>
      <c r="DA59" s="8">
        <v>24</v>
      </c>
      <c r="DB59" s="8">
        <v>22</v>
      </c>
      <c r="DC59" s="8">
        <v>30</v>
      </c>
      <c r="DD59" s="8">
        <v>35</v>
      </c>
      <c r="DE59" s="8">
        <v>40</v>
      </c>
      <c r="DF59" s="12">
        <v>37</v>
      </c>
      <c r="DG59" s="8">
        <v>45</v>
      </c>
      <c r="DH59" s="8">
        <v>44</v>
      </c>
      <c r="DI59" s="8">
        <v>48</v>
      </c>
      <c r="DJ59" s="8">
        <v>44</v>
      </c>
      <c r="DK59" s="8">
        <v>34</v>
      </c>
      <c r="DL59" s="8">
        <v>30</v>
      </c>
      <c r="DM59" s="8">
        <v>14</v>
      </c>
      <c r="DN59" s="8">
        <v>17</v>
      </c>
      <c r="DO59" s="8">
        <v>18</v>
      </c>
      <c r="DP59" s="8">
        <v>15</v>
      </c>
      <c r="DQ59" s="8">
        <v>21</v>
      </c>
      <c r="DR59" s="12">
        <v>16</v>
      </c>
      <c r="DS59" s="8">
        <v>9</v>
      </c>
      <c r="DT59" s="8">
        <v>6</v>
      </c>
      <c r="DU59" s="8">
        <v>11</v>
      </c>
      <c r="DV59" s="8">
        <v>7</v>
      </c>
      <c r="DW59" s="8">
        <v>3</v>
      </c>
      <c r="DX59" s="8">
        <v>4</v>
      </c>
      <c r="DY59" s="8">
        <v>3</v>
      </c>
      <c r="DZ59" s="8">
        <v>3</v>
      </c>
      <c r="EA59" s="8">
        <v>11</v>
      </c>
      <c r="EB59" s="8">
        <v>9</v>
      </c>
      <c r="EC59" s="8">
        <v>11</v>
      </c>
      <c r="ED59" s="12">
        <v>8</v>
      </c>
      <c r="EE59" s="8">
        <v>15</v>
      </c>
      <c r="EF59" s="8">
        <v>17</v>
      </c>
      <c r="EG59" s="8">
        <v>29</v>
      </c>
      <c r="EH59" s="8">
        <v>26</v>
      </c>
      <c r="EI59" s="8">
        <v>22</v>
      </c>
      <c r="EJ59" s="8">
        <v>18</v>
      </c>
      <c r="EK59" s="8">
        <v>14</v>
      </c>
      <c r="EL59" s="8">
        <v>16</v>
      </c>
      <c r="EM59" s="8">
        <v>21</v>
      </c>
      <c r="EN59" s="8">
        <v>25</v>
      </c>
      <c r="EO59" s="8">
        <v>28</v>
      </c>
      <c r="EP59" s="12">
        <v>23</v>
      </c>
      <c r="EQ59" s="8">
        <v>30</v>
      </c>
      <c r="ER59" s="8">
        <v>38</v>
      </c>
      <c r="ES59" s="8">
        <v>38</v>
      </c>
      <c r="ET59" s="8">
        <v>41</v>
      </c>
      <c r="EU59" s="1">
        <v>38</v>
      </c>
      <c r="EV59" s="1">
        <v>37</v>
      </c>
      <c r="EW59" s="8">
        <v>32</v>
      </c>
      <c r="EX59" s="8">
        <v>27</v>
      </c>
      <c r="EY59" s="8">
        <v>30</v>
      </c>
      <c r="EZ59" s="8">
        <v>34</v>
      </c>
      <c r="FA59" s="8">
        <v>37</v>
      </c>
      <c r="FB59" s="5">
        <v>29</v>
      </c>
      <c r="FC59" s="8">
        <v>21</v>
      </c>
      <c r="FD59" s="8">
        <v>23</v>
      </c>
      <c r="FE59" s="8">
        <v>16</v>
      </c>
      <c r="FF59" s="8">
        <v>21</v>
      </c>
      <c r="FG59" s="8">
        <v>18</v>
      </c>
      <c r="FH59" s="8">
        <v>18</v>
      </c>
      <c r="FI59" s="8">
        <v>12</v>
      </c>
      <c r="FJ59" s="8">
        <v>4</v>
      </c>
      <c r="FK59" s="8">
        <v>7</v>
      </c>
      <c r="FL59" s="8">
        <v>9</v>
      </c>
      <c r="FM59" s="8">
        <v>10</v>
      </c>
      <c r="FN59" s="12">
        <v>6</v>
      </c>
      <c r="FO59" s="8">
        <v>7</v>
      </c>
      <c r="FP59" s="8">
        <v>6</v>
      </c>
      <c r="FQ59" s="8">
        <v>7</v>
      </c>
      <c r="FR59" s="8">
        <v>6</v>
      </c>
      <c r="FS59" s="8">
        <v>3</v>
      </c>
      <c r="FT59" s="8">
        <v>2</v>
      </c>
      <c r="FU59" s="8">
        <v>2</v>
      </c>
      <c r="FV59" s="8">
        <v>1</v>
      </c>
      <c r="FW59" s="8">
        <v>2</v>
      </c>
      <c r="FX59" s="8">
        <v>2</v>
      </c>
      <c r="FY59" s="8">
        <v>2</v>
      </c>
      <c r="FZ59" s="12">
        <v>2</v>
      </c>
      <c r="GA59" s="8">
        <v>0</v>
      </c>
      <c r="GB59" s="8">
        <v>1</v>
      </c>
      <c r="GC59" s="8">
        <v>1</v>
      </c>
      <c r="GD59" s="8">
        <v>2</v>
      </c>
      <c r="GE59" s="8">
        <v>1</v>
      </c>
      <c r="GF59" s="8">
        <v>3</v>
      </c>
      <c r="GG59" s="8">
        <v>2</v>
      </c>
      <c r="GH59" s="8">
        <v>3</v>
      </c>
      <c r="GI59" s="8">
        <v>5</v>
      </c>
      <c r="GJ59" s="8">
        <v>6</v>
      </c>
      <c r="GK59" s="8"/>
      <c r="GL59" s="12"/>
      <c r="GM59" s="8">
        <v>11</v>
      </c>
      <c r="GN59" s="33">
        <v>12</v>
      </c>
      <c r="GO59" s="34">
        <v>2618</v>
      </c>
      <c r="GP59" s="34">
        <v>3638</v>
      </c>
      <c r="GQ59" s="34">
        <v>3104</v>
      </c>
      <c r="GR59" s="49">
        <v>1579</v>
      </c>
      <c r="GS59" s="49">
        <v>1160</v>
      </c>
      <c r="GT59" s="49">
        <v>1017</v>
      </c>
      <c r="GU59" s="49">
        <v>567</v>
      </c>
      <c r="GV59" s="1">
        <v>635</v>
      </c>
      <c r="GW59" s="51" t="s">
        <v>75</v>
      </c>
      <c r="GX59" s="51" t="s">
        <v>75</v>
      </c>
    </row>
    <row r="60" spans="1:206" x14ac:dyDescent="0.2">
      <c r="A60" s="1" t="s">
        <v>24</v>
      </c>
      <c r="B60" s="1">
        <v>43</v>
      </c>
      <c r="C60" s="8">
        <v>246</v>
      </c>
      <c r="D60" s="8">
        <v>280</v>
      </c>
      <c r="E60" s="8">
        <v>205</v>
      </c>
      <c r="F60" s="8">
        <v>83</v>
      </c>
      <c r="G60" s="8">
        <v>60</v>
      </c>
      <c r="H60" s="8">
        <v>92</v>
      </c>
      <c r="I60" s="8">
        <v>57</v>
      </c>
      <c r="J60" s="8">
        <v>72</v>
      </c>
      <c r="K60" s="8">
        <v>34</v>
      </c>
      <c r="L60" s="8">
        <v>47</v>
      </c>
      <c r="M60" s="8">
        <v>224</v>
      </c>
      <c r="N60" s="12">
        <v>37</v>
      </c>
      <c r="O60" s="8">
        <v>52</v>
      </c>
      <c r="P60" s="8">
        <v>95</v>
      </c>
      <c r="Q60" s="8">
        <v>218</v>
      </c>
      <c r="R60" s="8">
        <v>204</v>
      </c>
      <c r="S60" s="8">
        <v>69</v>
      </c>
      <c r="T60" s="8">
        <v>192</v>
      </c>
      <c r="U60" s="8">
        <v>40</v>
      </c>
      <c r="V60" s="8">
        <v>37</v>
      </c>
      <c r="W60" s="8">
        <v>53</v>
      </c>
      <c r="X60" s="8">
        <v>32</v>
      </c>
      <c r="Y60" s="8">
        <v>12</v>
      </c>
      <c r="Z60" s="12">
        <v>0</v>
      </c>
      <c r="AA60" s="8">
        <v>1</v>
      </c>
      <c r="AB60" s="8">
        <v>15</v>
      </c>
      <c r="AC60" s="8">
        <v>1</v>
      </c>
      <c r="AD60" s="8">
        <v>6</v>
      </c>
      <c r="AE60" s="8"/>
      <c r="AF60" s="8"/>
      <c r="AG60" s="8"/>
      <c r="AH60" s="8"/>
      <c r="AI60" s="8"/>
      <c r="AJ60" s="8">
        <v>2</v>
      </c>
      <c r="AK60" s="8">
        <v>3</v>
      </c>
      <c r="AL60" s="12">
        <v>3</v>
      </c>
      <c r="AM60" s="8">
        <v>2</v>
      </c>
      <c r="AN60" s="8">
        <v>6</v>
      </c>
      <c r="AO60" s="8">
        <v>17</v>
      </c>
      <c r="AP60" s="8">
        <v>17</v>
      </c>
      <c r="AQ60" s="8">
        <v>11</v>
      </c>
      <c r="AR60" s="8">
        <v>8</v>
      </c>
      <c r="AS60" s="8">
        <v>7</v>
      </c>
      <c r="AT60" s="8">
        <v>4</v>
      </c>
      <c r="AU60" s="8">
        <v>4</v>
      </c>
      <c r="AV60" s="8">
        <v>6</v>
      </c>
      <c r="AW60" s="8"/>
      <c r="AX60" s="12">
        <v>0</v>
      </c>
      <c r="AY60" s="8"/>
      <c r="AZ60" s="8"/>
      <c r="BA60" s="8"/>
      <c r="BB60" s="8">
        <v>0</v>
      </c>
      <c r="BC60" s="8">
        <v>2</v>
      </c>
      <c r="BD60" s="8">
        <v>46</v>
      </c>
      <c r="BE60" s="8">
        <v>72</v>
      </c>
      <c r="BF60" s="8">
        <v>75</v>
      </c>
      <c r="BG60" s="8">
        <v>55</v>
      </c>
      <c r="BH60" s="8">
        <v>50</v>
      </c>
      <c r="BI60" s="8">
        <v>172</v>
      </c>
      <c r="BJ60" s="12">
        <v>528</v>
      </c>
      <c r="BK60" s="8">
        <v>1140</v>
      </c>
      <c r="BL60" s="8">
        <v>2097</v>
      </c>
      <c r="BM60" s="8">
        <v>3685</v>
      </c>
      <c r="BN60" s="8">
        <v>5062</v>
      </c>
      <c r="BO60" s="8">
        <v>4873</v>
      </c>
      <c r="BP60" s="8">
        <v>4627</v>
      </c>
      <c r="BQ60" s="8">
        <v>2975</v>
      </c>
      <c r="BR60" s="8">
        <v>3195</v>
      </c>
      <c r="BS60" s="8">
        <v>3145</v>
      </c>
      <c r="BT60" s="8">
        <v>2961</v>
      </c>
      <c r="BU60" s="8">
        <v>2616</v>
      </c>
      <c r="BV60" s="12">
        <v>2091</v>
      </c>
      <c r="BW60" s="8">
        <v>1696</v>
      </c>
      <c r="BX60" s="8">
        <v>1366</v>
      </c>
      <c r="BY60" s="8">
        <v>940</v>
      </c>
      <c r="BZ60" s="8">
        <v>691</v>
      </c>
      <c r="CA60" s="8">
        <v>439</v>
      </c>
      <c r="CB60" s="8">
        <v>314</v>
      </c>
      <c r="CC60" s="8">
        <v>360</v>
      </c>
      <c r="CD60" s="8">
        <v>303</v>
      </c>
      <c r="CE60" s="8">
        <v>211</v>
      </c>
      <c r="CF60" s="8">
        <v>282</v>
      </c>
      <c r="CG60" s="8">
        <v>174</v>
      </c>
      <c r="CH60" s="12">
        <v>124</v>
      </c>
      <c r="CI60" s="8">
        <v>135</v>
      </c>
      <c r="CJ60" s="8">
        <v>223</v>
      </c>
      <c r="CK60" s="8">
        <v>91</v>
      </c>
      <c r="CL60" s="8">
        <v>229</v>
      </c>
      <c r="CM60" s="8">
        <v>227</v>
      </c>
      <c r="CN60" s="8">
        <v>257</v>
      </c>
      <c r="CO60" s="8">
        <v>316</v>
      </c>
      <c r="CP60" s="8">
        <v>173</v>
      </c>
      <c r="CQ60" s="8">
        <v>281</v>
      </c>
      <c r="CR60" s="8">
        <v>206</v>
      </c>
      <c r="CS60" s="8">
        <v>245</v>
      </c>
      <c r="CT60" s="12">
        <v>112</v>
      </c>
      <c r="CU60" s="8">
        <v>174</v>
      </c>
      <c r="CV60" s="8">
        <v>291</v>
      </c>
      <c r="CW60" s="8">
        <v>278</v>
      </c>
      <c r="CX60" s="8">
        <v>332</v>
      </c>
      <c r="CY60" s="8">
        <v>222</v>
      </c>
      <c r="CZ60" s="8">
        <v>488</v>
      </c>
      <c r="DA60" s="8">
        <v>230</v>
      </c>
      <c r="DB60" s="8">
        <v>292</v>
      </c>
      <c r="DC60" s="8">
        <v>428</v>
      </c>
      <c r="DD60" s="8">
        <v>500</v>
      </c>
      <c r="DE60" s="8">
        <v>827</v>
      </c>
      <c r="DF60" s="12">
        <v>660</v>
      </c>
      <c r="DG60" s="8">
        <v>1082</v>
      </c>
      <c r="DH60" s="8">
        <v>671</v>
      </c>
      <c r="DI60" s="8">
        <v>875</v>
      </c>
      <c r="DJ60" s="8">
        <v>691</v>
      </c>
      <c r="DK60" s="8">
        <v>714</v>
      </c>
      <c r="DL60" s="8">
        <v>738</v>
      </c>
      <c r="DM60" s="8">
        <v>240</v>
      </c>
      <c r="DN60" s="8">
        <v>227</v>
      </c>
      <c r="DO60" s="8">
        <v>385</v>
      </c>
      <c r="DP60" s="8">
        <v>303</v>
      </c>
      <c r="DQ60" s="8">
        <v>328</v>
      </c>
      <c r="DR60" s="12">
        <v>224</v>
      </c>
      <c r="DS60" s="8">
        <v>232</v>
      </c>
      <c r="DT60" s="8">
        <v>100</v>
      </c>
      <c r="DU60" s="8">
        <v>179</v>
      </c>
      <c r="DV60" s="8">
        <v>88</v>
      </c>
      <c r="DW60" s="8">
        <v>18</v>
      </c>
      <c r="DX60" s="8">
        <v>67</v>
      </c>
      <c r="DY60" s="8">
        <v>25</v>
      </c>
      <c r="DZ60" s="8">
        <v>156</v>
      </c>
      <c r="EA60" s="8">
        <v>441</v>
      </c>
      <c r="EB60" s="8">
        <v>229</v>
      </c>
      <c r="EC60" s="8">
        <v>182</v>
      </c>
      <c r="ED60" s="12">
        <v>76</v>
      </c>
      <c r="EE60" s="8">
        <v>166</v>
      </c>
      <c r="EF60" s="8">
        <v>130</v>
      </c>
      <c r="EG60" s="8">
        <v>427</v>
      </c>
      <c r="EH60" s="8">
        <v>515</v>
      </c>
      <c r="EI60" s="8">
        <v>189</v>
      </c>
      <c r="EJ60" s="8">
        <v>144</v>
      </c>
      <c r="EK60" s="8">
        <v>98</v>
      </c>
      <c r="EL60" s="8">
        <v>86</v>
      </c>
      <c r="EM60" s="8">
        <v>217</v>
      </c>
      <c r="EN60" s="8">
        <v>421</v>
      </c>
      <c r="EO60" s="8">
        <v>343</v>
      </c>
      <c r="EP60" s="12">
        <v>427</v>
      </c>
      <c r="EQ60" s="8">
        <v>595</v>
      </c>
      <c r="ER60" s="8">
        <v>534</v>
      </c>
      <c r="ES60" s="8">
        <v>496</v>
      </c>
      <c r="ET60" s="8">
        <v>460</v>
      </c>
      <c r="EU60" s="1">
        <v>555</v>
      </c>
      <c r="EV60" s="1">
        <v>542</v>
      </c>
      <c r="EW60" s="8">
        <v>387</v>
      </c>
      <c r="EX60" s="8">
        <v>320</v>
      </c>
      <c r="EY60" s="8">
        <v>548</v>
      </c>
      <c r="EZ60" s="8">
        <v>370</v>
      </c>
      <c r="FA60" s="8">
        <v>424</v>
      </c>
      <c r="FB60" s="5">
        <v>303</v>
      </c>
      <c r="FC60" s="8">
        <v>179</v>
      </c>
      <c r="FD60" s="8">
        <v>243</v>
      </c>
      <c r="FE60" s="8">
        <v>169</v>
      </c>
      <c r="FF60" s="8">
        <v>261</v>
      </c>
      <c r="FG60" s="8">
        <v>188</v>
      </c>
      <c r="FH60" s="8">
        <v>188</v>
      </c>
      <c r="FI60" s="8">
        <v>120</v>
      </c>
      <c r="FJ60" s="8">
        <v>15</v>
      </c>
      <c r="FK60" s="8">
        <v>68</v>
      </c>
      <c r="FL60" s="8">
        <v>71</v>
      </c>
      <c r="FM60" s="8">
        <v>88</v>
      </c>
      <c r="FN60" s="12">
        <v>28</v>
      </c>
      <c r="FO60" s="8">
        <v>87</v>
      </c>
      <c r="FP60" s="8">
        <v>54</v>
      </c>
      <c r="FQ60" s="8">
        <v>97</v>
      </c>
      <c r="FR60" s="8">
        <v>61</v>
      </c>
      <c r="FS60" s="8">
        <v>36</v>
      </c>
      <c r="FT60" s="8">
        <v>10</v>
      </c>
      <c r="FU60" s="8">
        <v>10</v>
      </c>
      <c r="FV60" s="8">
        <v>3</v>
      </c>
      <c r="FW60" s="8">
        <v>5</v>
      </c>
      <c r="FX60" s="8">
        <v>155</v>
      </c>
      <c r="FY60" s="8">
        <v>154</v>
      </c>
      <c r="FZ60" s="12">
        <v>205</v>
      </c>
      <c r="GA60" s="8">
        <v>0</v>
      </c>
      <c r="GB60" s="8">
        <v>2</v>
      </c>
      <c r="GC60" s="8">
        <v>2</v>
      </c>
      <c r="GD60" s="8">
        <v>12</v>
      </c>
      <c r="GE60" s="8">
        <v>10</v>
      </c>
      <c r="GF60" s="8">
        <v>28</v>
      </c>
      <c r="GG60" s="8">
        <v>18</v>
      </c>
      <c r="GH60" s="8">
        <v>28</v>
      </c>
      <c r="GI60" s="8">
        <v>76</v>
      </c>
      <c r="GJ60" s="8">
        <v>171</v>
      </c>
      <c r="GK60" s="8"/>
      <c r="GL60" s="12"/>
      <c r="GM60" s="8">
        <v>291</v>
      </c>
      <c r="GN60" s="33">
        <v>263</v>
      </c>
      <c r="GO60" s="34">
        <v>23726</v>
      </c>
      <c r="GP60" s="34">
        <v>32788</v>
      </c>
      <c r="GQ60" s="34">
        <v>27987</v>
      </c>
      <c r="GR60" s="49">
        <v>16013</v>
      </c>
      <c r="GS60" s="49">
        <v>13643</v>
      </c>
      <c r="GT60" s="49">
        <v>10522</v>
      </c>
      <c r="GU60" s="49">
        <v>7302</v>
      </c>
      <c r="GV60" s="34">
        <v>7312</v>
      </c>
      <c r="GW60" s="51" t="s">
        <v>75</v>
      </c>
      <c r="GX60" s="51" t="s">
        <v>75</v>
      </c>
    </row>
    <row r="61" spans="1:206" x14ac:dyDescent="0.2"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12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12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12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12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12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12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12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12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12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12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12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12"/>
      <c r="EQ61" s="8"/>
      <c r="ER61" s="8"/>
      <c r="ES61" s="8"/>
      <c r="ET61" s="8"/>
      <c r="EW61" s="8"/>
      <c r="EX61" s="8"/>
      <c r="EY61" s="8"/>
      <c r="EZ61" s="8"/>
      <c r="FA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12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12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12"/>
      <c r="GM61" s="8"/>
      <c r="GN61" s="33"/>
      <c r="GO61" s="33"/>
      <c r="GP61" s="33"/>
      <c r="GQ61" s="49"/>
      <c r="GR61" s="49"/>
      <c r="GS61" s="49"/>
      <c r="GT61" s="8"/>
      <c r="GU61" s="8"/>
      <c r="GV61" s="8"/>
    </row>
    <row r="62" spans="1:206" x14ac:dyDescent="0.2">
      <c r="A62" s="1" t="s">
        <v>25</v>
      </c>
      <c r="B62" s="1">
        <v>44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12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12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12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12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12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12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12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12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12"/>
      <c r="DG62" s="8">
        <v>27</v>
      </c>
      <c r="DH62" s="8">
        <v>23</v>
      </c>
      <c r="DI62" s="8">
        <v>23</v>
      </c>
      <c r="DJ62" s="8">
        <v>28</v>
      </c>
      <c r="DK62" s="8">
        <v>16</v>
      </c>
      <c r="DL62" s="8">
        <v>23</v>
      </c>
      <c r="DM62" s="8">
        <v>10</v>
      </c>
      <c r="DN62" s="8">
        <v>9</v>
      </c>
      <c r="DO62" s="8">
        <v>11</v>
      </c>
      <c r="DP62" s="8">
        <v>25</v>
      </c>
      <c r="DQ62" s="8">
        <v>12</v>
      </c>
      <c r="DR62" s="12">
        <v>12</v>
      </c>
      <c r="DS62" s="8">
        <v>18</v>
      </c>
      <c r="DT62" s="8">
        <v>9</v>
      </c>
      <c r="DU62" s="8">
        <v>8</v>
      </c>
      <c r="DV62" s="8">
        <v>5</v>
      </c>
      <c r="DW62" s="8">
        <v>7</v>
      </c>
      <c r="DX62" s="8">
        <v>3</v>
      </c>
      <c r="DY62" s="8">
        <v>2</v>
      </c>
      <c r="DZ62" s="8">
        <v>2</v>
      </c>
      <c r="EA62" s="8">
        <v>10</v>
      </c>
      <c r="EB62" s="8">
        <v>11</v>
      </c>
      <c r="EC62" s="8">
        <v>7</v>
      </c>
      <c r="ED62" s="12">
        <v>7</v>
      </c>
      <c r="EE62" s="8">
        <v>9</v>
      </c>
      <c r="EF62" s="8">
        <v>30</v>
      </c>
      <c r="EG62" s="8">
        <v>24</v>
      </c>
      <c r="EH62" s="8">
        <v>9</v>
      </c>
      <c r="EI62" s="8">
        <v>19</v>
      </c>
      <c r="EJ62" s="8">
        <v>11</v>
      </c>
      <c r="EK62" s="8">
        <v>13</v>
      </c>
      <c r="EL62" s="8">
        <v>11</v>
      </c>
      <c r="EM62" s="8">
        <v>13</v>
      </c>
      <c r="EN62" s="8">
        <v>15</v>
      </c>
      <c r="EO62" s="8">
        <v>12</v>
      </c>
      <c r="EP62" s="12">
        <v>24</v>
      </c>
      <c r="EQ62" s="8">
        <v>15</v>
      </c>
      <c r="ER62" s="8">
        <v>23</v>
      </c>
      <c r="ES62" s="8">
        <v>30</v>
      </c>
      <c r="ET62" s="8">
        <v>20</v>
      </c>
      <c r="EU62" s="1">
        <v>8</v>
      </c>
      <c r="EV62" s="1">
        <v>22</v>
      </c>
      <c r="EW62" s="8">
        <v>21</v>
      </c>
      <c r="EX62" s="8">
        <v>12</v>
      </c>
      <c r="EY62" s="8">
        <v>15</v>
      </c>
      <c r="EZ62" s="8">
        <v>19</v>
      </c>
      <c r="FA62" s="8">
        <v>16</v>
      </c>
      <c r="FB62" s="5">
        <v>18</v>
      </c>
      <c r="FC62" s="1">
        <v>11</v>
      </c>
      <c r="FD62" s="1">
        <v>10</v>
      </c>
      <c r="FE62" s="1">
        <v>12</v>
      </c>
      <c r="FF62" s="1">
        <v>16</v>
      </c>
      <c r="FG62" s="1">
        <v>6</v>
      </c>
      <c r="FH62" s="1">
        <v>8</v>
      </c>
      <c r="FI62" s="1">
        <v>8</v>
      </c>
      <c r="FJ62" s="1">
        <v>6</v>
      </c>
      <c r="FK62" s="1">
        <v>4</v>
      </c>
      <c r="FL62" s="1">
        <v>6</v>
      </c>
      <c r="FM62" s="1">
        <v>6</v>
      </c>
      <c r="FN62" s="5">
        <v>7</v>
      </c>
      <c r="FO62" s="1">
        <v>5</v>
      </c>
      <c r="FP62" s="1">
        <v>1</v>
      </c>
      <c r="FQ62" s="1">
        <v>4</v>
      </c>
      <c r="FR62" s="1">
        <v>3</v>
      </c>
      <c r="FS62" s="1">
        <v>3</v>
      </c>
      <c r="FT62" s="1">
        <v>6</v>
      </c>
      <c r="FU62" s="1">
        <v>0</v>
      </c>
      <c r="FV62" s="1">
        <v>0</v>
      </c>
      <c r="FW62" s="1">
        <v>4</v>
      </c>
      <c r="FX62" s="1">
        <v>3</v>
      </c>
      <c r="FY62" s="1">
        <v>2</v>
      </c>
      <c r="FZ62" s="5">
        <v>2</v>
      </c>
      <c r="GA62" s="1">
        <v>4</v>
      </c>
      <c r="GB62" s="1">
        <v>3</v>
      </c>
      <c r="GC62" s="1">
        <v>1</v>
      </c>
      <c r="GD62" s="1">
        <v>3</v>
      </c>
      <c r="GE62" s="1">
        <v>5</v>
      </c>
      <c r="GF62" s="1">
        <v>3</v>
      </c>
      <c r="GG62" s="1">
        <v>0</v>
      </c>
      <c r="GH62" s="1">
        <v>4</v>
      </c>
      <c r="GI62" s="1">
        <v>4</v>
      </c>
      <c r="GJ62" s="1">
        <v>7</v>
      </c>
      <c r="GK62" s="1">
        <v>6</v>
      </c>
      <c r="GL62" s="5">
        <v>11</v>
      </c>
      <c r="GM62" s="1">
        <v>8</v>
      </c>
      <c r="GN62" s="33">
        <v>9</v>
      </c>
      <c r="GO62" s="33">
        <v>458</v>
      </c>
      <c r="GP62" s="33">
        <v>4226</v>
      </c>
      <c r="GQ62" s="8">
        <v>495</v>
      </c>
      <c r="GR62" s="1">
        <v>284</v>
      </c>
      <c r="GS62" s="8">
        <v>875</v>
      </c>
      <c r="GT62" s="8">
        <v>4805</v>
      </c>
      <c r="GU62" s="8">
        <v>335</v>
      </c>
      <c r="GV62" s="8">
        <v>252</v>
      </c>
      <c r="GW62" s="1">
        <v>863</v>
      </c>
      <c r="GX62" s="1">
        <v>587</v>
      </c>
    </row>
    <row r="63" spans="1:206" x14ac:dyDescent="0.2">
      <c r="A63" s="1" t="s">
        <v>26</v>
      </c>
      <c r="B63" s="1">
        <v>45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12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12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12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12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12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12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12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12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12"/>
      <c r="DG63" s="8">
        <v>21</v>
      </c>
      <c r="DH63" s="8">
        <v>18</v>
      </c>
      <c r="DI63" s="8">
        <v>22</v>
      </c>
      <c r="DJ63" s="8">
        <v>28</v>
      </c>
      <c r="DK63" s="8">
        <v>15</v>
      </c>
      <c r="DL63" s="8">
        <v>23</v>
      </c>
      <c r="DM63" s="8">
        <v>10</v>
      </c>
      <c r="DN63" s="8">
        <v>8</v>
      </c>
      <c r="DO63" s="8">
        <v>11</v>
      </c>
      <c r="DP63" s="8">
        <v>24</v>
      </c>
      <c r="DQ63" s="8">
        <v>10</v>
      </c>
      <c r="DR63" s="12">
        <v>8</v>
      </c>
      <c r="DS63" s="8">
        <v>15</v>
      </c>
      <c r="DT63" s="8">
        <v>5</v>
      </c>
      <c r="DU63" s="8">
        <v>4</v>
      </c>
      <c r="DV63" s="8">
        <v>2</v>
      </c>
      <c r="DW63" s="8">
        <v>6</v>
      </c>
      <c r="DX63" s="8">
        <v>3</v>
      </c>
      <c r="DY63" s="8">
        <v>2</v>
      </c>
      <c r="DZ63" s="8">
        <v>2</v>
      </c>
      <c r="EA63" s="8">
        <v>9</v>
      </c>
      <c r="EB63" s="8">
        <v>9</v>
      </c>
      <c r="EC63" s="8">
        <v>7</v>
      </c>
      <c r="ED63" s="12">
        <v>5</v>
      </c>
      <c r="EE63" s="8">
        <v>7</v>
      </c>
      <c r="EF63" s="8">
        <v>29</v>
      </c>
      <c r="EG63" s="8">
        <v>23</v>
      </c>
      <c r="EH63" s="8">
        <v>9</v>
      </c>
      <c r="EI63" s="8">
        <v>19</v>
      </c>
      <c r="EJ63" s="8">
        <v>8</v>
      </c>
      <c r="EK63" s="8">
        <v>13</v>
      </c>
      <c r="EL63" s="8">
        <v>10</v>
      </c>
      <c r="EM63" s="8">
        <v>12</v>
      </c>
      <c r="EN63" s="8">
        <v>15</v>
      </c>
      <c r="EO63" s="8">
        <v>11</v>
      </c>
      <c r="EP63" s="12">
        <v>22</v>
      </c>
      <c r="EQ63" s="8">
        <v>15</v>
      </c>
      <c r="ER63" s="8">
        <v>20</v>
      </c>
      <c r="ES63" s="8">
        <v>28</v>
      </c>
      <c r="ET63" s="8">
        <v>20</v>
      </c>
      <c r="EU63" s="1">
        <v>6</v>
      </c>
      <c r="EV63" s="1">
        <v>20</v>
      </c>
      <c r="EW63" s="8">
        <v>20</v>
      </c>
      <c r="EX63" s="8">
        <v>12</v>
      </c>
      <c r="EY63" s="8">
        <v>15</v>
      </c>
      <c r="EZ63" s="8">
        <v>19</v>
      </c>
      <c r="FA63" s="8">
        <v>15</v>
      </c>
      <c r="FB63" s="5">
        <v>17</v>
      </c>
      <c r="FC63" s="1">
        <v>10</v>
      </c>
      <c r="FD63" s="1">
        <v>7</v>
      </c>
      <c r="FE63" s="1">
        <v>11</v>
      </c>
      <c r="FF63" s="1">
        <v>16</v>
      </c>
      <c r="FG63" s="1">
        <v>6</v>
      </c>
      <c r="FH63" s="1">
        <v>8</v>
      </c>
      <c r="FI63" s="1">
        <v>6</v>
      </c>
      <c r="FJ63" s="1">
        <v>6</v>
      </c>
      <c r="FK63" s="1">
        <v>3</v>
      </c>
      <c r="FL63" s="1">
        <v>6</v>
      </c>
      <c r="FM63" s="1">
        <v>3</v>
      </c>
      <c r="FN63" s="5">
        <v>5</v>
      </c>
      <c r="FO63" s="1">
        <v>4</v>
      </c>
      <c r="FP63" s="1">
        <v>1</v>
      </c>
      <c r="FQ63" s="1">
        <v>3</v>
      </c>
      <c r="FR63" s="1">
        <v>2</v>
      </c>
      <c r="FS63" s="1">
        <v>1</v>
      </c>
      <c r="FT63" s="1">
        <v>4</v>
      </c>
      <c r="FU63" s="1">
        <v>0</v>
      </c>
      <c r="FV63" s="1">
        <v>0</v>
      </c>
      <c r="FW63" s="1">
        <v>4</v>
      </c>
      <c r="FX63" s="1">
        <v>1</v>
      </c>
      <c r="FY63" s="1">
        <v>0</v>
      </c>
      <c r="FZ63" s="5">
        <v>1</v>
      </c>
      <c r="GA63" s="1">
        <v>1</v>
      </c>
      <c r="GB63" s="1">
        <v>1</v>
      </c>
      <c r="GC63" s="1">
        <v>1</v>
      </c>
      <c r="GD63" s="1">
        <v>1</v>
      </c>
      <c r="GE63" s="1">
        <v>3</v>
      </c>
      <c r="GF63" s="1">
        <v>2</v>
      </c>
      <c r="GG63" s="1">
        <v>0</v>
      </c>
      <c r="GH63" s="1">
        <v>4</v>
      </c>
      <c r="GI63" s="1">
        <v>3</v>
      </c>
      <c r="GJ63" s="1">
        <v>6</v>
      </c>
      <c r="GK63" s="1">
        <v>3</v>
      </c>
      <c r="GL63" s="5">
        <v>9</v>
      </c>
      <c r="GM63" s="1">
        <v>7</v>
      </c>
      <c r="GN63" s="33">
        <v>8</v>
      </c>
      <c r="GO63" s="33">
        <v>447</v>
      </c>
      <c r="GP63" s="33">
        <v>4187</v>
      </c>
      <c r="GQ63" s="8">
        <v>375</v>
      </c>
      <c r="GR63" s="1">
        <v>225</v>
      </c>
      <c r="GS63" s="8">
        <v>841</v>
      </c>
      <c r="GT63" s="8">
        <v>4783</v>
      </c>
      <c r="GU63" s="8">
        <v>313</v>
      </c>
      <c r="GV63" s="8">
        <v>233</v>
      </c>
      <c r="GW63" s="1">
        <v>834</v>
      </c>
      <c r="GX63" s="1">
        <v>548</v>
      </c>
    </row>
    <row r="64" spans="1:206" x14ac:dyDescent="0.2">
      <c r="A64" s="1" t="s">
        <v>27</v>
      </c>
      <c r="B64" s="1">
        <v>46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12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12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12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12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12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12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12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12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12"/>
      <c r="DG64" s="8">
        <v>380</v>
      </c>
      <c r="DH64" s="8">
        <v>416</v>
      </c>
      <c r="DI64" s="8">
        <v>333</v>
      </c>
      <c r="DJ64" s="8">
        <v>887</v>
      </c>
      <c r="DK64" s="8">
        <v>309</v>
      </c>
      <c r="DL64" s="8">
        <v>499</v>
      </c>
      <c r="DM64" s="8">
        <v>151</v>
      </c>
      <c r="DN64" s="8">
        <v>394</v>
      </c>
      <c r="DO64" s="8">
        <v>129</v>
      </c>
      <c r="DP64" s="8">
        <v>692</v>
      </c>
      <c r="DQ64" s="8">
        <v>82</v>
      </c>
      <c r="DR64" s="12">
        <v>146</v>
      </c>
      <c r="DS64" s="8">
        <v>480</v>
      </c>
      <c r="DT64" s="8">
        <v>41</v>
      </c>
      <c r="DU64" s="8">
        <v>67</v>
      </c>
      <c r="DV64" s="8">
        <v>83</v>
      </c>
      <c r="DW64" s="8">
        <v>51</v>
      </c>
      <c r="DX64" s="8">
        <v>60</v>
      </c>
      <c r="DY64" s="8">
        <v>221</v>
      </c>
      <c r="DZ64" s="8">
        <v>50</v>
      </c>
      <c r="EA64" s="8">
        <v>273</v>
      </c>
      <c r="EB64" s="8">
        <v>346</v>
      </c>
      <c r="EC64" s="8">
        <v>53</v>
      </c>
      <c r="ED64" s="12">
        <v>53</v>
      </c>
      <c r="EE64" s="8">
        <v>284</v>
      </c>
      <c r="EF64" s="8">
        <v>590</v>
      </c>
      <c r="EG64" s="8">
        <v>275</v>
      </c>
      <c r="EH64" s="8">
        <v>95</v>
      </c>
      <c r="EI64" s="8">
        <v>389</v>
      </c>
      <c r="EJ64" s="8">
        <v>144</v>
      </c>
      <c r="EK64" s="8">
        <v>81</v>
      </c>
      <c r="EL64" s="8">
        <v>214</v>
      </c>
      <c r="EM64" s="8">
        <v>408</v>
      </c>
      <c r="EN64" s="8">
        <v>129</v>
      </c>
      <c r="EO64" s="8">
        <v>376</v>
      </c>
      <c r="EP64" s="12">
        <v>385</v>
      </c>
      <c r="EQ64" s="8">
        <v>230</v>
      </c>
      <c r="ER64" s="8">
        <v>224</v>
      </c>
      <c r="ES64" s="8">
        <v>464</v>
      </c>
      <c r="ET64" s="8">
        <v>227</v>
      </c>
      <c r="EU64" s="1">
        <v>119</v>
      </c>
      <c r="EV64" s="1">
        <v>330</v>
      </c>
      <c r="EW64" s="8">
        <v>619</v>
      </c>
      <c r="EX64" s="8">
        <v>174</v>
      </c>
      <c r="EY64" s="1">
        <v>113</v>
      </c>
      <c r="EZ64" s="1">
        <v>319</v>
      </c>
      <c r="FA64" s="1">
        <v>214</v>
      </c>
      <c r="FB64" s="5">
        <v>263</v>
      </c>
      <c r="FC64" s="1">
        <v>158</v>
      </c>
      <c r="FD64" s="1">
        <v>71</v>
      </c>
      <c r="FE64" s="1">
        <v>160</v>
      </c>
      <c r="FF64" s="1">
        <v>230</v>
      </c>
      <c r="FG64" s="1">
        <v>68</v>
      </c>
      <c r="FH64" s="1">
        <v>81</v>
      </c>
      <c r="FI64" s="1">
        <v>38</v>
      </c>
      <c r="FJ64" s="1">
        <v>68</v>
      </c>
      <c r="FK64" s="1">
        <v>54</v>
      </c>
      <c r="FL64" s="1">
        <v>54</v>
      </c>
      <c r="FM64" s="1">
        <v>9</v>
      </c>
      <c r="FN64" s="5">
        <v>177</v>
      </c>
      <c r="FO64" s="1">
        <v>51</v>
      </c>
      <c r="FP64" s="1">
        <v>1</v>
      </c>
      <c r="FQ64" s="1">
        <v>14</v>
      </c>
      <c r="FR64" s="1">
        <v>29</v>
      </c>
      <c r="FS64" s="1">
        <v>31</v>
      </c>
      <c r="FT64" s="1">
        <v>16</v>
      </c>
      <c r="FU64" s="1">
        <v>0</v>
      </c>
      <c r="FV64" s="1">
        <v>0</v>
      </c>
      <c r="FW64" s="1">
        <v>235</v>
      </c>
      <c r="FX64" s="1">
        <v>4</v>
      </c>
      <c r="FY64" s="1">
        <v>0</v>
      </c>
      <c r="FZ64" s="5">
        <v>155</v>
      </c>
      <c r="GA64" s="1">
        <v>64</v>
      </c>
      <c r="GB64" s="1">
        <v>4</v>
      </c>
      <c r="GC64" s="1">
        <v>11</v>
      </c>
      <c r="GD64" s="1">
        <v>146</v>
      </c>
      <c r="GE64" s="1">
        <v>80</v>
      </c>
      <c r="GF64" s="1">
        <v>28</v>
      </c>
      <c r="GG64" s="1">
        <v>0</v>
      </c>
      <c r="GH64" s="1">
        <v>74</v>
      </c>
      <c r="GI64" s="1">
        <v>169</v>
      </c>
      <c r="GJ64" s="1">
        <v>256</v>
      </c>
      <c r="GK64" s="1">
        <v>66</v>
      </c>
      <c r="GL64" s="5">
        <v>264</v>
      </c>
      <c r="GM64" s="1">
        <v>86</v>
      </c>
      <c r="GN64" s="33">
        <v>172</v>
      </c>
      <c r="GO64" s="33">
        <v>3455</v>
      </c>
      <c r="GP64" s="33">
        <v>42457</v>
      </c>
      <c r="GQ64" s="8">
        <v>4885</v>
      </c>
      <c r="GR64" s="8">
        <v>5523</v>
      </c>
      <c r="GS64" s="8">
        <v>11643</v>
      </c>
      <c r="GT64" s="8">
        <v>47990</v>
      </c>
      <c r="GU64" s="8">
        <v>3587</v>
      </c>
      <c r="GV64" s="8">
        <v>2432</v>
      </c>
      <c r="GW64" s="1">
        <v>13170</v>
      </c>
      <c r="GX64" s="1">
        <v>6883</v>
      </c>
    </row>
    <row r="65" spans="161:206" ht="13.5" x14ac:dyDescent="0.25">
      <c r="FF65" s="35"/>
      <c r="FI65" s="31"/>
    </row>
    <row r="66" spans="161:206" ht="13.5" x14ac:dyDescent="0.25">
      <c r="FF66" s="35"/>
      <c r="FI66" s="31"/>
    </row>
    <row r="67" spans="161:206" x14ac:dyDescent="0.2">
      <c r="FI67" s="31"/>
      <c r="GX67" s="29"/>
    </row>
    <row r="68" spans="161:206" x14ac:dyDescent="0.2">
      <c r="FE68" s="32"/>
      <c r="FI68" s="31"/>
      <c r="GX68" s="29"/>
    </row>
    <row r="69" spans="161:206" x14ac:dyDescent="0.2">
      <c r="FE69" s="32"/>
      <c r="FI69" s="31"/>
      <c r="GX69" s="29"/>
    </row>
    <row r="70" spans="161:206" x14ac:dyDescent="0.2">
      <c r="FE70" s="32"/>
      <c r="FI70" s="31"/>
      <c r="GX70" s="29"/>
    </row>
    <row r="71" spans="161:206" x14ac:dyDescent="0.2">
      <c r="FE71" s="32"/>
      <c r="FI71" s="31"/>
      <c r="GX71" s="29"/>
    </row>
    <row r="72" spans="161:206" ht="13.5" thickBot="1" x14ac:dyDescent="0.25">
      <c r="FE72" s="32"/>
      <c r="FI72" s="31"/>
      <c r="GX72" s="29"/>
    </row>
    <row r="73" spans="161:206" ht="13.5" thickBot="1" x14ac:dyDescent="0.25">
      <c r="FE73" s="32"/>
      <c r="FI73" s="31"/>
      <c r="GX73" s="52"/>
    </row>
    <row r="74" spans="161:206" x14ac:dyDescent="0.2">
      <c r="FE74" s="32"/>
      <c r="FI74" s="31"/>
      <c r="GX74" s="29"/>
    </row>
    <row r="75" spans="161:206" x14ac:dyDescent="0.2">
      <c r="FE75" s="32"/>
      <c r="FI75" s="31"/>
      <c r="GX75" s="29"/>
    </row>
    <row r="76" spans="161:206" x14ac:dyDescent="0.2">
      <c r="FE76" s="32"/>
      <c r="FI76" s="31"/>
      <c r="GX76" s="29"/>
    </row>
    <row r="77" spans="161:206" x14ac:dyDescent="0.2">
      <c r="FE77" s="32"/>
      <c r="FI77" s="31"/>
      <c r="GX77" s="29"/>
    </row>
    <row r="78" spans="161:206" x14ac:dyDescent="0.2">
      <c r="FE78" s="32"/>
      <c r="FI78" s="31"/>
    </row>
    <row r="79" spans="161:206" x14ac:dyDescent="0.2">
      <c r="FE79" s="32"/>
      <c r="FI79" s="31"/>
    </row>
    <row r="80" spans="161:206" x14ac:dyDescent="0.2">
      <c r="FI80" s="31"/>
    </row>
    <row r="81" spans="165:165" x14ac:dyDescent="0.2">
      <c r="FI81" s="31"/>
    </row>
    <row r="82" spans="165:165" x14ac:dyDescent="0.2">
      <c r="FI82" s="31"/>
    </row>
    <row r="83" spans="165:165" x14ac:dyDescent="0.2">
      <c r="FI83" s="31"/>
    </row>
  </sheetData>
  <pageMargins left="0.19685039370078741" right="0.15748031496062992" top="0.98425196850393704" bottom="0.98425196850393704" header="0.51181102362204722" footer="0.51181102362204722"/>
  <pageSetup paperSize="9" scale="1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L39"/>
  <sheetViews>
    <sheetView workbookViewId="0">
      <pane xSplit="2" ySplit="1" topLeftCell="FR2" activePane="bottomRight" state="frozen"/>
      <selection pane="topRight" activeCell="C1" sqref="C1"/>
      <selection pane="bottomLeft" activeCell="A2" sqref="A2"/>
      <selection pane="bottomRight"/>
    </sheetView>
  </sheetViews>
  <sheetFormatPr baseColWidth="10" defaultRowHeight="12.75" x14ac:dyDescent="0.2"/>
  <cols>
    <col min="1" max="1" width="28.140625" bestFit="1" customWidth="1"/>
    <col min="2" max="2" width="3" bestFit="1" customWidth="1"/>
    <col min="3" max="4" width="7.28515625" bestFit="1" customWidth="1"/>
    <col min="5" max="5" width="7.5703125" bestFit="1" customWidth="1"/>
    <col min="6" max="6" width="7.28515625" bestFit="1" customWidth="1"/>
    <col min="7" max="7" width="7.42578125" bestFit="1" customWidth="1"/>
    <col min="8" max="9" width="7.28515625" bestFit="1" customWidth="1"/>
    <col min="10" max="10" width="7.7109375" bestFit="1" customWidth="1"/>
    <col min="11" max="11" width="7.42578125" bestFit="1" customWidth="1"/>
    <col min="12" max="12" width="7.28515625" bestFit="1" customWidth="1"/>
    <col min="13" max="13" width="7.7109375" bestFit="1" customWidth="1"/>
    <col min="14" max="14" width="7.42578125" bestFit="1" customWidth="1"/>
    <col min="15" max="16" width="7.28515625" bestFit="1" customWidth="1"/>
    <col min="17" max="17" width="7.5703125" bestFit="1" customWidth="1"/>
    <col min="18" max="18" width="7.28515625" bestFit="1" customWidth="1"/>
    <col min="19" max="19" width="7.42578125" bestFit="1" customWidth="1"/>
    <col min="20" max="21" width="7.28515625" bestFit="1" customWidth="1"/>
    <col min="22" max="22" width="7.7109375" bestFit="1" customWidth="1"/>
    <col min="23" max="23" width="7.42578125" bestFit="1" customWidth="1"/>
    <col min="24" max="24" width="7.28515625" bestFit="1" customWidth="1"/>
    <col min="25" max="25" width="7.7109375" bestFit="1" customWidth="1"/>
    <col min="26" max="26" width="7.42578125" bestFit="1" customWidth="1"/>
    <col min="27" max="28" width="7.28515625" bestFit="1" customWidth="1"/>
    <col min="29" max="29" width="7.5703125" bestFit="1" customWidth="1"/>
    <col min="30" max="30" width="7.28515625" bestFit="1" customWidth="1"/>
    <col min="31" max="31" width="7.42578125" bestFit="1" customWidth="1"/>
    <col min="32" max="33" width="7.28515625" bestFit="1" customWidth="1"/>
    <col min="34" max="34" width="7.7109375" bestFit="1" customWidth="1"/>
    <col min="35" max="35" width="7.42578125" bestFit="1" customWidth="1"/>
    <col min="36" max="36" width="7.28515625" bestFit="1" customWidth="1"/>
    <col min="37" max="37" width="7.7109375" bestFit="1" customWidth="1"/>
    <col min="38" max="38" width="7.42578125" bestFit="1" customWidth="1"/>
    <col min="39" max="40" width="7.28515625" bestFit="1" customWidth="1"/>
    <col min="41" max="41" width="7.5703125" bestFit="1" customWidth="1"/>
    <col min="42" max="42" width="7.28515625" bestFit="1" customWidth="1"/>
    <col min="43" max="43" width="7.42578125" bestFit="1" customWidth="1"/>
    <col min="44" max="45" width="7.28515625" bestFit="1" customWidth="1"/>
    <col min="46" max="46" width="7.7109375" bestFit="1" customWidth="1"/>
    <col min="47" max="47" width="7.42578125" bestFit="1" customWidth="1"/>
    <col min="48" max="48" width="7.28515625" bestFit="1" customWidth="1"/>
    <col min="49" max="49" width="7.7109375" bestFit="1" customWidth="1"/>
    <col min="50" max="50" width="7.42578125" bestFit="1" customWidth="1"/>
    <col min="51" max="52" width="7.28515625" bestFit="1" customWidth="1"/>
    <col min="53" max="53" width="7.5703125" bestFit="1" customWidth="1"/>
    <col min="54" max="54" width="7.28515625" bestFit="1" customWidth="1"/>
    <col min="55" max="55" width="7.42578125" bestFit="1" customWidth="1"/>
    <col min="56" max="57" width="7.28515625" bestFit="1" customWidth="1"/>
    <col min="58" max="58" width="7.7109375" bestFit="1" customWidth="1"/>
    <col min="59" max="59" width="7.42578125" bestFit="1" customWidth="1"/>
    <col min="60" max="60" width="7.28515625" bestFit="1" customWidth="1"/>
    <col min="61" max="61" width="7.7109375" bestFit="1" customWidth="1"/>
    <col min="62" max="62" width="7.42578125" bestFit="1" customWidth="1"/>
    <col min="63" max="64" width="7.28515625" bestFit="1" customWidth="1"/>
    <col min="65" max="65" width="7.5703125" bestFit="1" customWidth="1"/>
    <col min="66" max="66" width="7.28515625" bestFit="1" customWidth="1"/>
    <col min="67" max="67" width="7.42578125" bestFit="1" customWidth="1"/>
    <col min="68" max="69" width="7.28515625" bestFit="1" customWidth="1"/>
    <col min="70" max="70" width="7.7109375" bestFit="1" customWidth="1"/>
    <col min="71" max="71" width="7.42578125" bestFit="1" customWidth="1"/>
    <col min="72" max="72" width="7.28515625" bestFit="1" customWidth="1"/>
    <col min="73" max="73" width="7.7109375" bestFit="1" customWidth="1"/>
    <col min="74" max="74" width="7.42578125" bestFit="1" customWidth="1"/>
    <col min="75" max="76" width="7.28515625" bestFit="1" customWidth="1"/>
    <col min="77" max="77" width="7.5703125" bestFit="1" customWidth="1"/>
    <col min="78" max="78" width="7.28515625" bestFit="1" customWidth="1"/>
    <col min="79" max="79" width="7.42578125" bestFit="1" customWidth="1"/>
    <col min="80" max="81" width="7.28515625" bestFit="1" customWidth="1"/>
    <col min="82" max="82" width="7.7109375" bestFit="1" customWidth="1"/>
    <col min="83" max="83" width="7.42578125" bestFit="1" customWidth="1"/>
    <col min="84" max="84" width="7.28515625" bestFit="1" customWidth="1"/>
    <col min="85" max="85" width="7.7109375" bestFit="1" customWidth="1"/>
    <col min="86" max="86" width="7.42578125" bestFit="1" customWidth="1"/>
    <col min="87" max="88" width="7.28515625" bestFit="1" customWidth="1"/>
    <col min="89" max="89" width="7.5703125" bestFit="1" customWidth="1"/>
    <col min="90" max="90" width="7.28515625" bestFit="1" customWidth="1"/>
    <col min="91" max="91" width="7.42578125" bestFit="1" customWidth="1"/>
    <col min="92" max="93" width="7.28515625" bestFit="1" customWidth="1"/>
    <col min="94" max="94" width="7.7109375" bestFit="1" customWidth="1"/>
    <col min="95" max="95" width="7.42578125" bestFit="1" customWidth="1"/>
    <col min="96" max="96" width="7.28515625" bestFit="1" customWidth="1"/>
    <col min="97" max="97" width="7.7109375" bestFit="1" customWidth="1"/>
    <col min="98" max="98" width="7.42578125" bestFit="1" customWidth="1"/>
    <col min="99" max="100" width="7.28515625" bestFit="1" customWidth="1"/>
    <col min="101" max="101" width="7.5703125" bestFit="1" customWidth="1"/>
    <col min="102" max="102" width="7.28515625" bestFit="1" customWidth="1"/>
    <col min="103" max="103" width="7.42578125" bestFit="1" customWidth="1"/>
    <col min="104" max="105" width="7.28515625" bestFit="1" customWidth="1"/>
    <col min="106" max="106" width="7.7109375" bestFit="1" customWidth="1"/>
    <col min="107" max="107" width="7.42578125" bestFit="1" customWidth="1"/>
    <col min="108" max="108" width="7.28515625" bestFit="1" customWidth="1"/>
    <col min="109" max="109" width="7.7109375" bestFit="1" customWidth="1"/>
    <col min="110" max="110" width="7.42578125" bestFit="1" customWidth="1"/>
    <col min="111" max="112" width="7.28515625" bestFit="1" customWidth="1"/>
    <col min="113" max="113" width="7.5703125" bestFit="1" customWidth="1"/>
    <col min="114" max="114" width="7.28515625" bestFit="1" customWidth="1"/>
    <col min="115" max="115" width="7.42578125" bestFit="1" customWidth="1"/>
    <col min="116" max="117" width="7.28515625" bestFit="1" customWidth="1"/>
    <col min="118" max="118" width="7.7109375" bestFit="1" customWidth="1"/>
    <col min="119" max="119" width="7.42578125" bestFit="1" customWidth="1"/>
    <col min="120" max="120" width="7.28515625" bestFit="1" customWidth="1"/>
    <col min="121" max="121" width="7.7109375" bestFit="1" customWidth="1"/>
    <col min="122" max="122" width="7.42578125" bestFit="1" customWidth="1"/>
    <col min="123" max="124" width="7.28515625" bestFit="1" customWidth="1"/>
    <col min="125" max="125" width="7.5703125" bestFit="1" customWidth="1"/>
    <col min="126" max="126" width="7.28515625" bestFit="1" customWidth="1"/>
    <col min="127" max="127" width="7.42578125" bestFit="1" customWidth="1"/>
    <col min="128" max="129" width="7.28515625" bestFit="1" customWidth="1"/>
    <col min="130" max="130" width="7.7109375" bestFit="1" customWidth="1"/>
    <col min="131" max="131" width="7.42578125" bestFit="1" customWidth="1"/>
    <col min="132" max="132" width="7.28515625" bestFit="1" customWidth="1"/>
    <col min="133" max="133" width="7.7109375" bestFit="1" customWidth="1"/>
    <col min="134" max="134" width="7.42578125" bestFit="1" customWidth="1"/>
    <col min="135" max="136" width="7.28515625" bestFit="1" customWidth="1"/>
    <col min="137" max="137" width="7.5703125" bestFit="1" customWidth="1"/>
    <col min="138" max="138" width="7.28515625" bestFit="1" customWidth="1"/>
    <col min="139" max="139" width="7.42578125" bestFit="1" customWidth="1"/>
    <col min="140" max="141" width="7.28515625" bestFit="1" customWidth="1"/>
    <col min="142" max="142" width="7.7109375" bestFit="1" customWidth="1"/>
    <col min="143" max="143" width="7.42578125" bestFit="1" customWidth="1"/>
    <col min="144" max="144" width="7.28515625" bestFit="1" customWidth="1"/>
    <col min="145" max="145" width="7.7109375" bestFit="1" customWidth="1"/>
    <col min="146" max="146" width="7.42578125" bestFit="1" customWidth="1"/>
    <col min="147" max="148" width="7.28515625" bestFit="1" customWidth="1"/>
    <col min="149" max="149" width="7.5703125" bestFit="1" customWidth="1"/>
    <col min="150" max="150" width="7.28515625" bestFit="1" customWidth="1"/>
    <col min="151" max="151" width="7.42578125" bestFit="1" customWidth="1"/>
    <col min="152" max="152" width="7.28515625" bestFit="1" customWidth="1"/>
    <col min="153" max="153" width="6.42578125" bestFit="1" customWidth="1"/>
    <col min="154" max="154" width="7.7109375" bestFit="1" customWidth="1"/>
    <col min="155" max="155" width="7.42578125" bestFit="1" customWidth="1"/>
    <col min="156" max="156" width="7.28515625" bestFit="1" customWidth="1"/>
    <col min="157" max="157" width="7.7109375" bestFit="1" customWidth="1"/>
    <col min="158" max="158" width="7.42578125" style="30" bestFit="1" customWidth="1"/>
    <col min="159" max="159" width="7" bestFit="1" customWidth="1"/>
    <col min="160" max="160" width="7.28515625" bestFit="1" customWidth="1"/>
    <col min="161" max="161" width="7.5703125" bestFit="1" customWidth="1"/>
    <col min="162" max="162" width="7.28515625" bestFit="1" customWidth="1"/>
    <col min="163" max="163" width="7.42578125" bestFit="1" customWidth="1"/>
    <col min="164" max="164" width="7.140625" bestFit="1" customWidth="1"/>
    <col min="165" max="165" width="6.42578125" bestFit="1" customWidth="1"/>
    <col min="166" max="166" width="7.7109375" bestFit="1" customWidth="1"/>
    <col min="167" max="167" width="7.42578125" bestFit="1" customWidth="1"/>
    <col min="168" max="170" width="7.85546875" customWidth="1"/>
    <col min="171" max="171" width="7" bestFit="1" customWidth="1"/>
    <col min="172" max="172" width="7.28515625" bestFit="1" customWidth="1"/>
    <col min="173" max="173" width="7.5703125" bestFit="1" customWidth="1"/>
    <col min="174" max="174" width="7.28515625" bestFit="1" customWidth="1"/>
    <col min="175" max="175" width="7.42578125" bestFit="1" customWidth="1"/>
    <col min="176" max="176" width="7.140625" bestFit="1" customWidth="1"/>
    <col min="177" max="177" width="6.42578125" bestFit="1" customWidth="1"/>
    <col min="178" max="178" width="7.7109375" bestFit="1" customWidth="1"/>
    <col min="179" max="179" width="7.42578125" bestFit="1" customWidth="1"/>
    <col min="180" max="180" width="7.28515625" bestFit="1" customWidth="1"/>
    <col min="181" max="181" width="7.7109375" bestFit="1" customWidth="1"/>
    <col min="182" max="182" width="7.42578125" style="30" bestFit="1" customWidth="1"/>
    <col min="183" max="183" width="7" bestFit="1" customWidth="1"/>
    <col min="184" max="184" width="7.28515625" bestFit="1" customWidth="1"/>
    <col min="185" max="185" width="7.7109375" bestFit="1" customWidth="1"/>
    <col min="186" max="186" width="7.28515625" bestFit="1" customWidth="1"/>
    <col min="187" max="187" width="7.42578125" bestFit="1" customWidth="1"/>
    <col min="188" max="188" width="7.140625" bestFit="1" customWidth="1"/>
    <col min="189" max="189" width="6.42578125" bestFit="1" customWidth="1"/>
    <col min="190" max="190" width="7.7109375" bestFit="1" customWidth="1"/>
    <col min="191" max="191" width="7.42578125" bestFit="1" customWidth="1"/>
    <col min="192" max="192" width="7.28515625" bestFit="1" customWidth="1"/>
    <col min="193" max="193" width="7.7109375" bestFit="1" customWidth="1"/>
    <col min="194" max="194" width="7.42578125" style="30" bestFit="1" customWidth="1"/>
  </cols>
  <sheetData>
    <row r="1" spans="1:194" s="1" customFormat="1" ht="14.25" x14ac:dyDescent="0.25">
      <c r="A1" s="6" t="s">
        <v>0</v>
      </c>
      <c r="B1" s="6" t="s">
        <v>46</v>
      </c>
      <c r="C1" s="6">
        <v>37987</v>
      </c>
      <c r="D1" s="6">
        <v>38018</v>
      </c>
      <c r="E1" s="6">
        <v>38047</v>
      </c>
      <c r="F1" s="6">
        <v>38078</v>
      </c>
      <c r="G1" s="6">
        <v>38108</v>
      </c>
      <c r="H1" s="6">
        <v>38139</v>
      </c>
      <c r="I1" s="6">
        <v>38169</v>
      </c>
      <c r="J1" s="6">
        <v>38200</v>
      </c>
      <c r="K1" s="6">
        <v>38231</v>
      </c>
      <c r="L1" s="6">
        <v>38261</v>
      </c>
      <c r="M1" s="6">
        <v>38292</v>
      </c>
      <c r="N1" s="11">
        <v>38322</v>
      </c>
      <c r="O1" s="6">
        <v>38353</v>
      </c>
      <c r="P1" s="6">
        <v>38384</v>
      </c>
      <c r="Q1" s="6">
        <v>38412</v>
      </c>
      <c r="R1" s="6">
        <v>38443</v>
      </c>
      <c r="S1" s="6">
        <v>38473</v>
      </c>
      <c r="T1" s="6">
        <v>38504</v>
      </c>
      <c r="U1" s="6">
        <v>38534</v>
      </c>
      <c r="V1" s="6">
        <v>38565</v>
      </c>
      <c r="W1" s="6">
        <v>38596</v>
      </c>
      <c r="X1" s="6">
        <v>38626</v>
      </c>
      <c r="Y1" s="6">
        <v>38657</v>
      </c>
      <c r="Z1" s="11">
        <v>38687</v>
      </c>
      <c r="AA1" s="6">
        <v>38718</v>
      </c>
      <c r="AB1" s="6">
        <v>38749</v>
      </c>
      <c r="AC1" s="6">
        <v>38777</v>
      </c>
      <c r="AD1" s="6">
        <v>38808</v>
      </c>
      <c r="AE1" s="6">
        <v>38838</v>
      </c>
      <c r="AF1" s="6">
        <v>38869</v>
      </c>
      <c r="AG1" s="6">
        <v>38899</v>
      </c>
      <c r="AH1" s="6">
        <v>38930</v>
      </c>
      <c r="AI1" s="6">
        <v>38961</v>
      </c>
      <c r="AJ1" s="6">
        <v>38991</v>
      </c>
      <c r="AK1" s="6">
        <v>39022</v>
      </c>
      <c r="AL1" s="11">
        <v>39052</v>
      </c>
      <c r="AM1" s="6">
        <v>39083</v>
      </c>
      <c r="AN1" s="6">
        <v>39114</v>
      </c>
      <c r="AO1" s="6">
        <v>39142</v>
      </c>
      <c r="AP1" s="6">
        <v>39173</v>
      </c>
      <c r="AQ1" s="6">
        <v>39203</v>
      </c>
      <c r="AR1" s="6">
        <v>39234</v>
      </c>
      <c r="AS1" s="6">
        <v>39264</v>
      </c>
      <c r="AT1" s="6">
        <v>39295</v>
      </c>
      <c r="AU1" s="6">
        <v>39326</v>
      </c>
      <c r="AV1" s="6">
        <v>39356</v>
      </c>
      <c r="AW1" s="6">
        <v>39387</v>
      </c>
      <c r="AX1" s="11">
        <v>39417</v>
      </c>
      <c r="AY1" s="6">
        <v>39448</v>
      </c>
      <c r="AZ1" s="6">
        <v>39479</v>
      </c>
      <c r="BA1" s="6">
        <v>39508</v>
      </c>
      <c r="BB1" s="6">
        <v>39539</v>
      </c>
      <c r="BC1" s="6">
        <v>39569</v>
      </c>
      <c r="BD1" s="6">
        <v>39600</v>
      </c>
      <c r="BE1" s="6">
        <v>39630</v>
      </c>
      <c r="BF1" s="6">
        <v>39661</v>
      </c>
      <c r="BG1" s="6">
        <v>39692</v>
      </c>
      <c r="BH1" s="6">
        <v>39722</v>
      </c>
      <c r="BI1" s="6">
        <v>39753</v>
      </c>
      <c r="BJ1" s="11">
        <v>39783</v>
      </c>
      <c r="BK1" s="6">
        <v>39814</v>
      </c>
      <c r="BL1" s="6">
        <v>39845</v>
      </c>
      <c r="BM1" s="6">
        <v>39873</v>
      </c>
      <c r="BN1" s="6">
        <v>39904</v>
      </c>
      <c r="BO1" s="6">
        <v>39934</v>
      </c>
      <c r="BP1" s="6">
        <v>39965</v>
      </c>
      <c r="BQ1" s="6">
        <v>39995</v>
      </c>
      <c r="BR1" s="6">
        <v>40026</v>
      </c>
      <c r="BS1" s="6">
        <v>40057</v>
      </c>
      <c r="BT1" s="6">
        <v>40087</v>
      </c>
      <c r="BU1" s="6">
        <v>40118</v>
      </c>
      <c r="BV1" s="11">
        <v>40148</v>
      </c>
      <c r="BW1" s="6">
        <v>40179</v>
      </c>
      <c r="BX1" s="6">
        <v>40210</v>
      </c>
      <c r="BY1" s="6">
        <v>40238</v>
      </c>
      <c r="BZ1" s="6">
        <v>40269</v>
      </c>
      <c r="CA1" s="6">
        <v>40299</v>
      </c>
      <c r="CB1" s="6">
        <v>40330</v>
      </c>
      <c r="CC1" s="6">
        <v>40360</v>
      </c>
      <c r="CD1" s="6">
        <v>40391</v>
      </c>
      <c r="CE1" s="6">
        <v>40422</v>
      </c>
      <c r="CF1" s="6">
        <v>40452</v>
      </c>
      <c r="CG1" s="6">
        <v>40483</v>
      </c>
      <c r="CH1" s="11">
        <v>40513</v>
      </c>
      <c r="CI1" s="6">
        <v>40544</v>
      </c>
      <c r="CJ1" s="6">
        <v>40575</v>
      </c>
      <c r="CK1" s="6">
        <v>40603</v>
      </c>
      <c r="CL1" s="6">
        <v>40634</v>
      </c>
      <c r="CM1" s="6">
        <v>40664</v>
      </c>
      <c r="CN1" s="6">
        <v>40695</v>
      </c>
      <c r="CO1" s="6">
        <v>40725</v>
      </c>
      <c r="CP1" s="6">
        <v>40756</v>
      </c>
      <c r="CQ1" s="6">
        <v>40787</v>
      </c>
      <c r="CR1" s="6">
        <v>40817</v>
      </c>
      <c r="CS1" s="6">
        <v>40848</v>
      </c>
      <c r="CT1" s="11">
        <v>40878</v>
      </c>
      <c r="CU1" s="6">
        <v>40909</v>
      </c>
      <c r="CV1" s="6">
        <v>40940</v>
      </c>
      <c r="CW1" s="6">
        <v>40969</v>
      </c>
      <c r="CX1" s="6">
        <v>41000</v>
      </c>
      <c r="CY1" s="6">
        <v>41030</v>
      </c>
      <c r="CZ1" s="6">
        <v>41061</v>
      </c>
      <c r="DA1" s="6">
        <v>41091</v>
      </c>
      <c r="DB1" s="6">
        <v>41122</v>
      </c>
      <c r="DC1" s="6">
        <v>41153</v>
      </c>
      <c r="DD1" s="6">
        <v>41183</v>
      </c>
      <c r="DE1" s="6">
        <v>41214</v>
      </c>
      <c r="DF1" s="11">
        <v>41244</v>
      </c>
      <c r="DG1" s="6">
        <v>41275</v>
      </c>
      <c r="DH1" s="6">
        <v>41306</v>
      </c>
      <c r="DI1" s="6">
        <v>41334</v>
      </c>
      <c r="DJ1" s="6">
        <v>41365</v>
      </c>
      <c r="DK1" s="6">
        <v>41395</v>
      </c>
      <c r="DL1" s="6">
        <v>41426</v>
      </c>
      <c r="DM1" s="6">
        <v>41456</v>
      </c>
      <c r="DN1" s="6">
        <v>41487</v>
      </c>
      <c r="DO1" s="6">
        <v>41518</v>
      </c>
      <c r="DP1" s="6">
        <v>41548</v>
      </c>
      <c r="DQ1" s="6">
        <v>41579</v>
      </c>
      <c r="DR1" s="11">
        <v>41609</v>
      </c>
      <c r="DS1" s="6">
        <v>41640</v>
      </c>
      <c r="DT1" s="6">
        <v>41671</v>
      </c>
      <c r="DU1" s="6">
        <v>41699</v>
      </c>
      <c r="DV1" s="6">
        <v>41730</v>
      </c>
      <c r="DW1" s="6">
        <v>41760</v>
      </c>
      <c r="DX1" s="6">
        <v>41791</v>
      </c>
      <c r="DY1" s="6">
        <v>41821</v>
      </c>
      <c r="DZ1" s="6">
        <v>41852</v>
      </c>
      <c r="EA1" s="6">
        <v>41883</v>
      </c>
      <c r="EB1" s="6">
        <v>41913</v>
      </c>
      <c r="EC1" s="6">
        <v>41944</v>
      </c>
      <c r="ED1" s="6">
        <v>41974</v>
      </c>
      <c r="EE1" s="22">
        <v>42005</v>
      </c>
      <c r="EF1" s="6">
        <v>42036</v>
      </c>
      <c r="EG1" s="6">
        <v>42064</v>
      </c>
      <c r="EH1" s="6">
        <v>42095</v>
      </c>
      <c r="EI1" s="6">
        <v>42125</v>
      </c>
      <c r="EJ1" s="6">
        <v>42156</v>
      </c>
      <c r="EK1" s="6">
        <v>42186</v>
      </c>
      <c r="EL1" s="6">
        <v>42217</v>
      </c>
      <c r="EM1" s="6">
        <v>42248</v>
      </c>
      <c r="EN1" s="6">
        <v>42278</v>
      </c>
      <c r="EO1" s="6">
        <v>42309</v>
      </c>
      <c r="EP1" s="6">
        <v>42339</v>
      </c>
      <c r="EQ1" s="22">
        <v>42370</v>
      </c>
      <c r="ER1" s="6">
        <v>42401</v>
      </c>
      <c r="ES1" s="6">
        <v>42430</v>
      </c>
      <c r="ET1" s="6">
        <v>42461</v>
      </c>
      <c r="EU1" s="6">
        <v>42491</v>
      </c>
      <c r="EV1" s="6">
        <v>42522</v>
      </c>
      <c r="EW1" s="6">
        <v>42552</v>
      </c>
      <c r="EX1" s="6">
        <v>42583</v>
      </c>
      <c r="EY1" s="6">
        <v>42614</v>
      </c>
      <c r="EZ1" s="6">
        <v>42644</v>
      </c>
      <c r="FA1" s="6">
        <v>42675</v>
      </c>
      <c r="FB1" s="11">
        <v>42705</v>
      </c>
      <c r="FC1" s="6">
        <v>42736</v>
      </c>
      <c r="FD1" s="6">
        <v>42767</v>
      </c>
      <c r="FE1" s="6">
        <v>42795</v>
      </c>
      <c r="FF1" s="6">
        <v>42826</v>
      </c>
      <c r="FG1" s="6">
        <v>42856</v>
      </c>
      <c r="FH1" s="6">
        <v>42887</v>
      </c>
      <c r="FI1" s="6">
        <v>42917</v>
      </c>
      <c r="FJ1" s="6">
        <v>42948</v>
      </c>
      <c r="FK1" s="6">
        <v>42979</v>
      </c>
      <c r="FL1" s="6">
        <v>43009</v>
      </c>
      <c r="FM1" s="6">
        <v>43040</v>
      </c>
      <c r="FN1" s="6">
        <v>43070</v>
      </c>
      <c r="FO1" s="22">
        <v>43101</v>
      </c>
      <c r="FP1" s="6">
        <v>43132</v>
      </c>
      <c r="FQ1" s="6">
        <v>43160</v>
      </c>
      <c r="FR1" s="6">
        <v>43191</v>
      </c>
      <c r="FS1" s="6">
        <v>43221</v>
      </c>
      <c r="FT1" s="6">
        <v>43252</v>
      </c>
      <c r="FU1" s="6">
        <v>43282</v>
      </c>
      <c r="FV1" s="6">
        <v>43313</v>
      </c>
      <c r="FW1" s="6">
        <v>43344</v>
      </c>
      <c r="FX1" s="6">
        <v>43374</v>
      </c>
      <c r="FY1" s="6">
        <v>43405</v>
      </c>
      <c r="FZ1" s="11">
        <v>43435</v>
      </c>
      <c r="GA1" s="6">
        <v>43466</v>
      </c>
      <c r="GB1" s="6">
        <v>43497</v>
      </c>
      <c r="GC1" s="6">
        <v>43525</v>
      </c>
      <c r="GD1" s="6">
        <v>43556</v>
      </c>
      <c r="GE1" s="6">
        <v>43586</v>
      </c>
      <c r="GF1" s="6">
        <v>43617</v>
      </c>
      <c r="GG1" s="6">
        <v>43647</v>
      </c>
      <c r="GH1" s="6">
        <v>43678</v>
      </c>
      <c r="GI1" s="6">
        <v>43709</v>
      </c>
      <c r="GJ1" s="6">
        <v>43739</v>
      </c>
      <c r="GK1" s="6">
        <v>43770</v>
      </c>
      <c r="GL1" s="11">
        <v>43800</v>
      </c>
    </row>
    <row r="2" spans="1:194" s="1" customFormat="1" x14ac:dyDescent="0.2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12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12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2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6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6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6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6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6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6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23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23"/>
      <c r="ER2" s="8"/>
      <c r="ES2" s="8"/>
      <c r="ET2" s="8"/>
      <c r="EU2" s="8"/>
      <c r="EV2" s="8"/>
      <c r="EW2" s="8"/>
      <c r="EX2" s="8"/>
      <c r="EY2" s="8"/>
      <c r="EZ2" s="8"/>
      <c r="FA2" s="8"/>
      <c r="FB2" s="12"/>
      <c r="FC2" s="8"/>
      <c r="FO2" s="40"/>
      <c r="FZ2" s="5"/>
      <c r="GL2" s="5"/>
    </row>
    <row r="3" spans="1:194" s="1" customFormat="1" x14ac:dyDescent="0.2">
      <c r="A3" s="1" t="s">
        <v>28</v>
      </c>
      <c r="B3" s="1">
        <v>1</v>
      </c>
      <c r="C3" s="20">
        <f>100*Monatswerte!C3/Erwerbspersonen!$B4</f>
        <v>5.7753438691112882</v>
      </c>
      <c r="D3" s="20">
        <f>100*Monatswerte!D3/Erwerbspersonen!$B4</f>
        <v>5.7813700528797627</v>
      </c>
      <c r="E3" s="20">
        <f>100*Monatswerte!E3/Erwerbspersonen!$B4</f>
        <v>5.662352923452401</v>
      </c>
      <c r="F3" s="20">
        <f>100*Monatswerte!F3/Erwerbspersonen!$B4</f>
        <v>5.5508685237356312</v>
      </c>
      <c r="G3" s="20">
        <f>100*Monatswerte!G3/Erwerbspersonen!$B4</f>
        <v>5.3783690133630628</v>
      </c>
      <c r="H3" s="20">
        <f>100*Monatswerte!H3/Erwerbspersonen!$B4</f>
        <v>5.2804435271253594</v>
      </c>
      <c r="I3" s="20">
        <f>100*Monatswerte!I3/Erwerbspersonen!$B4</f>
        <v>5.2947557135754852</v>
      </c>
      <c r="J3" s="20">
        <f>100*Monatswerte!J3/Erwerbspersonen!$B4</f>
        <v>5.4333579402503878</v>
      </c>
      <c r="K3" s="20">
        <f>100*Monatswerte!K3/Erwerbspersonen!$B4</f>
        <v>5.3580306431444624</v>
      </c>
      <c r="L3" s="20">
        <f>100*Monatswerte!L3/Erwerbspersonen!$B4</f>
        <v>5.2058695029904936</v>
      </c>
      <c r="M3" s="20">
        <f>100*Monatswerte!M3/Erwerbspersonen!$B4</f>
        <v>5.3489913674917515</v>
      </c>
      <c r="N3" s="26">
        <f>100*Monatswerte!N3/Erwerbspersonen!$B4</f>
        <v>5.4860870482245359</v>
      </c>
      <c r="O3" s="20">
        <f>100*Monatswerte!O3/Erwerbspersonen!$B4</f>
        <v>5.5116983292405504</v>
      </c>
      <c r="P3" s="20">
        <f>100*Monatswerte!P3/Erwerbspersonen!$B4</f>
        <v>5.5727134398963498</v>
      </c>
      <c r="Q3" s="20">
        <f>100*Monatswerte!Q3/Erwerbspersonen!$B4</f>
        <v>5.4499299456136914</v>
      </c>
      <c r="R3" s="20">
        <f>100*Monatswerte!R3/Erwerbspersonen!$B4</f>
        <v>5.3203669945914998</v>
      </c>
      <c r="S3" s="20">
        <f>100*Monatswerte!S3/Erwerbspersonen!$B4</f>
        <v>5.3045482621992557</v>
      </c>
      <c r="T3" s="20">
        <f>100*Monatswerte!T3/Erwerbspersonen!$B4</f>
        <v>5.240520059659219</v>
      </c>
      <c r="U3" s="20">
        <f>100*Monatswerte!U3/Erwerbspersonen!$B4</f>
        <v>5.2360004218328635</v>
      </c>
      <c r="V3" s="20">
        <f>100*Monatswerte!V3/Erwerbspersonen!$B4</f>
        <v>5.2714042514726485</v>
      </c>
      <c r="W3" s="20">
        <f>100*Monatswerte!W3/Erwerbspersonen!$B4</f>
        <v>5.2344938758907453</v>
      </c>
      <c r="X3" s="20">
        <f>100*Monatswerte!X3/Erwerbspersonen!$B4</f>
        <v>5.2382602407460412</v>
      </c>
      <c r="Y3" s="20">
        <f>100*Monatswerte!Y3/Erwerbspersonen!$B4</f>
        <v>5.2819500730674784</v>
      </c>
      <c r="Z3" s="26">
        <f>100*Monatswerte!Z3/Erwerbspersonen!$B4</f>
        <v>5.3030417162571375</v>
      </c>
      <c r="AA3" s="20">
        <f>100*Monatswerte!AA3/Erwerbspersonen!$B4</f>
        <v>5.3294062702442115</v>
      </c>
      <c r="AB3" s="20">
        <f>100*Monatswerte!AB3/Erwerbspersonen!$B4</f>
        <v>5.2375069677749826</v>
      </c>
      <c r="AC3" s="20">
        <f>100*Monatswerte!AC3/Erwerbspersonen!$B4</f>
        <v>5.184024586829775</v>
      </c>
      <c r="AD3" s="20">
        <f>100*Monatswerte!AD3/Erwerbspersonen!$B4</f>
        <v>5.0145381683414438</v>
      </c>
      <c r="AE3" s="20">
        <f>100*Monatswerte!AE3/Erwerbspersonen!$B4</f>
        <v>4.8179339228949782</v>
      </c>
      <c r="AF3" s="20">
        <f>100*Monatswerte!AF3/Erwerbspersonen!$B4</f>
        <v>4.7026831583229134</v>
      </c>
      <c r="AG3" s="20">
        <f>100*Monatswerte!AG3/Erwerbspersonen!$B4</f>
        <v>4.6635129638278316</v>
      </c>
      <c r="AH3" s="20">
        <f>100*Monatswerte!AH3/Erwerbspersonen!$B4</f>
        <v>4.6235894963616913</v>
      </c>
      <c r="AI3" s="20">
        <f>100*Monatswerte!AI3/Erwerbspersonen!$B4</f>
        <v>4.5505220181689436</v>
      </c>
      <c r="AJ3" s="20">
        <f>100*Monatswerte!AJ3/Erwerbspersonen!$B4</f>
        <v>4.4450638022206483</v>
      </c>
      <c r="AK3" s="20">
        <f>100*Monatswerte!AK3/Erwerbspersonen!$B4</f>
        <v>4.4021272428702716</v>
      </c>
      <c r="AL3" s="26">
        <f>100*Monatswerte!AL3/Erwerbspersonen!$B4</f>
        <v>4.4721816291787819</v>
      </c>
      <c r="AM3" s="20">
        <f>100*Monatswerte!AM3/Erwerbspersonen!$B4</f>
        <v>4.4744414480919596</v>
      </c>
      <c r="AN3" s="20">
        <f>100*Monatswerte!AN3/Erwerbspersonen!$B4</f>
        <v>4.4488301670759451</v>
      </c>
      <c r="AO3" s="20">
        <f>100*Monatswerte!AO3/Erwerbspersonen!$B4</f>
        <v>4.3320728565617612</v>
      </c>
      <c r="AP3" s="20">
        <f>100*Monatswerte!AP3/Erwerbspersonen!$B4</f>
        <v>4.1919640839447396</v>
      </c>
      <c r="AQ3" s="20">
        <f>100*Monatswerte!AQ3/Erwerbspersonen!$B4</f>
        <v>4.1053376922729257</v>
      </c>
      <c r="AR3" s="20">
        <f>100*Monatswerte!AR3/Erwerbspersonen!$B4</f>
        <v>4.0074122060352231</v>
      </c>
      <c r="AS3" s="20">
        <f>100*Monatswerte!AS3/Erwerbspersonen!$B4</f>
        <v>4.011178570890519</v>
      </c>
      <c r="AT3" s="20">
        <f>100*Monatswerte!AT3/Erwerbspersonen!$B4</f>
        <v>3.9991262033535713</v>
      </c>
      <c r="AU3" s="20">
        <f>100*Monatswerte!AU3/Erwerbspersonen!$B4</f>
        <v>3.8703165253024392</v>
      </c>
      <c r="AV3" s="20">
        <f>100*Monatswerte!AV3/Erwerbspersonen!$B4</f>
        <v>3.8100546876176988</v>
      </c>
      <c r="AW3" s="20">
        <f>100*Monatswerte!AW3/Erwerbspersonen!$B4</f>
        <v>3.8650436145050242</v>
      </c>
      <c r="AX3" s="26">
        <f>100*Monatswerte!AX3/Erwerbspersonen!$B4</f>
        <v>3.9644756466848459</v>
      </c>
      <c r="AY3" s="20">
        <f>100*Monatswerte!AY3/Erwerbspersonen!$C4</f>
        <v>3.7127833687362886</v>
      </c>
      <c r="AZ3" s="20">
        <f>100*Monatswerte!AZ3/Erwerbspersonen!$C4</f>
        <v>3.5644391823658461</v>
      </c>
      <c r="BA3" s="20">
        <f>100*Monatswerte!BA3/Erwerbspersonen!$C4</f>
        <v>3.5003656370790819</v>
      </c>
      <c r="BB3" s="20">
        <f>100*Monatswerte!BB3/Erwerbspersonen!$C4</f>
        <v>3.4745969286485359</v>
      </c>
      <c r="BC3" s="20">
        <f>100*Monatswerte!BC3/Erwerbspersonen!$C4</f>
        <v>3.2928230664763034</v>
      </c>
      <c r="BD3" s="20">
        <f>100*Monatswerte!BD3/Erwerbspersonen!$C4</f>
        <v>3.1716404916948151</v>
      </c>
      <c r="BE3" s="20">
        <f>100*Monatswerte!BE3/Erwerbspersonen!$C4</f>
        <v>3.1799979106452625</v>
      </c>
      <c r="BF3" s="20">
        <f>100*Monatswerte!BF3/Erwerbspersonen!$C4</f>
        <v>3.1639795243235715</v>
      </c>
      <c r="BG3" s="20">
        <f>100*Monatswerte!BG3/Erwerbspersonen!$C4</f>
        <v>3.215516941184664</v>
      </c>
      <c r="BH3" s="20">
        <f>100*Monatswerte!BH3/Erwerbspersonen!$C4</f>
        <v>3.2593933906745134</v>
      </c>
      <c r="BI3" s="20">
        <f>100*Monatswerte!BI3/Erwerbspersonen!$C4</f>
        <v>3.4153985444161994</v>
      </c>
      <c r="BJ3" s="26">
        <f>100*Monatswerte!BJ3/Erwerbspersonen!$C4</f>
        <v>3.7294982066371833</v>
      </c>
      <c r="BK3" s="20">
        <f>100*Monatswerte!BK3/Erwerbspersonen!$C4</f>
        <v>4.0129539993731935</v>
      </c>
      <c r="BL3" s="20">
        <f>100*Monatswerte!BL3/Erwerbspersonen!$C4</f>
        <v>4.1961207647038341</v>
      </c>
      <c r="BM3" s="20">
        <f>100*Monatswerte!BM3/Erwerbspersonen!$C4</f>
        <v>4.4238604311035274</v>
      </c>
      <c r="BN3" s="20">
        <f>100*Monatswerte!BN3/Erwerbspersonen!$C4</f>
        <v>4.5603649406275029</v>
      </c>
      <c r="BO3" s="20">
        <f>100*Monatswerte!BO3/Erwerbspersonen!$C4</f>
        <v>4.6529930006616294</v>
      </c>
      <c r="BP3" s="20">
        <f>100*Monatswerte!BP3/Erwerbspersonen!$C4</f>
        <v>4.9552529860361458</v>
      </c>
      <c r="BQ3" s="20">
        <f>100*Monatswerte!BQ3/Erwerbspersonen!$C4</f>
        <v>5.1105616881986276</v>
      </c>
      <c r="BR3" s="20">
        <f>100*Monatswerte!BR3/Erwerbspersonen!$C4</f>
        <v>5.199707490336734</v>
      </c>
      <c r="BS3" s="20">
        <f>100*Monatswerte!BS3/Erwerbspersonen!$C4</f>
        <v>5.2839781314204126</v>
      </c>
      <c r="BT3" s="20">
        <f>100*Monatswerte!BT3/Erwerbspersonen!$C4</f>
        <v>5.3424800640735457</v>
      </c>
      <c r="BU3" s="20">
        <f>100*Monatswerte!BU3/Erwerbspersonen!$C4</f>
        <v>5.4657519935926455</v>
      </c>
      <c r="BV3" s="26">
        <f>100*Monatswerte!BV3/Erwerbspersonen!$C4</f>
        <v>5.7129923042100499</v>
      </c>
      <c r="BW3" s="20">
        <f>100*Monatswerte!BW3/Erwerbspersonen!$C4</f>
        <v>5.7011526273635829</v>
      </c>
      <c r="BX3" s="20">
        <f>100*Monatswerte!BX3/Erwerbspersonen!$C4</f>
        <v>5.6517045652401015</v>
      </c>
      <c r="BY3" s="20">
        <f>100*Monatswerte!BY3/Erwerbspersonen!$C4</f>
        <v>5.6092210189086602</v>
      </c>
      <c r="BZ3" s="20">
        <f>100*Monatswerte!BZ3/Erwerbspersonen!$C4</f>
        <v>5.3703381272417037</v>
      </c>
      <c r="CA3" s="20">
        <f>100*Monatswerte!CA3/Erwerbspersonen!$C4</f>
        <v>5.1934394261238985</v>
      </c>
      <c r="CB3" s="20">
        <f>100*Monatswerte!CB3/Erwerbspersonen!$C4</f>
        <v>5.029773305010969</v>
      </c>
      <c r="CC3" s="20">
        <f>100*Monatswerte!CC3/Erwerbspersonen!$C4</f>
        <v>4.9677891144618167</v>
      </c>
      <c r="CD3" s="20">
        <f>100*Monatswerte!CD3/Erwerbspersonen!$C4</f>
        <v>4.9106800849670931</v>
      </c>
      <c r="CE3" s="20">
        <f>100*Monatswerte!CE3/Erwerbspersonen!$C4</f>
        <v>4.741442351220531</v>
      </c>
      <c r="CF3" s="20">
        <f>100*Monatswerte!CF3/Erwerbspersonen!$C4</f>
        <v>4.6717971933001357</v>
      </c>
      <c r="CG3" s="20">
        <f>100*Monatswerte!CG3/Erwerbspersonen!$C4</f>
        <v>4.5930981648500886</v>
      </c>
      <c r="CH3" s="26">
        <f>100*Monatswerte!CH3/Erwerbspersonen!$C4</f>
        <v>4.6613504196120763</v>
      </c>
      <c r="CI3" s="20">
        <f>100*Monatswerte!CI3/Erwerbspersonen!$C4</f>
        <v>4.587526552216457</v>
      </c>
      <c r="CJ3" s="20">
        <f>100*Monatswerte!CJ3/Erwerbspersonen!$C4</f>
        <v>4.4217710763659159</v>
      </c>
      <c r="CK3" s="20">
        <f>100*Monatswerte!CK3/Erwerbspersonen!$C4</f>
        <v>4.2734268899954735</v>
      </c>
      <c r="CL3" s="20">
        <f>100*Monatswerte!CL3/Erwerbspersonen!$C4</f>
        <v>3.9077898109133962</v>
      </c>
      <c r="CM3" s="20">
        <f>100*Monatswerte!CM3/Erwerbspersonen!$C4</f>
        <v>3.6570672423999722</v>
      </c>
      <c r="CN3" s="20">
        <f>100*Monatswerte!CN3/Erwerbspersonen!$C4</f>
        <v>3.5950830518508199</v>
      </c>
      <c r="CO3" s="20">
        <f>100*Monatswerte!CO3/Erwerbspersonen!$C4</f>
        <v>3.4592749939060488</v>
      </c>
      <c r="CP3" s="20">
        <f>100*Monatswerte!CP3/Erwerbspersonen!$C4</f>
        <v>3.5386704739352997</v>
      </c>
      <c r="CQ3" s="20">
        <f>100*Monatswerte!CQ3/Erwerbspersonen!$C4</f>
        <v>3.5282237002472403</v>
      </c>
      <c r="CR3" s="20">
        <f>100*Monatswerte!CR3/Erwerbspersonen!$C4</f>
        <v>3.5588675697322145</v>
      </c>
      <c r="CS3" s="20">
        <f>100*Monatswerte!CS3/Erwerbspersonen!$C4</f>
        <v>3.7559633666469341</v>
      </c>
      <c r="CT3" s="26">
        <f>100*Monatswerte!CT3/Erwerbspersonen!$C4</f>
        <v>3.9265940035519029</v>
      </c>
      <c r="CU3" s="20">
        <f>100*Monatswerte!CU3/Erwerbspersonen!$C4</f>
        <v>3.97534561409618</v>
      </c>
      <c r="CV3" s="20">
        <f>100*Monatswerte!CV3/Erwerbspersonen!$C4</f>
        <v>3.9802207751506078</v>
      </c>
      <c r="CW3" s="20">
        <f>100*Monatswerte!CW3/Erwerbspersonen!$C4</f>
        <v>3.8416269108890204</v>
      </c>
      <c r="CX3" s="20">
        <f>100*Monatswerte!CX3/Erwerbspersonen!$C4</f>
        <v>3.7921788487655395</v>
      </c>
      <c r="CY3" s="20">
        <f>100*Monatswerte!CY3/Erwerbspersonen!$C4</f>
        <v>3.7218372392659402</v>
      </c>
      <c r="CZ3" s="20">
        <f>100*Monatswerte!CZ3/Erwerbspersonen!$C4</f>
        <v>3.6904969182017622</v>
      </c>
      <c r="DA3" s="20">
        <f>100*Monatswerte!DA3/Erwerbspersonen!$C4</f>
        <v>3.7274088518995718</v>
      </c>
      <c r="DB3" s="20">
        <f>100*Monatswerte!DB3/Erwerbspersonen!$C4</f>
        <v>3.8116794929832505</v>
      </c>
      <c r="DC3" s="20">
        <f>100*Monatswerte!DC3/Erwerbspersonen!$C4</f>
        <v>3.8151617508792701</v>
      </c>
      <c r="DD3" s="20">
        <f>100*Monatswerte!DD3/Erwerbspersonen!$C4</f>
        <v>3.9391301319775742</v>
      </c>
      <c r="DE3" s="20">
        <f>100*Monatswerte!DE3/Erwerbspersonen!$C4</f>
        <v>4.1773165720653269</v>
      </c>
      <c r="DF3" s="26">
        <f>100*Monatswerte!DF3/Erwerbspersonen!$C4</f>
        <v>4.3946094647769618</v>
      </c>
      <c r="DG3" s="20">
        <f>100*Monatswerte!DG3/Erwerbspersonen!$C4</f>
        <v>4.5408642964097918</v>
      </c>
      <c r="DH3" s="20">
        <f>100*Monatswerte!DH3/Erwerbspersonen!$C4</f>
        <v>4.5157920395584501</v>
      </c>
      <c r="DI3" s="20">
        <f>100*Monatswerte!DI3/Erwerbspersonen!$C4</f>
        <v>4.3841626910889024</v>
      </c>
      <c r="DJ3" s="20">
        <f>100*Monatswerte!DJ3/Erwerbspersonen!$C4</f>
        <v>4.2845701152627367</v>
      </c>
      <c r="DK3" s="20">
        <f>100*Monatswerte!DK3/Erwerbspersonen!$C4</f>
        <v>4.1640839920604522</v>
      </c>
      <c r="DL3" s="20">
        <f>100*Monatswerte!DL3/Erwerbspersonen!$C4</f>
        <v>4.0874743183480167</v>
      </c>
      <c r="DM3" s="20">
        <f>100*Monatswerte!DM3/Erwerbspersonen!$C4</f>
        <v>4.1111536720409516</v>
      </c>
      <c r="DN3" s="20">
        <f>100*Monatswerte!DN3/Erwerbspersonen!$C4</f>
        <v>4.0575269004422472</v>
      </c>
      <c r="DO3" s="20">
        <f>100*Monatswerte!DO3/Erwerbspersonen!$C4</f>
        <v>3.9941498067346868</v>
      </c>
      <c r="DP3" s="20">
        <f>100*Monatswerte!DP3/Erwerbspersonen!$C4</f>
        <v>4.1069749625657277</v>
      </c>
      <c r="DQ3" s="20">
        <f>100*Monatswerte!DQ3/Erwerbspersonen!$C4</f>
        <v>4.2232823762927882</v>
      </c>
      <c r="DR3" s="26">
        <f>100*Monatswerte!DR3/Erwerbspersonen!$C4</f>
        <v>4.3145175331685062</v>
      </c>
      <c r="DS3" s="20">
        <f>100*Monatswerte!DS3/Erwerbspersonen!$D4</f>
        <v>4.2156748573424947</v>
      </c>
      <c r="DT3" s="20">
        <f>100*Monatswerte!DT3/Erwerbspersonen!$D4</f>
        <v>4.1512820337171785</v>
      </c>
      <c r="DU3" s="20">
        <f>100*Monatswerte!DU3/Erwerbspersonen!$D4</f>
        <v>4.0574329184334736</v>
      </c>
      <c r="DV3" s="20">
        <f>100*Monatswerte!DV3/Erwerbspersonen!$D4</f>
        <v>3.9539933826098275</v>
      </c>
      <c r="DW3" s="20">
        <f>100*Monatswerte!DW3/Erwerbspersonen!$D4</f>
        <v>3.8375382760534049</v>
      </c>
      <c r="DX3" s="20">
        <f>100*Monatswerte!DX3/Erwerbspersonen!$D4</f>
        <v>3.7943813836236719</v>
      </c>
      <c r="DY3" s="20">
        <f>100*Monatswerte!DY3/Erwerbspersonen!$D4</f>
        <v>3.7752005425437907</v>
      </c>
      <c r="DZ3" s="20">
        <f>100*Monatswerte!DZ3/Erwerbspersonen!$D4</f>
        <v>3.6580604059488007</v>
      </c>
      <c r="EA3" s="20">
        <f>100*Monatswerte!EA3/Erwerbspersonen!$D4</f>
        <v>3.6238089040204411</v>
      </c>
      <c r="EB3" s="20">
        <f>100*Monatswerte!EB3/Erwerbspersonen!$D4</f>
        <v>3.6183286637119036</v>
      </c>
      <c r="EC3" s="20">
        <f>100*Monatswerte!EC3/Erwerbspersonen!$D4</f>
        <v>3.7245083196898183</v>
      </c>
      <c r="ED3" s="20">
        <f>100*Monatswerte!ED3/Erwerbspersonen!$D4</f>
        <v>3.9204269107200349</v>
      </c>
      <c r="EE3" s="24">
        <f>100*Monatswerte!EE3/Erwerbspersonen!$D4</f>
        <v>3.9224820008357368</v>
      </c>
      <c r="EF3" s="20">
        <f>100*Monatswerte!EF3/Erwerbspersonen!$D4</f>
        <v>3.9539933826098275</v>
      </c>
      <c r="EG3" s="20">
        <f>100*Monatswerte!EG3/Erwerbspersonen!$D4</f>
        <v>4.02660656669795</v>
      </c>
      <c r="EH3" s="20">
        <f>100*Monatswerte!EH3/Erwerbspersonen!$D4</f>
        <v>4.039622137430726</v>
      </c>
      <c r="EI3" s="20">
        <f>100*Monatswerte!EI3/Erwerbspersonen!$D4</f>
        <v>3.9622137430726339</v>
      </c>
      <c r="EJ3" s="20">
        <f>100*Monatswerte!EJ3/Erwerbspersonen!$D4</f>
        <v>4.0245514765822481</v>
      </c>
      <c r="EK3" s="20">
        <f>100*Monatswerte!EK3/Erwerbspersonen!$D4</f>
        <v>4.1437467032929396</v>
      </c>
      <c r="EL3" s="20">
        <f>100*Monatswerte!EL3/Erwerbspersonen!$D4</f>
        <v>4.1649826344885224</v>
      </c>
      <c r="EM3" s="20">
        <f>100*Monatswerte!EM3/Erwerbspersonen!$D4</f>
        <v>4.2067694668411209</v>
      </c>
      <c r="EN3" s="20">
        <f>100*Monatswerte!EN3/Erwerbspersonen!$D4</f>
        <v>4.3054137923947966</v>
      </c>
      <c r="EO3" s="20">
        <f>100*Monatswerte!EO3/Erwerbspersonen!$D4</f>
        <v>4.5725755074360013</v>
      </c>
      <c r="EP3" s="20">
        <f>100*Monatswerte!EP3/Erwerbspersonen!$D4</f>
        <v>4.7753443988518898</v>
      </c>
      <c r="EQ3" s="24">
        <f>100*Monatswerte!EQ3/Erwerbspersonen!$D4</f>
        <v>4.763698888196247</v>
      </c>
      <c r="ER3" s="20">
        <f>100*Monatswerte!ER3/Erwerbspersonen!$D4</f>
        <v>4.7965803300474725</v>
      </c>
      <c r="ES3" s="20">
        <f>100*Monatswerte!ES3/Erwerbspersonen!$D4</f>
        <v>4.7369827166921272</v>
      </c>
      <c r="ET3" s="20">
        <f>100*Monatswerte!ET3/Erwerbspersonen!$D4</f>
        <v>4.6568342021797653</v>
      </c>
      <c r="EU3" s="20">
        <f>100*Monatswerte!EU3/Erwerbspersonen!$D4</f>
        <v>4.6081970694414949</v>
      </c>
      <c r="EV3" s="20">
        <f>100*Monatswerte!EV3/Erwerbspersonen!$D4</f>
        <v>4.5705204173202993</v>
      </c>
      <c r="EW3" s="20">
        <f>100*Monatswerte!EW3/Erwerbspersonen!$D4</f>
        <v>4.5307886750834028</v>
      </c>
      <c r="EX3" s="20">
        <f>100*Monatswerte!EX3/Erwerbspersonen!$D4</f>
        <v>4.6198425800971377</v>
      </c>
      <c r="EY3" s="20">
        <f>100*Monatswerte!EY3/Erwerbspersonen!$D4</f>
        <v>4.6664246227197062</v>
      </c>
      <c r="EZ3" s="20">
        <f>100*Monatswerte!EZ3/Erwerbspersonen!$D4</f>
        <v>4.7150617554579766</v>
      </c>
      <c r="FA3" s="20">
        <f>100*Monatswerte!FA3/Erwerbspersonen!$D4</f>
        <v>4.8630282437884897</v>
      </c>
      <c r="FB3" s="26">
        <f>100*Monatswerte!FB3/Erwerbspersonen!$D4</f>
        <v>4.9815384404606142</v>
      </c>
      <c r="FC3" s="20">
        <f>100*Monatswerte!FC3/Erwerbspersonen!$E4</f>
        <v>4.8541239133177925</v>
      </c>
      <c r="FD3" s="20">
        <f>100*Monatswerte!FD3/Erwerbspersonen!$E4</f>
        <v>4.8215815584467334</v>
      </c>
      <c r="FE3" s="20">
        <f>100*Monatswerte!FE3/Erwerbspersonen!$E4</f>
        <v>4.7664587940733067</v>
      </c>
      <c r="FF3" s="20">
        <f>100*Monatswerte!FF3/Erwerbspersonen!$E4</f>
        <v>4.5957774634230573</v>
      </c>
      <c r="FG3" s="20">
        <f>100*Monatswerte!FG3/Erwerbspersonen!$E4</f>
        <v>4.5200666786210011</v>
      </c>
      <c r="FH3" s="20">
        <f>100*Monatswerte!FH3/Erwerbspersonen!$E4</f>
        <v>4.4297450406115306</v>
      </c>
      <c r="FI3" s="20">
        <f>100*Monatswerte!FI3/Erwerbspersonen!$E4</f>
        <v>4.4802188971462344</v>
      </c>
      <c r="FJ3" s="20">
        <f>100*Monatswerte!FJ3/Erwerbspersonen!$E4</f>
        <v>4.4211113546253316</v>
      </c>
      <c r="FK3" s="20">
        <f>100*Monatswerte!FK3/Erwerbspersonen!$E4</f>
        <v>4.4018515935791944</v>
      </c>
      <c r="FL3" s="20">
        <f>100*Monatswerte!FL3/Erwerbspersonen!$E4</f>
        <v>4.3566907745744592</v>
      </c>
      <c r="FM3" s="20">
        <f>100*Monatswerte!FM3/Erwerbspersonen!$E4</f>
        <v>4.476898248690004</v>
      </c>
      <c r="FN3" s="20">
        <f>100*Monatswerte!FN3/Erwerbspersonen!$E4</f>
        <v>4.5472959959620916</v>
      </c>
      <c r="FO3" s="24">
        <f>100*Monatswerte!FO3/Erwerbspersonen!$E4</f>
        <v>4.5459677365795992</v>
      </c>
      <c r="FP3" s="20">
        <f>100*Monatswerte!FP3/Erwerbspersonen!$E4</f>
        <v>4.4888525831324344</v>
      </c>
      <c r="FQ3" s="20">
        <f>100*Monatswerte!FQ3/Erwerbspersonen!$E4</f>
        <v>4.4257602624640544</v>
      </c>
      <c r="FR3" s="20">
        <f>100*Monatswerte!FR3/Erwerbspersonen!$E4</f>
        <v>4.2663691365649887</v>
      </c>
      <c r="FS3" s="20">
        <f>100*Monatswerte!FS3/Erwerbspersonen!$E4</f>
        <v>4.0870541199285393</v>
      </c>
      <c r="FT3" s="20">
        <f>100*Monatswerte!FT3/Erwerbspersonen!$E4</f>
        <v>3.8944565094671688</v>
      </c>
      <c r="FU3" s="20">
        <f>100*Monatswerte!FU3/Erwerbspersonen!$E4</f>
        <v>3.9050825845271064</v>
      </c>
      <c r="FV3" s="20">
        <f>100*Monatswerte!FV3/Erwerbspersonen!$E4</f>
        <v>3.871211970273555</v>
      </c>
      <c r="FW3" s="20">
        <f>100*Monatswerte!FW3/Erwerbspersonen!$E4</f>
        <v>3.8373413560200036</v>
      </c>
      <c r="FX3" s="20">
        <f>100*Monatswerte!FX3/Erwerbspersonen!$E4</f>
        <v>3.8685554515085707</v>
      </c>
      <c r="FY3" s="20">
        <f>100*Monatswerte!FY3/Erwerbspersonen!$E4</f>
        <v>3.9927477037715926</v>
      </c>
      <c r="FZ3" s="26">
        <f>100*Monatswerte!FZ3/Erwerbspersonen!$E4</f>
        <v>4.0711150073386335</v>
      </c>
      <c r="GA3" s="20">
        <f>100*Monatswerte!GA3/Erwerbspersonen!$E4</f>
        <v>4.0558400244399726</v>
      </c>
      <c r="GB3" s="20">
        <f>100*Monatswerte!GB3/Erwerbspersonen!$E4</f>
        <v>3.9741520724167017</v>
      </c>
      <c r="GC3" s="20">
        <f>100*Monatswerte!GC3/Erwerbspersonen!$E4</f>
        <v>3.9090673626745831</v>
      </c>
      <c r="GD3" s="20">
        <f>100*Monatswerte!GD3/Erwerbspersonen!$E4</f>
        <v>3.7955011854714988</v>
      </c>
      <c r="GE3" s="20">
        <f>100*Monatswerte!GE3/Erwerbspersonen!$E4</f>
        <v>3.7058436771532746</v>
      </c>
      <c r="GF3" s="20">
        <f>100*Monatswerte!GF3/Erwerbspersonen!$E4</f>
        <v>3.6361100595724332</v>
      </c>
      <c r="GG3" s="20">
        <f>100*Monatswerte!GG3/Erwerbspersonen!$E4</f>
        <v>3.652713301853586</v>
      </c>
      <c r="GH3" s="20">
        <f>100*Monatswerte!GH3/Erwerbspersonen!$E4</f>
        <v>3.5796590358165141</v>
      </c>
      <c r="GI3" s="20">
        <f>100*Monatswerte!GI3/Erwerbspersonen!$E4</f>
        <v>3.6268122438949879</v>
      </c>
      <c r="GJ3" s="20">
        <f>100*Monatswerte!GJ3/Erwerbspersonen!$E4</f>
        <v>3.7264316975819036</v>
      </c>
      <c r="GK3" s="20">
        <f>100*Monatswerte!GK3/Erwerbspersonen!$E4</f>
        <v>3.8805097859510007</v>
      </c>
      <c r="GL3" s="26">
        <f>100*Monatswerte!GL3/Erwerbspersonen!$E4</f>
        <v>4.0239617992601593</v>
      </c>
    </row>
    <row r="4" spans="1:194" s="3" customFormat="1" ht="14.25" x14ac:dyDescent="0.25">
      <c r="A4" s="3" t="s">
        <v>1</v>
      </c>
      <c r="B4" s="3">
        <v>2</v>
      </c>
      <c r="C4" s="21">
        <f>100*Monatswerte!C4/Erwerbspersonen!$B5</f>
        <v>4.0126851168326381</v>
      </c>
      <c r="D4" s="21">
        <f>100*Monatswerte!D4/Erwerbspersonen!$B5</f>
        <v>3.9486569142926013</v>
      </c>
      <c r="E4" s="21">
        <f>100*Monatswerte!E4/Erwerbspersonen!$B5</f>
        <v>3.7942359552254548</v>
      </c>
      <c r="F4" s="21">
        <f>100*Monatswerte!F4/Erwerbspersonen!$B5</f>
        <v>3.6044111665185228</v>
      </c>
      <c r="G4" s="21">
        <f>100*Monatswerte!G4/Erwerbspersonen!$B5</f>
        <v>3.4349247480301912</v>
      </c>
      <c r="H4" s="21">
        <f>100*Monatswerte!H4/Erwerbspersonen!$B5</f>
        <v>3.3241936212844809</v>
      </c>
      <c r="I4" s="21">
        <f>100*Monatswerte!I4/Erwerbspersonen!$B5</f>
        <v>3.3611039968663845</v>
      </c>
      <c r="J4" s="21">
        <f>100*Monatswerte!J4/Erwerbspersonen!$B5</f>
        <v>3.5012127694834052</v>
      </c>
      <c r="K4" s="21">
        <f>100*Monatswerte!K4/Erwerbspersonen!$B5</f>
        <v>3.3942480075929917</v>
      </c>
      <c r="L4" s="21">
        <f>100*Monatswerte!L4/Erwerbspersonen!$B5</f>
        <v>3.263931783599741</v>
      </c>
      <c r="M4" s="21">
        <f>100*Monatswerte!M4/Erwerbspersonen!$B5</f>
        <v>3.3980143724482876</v>
      </c>
      <c r="N4" s="27">
        <f>100*Monatswerte!N4/Erwerbspersonen!$B5</f>
        <v>3.6179700799975896</v>
      </c>
      <c r="O4" s="21">
        <f>100*Monatswerte!O4/Erwerbspersonen!$B5</f>
        <v>3.6518673636952559</v>
      </c>
      <c r="P4" s="21">
        <f>100*Monatswerte!P4/Erwerbspersonen!$B5</f>
        <v>3.673712279855974</v>
      </c>
      <c r="Q4" s="21">
        <f>100*Monatswerte!Q4/Erwerbspersonen!$B5</f>
        <v>3.571267155791916</v>
      </c>
      <c r="R4" s="21">
        <f>100*Monatswerte!R4/Erwerbspersonen!$B5</f>
        <v>3.3693899995480363</v>
      </c>
      <c r="S4" s="21">
        <f>100*Monatswerte!S4/Erwerbspersonen!$B5</f>
        <v>3.2910496105578741</v>
      </c>
      <c r="T4" s="21">
        <f>100*Monatswerte!T4/Erwerbspersonen!$B5</f>
        <v>3.1848381216385193</v>
      </c>
      <c r="U4" s="21">
        <f>100*Monatswerte!U4/Erwerbspersonen!$B5</f>
        <v>3.2036699459150006</v>
      </c>
      <c r="V4" s="21">
        <f>100*Monatswerte!V4/Erwerbspersonen!$B5</f>
        <v>3.2842701538183405</v>
      </c>
      <c r="W4" s="21">
        <f>100*Monatswerte!W4/Erwerbspersonen!$B5</f>
        <v>3.2933094294710519</v>
      </c>
      <c r="X4" s="21">
        <f>100*Monatswerte!X4/Erwerbspersonen!$B5</f>
        <v>3.2481130512074965</v>
      </c>
      <c r="Y4" s="21">
        <f>100*Monatswerte!Y4/Erwerbspersonen!$B5</f>
        <v>3.2857766997604592</v>
      </c>
      <c r="Z4" s="27">
        <f>100*Monatswerte!Z4/Erwerbspersonen!$B5</f>
        <v>3.3573376320110881</v>
      </c>
      <c r="AA4" s="21">
        <f>100*Monatswerte!AA4/Erwerbspersonen!$B5</f>
        <v>3.4627958479593834</v>
      </c>
      <c r="AB4" s="21">
        <f>100*Monatswerte!AB4/Erwerbspersonen!$B5</f>
        <v>3.3799358211428658</v>
      </c>
      <c r="AC4" s="21">
        <f>100*Monatswerte!AC4/Erwerbspersonen!$B5</f>
        <v>3.243593413381141</v>
      </c>
      <c r="AD4" s="21">
        <f>100*Monatswerte!AD4/Erwerbspersonen!$B5</f>
        <v>3.0854060894586981</v>
      </c>
      <c r="AE4" s="21">
        <f>100*Monatswerte!AE4/Erwerbspersonen!$B5</f>
        <v>2.8903083899543516</v>
      </c>
      <c r="AF4" s="21">
        <f>100*Monatswerte!AF4/Erwerbspersonen!$B5</f>
        <v>2.756979074076864</v>
      </c>
      <c r="AG4" s="21">
        <f>100*Monatswerte!AG4/Erwerbspersonen!$B5</f>
        <v>2.7690314416138122</v>
      </c>
      <c r="AH4" s="21">
        <f>100*Monatswerte!AH4/Erwerbspersonen!$B5</f>
        <v>2.7426668876267382</v>
      </c>
      <c r="AI4" s="21">
        <f>100*Monatswerte!AI4/Erwerbspersonen!$B5</f>
        <v>2.7163023336396646</v>
      </c>
      <c r="AJ4" s="21">
        <f>100*Monatswerte!AJ4/Erwerbspersonen!$B5</f>
        <v>2.6372086716784429</v>
      </c>
      <c r="AK4" s="21">
        <f>100*Monatswerte!AK4/Erwerbspersonen!$B5</f>
        <v>2.5942721123280656</v>
      </c>
      <c r="AL4" s="27">
        <f>100*Monatswerte!AL4/Erwerbspersonen!$B5</f>
        <v>2.7373939768293236</v>
      </c>
      <c r="AM4" s="21">
        <f>100*Monatswerte!AM4/Erwerbspersonen!$B5</f>
        <v>2.7953959956008858</v>
      </c>
      <c r="AN4" s="21">
        <f>100*Monatswerte!AN4/Erwerbspersonen!$B5</f>
        <v>2.7132892417554273</v>
      </c>
      <c r="AO4" s="21">
        <f>100*Monatswerte!AO4/Erwerbspersonen!$B5</f>
        <v>2.5920122934148875</v>
      </c>
      <c r="AP4" s="21">
        <f>100*Monatswerte!AP4/Erwerbspersonen!$B5</f>
        <v>2.4353315154345632</v>
      </c>
      <c r="AQ4" s="21">
        <f>100*Monatswerte!AQ4/Erwerbspersonen!$B5</f>
        <v>2.3969145939105414</v>
      </c>
      <c r="AR4" s="21">
        <f>100*Monatswerte!AR4/Erwerbspersonen!$B5</f>
        <v>2.2974825617307202</v>
      </c>
      <c r="AS4" s="21">
        <f>100*Monatswerte!AS4/Erwerbspersonen!$B5</f>
        <v>2.3471985778206306</v>
      </c>
      <c r="AT4" s="21">
        <f>100*Monatswerte!AT4/Erwerbspersonen!$B5</f>
        <v>2.4036940506500746</v>
      </c>
      <c r="AU4" s="21">
        <f>100*Monatswerte!AU4/Erwerbspersonen!$B5</f>
        <v>2.2891965590490684</v>
      </c>
      <c r="AV4" s="21">
        <f>100*Monatswerte!AV4/Erwerbspersonen!$B5</f>
        <v>2.2432469078144539</v>
      </c>
      <c r="AW4" s="21">
        <f>100*Monatswerte!AW4/Erwerbspersonen!$B5</f>
        <v>2.3381593021679197</v>
      </c>
      <c r="AX4" s="27">
        <f>100*Monatswerte!AX4/Erwerbspersonen!$B5</f>
        <v>2.4503969748557481</v>
      </c>
      <c r="AY4" s="21">
        <f>100*Monatswerte!AY4/Erwerbspersonen!$C5</f>
        <v>2.3045582755858898</v>
      </c>
      <c r="AZ4" s="21">
        <f>100*Monatswerte!AZ4/Erwerbspersonen!$C5</f>
        <v>2.1729289271163421</v>
      </c>
      <c r="BA4" s="21">
        <f>100*Monatswerte!BA4/Erwerbspersonen!$C5</f>
        <v>2.1025873176167429</v>
      </c>
      <c r="BB4" s="21">
        <f>100*Monatswerte!BB4/Erwerbspersonen!$C5</f>
        <v>2.1332311871017167</v>
      </c>
      <c r="BC4" s="21">
        <f>100*Monatswerte!BC4/Erwerbspersonen!$C5</f>
        <v>1.9354389386077933</v>
      </c>
      <c r="BD4" s="21">
        <f>100*Monatswerte!BD4/Erwerbspersonen!$C5</f>
        <v>1.8316676533064038</v>
      </c>
      <c r="BE4" s="21">
        <f>100*Monatswerte!BE4/Erwerbspersonen!$C5</f>
        <v>1.9242957133405301</v>
      </c>
      <c r="BF4" s="21">
        <f>100*Monatswerte!BF4/Erwerbspersonen!$C5</f>
        <v>1.9528502280878921</v>
      </c>
      <c r="BG4" s="21">
        <f>100*Monatswerte!BG4/Erwerbspersonen!$C5</f>
        <v>1.9667792596719713</v>
      </c>
      <c r="BH4" s="21">
        <f>100*Monatswerte!BH4/Erwerbspersonen!$C5</f>
        <v>2.0113521607410245</v>
      </c>
      <c r="BI4" s="21">
        <f>100*Monatswerte!BI4/Erwerbspersonen!$C5</f>
        <v>2.2119302155517637</v>
      </c>
      <c r="BJ4" s="27">
        <f>100*Monatswerte!BJ4/Erwerbspersonen!$C5</f>
        <v>2.5427447156736429</v>
      </c>
      <c r="BK4" s="21">
        <f>100*Monatswerte!BK4/Erwerbspersonen!$C5</f>
        <v>2.8136643799839818</v>
      </c>
      <c r="BL4" s="21">
        <f>100*Monatswerte!BL4/Erwerbspersonen!$C5</f>
        <v>3.0037956611066616</v>
      </c>
      <c r="BM4" s="21">
        <f>100*Monatswerte!BM4/Erwerbspersonen!$C5</f>
        <v>3.1577114601107357</v>
      </c>
      <c r="BN4" s="21">
        <f>100*Monatswerte!BN4/Erwerbspersonen!$C5</f>
        <v>3.2412856496152105</v>
      </c>
      <c r="BO4" s="21">
        <f>100*Monatswerte!BO4/Erwerbspersonen!$C5</f>
        <v>3.3199846780652575</v>
      </c>
      <c r="BP4" s="21">
        <f>100*Monatswerte!BP4/Erwerbspersonen!$C5</f>
        <v>3.6048333739596754</v>
      </c>
      <c r="BQ4" s="21">
        <f>100*Monatswerte!BQ4/Erwerbspersonen!$C5</f>
        <v>3.7629278824389734</v>
      </c>
      <c r="BR4" s="21">
        <f>100*Monatswerte!BR4/Erwerbspersonen!$C5</f>
        <v>3.8221262666713098</v>
      </c>
      <c r="BS4" s="21">
        <f>100*Monatswerte!BS4/Erwerbspersonen!$C5</f>
        <v>3.8653062645819549</v>
      </c>
      <c r="BT4" s="21">
        <f>100*Monatswerte!BT4/Erwerbspersonen!$C5</f>
        <v>3.9412194867151862</v>
      </c>
      <c r="BU4" s="21">
        <f>100*Monatswerte!BU4/Erwerbspersonen!$C5</f>
        <v>4.0275794825364768</v>
      </c>
      <c r="BV4" s="27">
        <f>100*Monatswerte!BV4/Erwerbspersonen!$C5</f>
        <v>4.2643730194658218</v>
      </c>
      <c r="BW4" s="21">
        <f>100*Monatswerte!BW4/Erwerbspersonen!$C5</f>
        <v>4.256015600515374</v>
      </c>
      <c r="BX4" s="21">
        <f>100*Monatswerte!BX4/Erwerbspersonen!$C5</f>
        <v>4.1801023783821432</v>
      </c>
      <c r="BY4" s="21">
        <f>100*Monatswerte!BY4/Erwerbspersonen!$C5</f>
        <v>4.0080788383187658</v>
      </c>
      <c r="BZ4" s="21">
        <f>100*Monatswerte!BZ4/Erwerbspersonen!$C5</f>
        <v>3.7601420761221576</v>
      </c>
      <c r="CA4" s="21">
        <f>100*Monatswerte!CA4/Erwerbspersonen!$C5</f>
        <v>3.5539924086777868</v>
      </c>
      <c r="CB4" s="21">
        <f>100*Monatswerte!CB4/Erwerbspersonen!$C5</f>
        <v>3.3819688686144094</v>
      </c>
      <c r="CC4" s="21">
        <f>100*Monatswerte!CC4/Erwerbspersonen!$C5</f>
        <v>3.3095379043771982</v>
      </c>
      <c r="CD4" s="21">
        <f>100*Monatswerte!CD4/Erwerbspersonen!$C5</f>
        <v>3.253125326461678</v>
      </c>
      <c r="CE4" s="21">
        <f>100*Monatswerte!CE4/Erwerbspersonen!$C5</f>
        <v>2.9863843716265626</v>
      </c>
      <c r="CF4" s="21">
        <f>100*Monatswerte!CF4/Erwerbspersonen!$C5</f>
        <v>2.9933488874186023</v>
      </c>
      <c r="CG4" s="21">
        <f>100*Monatswerte!CG4/Erwerbspersonen!$C5</f>
        <v>2.9097746979141275</v>
      </c>
      <c r="CH4" s="27">
        <f>100*Monatswerte!CH4/Erwerbspersonen!$C5</f>
        <v>3.0462792074381029</v>
      </c>
      <c r="CI4" s="21">
        <f>100*Monatswerte!CI4/Erwerbspersonen!$C5</f>
        <v>3.0483685621757148</v>
      </c>
      <c r="CJ4" s="21">
        <f>100*Monatswerte!CJ4/Erwerbspersonen!$C5</f>
        <v>2.8874882473796011</v>
      </c>
      <c r="CK4" s="21">
        <f>100*Monatswerte!CK4/Erwerbspersonen!$C5</f>
        <v>2.6883030957272696</v>
      </c>
      <c r="CL4" s="21">
        <f>100*Monatswerte!CL4/Erwerbspersonen!$C5</f>
        <v>2.4340982693178255</v>
      </c>
      <c r="CM4" s="21">
        <f>100*Monatswerte!CM4/Erwerbspersonen!$C5</f>
        <v>2.1652679597450986</v>
      </c>
      <c r="CN4" s="21">
        <f>100*Monatswerte!CN4/Erwerbspersonen!$C5</f>
        <v>2.1381063481561444</v>
      </c>
      <c r="CO4" s="21">
        <f>100*Monatswerte!CO4/Erwerbspersonen!$C5</f>
        <v>2.1193021555176377</v>
      </c>
      <c r="CP4" s="21">
        <f>100*Monatswerte!CP4/Erwerbspersonen!$C5</f>
        <v>2.2439669881951456</v>
      </c>
      <c r="CQ4" s="21">
        <f>100*Monatswerte!CQ4/Erwerbspersonen!$C5</f>
        <v>2.1617857018490789</v>
      </c>
      <c r="CR4" s="21">
        <f>100*Monatswerte!CR4/Erwerbspersonen!$C5</f>
        <v>2.145767315527388</v>
      </c>
      <c r="CS4" s="21">
        <f>100*Monatswerte!CS4/Erwerbspersonen!$C5</f>
        <v>2.2746108576801198</v>
      </c>
      <c r="CT4" s="27">
        <f>100*Monatswerte!CT4/Erwerbspersonen!$C5</f>
        <v>2.4849392345997146</v>
      </c>
      <c r="CU4" s="21">
        <f>100*Monatswerte!CU4/Erwerbspersonen!$C5</f>
        <v>2.5288156840895635</v>
      </c>
      <c r="CV4" s="21">
        <f>100*Monatswerte!CV4/Erwerbspersonen!$C5</f>
        <v>2.5392624577776228</v>
      </c>
      <c r="CW4" s="21">
        <f>100*Monatswerte!CW4/Erwerbspersonen!$C5</f>
        <v>2.3832573040359368</v>
      </c>
      <c r="CX4" s="21">
        <f>100*Monatswerte!CX4/Erwerbspersonen!$C5</f>
        <v>2.3024689208482778</v>
      </c>
      <c r="CY4" s="21">
        <f>100*Monatswerte!CY4/Erwerbspersonen!$C5</f>
        <v>2.2502350524079815</v>
      </c>
      <c r="CZ4" s="21">
        <f>100*Monatswerte!CZ4/Erwerbspersonen!$C5</f>
        <v>2.2126266671309676</v>
      </c>
      <c r="DA4" s="21">
        <f>100*Monatswerte!DA4/Erwerbspersonen!$C5</f>
        <v>2.2732179545217117</v>
      </c>
      <c r="DB4" s="21">
        <f>100*Monatswerte!DB4/Erwerbspersonen!$C5</f>
        <v>2.3999721419368321</v>
      </c>
      <c r="DC4" s="21">
        <f>100*Monatswerte!DC4/Erwerbspersonen!$C5</f>
        <v>2.3874360135111607</v>
      </c>
      <c r="DD4" s="21">
        <f>100*Monatswerte!DD4/Erwerbspersonen!$C5</f>
        <v>2.4382769787930494</v>
      </c>
      <c r="DE4" s="21">
        <f>100*Monatswerte!DE4/Erwerbspersonen!$C5</f>
        <v>2.6583556778214996</v>
      </c>
      <c r="DF4" s="27">
        <f>100*Monatswerte!DF4/Erwerbspersonen!$C5</f>
        <v>2.9271859873942265</v>
      </c>
      <c r="DG4" s="21">
        <f>100*Monatswerte!DG4/Erwerbspersonen!$C5</f>
        <v>3.0950308179823796</v>
      </c>
      <c r="DH4" s="21">
        <f>100*Monatswerte!DH4/Erwerbspersonen!$C5</f>
        <v>3.0622975937597938</v>
      </c>
      <c r="DI4" s="21">
        <f>100*Monatswerte!DI4/Erwerbspersonen!$C5</f>
        <v>2.8777379252707456</v>
      </c>
      <c r="DJ4" s="21">
        <f>100*Monatswerte!DJ4/Erwerbspersonen!$C5</f>
        <v>2.7398405125883625</v>
      </c>
      <c r="DK4" s="21">
        <f>100*Monatswerte!DK4/Erwerbspersonen!$C5</f>
        <v>2.6534805167670719</v>
      </c>
      <c r="DL4" s="21">
        <f>100*Monatswerte!DL4/Erwerbspersonen!$C5</f>
        <v>2.5427447156736429</v>
      </c>
      <c r="DM4" s="21">
        <f>100*Monatswerte!DM4/Erwerbspersonen!$C5</f>
        <v>2.55806665041613</v>
      </c>
      <c r="DN4" s="21">
        <f>100*Monatswerte!DN4/Erwerbspersonen!$C5</f>
        <v>2.5650311662081693</v>
      </c>
      <c r="DO4" s="21">
        <f>100*Monatswerte!DO4/Erwerbspersonen!$C5</f>
        <v>2.4668314935404116</v>
      </c>
      <c r="DP4" s="21">
        <f>100*Monatswerte!DP4/Erwerbspersonen!$C5</f>
        <v>2.5023505240798132</v>
      </c>
      <c r="DQ4" s="21">
        <f>100*Monatswerte!DQ4/Erwerbspersonen!$C5</f>
        <v>2.6158721314900584</v>
      </c>
      <c r="DR4" s="26">
        <f>100*Monatswerte!DR4/Erwerbspersonen!$C5</f>
        <v>2.7844134136574157</v>
      </c>
      <c r="DS4" s="21">
        <f>100*Monatswerte!DS4/Erwerbspersonen!$D5</f>
        <v>2.7572459052329443</v>
      </c>
      <c r="DT4" s="21">
        <f>100*Monatswerte!DT4/Erwerbspersonen!$D5</f>
        <v>2.7298447036902567</v>
      </c>
      <c r="DU4" s="21">
        <f>100*Monatswerte!DU4/Erwerbspersonen!$D5</f>
        <v>2.6161297172881031</v>
      </c>
      <c r="DV4" s="21">
        <f>100*Monatswerte!DV4/Erwerbspersonen!$D5</f>
        <v>2.4900841901917401</v>
      </c>
      <c r="DW4" s="21">
        <f>100*Monatswerte!DW4/Erwerbspersonen!$D5</f>
        <v>2.3804793840209895</v>
      </c>
      <c r="DX4" s="21">
        <f>100*Monatswerte!DX4/Erwerbspersonen!$D5</f>
        <v>2.3119763801642703</v>
      </c>
      <c r="DY4" s="21">
        <f>100*Monatswerte!DY4/Erwerbspersonen!$D5</f>
        <v>2.3195117105885092</v>
      </c>
      <c r="DZ4" s="21">
        <f>100*Monatswerte!DZ4/Erwerbspersonen!$D5</f>
        <v>2.301015899547195</v>
      </c>
      <c r="EA4" s="21">
        <f>100*Monatswerte!EA4/Erwerbspersonen!$D5</f>
        <v>2.2551188869631935</v>
      </c>
      <c r="EB4" s="21">
        <f>100*Monatswerte!EB4/Erwerbspersonen!$D5</f>
        <v>2.2318278656519088</v>
      </c>
      <c r="EC4" s="21">
        <f>100*Monatswerte!EC4/Erwerbspersonen!$D5</f>
        <v>2.2955356592386575</v>
      </c>
      <c r="ED4" s="21">
        <f>100*Monatswerte!ED4/Erwerbspersonen!$D5</f>
        <v>2.5537919837784888</v>
      </c>
      <c r="EE4" s="25">
        <f>100*Monatswerte!EE4/Erwerbspersonen!$D5</f>
        <v>2.5880434857068484</v>
      </c>
      <c r="EF4" s="21">
        <f>100*Monatswerte!EF4/Erwerbspersonen!$D5</f>
        <v>2.5948937860925203</v>
      </c>
      <c r="EG4" s="21">
        <f>100*Monatswerte!EG4/Erwerbspersonen!$D5</f>
        <v>2.5476267134313839</v>
      </c>
      <c r="EH4" s="21">
        <f>100*Monatswerte!EH4/Erwerbspersonen!$D5</f>
        <v>2.5243356921200997</v>
      </c>
      <c r="EI4" s="21">
        <f>100*Monatswerte!EI4/Erwerbspersonen!$D5</f>
        <v>2.4400769973763348</v>
      </c>
      <c r="EJ4" s="21">
        <f>100*Monatswerte!EJ4/Erwerbspersonen!$D5</f>
        <v>2.458572808417649</v>
      </c>
      <c r="EK4" s="21">
        <f>100*Monatswerte!EK4/Erwerbspersonen!$D5</f>
        <v>2.5709177347426686</v>
      </c>
      <c r="EL4" s="21">
        <f>100*Monatswerte!EL4/Erwerbspersonen!$D5</f>
        <v>2.6654518800649409</v>
      </c>
      <c r="EM4" s="21">
        <f>100*Monatswerte!EM4/Erwerbspersonen!$D5</f>
        <v>2.6065392967481622</v>
      </c>
      <c r="EN4" s="21">
        <f>100*Monatswerte!EN4/Erwerbspersonen!$D5</f>
        <v>2.6394207385993878</v>
      </c>
      <c r="EO4" s="21">
        <f>100*Monatswerte!EO4/Erwerbspersonen!$D5</f>
        <v>2.8134183683954541</v>
      </c>
      <c r="EP4" s="21">
        <f>100*Monatswerte!EP4/Erwerbspersonen!$D5</f>
        <v>3.1518232074476464</v>
      </c>
      <c r="EQ4" s="25">
        <f>100*Monatswerte!EQ4/Erwerbspersonen!$D5</f>
        <v>3.1730591386432296</v>
      </c>
      <c r="ER4" s="21">
        <f>100*Monatswerte!ER4/Erwerbspersonen!$D5</f>
        <v>3.1196267956349888</v>
      </c>
      <c r="ES4" s="21">
        <f>100*Monatswerte!ES4/Erwerbspersonen!$D5</f>
        <v>3.0483836716240007</v>
      </c>
      <c r="ET4" s="21">
        <f>100*Monatswerte!ET4/Erwerbspersonen!$D5</f>
        <v>2.9326135951061456</v>
      </c>
      <c r="EU4" s="21">
        <f>100*Monatswerte!EU4/Erwerbspersonen!$D5</f>
        <v>2.8695908315579639</v>
      </c>
      <c r="EV4" s="21">
        <f>100*Monatswerte!EV4/Erwerbspersonen!$D5</f>
        <v>2.7490255447701384</v>
      </c>
      <c r="EW4" s="21">
        <f>100*Monatswerte!EW4/Erwerbspersonen!$D5</f>
        <v>2.7147740428417788</v>
      </c>
      <c r="EX4" s="21">
        <f>100*Monatswerte!EX4/Erwerbspersonen!$D5</f>
        <v>2.8647956212879935</v>
      </c>
      <c r="EY4" s="21">
        <f>100*Monatswerte!EY4/Erwerbspersonen!$D5</f>
        <v>2.8908267627535467</v>
      </c>
      <c r="EZ4" s="21">
        <f>100*Monatswerte!EZ4/Erwerbspersonen!$D5</f>
        <v>2.8990471232163531</v>
      </c>
      <c r="FA4" s="21">
        <f>100*Monatswerte!FA4/Erwerbspersonen!$D5</f>
        <v>3.0004315689242973</v>
      </c>
      <c r="FB4" s="27">
        <f>100*Monatswerte!FB4/Erwerbspersonen!$D5</f>
        <v>3.2052555504558873</v>
      </c>
      <c r="FC4" s="21">
        <f>100*Monatswerte!FC4/Erwerbspersonen!$E5</f>
        <v>3.1506312552715294</v>
      </c>
      <c r="FD4" s="21">
        <f>100*Monatswerte!FD4/Erwerbspersonen!$E5</f>
        <v>3.0563248391145823</v>
      </c>
      <c r="FE4" s="21">
        <f>100*Monatswerte!FE4/Erwerbspersonen!$E5</f>
        <v>2.9354532353077909</v>
      </c>
      <c r="FF4" s="21">
        <f>100*Monatswerte!FF4/Erwerbspersonen!$E5</f>
        <v>2.8431392082245819</v>
      </c>
      <c r="FG4" s="21">
        <f>100*Monatswerte!FG4/Erwerbspersonen!$E5</f>
        <v>2.7056643621366381</v>
      </c>
      <c r="FH4" s="21">
        <f>100*Monatswerte!FH4/Erwerbspersonen!$E5</f>
        <v>2.5635406082099714</v>
      </c>
      <c r="FI4" s="21">
        <f>100*Monatswerte!FI4/Erwerbspersonen!$E5</f>
        <v>2.5901057958598157</v>
      </c>
      <c r="FJ4" s="21">
        <f>100*Monatswerte!FJ4/Erwerbspersonen!$E5</f>
        <v>2.6253046694958591</v>
      </c>
      <c r="FK4" s="21">
        <f>100*Monatswerte!FK4/Erwerbspersonen!$E5</f>
        <v>2.524356956426451</v>
      </c>
      <c r="FL4" s="21">
        <f>100*Monatswerte!FL4/Erwerbspersonen!$E5</f>
        <v>2.5117384922927748</v>
      </c>
      <c r="FM4" s="21">
        <f>100*Monatswerte!FM4/Erwerbspersonen!$E5</f>
        <v>2.5695177754311862</v>
      </c>
      <c r="FN4" s="21">
        <f>100*Monatswerte!FN4/Erwerbspersonen!$E5</f>
        <v>2.7846957953949247</v>
      </c>
      <c r="FO4" s="25">
        <f>100*Monatswerte!FO4/Erwerbspersonen!$E5</f>
        <v>2.7627795155838033</v>
      </c>
      <c r="FP4" s="21">
        <f>100*Monatswerte!FP4/Erwerbspersonen!$E5</f>
        <v>2.6910535089292238</v>
      </c>
      <c r="FQ4" s="21">
        <f>100*Monatswerte!FQ4/Erwerbspersonen!$E5</f>
        <v>2.7196110856528062</v>
      </c>
      <c r="FR4" s="21">
        <f>100*Monatswerte!FR4/Erwerbspersonen!$E5</f>
        <v>2.4127831682971053</v>
      </c>
      <c r="FS4" s="21">
        <f>100*Monatswerte!FS4/Erwerbspersonen!$E5</f>
        <v>2.1683834419185377</v>
      </c>
      <c r="FT4" s="21">
        <f>100*Monatswerte!FT4/Erwerbspersonen!$E5</f>
        <v>2.0508324865679768</v>
      </c>
      <c r="FU4" s="21">
        <f>100*Monatswerte!FU4/Erwerbspersonen!$E5</f>
        <v>1.9864119065171046</v>
      </c>
      <c r="FV4" s="21">
        <f>100*Monatswerte!FV4/Erwerbspersonen!$E5</f>
        <v>2.024267298918133</v>
      </c>
      <c r="FW4" s="21">
        <f>100*Monatswerte!FW4/Erwerbspersonen!$E5</f>
        <v>1.9897325549733351</v>
      </c>
      <c r="FX4" s="21">
        <f>100*Monatswerte!FX4/Erwerbspersonen!$E5</f>
        <v>1.9027315654200951</v>
      </c>
      <c r="FY4" s="21">
        <f>100*Monatswerte!FY4/Erwerbspersonen!$E5</f>
        <v>1.9160141592450173</v>
      </c>
      <c r="FZ4" s="27">
        <f>100*Monatswerte!FZ4/Erwerbspersonen!$E5</f>
        <v>2.0674357288491296</v>
      </c>
      <c r="GA4" s="21">
        <f>100*Monatswerte!GA4/Erwerbspersonen!$E5</f>
        <v>2.137169346429971</v>
      </c>
      <c r="GB4" s="21">
        <f>100*Monatswerte!GB4/Erwerbspersonen!$E5</f>
        <v>2.080718322674052</v>
      </c>
      <c r="GC4" s="21">
        <f>100*Monatswerte!GC4/Erwerbspersonen!$E5</f>
        <v>1.9771140908396592</v>
      </c>
      <c r="GD4" s="21">
        <f>100*Monatswerte!GD4/Erwerbspersonen!$E5</f>
        <v>1.8223718727793163</v>
      </c>
      <c r="GE4" s="21">
        <f>100*Monatswerte!GE4/Erwerbspersonen!$E5</f>
        <v>1.733378494152338</v>
      </c>
      <c r="GF4" s="21">
        <f>100*Monatswerte!GF4/Erwerbspersonen!$E5</f>
        <v>1.6809122485438956</v>
      </c>
      <c r="GG4" s="21">
        <f>100*Monatswerte!GG4/Erwerbspersonen!$E5</f>
        <v>1.6868894157651106</v>
      </c>
      <c r="GH4" s="21">
        <f>100*Monatswerte!GH4/Erwerbspersonen!$E5</f>
        <v>1.7459969582860142</v>
      </c>
      <c r="GI4" s="21">
        <f>100*Monatswerte!GI4/Erwerbspersonen!$E5</f>
        <v>1.781859961613304</v>
      </c>
      <c r="GJ4" s="21">
        <f>100*Monatswerte!GJ4/Erwerbspersonen!$E5</f>
        <v>1.8336620775305001</v>
      </c>
      <c r="GK4" s="21">
        <f>100*Monatswerte!GK4/Erwerbspersonen!$E5</f>
        <v>1.9259761046137089</v>
      </c>
      <c r="GL4" s="27">
        <f>100*Monatswerte!GL4/Erwerbspersonen!$E5</f>
        <v>2.1245508822962949</v>
      </c>
    </row>
    <row r="5" spans="1:194" s="1" customFormat="1" x14ac:dyDescent="0.2">
      <c r="A5" s="1" t="s">
        <v>2</v>
      </c>
      <c r="B5" s="1">
        <v>3</v>
      </c>
      <c r="C5" s="20">
        <f>100*Monatswerte!C5/Erwerbspersonen!$B6</f>
        <v>5.8768532122345398</v>
      </c>
      <c r="D5" s="20">
        <f>100*Monatswerte!D5/Erwerbspersonen!$B6</f>
        <v>5.8741819153198875</v>
      </c>
      <c r="E5" s="20">
        <f>100*Monatswerte!E5/Erwerbspersonen!$B6</f>
        <v>5.7018832643248301</v>
      </c>
      <c r="F5" s="20">
        <f>100*Monatswerte!F5/Erwerbspersonen!$B6</f>
        <v>5.5269133164151194</v>
      </c>
      <c r="G5" s="20">
        <f>100*Monatswerte!G5/Erwerbspersonen!$B6</f>
        <v>5.3452651262187789</v>
      </c>
      <c r="H5" s="20">
        <f>100*Monatswerte!H5/Erwerbspersonen!$B6</f>
        <v>5.194336850540938</v>
      </c>
      <c r="I5" s="20">
        <f>100*Monatswerte!I5/Erwerbspersonen!$B6</f>
        <v>5.0914919193268329</v>
      </c>
      <c r="J5" s="20">
        <f>100*Monatswerte!J5/Erwerbspersonen!$B6</f>
        <v>5.176973420595699</v>
      </c>
      <c r="K5" s="20">
        <f>100*Monatswerte!K5/Erwerbspersonen!$B6</f>
        <v>5.1275544276746361</v>
      </c>
      <c r="L5" s="20">
        <f>100*Monatswerte!L5/Erwerbspersonen!$B6</f>
        <v>5.0100173634299452</v>
      </c>
      <c r="M5" s="20">
        <f>100*Monatswerte!M5/Erwerbspersonen!$B6</f>
        <v>5.227728061974088</v>
      </c>
      <c r="N5" s="26">
        <f>100*Monatswerte!N5/Erwerbspersonen!$B6</f>
        <v>5.3973554160544941</v>
      </c>
      <c r="O5" s="20">
        <f>100*Monatswerte!O5/Erwerbspersonen!$B6</f>
        <v>5.3973554160544941</v>
      </c>
      <c r="P5" s="20">
        <f>100*Monatswerte!P5/Erwerbspersonen!$B6</f>
        <v>5.4414318151462533</v>
      </c>
      <c r="Q5" s="20">
        <f>100*Monatswerte!Q5/Erwerbspersonen!$B6</f>
        <v>5.3412581808468014</v>
      </c>
      <c r="R5" s="20">
        <f>100*Monatswerte!R5/Erwerbspersonen!$B6</f>
        <v>5.1903299051689595</v>
      </c>
      <c r="S5" s="20">
        <f>100*Monatswerte!S5/Erwerbspersonen!$B6</f>
        <v>5.1195405369306801</v>
      </c>
      <c r="T5" s="20">
        <f>100*Monatswerte!T5/Erwerbspersonen!$B6</f>
        <v>5.0113530118872713</v>
      </c>
      <c r="U5" s="20">
        <f>100*Monatswerte!U5/Erwerbspersonen!$B6</f>
        <v>4.9779618004541204</v>
      </c>
      <c r="V5" s="20">
        <f>100*Monatswerte!V5/Erwerbspersonen!$B6</f>
        <v>4.9512488313076002</v>
      </c>
      <c r="W5" s="20">
        <f>100*Monatswerte!W5/Erwerbspersonen!$B6</f>
        <v>4.8831307599839722</v>
      </c>
      <c r="X5" s="20">
        <f>100*Monatswerte!X5/Erwerbspersonen!$B6</f>
        <v>4.9378923467343396</v>
      </c>
      <c r="Y5" s="20">
        <f>100*Monatswerte!Y5/Erwerbspersonen!$B6</f>
        <v>5.0273807933751833</v>
      </c>
      <c r="Z5" s="26">
        <f>100*Monatswerte!Z5/Erwerbspersonen!$B6</f>
        <v>5.0781354347535732</v>
      </c>
      <c r="AA5" s="20">
        <f>100*Monatswerte!AA5/Erwerbspersonen!$B6</f>
        <v>5.1823160144250036</v>
      </c>
      <c r="AB5" s="20">
        <f>100*Monatswerte!AB5/Erwerbspersonen!$B6</f>
        <v>5.0447442233204223</v>
      </c>
      <c r="AC5" s="20">
        <f>100*Monatswerte!AC5/Erwerbspersonen!$B6</f>
        <v>4.9766261519967943</v>
      </c>
      <c r="AD5" s="20">
        <f>100*Monatswerte!AD5/Erwerbspersonen!$B6</f>
        <v>4.7442233204220647</v>
      </c>
      <c r="AE5" s="20">
        <f>100*Monatswerte!AE5/Erwerbspersonen!$B6</f>
        <v>4.5091491919326829</v>
      </c>
      <c r="AF5" s="20">
        <f>100*Monatswerte!AF5/Erwerbspersonen!$B6</f>
        <v>4.3795912915720585</v>
      </c>
      <c r="AG5" s="20">
        <f>100*Monatswerte!AG5/Erwerbspersonen!$B6</f>
        <v>4.2967810872178447</v>
      </c>
      <c r="AH5" s="20">
        <f>100*Monatswerte!AH5/Erwerbspersonen!$B6</f>
        <v>4.2153065313209561</v>
      </c>
      <c r="AI5" s="20">
        <f>100*Monatswerte!AI5/Erwerbspersonen!$B6</f>
        <v>4.1645518899425671</v>
      </c>
      <c r="AJ5" s="20">
        <f>100*Monatswerte!AJ5/Erwerbspersonen!$B6</f>
        <v>4.0857486309603308</v>
      </c>
      <c r="AK5" s="20">
        <f>100*Monatswerte!AK5/Erwerbspersonen!$B6</f>
        <v>4.063042607185789</v>
      </c>
      <c r="AL5" s="26">
        <f>100*Monatswerte!AL5/Erwerbspersonen!$B6</f>
        <v>4.1952718044610657</v>
      </c>
      <c r="AM5" s="20">
        <f>100*Monatswerte!AM5/Erwerbspersonen!$B6</f>
        <v>4.2246560705222382</v>
      </c>
      <c r="AN5" s="20">
        <f>100*Monatswerte!AN5/Erwerbspersonen!$B6</f>
        <v>4.1859222652597836</v>
      </c>
      <c r="AO5" s="20">
        <f>100*Monatswerte!AO5/Erwerbspersonen!$B6</f>
        <v>4.0189662080940298</v>
      </c>
      <c r="AP5" s="20">
        <f>100*Monatswerte!AP5/Erwerbspersonen!$B6</f>
        <v>3.9081073861359692</v>
      </c>
      <c r="AQ5" s="20">
        <f>100*Monatswerte!AQ5/Erwerbspersonen!$B6</f>
        <v>3.7945772672632563</v>
      </c>
      <c r="AR5" s="20">
        <f>100*Monatswerte!AR5/Erwerbspersonen!$B6</f>
        <v>3.6449846400427406</v>
      </c>
      <c r="AS5" s="20">
        <f>100*Monatswerte!AS5/Erwerbspersonen!$B6</f>
        <v>3.6209429678108722</v>
      </c>
      <c r="AT5" s="20">
        <f>100*Monatswerte!AT5/Erwerbspersonen!$B6</f>
        <v>3.5541605449445708</v>
      </c>
      <c r="AU5" s="20">
        <f>100*Monatswerte!AU5/Erwerbspersonen!$B6</f>
        <v>3.4352878322425537</v>
      </c>
      <c r="AV5" s="20">
        <f>100*Monatswerte!AV5/Erwerbspersonen!$B6</f>
        <v>3.3671697609189262</v>
      </c>
      <c r="AW5" s="20">
        <f>100*Monatswerte!AW5/Erwerbspersonen!$B6</f>
        <v>3.4887137705355951</v>
      </c>
      <c r="AX5" s="26">
        <f>100*Monatswerte!AX5/Erwerbspersonen!$B6</f>
        <v>3.6049151863229598</v>
      </c>
      <c r="AY5" s="20">
        <f>100*Monatswerte!AY5/Erwerbspersonen!$C6</f>
        <v>3.4987091276755398</v>
      </c>
      <c r="AZ5" s="20">
        <f>100*Monatswerte!AZ5/Erwerbspersonen!$C6</f>
        <v>3.3804321560747308</v>
      </c>
      <c r="BA5" s="20">
        <f>100*Monatswerte!BA5/Erwerbspersonen!$C6</f>
        <v>3.2329038904221088</v>
      </c>
      <c r="BB5" s="20">
        <f>100*Monatswerte!BB5/Erwerbspersonen!$C6</f>
        <v>3.231632095028552</v>
      </c>
      <c r="BC5" s="20">
        <f>100*Monatswerte!BC5/Erwerbspersonen!$C6</f>
        <v>3.0434063767821034</v>
      </c>
      <c r="BD5" s="20">
        <f>100*Monatswerte!BD5/Erwerbspersonen!$C6</f>
        <v>2.9225858143941803</v>
      </c>
      <c r="BE5" s="20">
        <f>100*Monatswerte!BE5/Erwerbspersonen!$C6</f>
        <v>2.8678986124712256</v>
      </c>
      <c r="BF5" s="20">
        <f>100*Monatswerte!BF5/Erwerbspersonen!$C6</f>
        <v>2.9085960650650522</v>
      </c>
      <c r="BG5" s="20">
        <f>100*Monatswerte!BG5/Erwerbspersonen!$C6</f>
        <v>2.9365755637233084</v>
      </c>
      <c r="BH5" s="20">
        <f>100*Monatswerte!BH5/Erwerbspersonen!$C6</f>
        <v>3.039590990601432</v>
      </c>
      <c r="BI5" s="20">
        <f>100*Monatswerte!BI5/Erwerbspersonen!$C6</f>
        <v>3.3130270002162052</v>
      </c>
      <c r="BJ5" s="26">
        <f>100*Monatswerte!BJ5/Erwerbspersonen!$C6</f>
        <v>3.7365348662707145</v>
      </c>
      <c r="BK5" s="20">
        <f>100*Monatswerte!BK5/Erwerbspersonen!$C6</f>
        <v>4.0939093718602555</v>
      </c>
      <c r="BL5" s="20">
        <f>100*Monatswerte!BL5/Erwerbspersonen!$C6</f>
        <v>4.3457248597845579</v>
      </c>
      <c r="BM5" s="20">
        <f>100*Monatswerte!BM5/Erwerbspersonen!$C6</f>
        <v>4.6369660049091301</v>
      </c>
      <c r="BN5" s="20">
        <f>100*Monatswerte!BN5/Erwerbspersonen!$C6</f>
        <v>4.8379096770911492</v>
      </c>
      <c r="BO5" s="20">
        <f>100*Monatswerte!BO5/Erwerbspersonen!$C6</f>
        <v>4.9510994671177304</v>
      </c>
      <c r="BP5" s="20">
        <f>100*Monatswerte!BP5/Erwerbspersonen!$C6</f>
        <v>5.2372534306680745</v>
      </c>
      <c r="BQ5" s="20">
        <f>100*Monatswerte!BQ5/Erwerbspersonen!$C6</f>
        <v>5.3542586068753257</v>
      </c>
      <c r="BR5" s="20">
        <f>100*Monatswerte!BR5/Erwerbspersonen!$C6</f>
        <v>5.4102176041918373</v>
      </c>
      <c r="BS5" s="20">
        <f>100*Monatswerte!BS5/Erwerbspersonen!$C6</f>
        <v>5.5221355988248613</v>
      </c>
      <c r="BT5" s="20">
        <f>100*Monatswerte!BT5/Erwerbspersonen!$C6</f>
        <v>5.6048022994060718</v>
      </c>
      <c r="BU5" s="20">
        <f>100*Monatswerte!BU5/Erwerbspersonen!$C6</f>
        <v>5.7701357005684928</v>
      </c>
      <c r="BV5" s="26">
        <f>100*Monatswerte!BV5/Erwerbspersonen!$C6</f>
        <v>6.0728230042350786</v>
      </c>
      <c r="BW5" s="20">
        <f>100*Monatswerte!BW5/Erwerbspersonen!$C6</f>
        <v>6.1389563647000474</v>
      </c>
      <c r="BX5" s="20">
        <f>100*Monatswerte!BX5/Erwerbspersonen!$C6</f>
        <v>6.0524742779381651</v>
      </c>
      <c r="BY5" s="20">
        <f>100*Monatswerte!BY5/Erwerbspersonen!$C6</f>
        <v>5.9291101247631284</v>
      </c>
      <c r="BZ5" s="20">
        <f>100*Monatswerte!BZ5/Erwerbspersonen!$C6</f>
        <v>5.668392069083926</v>
      </c>
      <c r="CA5" s="20">
        <f>100*Monatswerte!CA5/Erwerbspersonen!$C6</f>
        <v>5.4483714659985498</v>
      </c>
      <c r="CB5" s="20">
        <f>100*Monatswerte!CB5/Erwerbspersonen!$C6</f>
        <v>5.2321662490938454</v>
      </c>
      <c r="CC5" s="20">
        <f>100*Monatswerte!CC5/Erwerbspersonen!$C6</f>
        <v>5.0960841419832379</v>
      </c>
      <c r="CD5" s="20">
        <f>100*Monatswerte!CD5/Erwerbspersonen!$C6</f>
        <v>5.0019712828600138</v>
      </c>
      <c r="CE5" s="20">
        <f>100*Monatswerte!CE5/Erwerbspersonen!$C6</f>
        <v>4.7921250429230948</v>
      </c>
      <c r="CF5" s="20">
        <f>100*Monatswerte!CF5/Erwerbspersonen!$C6</f>
        <v>4.6649455035673864</v>
      </c>
      <c r="CG5" s="20">
        <f>100*Monatswerte!CG5/Erwerbspersonen!$C6</f>
        <v>4.622976255580002</v>
      </c>
      <c r="CH5" s="26">
        <f>100*Monatswerte!CH5/Erwerbspersonen!$C6</f>
        <v>4.7692327258390668</v>
      </c>
      <c r="CI5" s="20">
        <f>100*Monatswerte!CI5/Erwerbspersonen!$C6</f>
        <v>4.712001933128998</v>
      </c>
      <c r="CJ5" s="20">
        <f>100*Monatswerte!CJ5/Erwerbspersonen!$C6</f>
        <v>4.4983403070114081</v>
      </c>
      <c r="CK5" s="20">
        <f>100*Monatswerte!CK5/Erwerbspersonen!$C6</f>
        <v>4.3088427933714026</v>
      </c>
      <c r="CL5" s="20">
        <f>100*Monatswerte!CL5/Erwerbspersonen!$C6</f>
        <v>3.9094990397944778</v>
      </c>
      <c r="CM5" s="20">
        <f>100*Monatswerte!CM5/Erwerbspersonen!$C6</f>
        <v>3.5635706927469508</v>
      </c>
      <c r="CN5" s="20">
        <f>100*Monatswerte!CN5/Erwerbspersonen!$C6</f>
        <v>3.4961655368884252</v>
      </c>
      <c r="CO5" s="20">
        <f>100*Monatswerte!CO5/Erwerbspersonen!$C6</f>
        <v>3.3053962278548625</v>
      </c>
      <c r="CP5" s="20">
        <f>100*Monatswerte!CP5/Erwerbspersonen!$C6</f>
        <v>3.4630988566559413</v>
      </c>
      <c r="CQ5" s="20">
        <f>100*Monatswerte!CQ5/Erwerbspersonen!$C6</f>
        <v>3.4732732198043981</v>
      </c>
      <c r="CR5" s="20">
        <f>100*Monatswerte!CR5/Erwerbspersonen!$C6</f>
        <v>3.4720014244108408</v>
      </c>
      <c r="CS5" s="20">
        <f>100*Monatswerte!CS5/Erwerbspersonen!$C6</f>
        <v>3.6882066413155452</v>
      </c>
      <c r="CT5" s="26">
        <f>100*Monatswerte!CT5/Erwerbspersonen!$C6</f>
        <v>3.955283673962533</v>
      </c>
      <c r="CU5" s="20">
        <f>100*Monatswerte!CU5/Erwerbspersonen!$C6</f>
        <v>4.0659298732019993</v>
      </c>
      <c r="CV5" s="20">
        <f>100*Monatswerte!CV5/Erwerbspersonen!$C6</f>
        <v>4.0722888501697847</v>
      </c>
      <c r="CW5" s="20">
        <f>100*Monatswerte!CW5/Erwerbspersonen!$C6</f>
        <v>3.9463811062076335</v>
      </c>
      <c r="CX5" s="20">
        <f>100*Monatswerte!CX5/Erwerbspersonen!$C6</f>
        <v>3.8560836332650803</v>
      </c>
      <c r="CY5" s="20">
        <f>100*Monatswerte!CY5/Erwerbspersonen!$C6</f>
        <v>3.7441656386320568</v>
      </c>
      <c r="CZ5" s="20">
        <f>100*Monatswerte!CZ5/Erwerbspersonen!$C6</f>
        <v>3.6589553472637322</v>
      </c>
      <c r="DA5" s="20">
        <f>100*Monatswerte!DA5/Erwerbspersonen!$C6</f>
        <v>3.6398784163603759</v>
      </c>
      <c r="DB5" s="20">
        <f>100*Monatswerte!DB5/Erwerbspersonen!$C6</f>
        <v>3.7238169123351437</v>
      </c>
      <c r="DC5" s="20">
        <f>100*Monatswerte!DC5/Erwerbspersonen!$C6</f>
        <v>3.6971092090704447</v>
      </c>
      <c r="DD5" s="20">
        <f>100*Monatswerte!DD5/Erwerbspersonen!$C6</f>
        <v>3.7823195004387693</v>
      </c>
      <c r="DE5" s="20">
        <f>100*Monatswerte!DE5/Erwerbspersonen!$C6</f>
        <v>4.0621144870213284</v>
      </c>
      <c r="DF5" s="26">
        <f>100*Monatswerte!DF5/Erwerbspersonen!$C6</f>
        <v>4.3978684709203986</v>
      </c>
      <c r="DG5" s="20">
        <f>100*Monatswerte!DG5/Erwerbspersonen!$C6</f>
        <v>4.5504839181472487</v>
      </c>
      <c r="DH5" s="20">
        <f>100*Monatswerte!DH5/Erwerbspersonen!$C6</f>
        <v>4.5326787826374497</v>
      </c>
      <c r="DI5" s="20">
        <f>100*Monatswerte!DI5/Erwerbspersonen!$C6</f>
        <v>4.4067710386752976</v>
      </c>
      <c r="DJ5" s="20">
        <f>100*Monatswerte!DJ5/Erwerbspersonen!$C6</f>
        <v>4.2579709776291192</v>
      </c>
      <c r="DK5" s="20">
        <f>100*Monatswerte!DK5/Erwerbspersonen!$C6</f>
        <v>4.1422375968154244</v>
      </c>
      <c r="DL5" s="20">
        <f>100*Monatswerte!DL5/Erwerbspersonen!$C6</f>
        <v>4.0048836943112596</v>
      </c>
      <c r="DM5" s="20">
        <f>100*Monatswerte!DM5/Erwerbspersonen!$C6</f>
        <v>4.0582991008406566</v>
      </c>
      <c r="DN5" s="20">
        <f>100*Monatswerte!DN5/Erwerbspersonen!$C6</f>
        <v>3.9476529016011903</v>
      </c>
      <c r="DO5" s="20">
        <f>100*Monatswerte!DO5/Erwerbspersonen!$C6</f>
        <v>3.9005964720395783</v>
      </c>
      <c r="DP5" s="20">
        <f>100*Monatswerte!DP5/Erwerbspersonen!$C6</f>
        <v>4.0493965330857575</v>
      </c>
      <c r="DQ5" s="20">
        <f>100*Monatswerte!DQ5/Erwerbspersonen!$C6</f>
        <v>4.2261760927901921</v>
      </c>
      <c r="DR5" s="26">
        <f>100*Monatswerte!DR5/Erwerbspersonen!$C6</f>
        <v>4.4538274682369101</v>
      </c>
      <c r="DS5" s="20">
        <f>100*Monatswerte!DS5/Erwerbspersonen!$D6</f>
        <v>4.3528064146620844</v>
      </c>
      <c r="DT5" s="20">
        <f>100*Monatswerte!DT5/Erwerbspersonen!$D6</f>
        <v>4.2659516886321009</v>
      </c>
      <c r="DU5" s="20">
        <f>100*Monatswerte!DU5/Erwerbspersonen!$D6</f>
        <v>4.1539216796948759</v>
      </c>
      <c r="DV5" s="20">
        <f>100*Monatswerte!DV5/Erwerbspersonen!$D6</f>
        <v>4.010422567123598</v>
      </c>
      <c r="DW5" s="20">
        <f>100*Monatswerte!DW5/Erwerbspersonen!$D6</f>
        <v>3.8820286242966655</v>
      </c>
      <c r="DX5" s="20">
        <f>100*Monatswerte!DX5/Erwerbspersonen!$D6</f>
        <v>3.7825862568130608</v>
      </c>
      <c r="DY5" s="20">
        <f>100*Monatswerte!DY5/Erwerbspersonen!$D6</f>
        <v>3.7322356909985777</v>
      </c>
      <c r="DZ5" s="20">
        <f>100*Monatswerte!DZ5/Erwerbspersonen!$D6</f>
        <v>3.6076180406077314</v>
      </c>
      <c r="EA5" s="20">
        <f>100*Monatswerte!EA5/Erwerbspersonen!$D6</f>
        <v>3.5786664652644036</v>
      </c>
      <c r="EB5" s="20">
        <f>100*Monatswerte!EB5/Erwerbspersonen!$D6</f>
        <v>3.5899953425726623</v>
      </c>
      <c r="EC5" s="20">
        <f>100*Monatswerte!EC5/Erwerbspersonen!$D6</f>
        <v>3.7762924360862504</v>
      </c>
      <c r="ED5" s="20">
        <f>100*Monatswerte!ED5/Erwerbspersonen!$D6</f>
        <v>4.0846896516999607</v>
      </c>
      <c r="EE5" s="24">
        <f>100*Monatswerte!EE5/Erwerbspersonen!$D6</f>
        <v>4.1136412270432885</v>
      </c>
      <c r="EF5" s="20">
        <f>100*Monatswerte!EF5/Erwerbspersonen!$D6</f>
        <v>4.1035711138803919</v>
      </c>
      <c r="EG5" s="20">
        <f>100*Monatswerte!EG5/Erwerbspersonen!$D6</f>
        <v>4.1161587553340127</v>
      </c>
      <c r="EH5" s="20">
        <f>100*Monatswerte!EH5/Erwerbspersonen!$D6</f>
        <v>4.1098649346072023</v>
      </c>
      <c r="EI5" s="20">
        <f>100*Monatswerte!EI5/Erwerbspersonen!$D6</f>
        <v>4.0079050388328739</v>
      </c>
      <c r="EJ5" s="20">
        <f>100*Monatswerte!EJ5/Erwerbspersonen!$D6</f>
        <v>4.0154576237050463</v>
      </c>
      <c r="EK5" s="20">
        <f>100*Monatswerte!EK5/Erwerbspersonen!$D6</f>
        <v>4.0632906612288053</v>
      </c>
      <c r="EL5" s="20">
        <f>100*Monatswerte!EL5/Erwerbspersonen!$D6</f>
        <v>4.0872071799906848</v>
      </c>
      <c r="EM5" s="20">
        <f>100*Monatswerte!EM5/Erwerbspersonen!$D6</f>
        <v>4.1035711138803919</v>
      </c>
      <c r="EN5" s="20">
        <f>100*Monatswerte!EN5/Erwerbspersonen!$D6</f>
        <v>4.1992371889279108</v>
      </c>
      <c r="EO5" s="20">
        <f>100*Monatswerte!EO5/Erwerbspersonen!$D6</f>
        <v>4.5831602532633458</v>
      </c>
      <c r="EP5" s="20">
        <f>100*Monatswerte!EP5/Erwerbspersonen!$D6</f>
        <v>4.8827461198595223</v>
      </c>
      <c r="EQ5" s="24">
        <f>100*Monatswerte!EQ5/Erwerbspersonen!$D6</f>
        <v>4.9054038744760398</v>
      </c>
      <c r="ER5" s="20">
        <f>100*Monatswerte!ER5/Erwerbspersonen!$D6</f>
        <v>4.9683420817441437</v>
      </c>
      <c r="ES5" s="20">
        <f>100*Monatswerte!ES5/Erwerbspersonen!$D6</f>
        <v>4.9016275820399535</v>
      </c>
      <c r="ET5" s="20">
        <f>100*Monatswerte!ET5/Erwerbspersonen!$D6</f>
        <v>4.7895975731027276</v>
      </c>
      <c r="EU5" s="20">
        <f>100*Monatswerte!EU5/Erwerbspersonen!$D6</f>
        <v>4.683861384892313</v>
      </c>
      <c r="EV5" s="20">
        <f>100*Monatswerte!EV5/Erwerbspersonen!$D6</f>
        <v>4.6398046398046402</v>
      </c>
      <c r="EW5" s="20">
        <f>100*Monatswerte!EW5/Erwerbspersonen!$D6</f>
        <v>4.5340684515942247</v>
      </c>
      <c r="EX5" s="20">
        <f>100*Monatswerte!EX5/Erwerbspersonen!$D6</f>
        <v>4.6259582342056573</v>
      </c>
      <c r="EY5" s="20">
        <f>100*Monatswerte!EY5/Erwerbspersonen!$D6</f>
        <v>4.6763088000201405</v>
      </c>
      <c r="EZ5" s="20">
        <f>100*Monatswerte!EZ5/Erwerbspersonen!$D6</f>
        <v>4.7241418375438995</v>
      </c>
      <c r="FA5" s="20">
        <f>100*Monatswerte!FA5/Erwerbspersonen!$D6</f>
        <v>4.9683420817441437</v>
      </c>
      <c r="FB5" s="26">
        <f>100*Monatswerte!FB5/Erwerbspersonen!$D6</f>
        <v>5.1936608637639567</v>
      </c>
      <c r="FC5" s="20">
        <f>100*Monatswerte!FC5/Erwerbspersonen!$E6</f>
        <v>5.0811885562796864</v>
      </c>
      <c r="FD5" s="20">
        <f>100*Monatswerte!FD5/Erwerbspersonen!$E6</f>
        <v>5.0370043079642111</v>
      </c>
      <c r="FE5" s="20">
        <f>100*Monatswerte!FE5/Erwerbspersonen!$E6</f>
        <v>4.9228616664825653</v>
      </c>
      <c r="FF5" s="20">
        <f>100*Monatswerte!FF5/Erwerbspersonen!$E6</f>
        <v>4.7068497858291298</v>
      </c>
      <c r="FG5" s="20">
        <f>100*Monatswerte!FG5/Erwerbspersonen!$E6</f>
        <v>4.5828884224996012</v>
      </c>
      <c r="FH5" s="20">
        <f>100*Monatswerte!FH5/Erwerbspersonen!$E6</f>
        <v>4.461381739632043</v>
      </c>
      <c r="FI5" s="20">
        <f>100*Monatswerte!FI5/Erwerbspersonen!$E6</f>
        <v>4.4822465235587954</v>
      </c>
      <c r="FJ5" s="20">
        <f>100*Monatswerte!FJ5/Erwerbspersonen!$E6</f>
        <v>4.3693312223081362</v>
      </c>
      <c r="FK5" s="20">
        <f>100*Monatswerte!FK5/Erwerbspersonen!$E6</f>
        <v>4.3681038820771505</v>
      </c>
      <c r="FL5" s="20">
        <f>100*Monatswerte!FL5/Erwerbspersonen!$E6</f>
        <v>4.3681038820771505</v>
      </c>
      <c r="FM5" s="20">
        <f>100*Monatswerte!FM5/Erwerbspersonen!$E6</f>
        <v>4.5632509788038345</v>
      </c>
      <c r="FN5" s="20">
        <f>100*Monatswerte!FN5/Erwerbspersonen!$E6</f>
        <v>4.6872123421333631</v>
      </c>
      <c r="FO5" s="24">
        <f>100*Monatswerte!FO5/Erwerbspersonen!$E6</f>
        <v>4.6000711857333973</v>
      </c>
      <c r="FP5" s="20">
        <f>100*Monatswerte!FP5/Erwerbspersonen!$E6</f>
        <v>4.4785645028658392</v>
      </c>
      <c r="FQ5" s="20">
        <f>100*Monatswerte!FQ5/Erwerbspersonen!$E6</f>
        <v>4.4233341924714953</v>
      </c>
      <c r="FR5" s="20">
        <f>100*Monatswerte!FR5/Erwerbspersonen!$E6</f>
        <v>4.2355511371307237</v>
      </c>
      <c r="FS5" s="20">
        <f>100*Monatswerte!FS5/Erwerbspersonen!$E6</f>
        <v>4.0170845760153169</v>
      </c>
      <c r="FT5" s="20">
        <f>100*Monatswerte!FT5/Erwerbspersonen!$E6</f>
        <v>3.8268468402125753</v>
      </c>
      <c r="FU5" s="20">
        <f>100*Monatswerte!FU5/Erwerbspersonen!$E6</f>
        <v>3.81211875744075</v>
      </c>
      <c r="FV5" s="20">
        <f>100*Monatswerte!FV5/Erwerbspersonen!$E6</f>
        <v>3.7384783435816242</v>
      </c>
      <c r="FW5" s="20">
        <f>100*Monatswerte!FW5/Erwerbspersonen!$E6</f>
        <v>3.6574738883365856</v>
      </c>
      <c r="FX5" s="20">
        <f>100*Monatswerte!FX5/Erwerbspersonen!$E6</f>
        <v>3.7077948378069885</v>
      </c>
      <c r="FY5" s="20">
        <f>100*Monatswerte!FY5/Erwerbspersonen!$E6</f>
        <v>3.9508082035421039</v>
      </c>
      <c r="FZ5" s="26">
        <f>100*Monatswerte!FZ5/Erwerbspersonen!$E6</f>
        <v>4.0968616910293703</v>
      </c>
      <c r="GA5" s="20">
        <f>100*Monatswerte!GA5/Erwerbspersonen!$E6</f>
        <v>4.1091350933392246</v>
      </c>
      <c r="GB5" s="20">
        <f>100*Monatswerte!GB5/Erwerbspersonen!$E6</f>
        <v>4.052677442713895</v>
      </c>
      <c r="GC5" s="20">
        <f>100*Monatswerte!GC5/Erwerbspersonen!$E6</f>
        <v>3.9532628840040749</v>
      </c>
      <c r="GD5" s="20">
        <f>100*Monatswerte!GD5/Erwerbspersonen!$E6</f>
        <v>3.7912539735139976</v>
      </c>
      <c r="GE5" s="20">
        <f>100*Monatswerte!GE5/Erwerbspersonen!$E6</f>
        <v>3.6476551664887022</v>
      </c>
      <c r="GF5" s="20">
        <f>100*Monatswerte!GF5/Erwerbspersonen!$E6</f>
        <v>3.5776967733225327</v>
      </c>
      <c r="GG5" s="20">
        <f>100*Monatswerte!GG5/Erwerbspersonen!$E6</f>
        <v>3.5776967733225327</v>
      </c>
      <c r="GH5" s="20">
        <f>100*Monatswerte!GH5/Erwerbspersonen!$E6</f>
        <v>3.5016016790014359</v>
      </c>
      <c r="GI5" s="20">
        <f>100*Monatswerte!GI5/Erwerbspersonen!$E6</f>
        <v>3.5433312468549407</v>
      </c>
      <c r="GJ5" s="20">
        <f>100*Monatswerte!GJ5/Erwerbspersonen!$E6</f>
        <v>3.6820206929562942</v>
      </c>
      <c r="GK5" s="20">
        <f>100*Monatswerte!GK5/Erwerbspersonen!$E6</f>
        <v>3.9115333161505701</v>
      </c>
      <c r="GL5" s="26">
        <f>100*Monatswerte!GL5/Erwerbspersonen!$E6</f>
        <v>4.1275451968040064</v>
      </c>
    </row>
    <row r="6" spans="1:194" s="1" customFormat="1" x14ac:dyDescent="0.2">
      <c r="A6" s="1" t="s">
        <v>3</v>
      </c>
      <c r="B6" s="1">
        <v>4</v>
      </c>
      <c r="C6" s="20">
        <f>100*Monatswerte!C6/Erwerbspersonen!$B7</f>
        <v>5.6440467141178914</v>
      </c>
      <c r="D6" s="20">
        <f>100*Monatswerte!D6/Erwerbspersonen!$B7</f>
        <v>5.6613226452905812</v>
      </c>
      <c r="E6" s="20">
        <f>100*Monatswerte!E6/Erwerbspersonen!$B7</f>
        <v>5.6112224448897798</v>
      </c>
      <c r="F6" s="20">
        <f>100*Monatswerte!F6/Erwerbspersonen!$B7</f>
        <v>5.5818533618962061</v>
      </c>
      <c r="G6" s="20">
        <f>100*Monatswerte!G6/Erwerbspersonen!$B7</f>
        <v>5.421187201990187</v>
      </c>
      <c r="H6" s="20">
        <f>100*Monatswerte!H6/Erwerbspersonen!$B7</f>
        <v>5.3918181189966141</v>
      </c>
      <c r="I6" s="20">
        <f>100*Monatswerte!I6/Erwerbspersonen!$B7</f>
        <v>5.5576670582544399</v>
      </c>
      <c r="J6" s="20">
        <f>100*Monatswerte!J6/Erwerbspersonen!$B7</f>
        <v>5.7649782323267225</v>
      </c>
      <c r="K6" s="20">
        <f>100*Monatswerte!K6/Erwerbspersonen!$B7</f>
        <v>5.6561398659387745</v>
      </c>
      <c r="L6" s="20">
        <f>100*Monatswerte!L6/Erwerbspersonen!$B7</f>
        <v>5.4591942505701061</v>
      </c>
      <c r="M6" s="20">
        <f>100*Monatswerte!M6/Erwerbspersonen!$B7</f>
        <v>5.5058392647363696</v>
      </c>
      <c r="N6" s="26">
        <f>100*Monatswerte!N6/Erwerbspersonen!$B7</f>
        <v>5.6008568861861656</v>
      </c>
      <c r="O6" s="20">
        <f>100*Monatswerte!O6/Erwerbspersonen!$B7</f>
        <v>5.6595950521733123</v>
      </c>
      <c r="P6" s="20">
        <f>100*Monatswerte!P6/Erwerbspersonen!$B7</f>
        <v>5.7425195218022251</v>
      </c>
      <c r="Q6" s="20">
        <f>100*Monatswerte!Q6/Erwerbspersonen!$B7</f>
        <v>5.5904913274825514</v>
      </c>
      <c r="R6" s="20">
        <f>100*Monatswerte!R6/Erwerbspersonen!$B7</f>
        <v>5.488563333563679</v>
      </c>
      <c r="S6" s="20">
        <f>100*Monatswerte!S6/Erwerbspersonen!$B7</f>
        <v>5.5438463133162879</v>
      </c>
      <c r="T6" s="20">
        <f>100*Monatswerte!T6/Erwerbspersonen!$B7</f>
        <v>5.5369359408472114</v>
      </c>
      <c r="U6" s="20">
        <f>100*Monatswerte!U6/Erwerbspersonen!$B7</f>
        <v>5.569760210075323</v>
      </c>
      <c r="V6" s="20">
        <f>100*Monatswerte!V6/Erwerbspersonen!$B7</f>
        <v>5.6855089489323474</v>
      </c>
      <c r="W6" s="20">
        <f>100*Monatswerte!W6/Erwerbspersonen!$B7</f>
        <v>5.6889641351668851</v>
      </c>
      <c r="X6" s="20">
        <f>100*Monatswerte!X6/Erwerbspersonen!$B7</f>
        <v>5.6267707829452007</v>
      </c>
      <c r="Y6" s="20">
        <f>100*Monatswerte!Y6/Erwerbspersonen!$B7</f>
        <v>5.6112224448897798</v>
      </c>
      <c r="Z6" s="26">
        <f>100*Monatswerte!Z6/Erwerbspersonen!$B7</f>
        <v>5.5939465137170892</v>
      </c>
      <c r="AA6" s="20">
        <f>100*Monatswerte!AA6/Erwerbspersonen!$B7</f>
        <v>5.5196600096745216</v>
      </c>
      <c r="AB6" s="20">
        <f>100*Monatswerte!AB6/Erwerbspersonen!$B7</f>
        <v>5.4868357404464101</v>
      </c>
      <c r="AC6" s="20">
        <f>100*Monatswerte!AC6/Erwerbspersonen!$B7</f>
        <v>5.4522838781010297</v>
      </c>
      <c r="AD6" s="20">
        <f>100*Monatswerte!AD6/Erwerbspersonen!$B7</f>
        <v>5.3641766291203092</v>
      </c>
      <c r="AE6" s="20">
        <f>100*Monatswerte!AE6/Erwerbspersonen!$B7</f>
        <v>5.2173312141524431</v>
      </c>
      <c r="AF6" s="20">
        <f>100*Monatswerte!AF6/Erwerbspersonen!$B7</f>
        <v>5.1205859995853773</v>
      </c>
      <c r="AG6" s="20">
        <f>100*Monatswerte!AG6/Erwerbspersonen!$B7</f>
        <v>5.137861930758068</v>
      </c>
      <c r="AH6" s="20">
        <f>100*Monatswerte!AH6/Erwerbspersonen!$B7</f>
        <v>5.15168267569622</v>
      </c>
      <c r="AI6" s="20">
        <f>100*Monatswerte!AI6/Erwerbspersonen!$B7</f>
        <v>5.0497546817773475</v>
      </c>
      <c r="AJ6" s="20">
        <f>100*Monatswerte!AJ6/Erwerbspersonen!$B7</f>
        <v>4.9098196392785569</v>
      </c>
      <c r="AK6" s="20">
        <f>100*Monatswerte!AK6/Erwerbspersonen!$B7</f>
        <v>4.840715914587796</v>
      </c>
      <c r="AL6" s="26">
        <f>100*Monatswerte!AL6/Erwerbspersonen!$B7</f>
        <v>4.8303503558841818</v>
      </c>
      <c r="AM6" s="20">
        <f>100*Monatswerte!AM6/Erwerbspersonen!$B7</f>
        <v>4.7975260866560712</v>
      </c>
      <c r="AN6" s="20">
        <f>100*Monatswerte!AN6/Erwerbspersonen!$B7</f>
        <v>4.7888881210697258</v>
      </c>
      <c r="AO6" s="20">
        <f>100*Monatswerte!AO6/Erwerbspersonen!$B7</f>
        <v>4.7370603275516547</v>
      </c>
      <c r="AP6" s="20">
        <f>100*Monatswerte!AP6/Erwerbspersonen!$B7</f>
        <v>4.5591182364729459</v>
      </c>
      <c r="AQ6" s="20">
        <f>100*Monatswerte!AQ6/Erwerbspersonen!$B7</f>
        <v>4.5072904429548757</v>
      </c>
      <c r="AR6" s="20">
        <f>100*Monatswerte!AR6/Erwerbspersonen!$B7</f>
        <v>4.476193766844033</v>
      </c>
      <c r="AS6" s="20">
        <f>100*Monatswerte!AS6/Erwerbspersonen!$B7</f>
        <v>4.5159284085412201</v>
      </c>
      <c r="AT6" s="20">
        <f>100*Monatswerte!AT6/Erwerbspersonen!$B7</f>
        <v>4.5746665745283668</v>
      </c>
      <c r="AU6" s="20">
        <f>100*Monatswerte!AU6/Erwerbspersonen!$B7</f>
        <v>4.4330039389123073</v>
      </c>
      <c r="AV6" s="20">
        <f>100*Monatswerte!AV6/Erwerbspersonen!$B7</f>
        <v>4.3829037385115059</v>
      </c>
      <c r="AW6" s="20">
        <f>100*Monatswerte!AW6/Erwerbspersonen!$B7</f>
        <v>4.3518070624006633</v>
      </c>
      <c r="AX6" s="26">
        <f>100*Monatswerte!AX6/Erwerbspersonen!$B7</f>
        <v>4.4295487526777695</v>
      </c>
      <c r="AY6" s="20">
        <f>100*Monatswerte!AY6/Erwerbspersonen!$C7</f>
        <v>3.9719194531682986</v>
      </c>
      <c r="AZ6" s="20">
        <f>100*Monatswerte!AZ6/Erwerbspersonen!$C7</f>
        <v>3.7871790134860519</v>
      </c>
      <c r="BA6" s="20">
        <f>100*Monatswerte!BA6/Erwerbspersonen!$C7</f>
        <v>3.8241271014225013</v>
      </c>
      <c r="BB6" s="20">
        <f>100*Monatswerte!BB6/Erwerbspersonen!$C7</f>
        <v>3.7687049695178274</v>
      </c>
      <c r="BC6" s="20">
        <f>100*Monatswerte!BC6/Erwerbspersonen!$C7</f>
        <v>3.5947410554837123</v>
      </c>
      <c r="BD6" s="20">
        <f>100*Monatswerte!BD6/Erwerbspersonen!$C7</f>
        <v>3.4731202660262332</v>
      </c>
      <c r="BE6" s="20">
        <f>100*Monatswerte!BE6/Erwerbspersonen!$C7</f>
        <v>3.5577929675472628</v>
      </c>
      <c r="BF6" s="20">
        <f>100*Monatswerte!BF6/Erwerbspersonen!$C7</f>
        <v>3.4731202660262332</v>
      </c>
      <c r="BG6" s="20">
        <f>100*Monatswerte!BG6/Erwerbspersonen!$C7</f>
        <v>3.5531744565552068</v>
      </c>
      <c r="BH6" s="20">
        <f>100*Monatswerte!BH6/Erwerbspersonen!$C7</f>
        <v>3.5254633906028698</v>
      </c>
      <c r="BI6" s="20">
        <f>100*Monatswerte!BI6/Erwerbspersonen!$C7</f>
        <v>3.5393189235790383</v>
      </c>
      <c r="BJ6" s="26">
        <f>100*Monatswerte!BJ6/Erwerbspersonen!$C7</f>
        <v>3.7209803559332473</v>
      </c>
      <c r="BK6" s="20">
        <f>100*Monatswerte!BK6/Erwerbspersonen!$C7</f>
        <v>3.914957817599606</v>
      </c>
      <c r="BL6" s="20">
        <f>100*Monatswerte!BL6/Erwerbspersonen!$C7</f>
        <v>4.0150255557608228</v>
      </c>
      <c r="BM6" s="20">
        <f>100*Monatswerte!BM6/Erwerbspersonen!$C7</f>
        <v>4.165896914834657</v>
      </c>
      <c r="BN6" s="20">
        <f>100*Monatswerte!BN6/Erwerbspersonen!$C7</f>
        <v>4.2243980540673691</v>
      </c>
      <c r="BO6" s="20">
        <f>100*Monatswerte!BO6/Erwerbspersonen!$C7</f>
        <v>4.2921362152841924</v>
      </c>
      <c r="BP6" s="20">
        <f>100*Monatswerte!BP6/Erwerbspersonen!$C7</f>
        <v>4.6138924810641049</v>
      </c>
      <c r="BQ6" s="20">
        <f>100*Monatswerte!BQ6/Erwerbspersonen!$C7</f>
        <v>4.8155674610505574</v>
      </c>
      <c r="BR6" s="20">
        <f>100*Monatswerte!BR6/Erwerbspersonen!$C7</f>
        <v>4.9448857688281302</v>
      </c>
      <c r="BS6" s="20">
        <f>100*Monatswerte!BS6/Erwerbspersonen!$C7</f>
        <v>4.9956893897407477</v>
      </c>
      <c r="BT6" s="20">
        <f>100*Monatswerte!BT6/Erwerbspersonen!$C7</f>
        <v>5.0249399593571029</v>
      </c>
      <c r="BU6" s="20">
        <f>100*Monatswerte!BU6/Erwerbspersonen!$C7</f>
        <v>5.0972966315659836</v>
      </c>
      <c r="BV6" s="26">
        <f>100*Monatswerte!BV6/Erwerbspersonen!$C7</f>
        <v>5.2774185602561738</v>
      </c>
      <c r="BW6" s="20">
        <f>100*Monatswerte!BW6/Erwerbspersonen!$C7</f>
        <v>5.1711928074388815</v>
      </c>
      <c r="BX6" s="20">
        <f>100*Monatswerte!BX6/Erwerbspersonen!$C7</f>
        <v>5.166574296446826</v>
      </c>
      <c r="BY6" s="20">
        <f>100*Monatswerte!BY6/Erwerbspersonen!$C7</f>
        <v>5.2219964283514999</v>
      </c>
      <c r="BZ6" s="20">
        <f>100*Monatswerte!BZ6/Erwerbspersonen!$C7</f>
        <v>5.0095449227169162</v>
      </c>
      <c r="CA6" s="20">
        <f>100*Monatswerte!CA6/Erwerbspersonen!$C7</f>
        <v>4.8848451259313999</v>
      </c>
      <c r="CB6" s="20">
        <f>100*Monatswerte!CB6/Erwerbspersonen!$C7</f>
        <v>4.7847773877701831</v>
      </c>
      <c r="CC6" s="20">
        <f>100*Monatswerte!CC6/Erwerbspersonen!$C7</f>
        <v>4.8124884537225201</v>
      </c>
      <c r="CD6" s="20">
        <f>100*Monatswerte!CD6/Erwerbspersonen!$C7</f>
        <v>4.8001724244103698</v>
      </c>
      <c r="CE6" s="20">
        <f>100*Monatswerte!CE6/Erwerbspersonen!$C7</f>
        <v>4.68009113861691</v>
      </c>
      <c r="CF6" s="20">
        <f>100*Monatswerte!CF6/Erwerbspersonen!$C7</f>
        <v>4.68009113861691</v>
      </c>
      <c r="CG6" s="20">
        <f>100*Monatswerte!CG6/Erwerbspersonen!$C7</f>
        <v>4.5569308454954127</v>
      </c>
      <c r="CH6" s="26">
        <f>100*Monatswerte!CH6/Erwerbspersonen!$C7</f>
        <v>4.530759283207094</v>
      </c>
      <c r="CI6" s="20">
        <f>100*Monatswerte!CI6/Erwerbspersonen!$C7</f>
        <v>4.4368495597019519</v>
      </c>
      <c r="CJ6" s="20">
        <f>100*Monatswerte!CJ6/Erwerbspersonen!$C7</f>
        <v>4.3290843032206414</v>
      </c>
      <c r="CK6" s="20">
        <f>100*Monatswerte!CK6/Erwerbspersonen!$C7</f>
        <v>4.2305560687234438</v>
      </c>
      <c r="CL6" s="20">
        <f>100*Monatswerte!CL6/Erwerbspersonen!$C7</f>
        <v>3.9057207956154936</v>
      </c>
      <c r="CM6" s="20">
        <f>100*Monatswerte!CM6/Erwerbspersonen!$C7</f>
        <v>3.7702444731818461</v>
      </c>
      <c r="CN6" s="20">
        <f>100*Monatswerte!CN6/Erwerbspersonen!$C7</f>
        <v>3.7148223412771721</v>
      </c>
      <c r="CO6" s="20">
        <f>100*Monatswerte!CO6/Erwerbspersonen!$C7</f>
        <v>3.6455446763963297</v>
      </c>
      <c r="CP6" s="20">
        <f>100*Monatswerte!CP6/Erwerbspersonen!$C7</f>
        <v>3.6301496397561426</v>
      </c>
      <c r="CQ6" s="20">
        <f>100*Monatswerte!CQ6/Erwerbspersonen!$C7</f>
        <v>3.5947410554837123</v>
      </c>
      <c r="CR6" s="20">
        <f>100*Monatswerte!CR6/Erwerbspersonen!$C7</f>
        <v>3.6640187203645547</v>
      </c>
      <c r="CS6" s="20">
        <f>100*Monatswerte!CS6/Erwerbspersonen!$C7</f>
        <v>3.8379826343986698</v>
      </c>
      <c r="CT6" s="26">
        <f>100*Monatswerte!CT6/Erwerbspersonen!$C7</f>
        <v>3.8918652626393251</v>
      </c>
      <c r="CU6" s="20">
        <f>100*Monatswerte!CU6/Erwerbspersonen!$C7</f>
        <v>3.8656937003510068</v>
      </c>
      <c r="CV6" s="20">
        <f>100*Monatswerte!CV6/Erwerbspersonen!$C7</f>
        <v>3.8687727076790441</v>
      </c>
      <c r="CW6" s="20">
        <f>100*Monatswerte!CW6/Erwerbspersonen!$C7</f>
        <v>3.7148223412771721</v>
      </c>
      <c r="CX6" s="20">
        <f>100*Monatswerte!CX6/Erwerbspersonen!$C7</f>
        <v>3.7148223412771721</v>
      </c>
      <c r="CY6" s="20">
        <f>100*Monatswerte!CY6/Erwerbspersonen!$C7</f>
        <v>3.694808793644929</v>
      </c>
      <c r="CZ6" s="20">
        <f>100*Monatswerte!CZ6/Erwerbspersonen!$C7</f>
        <v>3.7286778742533406</v>
      </c>
      <c r="DA6" s="20">
        <f>100*Monatswerte!DA6/Erwerbspersonen!$C7</f>
        <v>3.8333641234066138</v>
      </c>
      <c r="DB6" s="20">
        <f>100*Monatswerte!DB6/Erwerbspersonen!$C7</f>
        <v>3.9180368249276434</v>
      </c>
      <c r="DC6" s="20">
        <f>100*Monatswerte!DC6/Erwerbspersonen!$C7</f>
        <v>3.9580639201921302</v>
      </c>
      <c r="DD6" s="20">
        <f>100*Monatswerte!DD6/Erwerbspersonen!$C7</f>
        <v>4.128948826898208</v>
      </c>
      <c r="DE6" s="20">
        <f>100*Monatswerte!DE6/Erwerbspersonen!$C7</f>
        <v>4.316768273908492</v>
      </c>
      <c r="DF6" s="26">
        <f>100*Monatswerte!DF6/Erwerbspersonen!$C7</f>
        <v>4.3906644497813909</v>
      </c>
      <c r="DG6" s="20">
        <f>100*Monatswerte!DG6/Erwerbspersonen!$C7</f>
        <v>4.5292197795430758</v>
      </c>
      <c r="DH6" s="20">
        <f>100*Monatswerte!DH6/Erwerbspersonen!$C7</f>
        <v>4.4953506989346632</v>
      </c>
      <c r="DI6" s="20">
        <f>100*Monatswerte!DI6/Erwerbspersonen!$C7</f>
        <v>4.3567953691729784</v>
      </c>
      <c r="DJ6" s="20">
        <f>100*Monatswerte!DJ6/Erwerbspersonen!$C7</f>
        <v>4.316768273908492</v>
      </c>
      <c r="DK6" s="20">
        <f>100*Monatswerte!DK6/Erwerbspersonen!$C7</f>
        <v>4.1905289734589566</v>
      </c>
      <c r="DL6" s="20">
        <f>100*Monatswerte!DL6/Erwerbspersonen!$C7</f>
        <v>4.1874499661309192</v>
      </c>
      <c r="DM6" s="20">
        <f>100*Monatswerte!DM6/Erwerbspersonen!$C7</f>
        <v>4.1751339368187699</v>
      </c>
      <c r="DN6" s="20">
        <f>100*Monatswerte!DN6/Erwerbspersonen!$C7</f>
        <v>4.1905289734589566</v>
      </c>
      <c r="DO6" s="20">
        <f>100*Monatswerte!DO6/Erwerbspersonen!$C7</f>
        <v>4.1073957756019457</v>
      </c>
      <c r="DP6" s="20">
        <f>100*Monatswerte!DP6/Erwerbspersonen!$C7</f>
        <v>4.1766734404827881</v>
      </c>
      <c r="DQ6" s="20">
        <f>100*Monatswerte!DQ6/Erwerbspersonen!$C7</f>
        <v>4.2197795430753127</v>
      </c>
      <c r="DR6" s="26">
        <f>100*Monatswerte!DR6/Erwerbspersonen!$C7</f>
        <v>4.1458833672024138</v>
      </c>
      <c r="DS6" s="20">
        <f>100*Monatswerte!DS6/Erwerbspersonen!$D7</f>
        <v>4.0519418059396415</v>
      </c>
      <c r="DT6" s="20">
        <f>100*Monatswerte!DT6/Erwerbspersonen!$D7</f>
        <v>4.0143681615967299</v>
      </c>
      <c r="DU6" s="20">
        <f>100*Monatswerte!DU6/Erwerbspersonen!$D7</f>
        <v>3.9422267644583382</v>
      </c>
      <c r="DV6" s="20">
        <f>100*Monatswerte!DV6/Erwerbspersonen!$D7</f>
        <v>3.8866177708308283</v>
      </c>
      <c r="DW6" s="20">
        <f>100*Monatswerte!DW6/Erwerbspersonen!$D7</f>
        <v>3.7844174582181074</v>
      </c>
      <c r="DX6" s="20">
        <f>100*Monatswerte!DX6/Erwerbspersonen!$D7</f>
        <v>3.8084645905975711</v>
      </c>
      <c r="DY6" s="20">
        <f>100*Monatswerte!DY6/Erwerbspersonen!$D7</f>
        <v>3.8264999398821691</v>
      </c>
      <c r="DZ6" s="20">
        <f>100*Monatswerte!DZ6/Erwerbspersonen!$D7</f>
        <v>3.7182878441745824</v>
      </c>
      <c r="EA6" s="20">
        <f>100*Monatswerte!EA6/Erwerbspersonen!$D7</f>
        <v>3.6777083082842372</v>
      </c>
      <c r="EB6" s="20">
        <f>100*Monatswerte!EB6/Erwerbspersonen!$D7</f>
        <v>3.6521582301310569</v>
      </c>
      <c r="EC6" s="20">
        <f>100*Monatswerte!EC6/Erwerbspersonen!$D7</f>
        <v>3.6626788505470724</v>
      </c>
      <c r="ED6" s="20">
        <f>100*Monatswerte!ED6/Erwerbspersonen!$D7</f>
        <v>3.7242996272694482</v>
      </c>
      <c r="EE6" s="24">
        <f>100*Monatswerte!EE6/Erwerbspersonen!$D7</f>
        <v>3.6942407117951186</v>
      </c>
      <c r="EF6" s="20">
        <f>100*Monatswerte!EF6/Erwerbspersonen!$D7</f>
        <v>3.7753997835758084</v>
      </c>
      <c r="EG6" s="20">
        <f>100*Monatswerte!EG6/Erwerbspersonen!$D7</f>
        <v>3.919682577852591</v>
      </c>
      <c r="EH6" s="20">
        <f>100*Monatswerte!EH6/Erwerbspersonen!$D7</f>
        <v>3.9557532764217869</v>
      </c>
      <c r="EI6" s="20">
        <f>100*Monatswerte!EI6/Erwerbspersonen!$D7</f>
        <v>3.9076590116628593</v>
      </c>
      <c r="EJ6" s="20">
        <f>100*Monatswerte!EJ6/Erwerbspersonen!$D7</f>
        <v>4.0354094024287601</v>
      </c>
      <c r="EK6" s="20">
        <f>100*Monatswerte!EK6/Erwerbspersonen!$D7</f>
        <v>4.2398100276542019</v>
      </c>
      <c r="EL6" s="20">
        <f>100*Monatswerte!EL6/Erwerbspersonen!$D7</f>
        <v>4.2578453769387998</v>
      </c>
      <c r="EM6" s="20">
        <f>100*Monatswerte!EM6/Erwerbspersonen!$D7</f>
        <v>4.3299867740771916</v>
      </c>
      <c r="EN6" s="20">
        <f>100*Monatswerte!EN6/Erwerbspersonen!$D7</f>
        <v>4.432187086689912</v>
      </c>
      <c r="EO6" s="20">
        <f>100*Monatswerte!EO6/Erwerbspersonen!$D7</f>
        <v>4.5599374774558132</v>
      </c>
      <c r="EP6" s="20">
        <f>100*Monatswerte!EP6/Erwerbspersonen!$D7</f>
        <v>4.6471083323313698</v>
      </c>
      <c r="EQ6" s="24">
        <f>100*Monatswerte!EQ6/Erwerbspersonen!$D7</f>
        <v>4.5945052302512925</v>
      </c>
      <c r="ER6" s="20">
        <f>100*Monatswerte!ER6/Erwerbspersonen!$D7</f>
        <v>4.5914993387038594</v>
      </c>
      <c r="ES6" s="20">
        <f>100*Monatswerte!ES6/Erwerbspersonen!$D7</f>
        <v>4.5403991823974987</v>
      </c>
      <c r="ET6" s="20">
        <f>100*Monatswerte!ET6/Erwerbspersonen!$D7</f>
        <v>4.4983167007334375</v>
      </c>
      <c r="EU6" s="20">
        <f>100*Monatswerte!EU6/Erwerbspersonen!$D7</f>
        <v>4.517854995791752</v>
      </c>
      <c r="EV6" s="20">
        <f>100*Monatswerte!EV6/Erwerbspersonen!$D7</f>
        <v>4.4877960803174224</v>
      </c>
      <c r="EW6" s="20">
        <f>100*Monatswerte!EW6/Erwerbspersonen!$D7</f>
        <v>4.5268726704340505</v>
      </c>
      <c r="EX6" s="20">
        <f>100*Monatswerte!EX6/Erwerbspersonen!$D7</f>
        <v>4.6125405795358905</v>
      </c>
      <c r="EY6" s="20">
        <f>100*Monatswerte!EY6/Erwerbspersonen!$D7</f>
        <v>4.6546230611999517</v>
      </c>
      <c r="EZ6" s="20">
        <f>100*Monatswerte!EZ6/Erwerbspersonen!$D7</f>
        <v>4.7042202717325958</v>
      </c>
      <c r="FA6" s="20">
        <f>100*Monatswerte!FA6/Erwerbspersonen!$D7</f>
        <v>4.7372850787543586</v>
      </c>
      <c r="FB6" s="26">
        <f>100*Monatswerte!FB6/Erwerbspersonen!$D7</f>
        <v>4.72826740411206</v>
      </c>
      <c r="FC6" s="20">
        <f>100*Monatswerte!FC6/Erwerbspersonen!$E7</f>
        <v>4.5863725830728264</v>
      </c>
      <c r="FD6" s="20">
        <f>100*Monatswerte!FD6/Erwerbspersonen!$E7</f>
        <v>4.5675581799235845</v>
      </c>
      <c r="FE6" s="20">
        <f>100*Monatswerte!FE6/Erwerbspersonen!$E7</f>
        <v>4.5820307977306935</v>
      </c>
      <c r="FF6" s="20">
        <f>100*Monatswerte!FF6/Erwerbspersonen!$E7</f>
        <v>4.4648025934931113</v>
      </c>
      <c r="FG6" s="20">
        <f>100*Monatswerte!FG6/Erwerbspersonen!$E7</f>
        <v>4.4459881903438694</v>
      </c>
      <c r="FH6" s="20">
        <f>100*Monatswerte!FH6/Erwerbspersonen!$E7</f>
        <v>4.3924395044575659</v>
      </c>
      <c r="FI6" s="20">
        <f>100*Monatswerte!FI6/Erwerbspersonen!$E7</f>
        <v>4.4778279495195088</v>
      </c>
      <c r="FJ6" s="20">
        <f>100*Monatswerte!FJ6/Erwerbspersonen!$E7</f>
        <v>4.4821697348616416</v>
      </c>
      <c r="FK6" s="20">
        <f>100*Monatswerte!FK6/Erwerbspersonen!$E7</f>
        <v>4.4416464050017366</v>
      </c>
      <c r="FL6" s="20">
        <f>100*Monatswerte!FL6/Erwerbspersonen!$E7</f>
        <v>4.3432326039133962</v>
      </c>
      <c r="FM6" s="20">
        <f>100*Monatswerte!FM6/Erwerbspersonen!$E7</f>
        <v>4.3750723630890356</v>
      </c>
      <c r="FN6" s="20">
        <f>100*Monatswerte!FN6/Erwerbspersonen!$E7</f>
        <v>4.3823086719925897</v>
      </c>
      <c r="FO6" s="24">
        <f>100*Monatswerte!FO6/Erwerbspersonen!$E7</f>
        <v>4.4821697348616416</v>
      </c>
      <c r="FP6" s="20">
        <f>100*Monatswerte!FP6/Erwerbspersonen!$E7</f>
        <v>4.5009841380108835</v>
      </c>
      <c r="FQ6" s="20">
        <f>100*Monatswerte!FQ6/Erwerbspersonen!$E7</f>
        <v>4.428621048975339</v>
      </c>
      <c r="FR6" s="20">
        <f>100*Monatswerte!FR6/Erwerbspersonen!$E7</f>
        <v>4.3027092740534911</v>
      </c>
      <c r="FS6" s="20">
        <f>100*Monatswerte!FS6/Erwerbspersonen!$E7</f>
        <v>4.1695611902280882</v>
      </c>
      <c r="FT6" s="20">
        <f>100*Monatswerte!FT6/Erwerbspersonen!$E7</f>
        <v>3.9741808498321176</v>
      </c>
      <c r="FU6" s="20">
        <f>100*Monatswerte!FU6/Erwerbspersonen!$E7</f>
        <v>4.0147041796920231</v>
      </c>
      <c r="FV6" s="20">
        <f>100*Monatswerte!FV6/Erwerbspersonen!$E7</f>
        <v>4.0277295357184206</v>
      </c>
      <c r="FW6" s="20">
        <f>100*Monatswerte!FW6/Erwerbspersonen!$E7</f>
        <v>4.0494384624290838</v>
      </c>
      <c r="FX6" s="20">
        <f>100*Monatswerte!FX6/Erwerbspersonen!$E7</f>
        <v>4.0581220331133494</v>
      </c>
      <c r="FY6" s="20">
        <f>100*Monatswerte!FY6/Erwerbspersonen!$E7</f>
        <v>4.0422021535255297</v>
      </c>
      <c r="FZ6" s="26">
        <f>100*Monatswerte!FZ6/Erwerbspersonen!$E7</f>
        <v>4.0407548917448191</v>
      </c>
      <c r="GA6" s="20">
        <f>100*Monatswerte!GA6/Erwerbspersonen!$E7</f>
        <v>3.9929952529813595</v>
      </c>
      <c r="GB6" s="20">
        <f>100*Monatswerte!GB6/Erwerbspersonen!$E7</f>
        <v>3.8815560958666202</v>
      </c>
      <c r="GC6" s="20">
        <f>100*Monatswerte!GC6/Erwerbspersonen!$E7</f>
        <v>3.8569526455945353</v>
      </c>
      <c r="GD6" s="20">
        <f>100*Monatswerte!GD6/Erwerbspersonen!$E7</f>
        <v>3.8005094361468101</v>
      </c>
      <c r="GE6" s="20">
        <f>100*Monatswerte!GE6/Erwerbspersonen!$E7</f>
        <v>3.7744587240940142</v>
      </c>
      <c r="GF6" s="20">
        <f>100*Monatswerte!GF6/Erwerbspersonen!$E7</f>
        <v>3.704990158619891</v>
      </c>
      <c r="GG6" s="20">
        <f>100*Monatswerte!GG6/Erwerbspersonen!$E7</f>
        <v>3.7411717031376637</v>
      </c>
      <c r="GH6" s="20">
        <f>100*Monatswerte!GH6/Erwerbspersonen!$E7</f>
        <v>3.6717031376635405</v>
      </c>
      <c r="GI6" s="20">
        <f>100*Monatswerte!GI6/Erwerbspersonen!$E7</f>
        <v>3.7252518235498435</v>
      </c>
      <c r="GJ6" s="20">
        <f>100*Monatswerte!GJ6/Erwerbspersonen!$E7</f>
        <v>3.778800509436147</v>
      </c>
      <c r="GK6" s="20">
        <f>100*Monatswerte!GK6/Erwerbspersonen!$E7</f>
        <v>3.8439272895681369</v>
      </c>
      <c r="GL6" s="26">
        <f>100*Monatswerte!GL6/Erwerbspersonen!$E7</f>
        <v>3.9018177607965727</v>
      </c>
    </row>
    <row r="7" spans="1:194" s="1" customFormat="1" x14ac:dyDescent="0.2">
      <c r="A7" s="1" t="s">
        <v>4</v>
      </c>
      <c r="B7" s="1">
        <v>5</v>
      </c>
      <c r="C7" s="20">
        <f>100*Monatswerte!C7/Erwerbspersonen!$B8</f>
        <v>4.057505924880811</v>
      </c>
      <c r="D7" s="20">
        <f>100*Monatswerte!D7/Erwerbspersonen!$B8</f>
        <v>4.0584280853182833</v>
      </c>
      <c r="E7" s="20">
        <f>100*Monatswerte!E7/Erwerbspersonen!$B8</f>
        <v>3.9588347580712093</v>
      </c>
      <c r="F7" s="20">
        <f>100*Monatswerte!F7/Erwerbspersonen!$B8</f>
        <v>3.9044272922603076</v>
      </c>
      <c r="G7" s="20">
        <f>100*Monatswerte!G7/Erwerbspersonen!$B8</f>
        <v>3.783624274951356</v>
      </c>
      <c r="H7" s="20">
        <f>100*Monatswerte!H7/Erwerbspersonen!$B8</f>
        <v>3.7338276113278188</v>
      </c>
      <c r="I7" s="20">
        <f>100*Monatswerte!I7/Erwerbspersonen!$B8</f>
        <v>3.8066782858881787</v>
      </c>
      <c r="J7" s="20">
        <f>100*Monatswerte!J7/Erwerbspersonen!$B8</f>
        <v>3.9154932175099826</v>
      </c>
      <c r="K7" s="20">
        <f>100*Monatswerte!K7/Erwerbspersonen!$B8</f>
        <v>3.8472533451369868</v>
      </c>
      <c r="L7" s="20">
        <f>100*Monatswerte!L7/Erwerbspersonen!$B8</f>
        <v>3.7153844025783607</v>
      </c>
      <c r="M7" s="20">
        <f>100*Monatswerte!M7/Erwerbspersonen!$B8</f>
        <v>3.8214328528877455</v>
      </c>
      <c r="N7" s="26">
        <f>100*Monatswerte!N7/Erwerbspersonen!$B8</f>
        <v>3.9330142658219676</v>
      </c>
      <c r="O7" s="20">
        <f>100*Monatswerte!O7/Erwerbspersonen!$B8</f>
        <v>3.9754336459457216</v>
      </c>
      <c r="P7" s="20">
        <f>100*Monatswerte!P7/Erwerbspersonen!$B8</f>
        <v>4.0215416678193669</v>
      </c>
      <c r="Q7" s="20">
        <f>100*Monatswerte!Q7/Erwerbspersonen!$B8</f>
        <v>3.9302477845095489</v>
      </c>
      <c r="R7" s="20">
        <f>100*Monatswerte!R7/Erwerbspersonen!$B8</f>
        <v>3.8407982220746764</v>
      </c>
      <c r="S7" s="20">
        <f>100*Monatswerte!S7/Erwerbspersonen!$B8</f>
        <v>3.8537084681992972</v>
      </c>
      <c r="T7" s="20">
        <f>100*Monatswerte!T7/Erwerbspersonen!$B8</f>
        <v>3.8168220507003809</v>
      </c>
      <c r="U7" s="20">
        <f>100*Monatswerte!U7/Erwerbspersonen!$B8</f>
        <v>3.8463311846995141</v>
      </c>
      <c r="V7" s="20">
        <f>100*Monatswerte!V7/Erwerbspersonen!$B8</f>
        <v>3.8887505648232681</v>
      </c>
      <c r="W7" s="20">
        <f>100*Monatswerte!W7/Erwerbspersonen!$B8</f>
        <v>3.8841397626359035</v>
      </c>
      <c r="X7" s="20">
        <f>100*Monatswerte!X7/Erwerbspersonen!$B8</f>
        <v>3.8739959978237013</v>
      </c>
      <c r="Y7" s="20">
        <f>100*Monatswerte!Y7/Erwerbspersonen!$B8</f>
        <v>3.8739959978237013</v>
      </c>
      <c r="Z7" s="26">
        <f>100*Monatswerte!Z7/Erwerbspersonen!$B8</f>
        <v>3.8841397626359035</v>
      </c>
      <c r="AA7" s="20">
        <f>100*Monatswerte!AA7/Erwerbspersonen!$B8</f>
        <v>3.8961278483230513</v>
      </c>
      <c r="AB7" s="20">
        <f>100*Monatswerte!AB7/Erwerbspersonen!$B8</f>
        <v>3.8343430990123664</v>
      </c>
      <c r="AC7" s="20">
        <f>100*Monatswerte!AC7/Erwerbspersonen!$B8</f>
        <v>3.7854685958263019</v>
      </c>
      <c r="AD7" s="20">
        <f>100*Monatswerte!AD7/Erwerbspersonen!$B8</f>
        <v>3.6932525520790107</v>
      </c>
      <c r="AE7" s="20">
        <f>100*Monatswerte!AE7/Erwerbspersonen!$B8</f>
        <v>3.554006326020601</v>
      </c>
      <c r="AF7" s="20">
        <f>100*Monatswerte!AF7/Erwerbspersonen!$B8</f>
        <v>3.4664010844606743</v>
      </c>
      <c r="AG7" s="20">
        <f>100*Monatswerte!AG7/Erwerbspersonen!$B8</f>
        <v>3.460868121835837</v>
      </c>
      <c r="AH7" s="20">
        <f>100*Monatswerte!AH7/Erwerbspersonen!$B8</f>
        <v>3.3677299176510731</v>
      </c>
      <c r="AI7" s="20">
        <f>100*Monatswerte!AI7/Erwerbspersonen!$B8</f>
        <v>3.3031786870279691</v>
      </c>
      <c r="AJ7" s="20">
        <f>100*Monatswerte!AJ7/Erwerbspersonen!$B8</f>
        <v>3.2128069641556238</v>
      </c>
      <c r="AK7" s="20">
        <f>100*Monatswerte!AK7/Erwerbspersonen!$B8</f>
        <v>3.128890364345589</v>
      </c>
      <c r="AL7" s="26">
        <f>100*Monatswerte!AL7/Erwerbspersonen!$B8</f>
        <v>3.1703875840318698</v>
      </c>
      <c r="AM7" s="20">
        <f>100*Monatswerte!AM7/Erwerbspersonen!$B8</f>
        <v>3.1676211027194512</v>
      </c>
      <c r="AN7" s="20">
        <f>100*Monatswerte!AN7/Erwerbspersonen!$B8</f>
        <v>3.1390341291577908</v>
      </c>
      <c r="AO7" s="20">
        <f>100*Monatswerte!AO7/Erwerbspersonen!$B8</f>
        <v>3.044051604098081</v>
      </c>
      <c r="AP7" s="20">
        <f>100*Monatswerte!AP7/Erwerbspersonen!$B8</f>
        <v>2.9361588329137502</v>
      </c>
      <c r="AQ7" s="20">
        <f>100*Monatswerte!AQ7/Erwerbspersonen!$B8</f>
        <v>2.8531643935411881</v>
      </c>
      <c r="AR7" s="20">
        <f>100*Monatswerte!AR7/Erwerbspersonen!$B8</f>
        <v>2.7969126068553405</v>
      </c>
      <c r="AS7" s="20">
        <f>100*Monatswerte!AS7/Erwerbspersonen!$B8</f>
        <v>2.7701699541686264</v>
      </c>
      <c r="AT7" s="20">
        <f>100*Monatswerte!AT7/Erwerbspersonen!$B8</f>
        <v>2.7544932267315869</v>
      </c>
      <c r="AU7" s="20">
        <f>100*Monatswerte!AU7/Erwerbspersonen!$B8</f>
        <v>2.6447561346723103</v>
      </c>
      <c r="AV7" s="20">
        <f>100*Monatswerte!AV7/Erwerbspersonen!$B8</f>
        <v>2.6023367545485563</v>
      </c>
      <c r="AW7" s="20">
        <f>100*Monatswerte!AW7/Erwerbspersonen!$B8</f>
        <v>2.639223172047473</v>
      </c>
      <c r="AX7" s="26">
        <f>100*Monatswerte!AX7/Erwerbspersonen!$B8</f>
        <v>2.7176068092326702</v>
      </c>
      <c r="AY7" s="20">
        <f>100*Monatswerte!AY7/Erwerbspersonen!$C8</f>
        <v>2.5578605087899287</v>
      </c>
      <c r="AZ7" s="20">
        <f>100*Monatswerte!AZ7/Erwerbspersonen!$C8</f>
        <v>2.4613538750456452</v>
      </c>
      <c r="BA7" s="20">
        <f>100*Monatswerte!BA7/Erwerbspersonen!$C8</f>
        <v>2.4135352727399191</v>
      </c>
      <c r="BB7" s="20">
        <f>100*Monatswerte!BB7/Erwerbspersonen!$C8</f>
        <v>2.3970161192161226</v>
      </c>
      <c r="BC7" s="20">
        <f>100*Monatswerte!BC7/Erwerbspersonen!$C8</f>
        <v>2.2744266114868976</v>
      </c>
      <c r="BD7" s="20">
        <f>100*Monatswerte!BD7/Erwerbspersonen!$C8</f>
        <v>2.1753116903441199</v>
      </c>
      <c r="BE7" s="20">
        <f>100*Monatswerte!BE7/Erwerbspersonen!$C8</f>
        <v>2.1874836982037595</v>
      </c>
      <c r="BF7" s="20">
        <f>100*Monatswerte!BF7/Erwerbspersonen!$C8</f>
        <v>2.1248848006398999</v>
      </c>
      <c r="BG7" s="20">
        <f>100*Monatswerte!BG7/Erwerbspersonen!$C8</f>
        <v>2.1518371037576727</v>
      </c>
      <c r="BH7" s="20">
        <f>100*Monatswerte!BH7/Erwerbspersonen!$C8</f>
        <v>2.152706532890504</v>
      </c>
      <c r="BI7" s="20">
        <f>100*Monatswerte!BI7/Erwerbspersonen!$C8</f>
        <v>2.243127162704968</v>
      </c>
      <c r="BJ7" s="26">
        <f>100*Monatswerte!BJ7/Erwerbspersonen!$C8</f>
        <v>2.4665704498426333</v>
      </c>
      <c r="BK7" s="20">
        <f>100*Monatswerte!BK7/Erwerbspersonen!$C8</f>
        <v>2.6804500165191536</v>
      </c>
      <c r="BL7" s="20">
        <f>100*Monatswerte!BL7/Erwerbspersonen!$C8</f>
        <v>2.8013006659827155</v>
      </c>
      <c r="BM7" s="20">
        <f>100*Monatswerte!BM7/Erwerbspersonen!$C8</f>
        <v>2.9838807838773063</v>
      </c>
      <c r="BN7" s="20">
        <f>100*Monatswerte!BN7/Erwerbspersonen!$C8</f>
        <v>3.135161452989967</v>
      </c>
      <c r="BO7" s="20">
        <f>100*Monatswerte!BO7/Erwerbspersonen!$C8</f>
        <v>3.2177572206089482</v>
      </c>
      <c r="BP7" s="20">
        <f>100*Monatswerte!BP7/Erwerbspersonen!$C8</f>
        <v>3.444678224277939</v>
      </c>
      <c r="BQ7" s="20">
        <f>100*Monatswerte!BQ7/Erwerbspersonen!$C8</f>
        <v>3.5837868855309605</v>
      </c>
      <c r="BR7" s="20">
        <f>100*Monatswerte!BR7/Erwerbspersonen!$C8</f>
        <v>3.6602966492201219</v>
      </c>
      <c r="BS7" s="20">
        <f>100*Monatswerte!BS7/Erwerbspersonen!$C8</f>
        <v>3.7063763932601854</v>
      </c>
      <c r="BT7" s="20">
        <f>100*Monatswerte!BT7/Erwerbspersonen!$C8</f>
        <v>3.7333286963779582</v>
      </c>
      <c r="BU7" s="20">
        <f>100*Monatswerte!BU7/Erwerbspersonen!$C8</f>
        <v>3.8133161765984456</v>
      </c>
      <c r="BV7" s="26">
        <f>100*Monatswerte!BV7/Erwerbspersonen!$C8</f>
        <v>3.9767688535707455</v>
      </c>
      <c r="BW7" s="20">
        <f>100*Monatswerte!BW7/Erwerbspersonen!$C8</f>
        <v>3.9437305465231529</v>
      </c>
      <c r="BX7" s="20">
        <f>100*Monatswerte!BX7/Erwerbspersonen!$C8</f>
        <v>3.8880870820219444</v>
      </c>
      <c r="BY7" s="20">
        <f>100*Monatswerte!BY7/Erwerbspersonen!$C8</f>
        <v>3.8889565111547757</v>
      </c>
      <c r="BZ7" s="20">
        <f>100*Monatswerte!BZ7/Erwerbspersonen!$C8</f>
        <v>3.7437618459719348</v>
      </c>
      <c r="CA7" s="20">
        <f>100*Monatswerte!CA7/Erwerbspersonen!$C8</f>
        <v>3.6524717870246395</v>
      </c>
      <c r="CB7" s="20">
        <f>100*Monatswerte!CB7/Erwerbspersonen!$C8</f>
        <v>3.5237962753655951</v>
      </c>
      <c r="CC7" s="20">
        <f>100*Monatswerte!CC7/Erwerbspersonen!$C8</f>
        <v>3.4959745431149907</v>
      </c>
      <c r="CD7" s="20">
        <f>100*Monatswerte!CD7/Erwerbspersonen!$C8</f>
        <v>3.4603279486689038</v>
      </c>
      <c r="CE7" s="20">
        <f>100*Monatswerte!CE7/Erwerbspersonen!$C8</f>
        <v>3.3438244448694987</v>
      </c>
      <c r="CF7" s="20">
        <f>100*Monatswerte!CF7/Erwerbspersonen!$C8</f>
        <v>3.26296753551618</v>
      </c>
      <c r="CG7" s="20">
        <f>100*Monatswerte!CG7/Erwerbspersonen!$C8</f>
        <v>3.2108017875462971</v>
      </c>
      <c r="CH7" s="26">
        <f>100*Monatswerte!CH7/Erwerbspersonen!$C8</f>
        <v>3.2577509607191919</v>
      </c>
      <c r="CI7" s="20">
        <f>100*Monatswerte!CI7/Erwerbspersonen!$C8</f>
        <v>3.2125406458119601</v>
      </c>
      <c r="CJ7" s="20">
        <f>100*Monatswerte!CJ7/Erwerbspersonen!$C8</f>
        <v>3.1090785790050255</v>
      </c>
      <c r="CK7" s="20">
        <f>100*Monatswerte!CK7/Erwerbspersonen!$C8</f>
        <v>3.0038776539324279</v>
      </c>
      <c r="CL7" s="20">
        <f>100*Monatswerte!CL7/Erwerbspersonen!$C8</f>
        <v>2.7804343667947626</v>
      </c>
      <c r="CM7" s="20">
        <f>100*Monatswerte!CM7/Erwerbspersonen!$C8</f>
        <v>2.5935071032360151</v>
      </c>
      <c r="CN7" s="20">
        <f>100*Monatswerte!CN7/Erwerbspersonen!$C8</f>
        <v>2.5500356465944463</v>
      </c>
      <c r="CO7" s="20">
        <f>100*Monatswerte!CO7/Erwerbspersonen!$C8</f>
        <v>2.495261611226069</v>
      </c>
      <c r="CP7" s="20">
        <f>100*Monatswerte!CP7/Erwerbspersonen!$C8</f>
        <v>2.576987949712219</v>
      </c>
      <c r="CQ7" s="20">
        <f>100*Monatswerte!CQ7/Erwerbspersonen!$C8</f>
        <v>2.5917682449703525</v>
      </c>
      <c r="CR7" s="20">
        <f>100*Monatswerte!CR7/Erwerbspersonen!$C8</f>
        <v>2.6230676937522821</v>
      </c>
      <c r="CS7" s="20">
        <f>100*Monatswerte!CS7/Erwerbspersonen!$C8</f>
        <v>2.7152271818324087</v>
      </c>
      <c r="CT7" s="26">
        <f>100*Monatswerte!CT7/Erwerbspersonen!$C8</f>
        <v>2.8152115321080178</v>
      </c>
      <c r="CU7" s="20">
        <f>100*Monatswerte!CU7/Erwerbspersonen!$C8</f>
        <v>2.8543358430854302</v>
      </c>
      <c r="CV7" s="20">
        <f>100*Monatswerte!CV7/Erwerbspersonen!$C8</f>
        <v>2.8473804100227791</v>
      </c>
      <c r="CW7" s="20">
        <f>100*Monatswerte!CW7/Erwerbspersonen!$C8</f>
        <v>2.7343546227546991</v>
      </c>
      <c r="CX7" s="20">
        <f>100*Monatswerte!CX7/Erwerbspersonen!$C8</f>
        <v>2.7065328905040951</v>
      </c>
      <c r="CY7" s="20">
        <f>100*Monatswerte!CY7/Erwerbspersonen!$C8</f>
        <v>2.6743640125893338</v>
      </c>
      <c r="CZ7" s="20">
        <f>100*Monatswerte!CZ7/Erwerbspersonen!$C8</f>
        <v>2.656975429932706</v>
      </c>
      <c r="DA7" s="20">
        <f>100*Monatswerte!DA7/Erwerbspersonen!$C8</f>
        <v>2.7334851936218678</v>
      </c>
      <c r="DB7" s="20">
        <f>100*Monatswerte!DB7/Erwerbspersonen!$C8</f>
        <v>2.7978229494513904</v>
      </c>
      <c r="DC7" s="20">
        <f>100*Monatswerte!DC7/Erwerbspersonen!$C8</f>
        <v>2.7726095045992802</v>
      </c>
      <c r="DD7" s="20">
        <f>100*Monatswerte!DD7/Erwerbspersonen!$C8</f>
        <v>2.8473804100227791</v>
      </c>
      <c r="DE7" s="20">
        <f>100*Monatswerte!DE7/Erwerbspersonen!$C8</f>
        <v>2.9943139334712829</v>
      </c>
      <c r="DF7" s="26">
        <f>100*Monatswerte!DF7/Erwerbspersonen!$C8</f>
        <v>3.1142951538020136</v>
      </c>
      <c r="DG7" s="20">
        <f>100*Monatswerte!DG7/Erwerbspersonen!$C8</f>
        <v>3.2247126536715993</v>
      </c>
      <c r="DH7" s="20">
        <f>100*Monatswerte!DH7/Erwerbspersonen!$C8</f>
        <v>3.2229737954059363</v>
      </c>
      <c r="DI7" s="20">
        <f>100*Monatswerte!DI7/Erwerbspersonen!$C8</f>
        <v>3.135161452989967</v>
      </c>
      <c r="DJ7" s="20">
        <f>100*Monatswerte!DJ7/Erwerbspersonen!$C8</f>
        <v>3.0638682640977932</v>
      </c>
      <c r="DK7" s="20">
        <f>100*Monatswerte!DK7/Erwerbspersonen!$C8</f>
        <v>2.9751864925489921</v>
      </c>
      <c r="DL7" s="20">
        <f>100*Monatswerte!DL7/Erwerbspersonen!$C8</f>
        <v>2.9030238745239876</v>
      </c>
      <c r="DM7" s="20">
        <f>100*Monatswerte!DM7/Erwerbspersonen!$C8</f>
        <v>2.9473647602983881</v>
      </c>
      <c r="DN7" s="20">
        <f>100*Monatswerte!DN7/Erwerbspersonen!$C8</f>
        <v>2.8917212957971796</v>
      </c>
      <c r="DO7" s="20">
        <f>100*Monatswerte!DO7/Erwerbspersonen!$C8</f>
        <v>2.8412944060929592</v>
      </c>
      <c r="DP7" s="20">
        <f>100*Monatswerte!DP7/Erwerbspersonen!$C8</f>
        <v>2.9021544453911563</v>
      </c>
      <c r="DQ7" s="20">
        <f>100*Monatswerte!DQ7/Erwerbspersonen!$C8</f>
        <v>2.9456259020327251</v>
      </c>
      <c r="DR7" s="26">
        <f>100*Monatswerte!DR7/Erwerbspersonen!$C8</f>
        <v>2.9995305082682711</v>
      </c>
      <c r="DS7" s="20">
        <f>100*Monatswerte!DS7/Erwerbspersonen!$D8</f>
        <v>2.9910687002907257</v>
      </c>
      <c r="DT7" s="20">
        <f>100*Monatswerte!DT7/Erwerbspersonen!$D8</f>
        <v>2.9177325149946309</v>
      </c>
      <c r="DU7" s="20">
        <f>100*Monatswerte!DU7/Erwerbspersonen!$D8</f>
        <v>2.8557459774229317</v>
      </c>
      <c r="DV7" s="20">
        <f>100*Monatswerte!DV7/Erwerbspersonen!$D8</f>
        <v>2.8077282370504886</v>
      </c>
      <c r="DW7" s="20">
        <f>100*Monatswerte!DW7/Erwerbspersonen!$D8</f>
        <v>2.7274076531547657</v>
      </c>
      <c r="DX7" s="20">
        <f>100*Monatswerte!DX7/Erwerbspersonen!$D8</f>
        <v>2.7387573008791612</v>
      </c>
      <c r="DY7" s="20">
        <f>100*Monatswerte!DY7/Erwerbspersonen!$D8</f>
        <v>2.7736792938773016</v>
      </c>
      <c r="DZ7" s="20">
        <f>100*Monatswerte!DZ7/Erwerbspersonen!$D8</f>
        <v>2.6715324643577407</v>
      </c>
      <c r="EA7" s="20">
        <f>100*Monatswerte!EA7/Erwerbspersonen!$D8</f>
        <v>2.6217686243353908</v>
      </c>
      <c r="EB7" s="20">
        <f>100*Monatswerte!EB7/Erwerbspersonen!$D8</f>
        <v>2.60168847836146</v>
      </c>
      <c r="EC7" s="20">
        <f>100*Monatswerte!EC7/Erwerbspersonen!$D8</f>
        <v>2.6435948699592284</v>
      </c>
      <c r="ED7" s="20">
        <f>100*Monatswerte!ED7/Erwerbspersonen!$D8</f>
        <v>2.7920133402013252</v>
      </c>
      <c r="EE7" s="24">
        <f>100*Monatswerte!EE7/Erwerbspersonen!$D8</f>
        <v>2.771060144402441</v>
      </c>
      <c r="EF7" s="20">
        <f>100*Monatswerte!EF7/Erwerbspersonen!$D8</f>
        <v>2.7448686496538359</v>
      </c>
      <c r="EG7" s="20">
        <f>100*Monatswerte!EG7/Erwerbspersonen!$D8</f>
        <v>2.8190778847748841</v>
      </c>
      <c r="EH7" s="20">
        <f>100*Monatswerte!EH7/Erwerbspersonen!$D8</f>
        <v>2.8784452728717227</v>
      </c>
      <c r="EI7" s="20">
        <f>100*Monatswerte!EI7/Erwerbspersonen!$D8</f>
        <v>2.8435232798735823</v>
      </c>
      <c r="EJ7" s="20">
        <f>100*Monatswerte!EJ7/Erwerbspersonen!$D8</f>
        <v>2.9133672658698631</v>
      </c>
      <c r="EK7" s="20">
        <f>100*Monatswerte!EK7/Erwerbspersonen!$D8</f>
        <v>3.0024183480151212</v>
      </c>
      <c r="EL7" s="20">
        <f>100*Monatswerte!EL7/Erwerbspersonen!$D8</f>
        <v>3.0032913978400746</v>
      </c>
      <c r="EM7" s="20">
        <f>100*Monatswerte!EM7/Erwerbspersonen!$D8</f>
        <v>2.9788460027413763</v>
      </c>
      <c r="EN7" s="20">
        <f>100*Monatswerte!EN7/Erwerbspersonen!$D8</f>
        <v>3.041705590138029</v>
      </c>
      <c r="EO7" s="20">
        <f>100*Monatswerte!EO7/Erwerbspersonen!$D8</f>
        <v>3.1726630638810556</v>
      </c>
      <c r="EP7" s="20">
        <f>100*Monatswerte!EP7/Erwerbspersonen!$D8</f>
        <v>3.3298120323726876</v>
      </c>
      <c r="EQ7" s="24">
        <f>100*Monatswerte!EQ7/Erwerbspersonen!$D8</f>
        <v>3.3158432351734315</v>
      </c>
      <c r="ER7" s="20">
        <f>100*Monatswerte!ER7/Erwerbspersonen!$D8</f>
        <v>3.3210815341231523</v>
      </c>
      <c r="ES7" s="20">
        <f>100*Monatswerte!ES7/Erwerbspersonen!$D8</f>
        <v>3.3123510358736175</v>
      </c>
      <c r="ET7" s="20">
        <f>100*Monatswerte!ET7/Erwerbspersonen!$D8</f>
        <v>3.3010013881492215</v>
      </c>
      <c r="EU7" s="20">
        <f>100*Monatswerte!EU7/Erwerbspersonen!$D8</f>
        <v>3.289651740424826</v>
      </c>
      <c r="EV7" s="20">
        <f>100*Monatswerte!EV7/Erwerbspersonen!$D8</f>
        <v>3.2983822386743613</v>
      </c>
      <c r="EW7" s="20">
        <f>100*Monatswerte!EW7/Erwerbspersonen!$D8</f>
        <v>3.2721907439257558</v>
      </c>
      <c r="EX7" s="20">
        <f>100*Monatswerte!EX7/Erwerbspersonen!$D8</f>
        <v>3.330685082197641</v>
      </c>
      <c r="EY7" s="20">
        <f>100*Monatswerte!EY7/Erwerbspersonen!$D8</f>
        <v>3.3385425306222225</v>
      </c>
      <c r="EZ7" s="20">
        <f>100*Monatswerte!EZ7/Erwerbspersonen!$D8</f>
        <v>3.3193354344732455</v>
      </c>
      <c r="FA7" s="20">
        <f>100*Monatswerte!FA7/Erwerbspersonen!$D8</f>
        <v>3.364734025370828</v>
      </c>
      <c r="FB7" s="26">
        <f>100*Monatswerte!FB7/Erwerbspersonen!$D8</f>
        <v>3.42497446329262</v>
      </c>
      <c r="FC7" s="20">
        <f>100*Monatswerte!FC7/Erwerbspersonen!$E8</f>
        <v>3.4034413531048862</v>
      </c>
      <c r="FD7" s="20">
        <f>100*Monatswerte!FD7/Erwerbspersonen!$E8</f>
        <v>3.3603598169896345</v>
      </c>
      <c r="FE7" s="20">
        <f>100*Monatswerte!FE7/Erwerbspersonen!$E8</f>
        <v>3.3577749248227193</v>
      </c>
      <c r="FF7" s="20">
        <f>100*Monatswerte!FF7/Erwerbspersonen!$E8</f>
        <v>3.2440396694784548</v>
      </c>
      <c r="FG7" s="20">
        <f>100*Monatswerte!FG7/Erwerbspersonen!$E8</f>
        <v>3.1768324731386621</v>
      </c>
      <c r="FH7" s="20">
        <f>100*Monatswerte!FH7/Erwerbspersonen!$E8</f>
        <v>3.1415056135241559</v>
      </c>
      <c r="FI7" s="20">
        <f>100*Monatswerte!FI7/Erwerbspersonen!$E8</f>
        <v>3.2397315158669295</v>
      </c>
      <c r="FJ7" s="20">
        <f>100*Monatswerte!FJ7/Erwerbspersonen!$E8</f>
        <v>3.1975116104739829</v>
      </c>
      <c r="FK7" s="20">
        <f>100*Monatswerte!FK7/Erwerbspersonen!$E8</f>
        <v>3.1888953032509328</v>
      </c>
      <c r="FL7" s="20">
        <f>100*Monatswerte!FL7/Erwerbspersonen!$E8</f>
        <v>3.1328893063011054</v>
      </c>
      <c r="FM7" s="20">
        <f>100*Monatswerte!FM7/Erwerbspersonen!$E8</f>
        <v>3.1647696430263919</v>
      </c>
      <c r="FN7" s="20">
        <f>100*Monatswerte!FN7/Erwerbspersonen!$E8</f>
        <v>3.1647696430263919</v>
      </c>
      <c r="FO7" s="24">
        <f>100*Monatswerte!FO7/Erwerbspersonen!$E8</f>
        <v>3.1656312737486969</v>
      </c>
      <c r="FP7" s="20">
        <f>100*Monatswerte!FP7/Erwerbspersonen!$E8</f>
        <v>3.1354741984680206</v>
      </c>
      <c r="FQ7" s="20">
        <f>100*Monatswerte!FQ7/Erwerbspersonen!$E8</f>
        <v>3.0648204792390077</v>
      </c>
      <c r="FR7" s="20">
        <f>100*Monatswerte!FR7/Erwerbspersonen!$E8</f>
        <v>2.9786574070085043</v>
      </c>
      <c r="FS7" s="20">
        <f>100*Monatswerte!FS7/Erwerbspersonen!$E8</f>
        <v>2.8666454131088499</v>
      </c>
      <c r="FT7" s="20">
        <f>100*Monatswerte!FT7/Erwerbspersonen!$E8</f>
        <v>2.7847904944898714</v>
      </c>
      <c r="FU7" s="20">
        <f>100*Monatswerte!FU7/Erwerbspersonen!$E8</f>
        <v>2.8020231089359724</v>
      </c>
      <c r="FV7" s="20">
        <f>100*Monatswerte!FV7/Erwerbspersonen!$E8</f>
        <v>2.7546334192091955</v>
      </c>
      <c r="FW7" s="20">
        <f>100*Monatswerte!FW7/Erwerbspersonen!$E8</f>
        <v>2.7046588373155034</v>
      </c>
      <c r="FX7" s="20">
        <f>100*Monatswerte!FX7/Erwerbspersonen!$E8</f>
        <v>2.6994890529816731</v>
      </c>
      <c r="FY7" s="20">
        <f>100*Monatswerte!FY7/Erwerbspersonen!$E8</f>
        <v>2.7486020041530601</v>
      </c>
      <c r="FZ7" s="26">
        <f>100*Monatswerte!FZ7/Erwerbspersonen!$E8</f>
        <v>2.7761741872668213</v>
      </c>
      <c r="GA7" s="20">
        <f>100*Monatswerte!GA7/Erwerbspersonen!$E8</f>
        <v>2.74687874270845</v>
      </c>
      <c r="GB7" s="20">
        <f>100*Monatswerte!GB7/Erwerbspersonen!$E8</f>
        <v>2.674501762034827</v>
      </c>
      <c r="GC7" s="20">
        <f>100*Monatswerte!GC7/Erwerbspersonen!$E8</f>
        <v>2.5909235819712388</v>
      </c>
      <c r="GD7" s="20">
        <f>100*Monatswerte!GD7/Erwerbspersonen!$E8</f>
        <v>2.5254396470760563</v>
      </c>
      <c r="GE7" s="20">
        <f>100*Monatswerte!GE7/Erwerbspersonen!$E8</f>
        <v>2.4634022350700935</v>
      </c>
      <c r="GF7" s="20">
        <f>100*Monatswerte!GF7/Erwerbspersonen!$E8</f>
        <v>2.4504777742355182</v>
      </c>
      <c r="GG7" s="20">
        <f>100*Monatswerte!GG7/Erwerbspersonen!$E8</f>
        <v>2.5125151862414805</v>
      </c>
      <c r="GH7" s="20">
        <f>100*Monatswerte!GH7/Erwerbspersonen!$E8</f>
        <v>2.4496161435132131</v>
      </c>
      <c r="GI7" s="20">
        <f>100*Monatswerte!GI7/Erwerbspersonen!$E8</f>
        <v>2.4461696206239929</v>
      </c>
      <c r="GJ7" s="20">
        <f>100*Monatswerte!GJ7/Erwerbspersonen!$E8</f>
        <v>2.4642638657923985</v>
      </c>
      <c r="GK7" s="20">
        <f>100*Monatswerte!GK7/Erwerbspersonen!$E8</f>
        <v>2.5624897681351726</v>
      </c>
      <c r="GL7" s="26">
        <f>100*Monatswerte!GL7/Erwerbspersonen!$E8</f>
        <v>2.6512377325325911</v>
      </c>
    </row>
    <row r="8" spans="1:194" s="1" customFormat="1" x14ac:dyDescent="0.2">
      <c r="A8" s="1" t="s">
        <v>5</v>
      </c>
      <c r="B8" s="1">
        <v>6</v>
      </c>
      <c r="C8" s="20">
        <f>100*Monatswerte!C8/Erwerbspersonen!$B9</f>
        <v>13.437255789084029</v>
      </c>
      <c r="D8" s="20">
        <f>100*Monatswerte!D8/Erwerbspersonen!$B9</f>
        <v>13.466046970756386</v>
      </c>
      <c r="E8" s="20">
        <f>100*Monatswerte!E8/Erwerbspersonen!$B9</f>
        <v>13.260395673096697</v>
      </c>
      <c r="F8" s="20">
        <f>100*Monatswerte!F8/Erwerbspersonen!$B9</f>
        <v>12.894336363262452</v>
      </c>
      <c r="G8" s="20">
        <f>100*Monatswerte!G8/Erwerbspersonen!$B9</f>
        <v>12.491259819849462</v>
      </c>
      <c r="H8" s="20">
        <f>100*Monatswerte!H8/Erwerbspersonen!$B9</f>
        <v>12.178669847406738</v>
      </c>
      <c r="I8" s="20">
        <f>100*Monatswerte!I8/Erwerbspersonen!$B9</f>
        <v>11.931888290215111</v>
      </c>
      <c r="J8" s="20">
        <f>100*Monatswerte!J8/Erwerbspersonen!$B9</f>
        <v>12.2033480031259</v>
      </c>
      <c r="K8" s="20">
        <f>100*Monatswerte!K8/Erwerbspersonen!$B9</f>
        <v>12.096409328342862</v>
      </c>
      <c r="L8" s="20">
        <f>100*Monatswerte!L8/Erwerbspersonen!$B9</f>
        <v>11.853740797104429</v>
      </c>
      <c r="M8" s="20">
        <f>100*Monatswerte!M8/Erwerbspersonen!$B9</f>
        <v>12.162217743593962</v>
      </c>
      <c r="N8" s="26">
        <f>100*Monatswerte!N8/Erwerbspersonen!$B9</f>
        <v>12.413112326738782</v>
      </c>
      <c r="O8" s="20">
        <f>100*Monatswerte!O8/Erwerbspersonen!$B9</f>
        <v>12.363756015300456</v>
      </c>
      <c r="P8" s="20">
        <f>100*Monatswerte!P8/Erwerbspersonen!$B9</f>
        <v>12.491259819849462</v>
      </c>
      <c r="Q8" s="20">
        <f>100*Monatswerte!Q8/Erwerbspersonen!$B9</f>
        <v>12.228026158845063</v>
      </c>
      <c r="R8" s="20">
        <f>100*Monatswerte!R8/Erwerbspersonen!$B9</f>
        <v>11.91954921235553</v>
      </c>
      <c r="S8" s="20">
        <f>100*Monatswerte!S8/Erwerbspersonen!$B9</f>
        <v>11.775593303993748</v>
      </c>
      <c r="T8" s="20">
        <f>100*Monatswerte!T8/Erwerbspersonen!$B9</f>
        <v>11.59050713610003</v>
      </c>
      <c r="U8" s="20">
        <f>100*Monatswerte!U8/Erwerbspersonen!$B9</f>
        <v>11.434212149878666</v>
      </c>
      <c r="V8" s="20">
        <f>100*Monatswerte!V8/Erwerbspersonen!$B9</f>
        <v>11.43832517583186</v>
      </c>
      <c r="W8" s="20">
        <f>100*Monatswerte!W8/Erwerbspersonen!$B9</f>
        <v>11.257352033891333</v>
      </c>
      <c r="X8" s="20">
        <f>100*Monatswerte!X8/Erwerbspersonen!$B9</f>
        <v>11.323160449142435</v>
      </c>
      <c r="Y8" s="20">
        <f>100*Monatswerte!Y8/Erwerbspersonen!$B9</f>
        <v>11.561715954427672</v>
      </c>
      <c r="Z8" s="26">
        <f>100*Monatswerte!Z8/Erwerbspersonen!$B9</f>
        <v>11.631637395631966</v>
      </c>
      <c r="AA8" s="20">
        <f>100*Monatswerte!AA8/Erwerbspersonen!$B9</f>
        <v>11.722123966602229</v>
      </c>
      <c r="AB8" s="20">
        <f>100*Monatswerte!AB8/Erwerbspersonen!$B9</f>
        <v>11.495907539176573</v>
      </c>
      <c r="AC8" s="20">
        <f>100*Monatswerte!AC8/Erwerbspersonen!$B9</f>
        <v>11.421873072019084</v>
      </c>
      <c r="AD8" s="20">
        <f>100*Monatswerte!AD8/Erwerbspersonen!$B9</f>
        <v>10.907744827869864</v>
      </c>
      <c r="AE8" s="20">
        <f>100*Monatswerte!AE8/Erwerbspersonen!$B9</f>
        <v>10.455311973018549</v>
      </c>
      <c r="AF8" s="20">
        <f>100*Monatswerte!AF8/Erwerbspersonen!$B9</f>
        <v>10.216756467733312</v>
      </c>
      <c r="AG8" s="20">
        <f>100*Monatswerte!AG8/Erwerbspersonen!$B9</f>
        <v>10.027557273886398</v>
      </c>
      <c r="AH8" s="20">
        <f>100*Monatswerte!AH8/Erwerbspersonen!$B9</f>
        <v>10.224982519639699</v>
      </c>
      <c r="AI8" s="20">
        <f>100*Monatswerte!AI8/Erwerbspersonen!$B9</f>
        <v>10.113930818903468</v>
      </c>
      <c r="AJ8" s="20">
        <f>100*Monatswerte!AJ8/Erwerbspersonen!$B9</f>
        <v>9.9411837288693299</v>
      </c>
      <c r="AK8" s="20">
        <f>100*Monatswerte!AK8/Erwerbspersonen!$B9</f>
        <v>10.081026611277917</v>
      </c>
      <c r="AL8" s="26">
        <f>100*Monatswerte!AL8/Erwerbspersonen!$B9</f>
        <v>10.278451857031218</v>
      </c>
      <c r="AM8" s="20">
        <f>100*Monatswerte!AM8/Erwerbspersonen!$B9</f>
        <v>10.30313001275038</v>
      </c>
      <c r="AN8" s="20">
        <f>100*Monatswerte!AN8/Erwerbspersonen!$B9</f>
        <v>10.290790934890799</v>
      </c>
      <c r="AO8" s="20">
        <f>100*Monatswerte!AO8/Erwerbspersonen!$B9</f>
        <v>10.076913585324723</v>
      </c>
      <c r="AP8" s="20">
        <f>100*Monatswerte!AP8/Erwerbspersonen!$B9</f>
        <v>9.793114794554354</v>
      </c>
      <c r="AQ8" s="20">
        <f>100*Monatswerte!AQ8/Erwerbspersonen!$B9</f>
        <v>9.6902891457245097</v>
      </c>
      <c r="AR8" s="20">
        <f>100*Monatswerte!AR8/Erwerbspersonen!$B9</f>
        <v>9.4064903549541405</v>
      </c>
      <c r="AS8" s="20">
        <f>100*Monatswerte!AS8/Erwerbspersonen!$B9</f>
        <v>9.5463332373627274</v>
      </c>
      <c r="AT8" s="20">
        <f>100*Monatswerte!AT8/Erwerbspersonen!$B9</f>
        <v>9.5504462633159211</v>
      </c>
      <c r="AU8" s="20">
        <f>100*Monatswerte!AU8/Erwerbspersonen!$B9</f>
        <v>9.3365689137498453</v>
      </c>
      <c r="AV8" s="20">
        <f>100*Monatswerte!AV8/Erwerbspersonen!$B9</f>
        <v>9.1967260313412584</v>
      </c>
      <c r="AW8" s="20">
        <f>100*Monatswerte!AW8/Erwerbspersonen!$B9</f>
        <v>9.3324558877966517</v>
      </c>
      <c r="AX8" s="26">
        <f>100*Monatswerte!AX8/Erwerbspersonen!$B9</f>
        <v>9.5257681075967593</v>
      </c>
      <c r="AY8" s="20">
        <f>100*Monatswerte!AY8/Erwerbspersonen!$C9</f>
        <v>8.3627962334161801</v>
      </c>
      <c r="AZ8" s="20">
        <f>100*Monatswerte!AZ8/Erwerbspersonen!$C9</f>
        <v>8.0057408898379254</v>
      </c>
      <c r="BA8" s="20">
        <f>100*Monatswerte!BA8/Erwerbspersonen!$C9</f>
        <v>7.8762208142262047</v>
      </c>
      <c r="BB8" s="20">
        <f>100*Monatswerte!BB8/Erwerbspersonen!$C9</f>
        <v>7.8132110477123957</v>
      </c>
      <c r="BC8" s="20">
        <f>100*Monatswerte!BC8/Erwerbspersonen!$C9</f>
        <v>7.3931459376203312</v>
      </c>
      <c r="BD8" s="20">
        <f>100*Monatswerte!BD8/Erwerbspersonen!$C9</f>
        <v>7.183113382574299</v>
      </c>
      <c r="BE8" s="20">
        <f>100*Monatswerte!BE8/Erwerbspersonen!$C9</f>
        <v>7.1761122974060978</v>
      </c>
      <c r="BF8" s="20">
        <f>100*Monatswerte!BF8/Erwerbspersonen!$C9</f>
        <v>7.3476388840270239</v>
      </c>
      <c r="BG8" s="20">
        <f>100*Monatswerte!BG8/Erwerbspersonen!$C9</f>
        <v>7.4981622151433474</v>
      </c>
      <c r="BH8" s="20">
        <f>100*Monatswerte!BH8/Erwerbspersonen!$C9</f>
        <v>7.7151958553575808</v>
      </c>
      <c r="BI8" s="20">
        <f>100*Monatswerte!BI8/Erwerbspersonen!$C9</f>
        <v>8.1352609654496444</v>
      </c>
      <c r="BJ8" s="26">
        <f>100*Monatswerte!BJ8/Erwerbspersonen!$C9</f>
        <v>8.8143662267651486</v>
      </c>
      <c r="BK8" s="20">
        <f>100*Monatswerte!BK8/Erwerbspersonen!$C9</f>
        <v>9.3779535828053344</v>
      </c>
      <c r="BL8" s="20">
        <f>100*Monatswerte!BL8/Erwerbspersonen!$C9</f>
        <v>9.8120208632338013</v>
      </c>
      <c r="BM8" s="20">
        <f>100*Monatswerte!BM8/Erwerbspersonen!$C9</f>
        <v>10.221584345573564</v>
      </c>
      <c r="BN8" s="20">
        <f>100*Monatswerte!BN8/Erwerbspersonen!$C9</f>
        <v>10.298596282423775</v>
      </c>
      <c r="BO8" s="20">
        <f>100*Monatswerte!BO8/Erwerbspersonen!$C9</f>
        <v>10.431616900619597</v>
      </c>
      <c r="BP8" s="20">
        <f>100*Monatswerte!BP8/Erwerbspersonen!$C9</f>
        <v>11.037210767668988</v>
      </c>
      <c r="BQ8" s="20">
        <f>100*Monatswerte!BQ8/Erwerbspersonen!$C9</f>
        <v>11.257744950467323</v>
      </c>
      <c r="BR8" s="20">
        <f>100*Monatswerte!BR8/Erwerbspersonen!$C9</f>
        <v>11.397766653831344</v>
      </c>
      <c r="BS8" s="20">
        <f>100*Monatswerte!BS8/Erwerbspersonen!$C9</f>
        <v>11.635803549550181</v>
      </c>
      <c r="BT8" s="20">
        <f>100*Monatswerte!BT8/Erwerbspersonen!$C9</f>
        <v>11.821332306507509</v>
      </c>
      <c r="BU8" s="20">
        <f>100*Monatswerte!BU8/Erwerbspersonen!$C9</f>
        <v>12.118878426156055</v>
      </c>
      <c r="BV8" s="26">
        <f>100*Monatswerte!BV8/Erwerbspersonen!$C9</f>
        <v>12.703469037700843</v>
      </c>
      <c r="BW8" s="20">
        <f>100*Monatswerte!BW8/Erwerbspersonen!$C9</f>
        <v>12.776980431966955</v>
      </c>
      <c r="BX8" s="20">
        <f>100*Monatswerte!BX8/Erwerbspersonen!$C9</f>
        <v>12.752476633878251</v>
      </c>
      <c r="BY8" s="20">
        <f>100*Monatswerte!BY8/Erwerbspersonen!$C9</f>
        <v>12.535442993664018</v>
      </c>
      <c r="BZ8" s="20">
        <f>100*Monatswerte!BZ8/Erwerbspersonen!$C9</f>
        <v>11.919347498862324</v>
      </c>
      <c r="CA8" s="20">
        <f>100*Monatswerte!CA8/Erwerbspersonen!$C9</f>
        <v>11.397766653831344</v>
      </c>
      <c r="CB8" s="20">
        <f>100*Monatswerte!CB8/Erwerbspersonen!$C9</f>
        <v>11.093219449014597</v>
      </c>
      <c r="CC8" s="20">
        <f>100*Monatswerte!CC8/Erwerbspersonen!$C9</f>
        <v>10.893688521720867</v>
      </c>
      <c r="CD8" s="20">
        <f>100*Monatswerte!CD8/Erwerbspersonen!$C9</f>
        <v>10.750166275772745</v>
      </c>
      <c r="CE8" s="20">
        <f>100*Monatswerte!CE8/Erwerbspersonen!$C9</f>
        <v>10.368607134105787</v>
      </c>
      <c r="CF8" s="20">
        <f>100*Monatswerte!CF8/Erwerbspersonen!$C9</f>
        <v>10.344103336017083</v>
      </c>
      <c r="CG8" s="20">
        <f>100*Monatswerte!CG8/Erwerbspersonen!$C9</f>
        <v>10.158574579059755</v>
      </c>
      <c r="CH8" s="26">
        <f>100*Monatswerte!CH8/Erwerbspersonen!$C9</f>
        <v>10.312598452760177</v>
      </c>
      <c r="CI8" s="20">
        <f>100*Monatswerte!CI8/Erwerbspersonen!$C9</f>
        <v>10.12356915321875</v>
      </c>
      <c r="CJ8" s="20">
        <f>100*Monatswerte!CJ8/Erwerbspersonen!$C9</f>
        <v>9.7070045857107843</v>
      </c>
      <c r="CK8" s="20">
        <f>100*Monatswerte!CK8/Erwerbspersonen!$C9</f>
        <v>9.3849546679735365</v>
      </c>
      <c r="CL8" s="20">
        <f>100*Monatswerte!CL8/Erwerbspersonen!$C9</f>
        <v>8.4468092554345926</v>
      </c>
      <c r="CM8" s="20">
        <f>100*Monatswerte!CM8/Erwerbspersonen!$C9</f>
        <v>7.9392305807400145</v>
      </c>
      <c r="CN8" s="20">
        <f>100*Monatswerte!CN8/Erwerbspersonen!$C9</f>
        <v>7.8027094199600935</v>
      </c>
      <c r="CO8" s="20">
        <f>100*Monatswerte!CO8/Erwerbspersonen!$C9</f>
        <v>7.3406377988588227</v>
      </c>
      <c r="CP8" s="20">
        <f>100*Monatswerte!CP8/Erwerbspersonen!$C9</f>
        <v>7.4106486505408338</v>
      </c>
      <c r="CQ8" s="20">
        <f>100*Monatswerte!CQ8/Erwerbspersonen!$C9</f>
        <v>7.2986312878496165</v>
      </c>
      <c r="CR8" s="20">
        <f>100*Monatswerte!CR8/Erwerbspersonen!$C9</f>
        <v>7.3266356285224212</v>
      </c>
      <c r="CS8" s="20">
        <f>100*Monatswerte!CS8/Erwerbspersonen!$C9</f>
        <v>7.9147267826513108</v>
      </c>
      <c r="CT8" s="26">
        <f>100*Monatswerte!CT8/Erwerbspersonen!$C9</f>
        <v>8.4013022018412862</v>
      </c>
      <c r="CU8" s="20">
        <f>100*Monatswerte!CU8/Erwerbspersonen!$C9</f>
        <v>8.488815766443798</v>
      </c>
      <c r="CV8" s="20">
        <f>100*Monatswerte!CV8/Erwerbspersonen!$C9</f>
        <v>8.5413239052053065</v>
      </c>
      <c r="CW8" s="20">
        <f>100*Monatswerte!CW8/Erwerbspersonen!$C9</f>
        <v>8.2997864669023702</v>
      </c>
      <c r="CX8" s="20">
        <f>100*Monatswerte!CX8/Erwerbspersonen!$C9</f>
        <v>8.1632653061224492</v>
      </c>
      <c r="CY8" s="20">
        <f>100*Monatswerte!CY8/Erwerbspersonen!$C9</f>
        <v>7.9392305807400145</v>
      </c>
      <c r="CZ8" s="20">
        <f>100*Monatswerte!CZ8/Erwerbspersonen!$C9</f>
        <v>7.8517170161375009</v>
      </c>
      <c r="DA8" s="20">
        <f>100*Monatswerte!DA8/Erwerbspersonen!$C9</f>
        <v>7.7291980256939823</v>
      </c>
      <c r="DB8" s="20">
        <f>100*Monatswerte!DB8/Erwerbspersonen!$C9</f>
        <v>7.8937235271467081</v>
      </c>
      <c r="DC8" s="20">
        <f>100*Monatswerte!DC8/Erwerbspersonen!$C9</f>
        <v>8.0127419750061257</v>
      </c>
      <c r="DD8" s="20">
        <f>100*Monatswerte!DD8/Erwerbspersonen!$C9</f>
        <v>8.3347918927433753</v>
      </c>
      <c r="DE8" s="20">
        <f>100*Monatswerte!DE8/Erwerbspersonen!$C9</f>
        <v>8.9403857597927683</v>
      </c>
      <c r="DF8" s="26">
        <f>100*Monatswerte!DF8/Erwerbspersonen!$C9</f>
        <v>9.5494801694262605</v>
      </c>
      <c r="DG8" s="20">
        <f>100*Monatswerte!DG8/Erwerbspersonen!$C9</f>
        <v>9.8400252039066061</v>
      </c>
      <c r="DH8" s="20">
        <f>100*Monatswerte!DH8/Erwerbspersonen!$C9</f>
        <v>9.7210067560471867</v>
      </c>
      <c r="DI8" s="20">
        <f>100*Monatswerte!DI8/Erwerbspersonen!$C9</f>
        <v>9.4129590086463395</v>
      </c>
      <c r="DJ8" s="20">
        <f>100*Monatswerte!DJ8/Erwerbspersonen!$C9</f>
        <v>9.199425911016208</v>
      </c>
      <c r="DK8" s="20">
        <f>100*Monatswerte!DK8/Erwerbspersonen!$C9</f>
        <v>8.9508873875450696</v>
      </c>
      <c r="DL8" s="20">
        <f>100*Monatswerte!DL8/Erwerbspersonen!$C9</f>
        <v>8.8563727377743557</v>
      </c>
      <c r="DM8" s="20">
        <f>100*Monatswerte!DM8/Erwerbspersonen!$C9</f>
        <v>8.7968635138446452</v>
      </c>
      <c r="DN8" s="20">
        <f>100*Monatswerte!DN8/Erwerbspersonen!$C9</f>
        <v>8.7513564602513387</v>
      </c>
      <c r="DO8" s="20">
        <f>100*Monatswerte!DO8/Erwerbspersonen!$C9</f>
        <v>8.6358385549760222</v>
      </c>
      <c r="DP8" s="20">
        <f>100*Monatswerte!DP8/Erwerbspersonen!$C9</f>
        <v>8.9578884727132699</v>
      </c>
      <c r="DQ8" s="20">
        <f>100*Monatswerte!DQ8/Erwerbspersonen!$C9</f>
        <v>9.3674519550530331</v>
      </c>
      <c r="DR8" s="26">
        <f>100*Monatswerte!DR8/Erwerbspersonen!$C9</f>
        <v>9.6089893933559694</v>
      </c>
      <c r="DS8" s="20">
        <f>100*Monatswerte!DS8/Erwerbspersonen!$D9</f>
        <v>8.6776728059293191</v>
      </c>
      <c r="DT8" s="20">
        <f>100*Monatswerte!DT8/Erwerbspersonen!$D9</f>
        <v>8.6458631548811908</v>
      </c>
      <c r="DU8" s="20">
        <f>100*Monatswerte!DU8/Erwerbspersonen!$D9</f>
        <v>8.4359194579635464</v>
      </c>
      <c r="DV8" s="20">
        <f>100*Monatswerte!DV8/Erwerbspersonen!$D9</f>
        <v>8.1305468079015171</v>
      </c>
      <c r="DW8" s="20">
        <f>100*Monatswerte!DW8/Erwerbspersonen!$D9</f>
        <v>7.8824315297261185</v>
      </c>
      <c r="DX8" s="20">
        <f>100*Monatswerte!DX8/Erwerbspersonen!$D9</f>
        <v>7.6406781817603457</v>
      </c>
      <c r="DY8" s="20">
        <f>100*Monatswerte!DY8/Erwerbspersonen!$D9</f>
        <v>7.4243725546330754</v>
      </c>
      <c r="DZ8" s="20">
        <f>100*Monatswerte!DZ8/Erwerbspersonen!$D9</f>
        <v>7.2526004389731842</v>
      </c>
      <c r="EA8" s="20">
        <f>100*Monatswerte!EA8/Erwerbspersonen!$D9</f>
        <v>7.2748671947068742</v>
      </c>
      <c r="EB8" s="20">
        <f>100*Monatswerte!EB8/Erwerbspersonen!$D9</f>
        <v>7.3225816712790657</v>
      </c>
      <c r="EC8" s="20">
        <f>100*Monatswerte!EC8/Erwerbspersonen!$D9</f>
        <v>7.6629449374940357</v>
      </c>
      <c r="ED8" s="20">
        <f>100*Monatswerte!ED8/Erwerbspersonen!$D9</f>
        <v>8.0319368896523198</v>
      </c>
      <c r="EE8" s="24">
        <f>100*Monatswerte!EE8/Erwerbspersonen!$D9</f>
        <v>8.1178229474822654</v>
      </c>
      <c r="EF8" s="20">
        <f>100*Monatswerte!EF8/Erwerbspersonen!$D9</f>
        <v>8.3595762954480382</v>
      </c>
      <c r="EG8" s="20">
        <f>100*Monatswerte!EG8/Erwerbspersonen!$D9</f>
        <v>8.4263765626491072</v>
      </c>
      <c r="EH8" s="20">
        <f>100*Monatswerte!EH8/Erwerbspersonen!$D9</f>
        <v>8.2705092725132801</v>
      </c>
      <c r="EI8" s="20">
        <f>100*Monatswerte!EI8/Erwerbspersonen!$D9</f>
        <v>8.0382988198619465</v>
      </c>
      <c r="EJ8" s="20">
        <f>100*Monatswerte!EJ8/Erwerbspersonen!$D9</f>
        <v>8.0732894360148872</v>
      </c>
      <c r="EK8" s="20">
        <f>100*Monatswerte!EK8/Erwerbspersonen!$D9</f>
        <v>8.3023189235614083</v>
      </c>
      <c r="EL8" s="20">
        <f>100*Monatswerte!EL8/Erwerbspersonen!$D9</f>
        <v>8.3977478767057931</v>
      </c>
      <c r="EM8" s="20">
        <f>100*Monatswerte!EM8/Erwerbspersonen!$D9</f>
        <v>8.6808537710341316</v>
      </c>
      <c r="EN8" s="20">
        <f>100*Monatswerte!EN8/Erwerbspersonen!$D9</f>
        <v>8.9098832585806527</v>
      </c>
      <c r="EO8" s="20">
        <f>100*Monatswerte!EO8/Erwerbspersonen!$D9</f>
        <v>9.6733148837357259</v>
      </c>
      <c r="EP8" s="20">
        <f>100*Monatswerte!EP8/Erwerbspersonen!$D9</f>
        <v>10.04230683589401</v>
      </c>
      <c r="EQ8" s="24">
        <f>100*Monatswerte!EQ8/Erwerbspersonen!$D9</f>
        <v>10.039125870789197</v>
      </c>
      <c r="ER8" s="20">
        <f>100*Monatswerte!ER8/Erwerbspersonen!$D9</f>
        <v>10.172726405191336</v>
      </c>
      <c r="ES8" s="20">
        <f>100*Monatswerte!ES8/Erwerbspersonen!$D9</f>
        <v>9.9277920921207503</v>
      </c>
      <c r="ET8" s="20">
        <f>100*Monatswerte!ET8/Erwerbspersonen!$D9</f>
        <v>9.5969717212202177</v>
      </c>
      <c r="EU8" s="20">
        <f>100*Monatswerte!EU8/Erwerbspersonen!$D9</f>
        <v>9.4124757451410765</v>
      </c>
      <c r="EV8" s="20">
        <f>100*Monatswerte!EV8/Erwerbspersonen!$D9</f>
        <v>9.2057130133282445</v>
      </c>
      <c r="EW8" s="20">
        <f>100*Monatswerte!EW8/Erwerbspersonen!$D9</f>
        <v>9.1166459903934847</v>
      </c>
      <c r="EX8" s="20">
        <f>100*Monatswerte!EX8/Erwerbspersonen!$D9</f>
        <v>9.3170467919966917</v>
      </c>
      <c r="EY8" s="20">
        <f>100*Monatswerte!EY8/Erwerbspersonen!$D9</f>
        <v>9.5047237331806471</v>
      </c>
      <c r="EZ8" s="20">
        <f>100*Monatswerte!EZ8/Erwerbspersonen!$D9</f>
        <v>9.8005534879282372</v>
      </c>
      <c r="FA8" s="20">
        <f>100*Monatswerte!FA8/Erwerbspersonen!$D9</f>
        <v>10.322231765117536</v>
      </c>
      <c r="FB8" s="26">
        <f>100*Monatswerte!FB8/Erwerbspersonen!$D9</f>
        <v>10.653052136018069</v>
      </c>
      <c r="FC8" s="20">
        <f>100*Monatswerte!FC8/Erwerbspersonen!$E9</f>
        <v>9.7322825520078808</v>
      </c>
      <c r="FD8" s="20">
        <f>100*Monatswerte!FD8/Erwerbspersonen!$E9</f>
        <v>9.7351799269861505</v>
      </c>
      <c r="FE8" s="20">
        <f>100*Monatswerte!FE8/Erwerbspersonen!$E9</f>
        <v>9.5033899287245749</v>
      </c>
      <c r="FF8" s="20">
        <f>100*Monatswerte!FF8/Erwerbspersonen!$E9</f>
        <v>9.1412180564408647</v>
      </c>
      <c r="FG8" s="20">
        <f>100*Monatswerte!FG8/Erwerbspersonen!$E9</f>
        <v>9.0369125572231557</v>
      </c>
      <c r="FH8" s="20">
        <f>100*Monatswerte!FH8/Erwerbspersonen!$E9</f>
        <v>8.7616619342875364</v>
      </c>
      <c r="FI8" s="20">
        <f>100*Monatswerte!FI8/Erwerbspersonen!$E9</f>
        <v>8.6515616851132879</v>
      </c>
      <c r="FJ8" s="20">
        <f>100*Monatswerte!FJ8/Erwerbspersonen!$E9</f>
        <v>8.5356666859825001</v>
      </c>
      <c r="FK8" s="20">
        <f>100*Monatswerte!FK8/Erwerbspersonen!$E9</f>
        <v>8.4806165613953759</v>
      </c>
      <c r="FL8" s="20">
        <f>100*Monatswerte!FL8/Erwerbspersonen!$E9</f>
        <v>8.4719244364605668</v>
      </c>
      <c r="FM8" s="20">
        <f>100*Monatswerte!FM8/Erwerbspersonen!$E9</f>
        <v>8.8891464333314012</v>
      </c>
      <c r="FN8" s="20">
        <f>100*Monatswerte!FN8/Erwerbspersonen!$E9</f>
        <v>9.1962681810279889</v>
      </c>
      <c r="FO8" s="24">
        <f>100*Monatswerte!FO8/Erwerbspersonen!$E9</f>
        <v>9.1875760560931798</v>
      </c>
      <c r="FP8" s="20">
        <f>100*Monatswerte!FP8/Erwerbspersonen!$E9</f>
        <v>9.0398099322014254</v>
      </c>
      <c r="FQ8" s="20">
        <f>100*Monatswerte!FQ8/Erwerbspersonen!$E9</f>
        <v>9.0021440574839193</v>
      </c>
      <c r="FR8" s="20">
        <f>100*Monatswerte!FR8/Erwerbspersonen!$E9</f>
        <v>8.5965115605261637</v>
      </c>
      <c r="FS8" s="20">
        <f>100*Monatswerte!FS8/Erwerbspersonen!$E9</f>
        <v>8.1908790635684063</v>
      </c>
      <c r="FT8" s="20">
        <f>100*Monatswerte!FT8/Erwerbspersonen!$E9</f>
        <v>7.6258909428058184</v>
      </c>
      <c r="FU8" s="20">
        <f>100*Monatswerte!FU8/Erwerbspersonen!$E9</f>
        <v>7.6143014428927396</v>
      </c>
      <c r="FV8" s="20">
        <f>100*Monatswerte!FV8/Erwerbspersonen!$E9</f>
        <v>7.6258909428058184</v>
      </c>
      <c r="FW8" s="20">
        <f>100*Monatswerte!FW8/Erwerbspersonen!$E9</f>
        <v>7.6461725676537053</v>
      </c>
      <c r="FX8" s="20">
        <f>100*Monatswerte!FX8/Erwerbspersonen!$E9</f>
        <v>7.7997334415019992</v>
      </c>
      <c r="FY8" s="20">
        <f>100*Monatswerte!FY8/Erwerbspersonen!$E9</f>
        <v>8.1763921886770579</v>
      </c>
      <c r="FZ8" s="26">
        <f>100*Monatswerte!FZ8/Erwerbspersonen!$E9</f>
        <v>8.4255664368082517</v>
      </c>
      <c r="GA8" s="20">
        <f>100*Monatswerte!GA8/Erwerbspersonen!$E9</f>
        <v>8.4574375615692183</v>
      </c>
      <c r="GB8" s="20">
        <f>100*Monatswerte!GB8/Erwerbspersonen!$E9</f>
        <v>8.3444399374167002</v>
      </c>
      <c r="GC8" s="20">
        <f>100*Monatswerte!GC8/Erwerbspersonen!$E9</f>
        <v>8.3415425624384305</v>
      </c>
      <c r="GD8" s="20">
        <f>100*Monatswerte!GD8/Erwerbspersonen!$E9</f>
        <v>8.0662919395028112</v>
      </c>
      <c r="GE8" s="20">
        <f>100*Monatswerte!GE8/Erwerbspersonen!$E9</f>
        <v>7.8837573158718204</v>
      </c>
      <c r="GF8" s="20">
        <f>100*Monatswerte!GF8/Erwerbspersonen!$E9</f>
        <v>7.6229935678275487</v>
      </c>
      <c r="GG8" s="20">
        <f>100*Monatswerte!GG8/Erwerbspersonen!$E9</f>
        <v>7.486816943848873</v>
      </c>
      <c r="GH8" s="20">
        <f>100*Monatswerte!GH8/Erwerbspersonen!$E9</f>
        <v>7.3796140696528942</v>
      </c>
      <c r="GI8" s="20">
        <f>100*Monatswerte!GI8/Erwerbspersonen!$E9</f>
        <v>7.5969171930231214</v>
      </c>
      <c r="GJ8" s="20">
        <f>100*Monatswerte!GJ8/Erwerbspersonen!$E9</f>
        <v>7.9706785652199104</v>
      </c>
      <c r="GK8" s="20">
        <f>100*Monatswerte!GK8/Erwerbspersonen!$E9</f>
        <v>8.3125688126557336</v>
      </c>
      <c r="GL8" s="26">
        <f>100*Monatswerte!GL8/Erwerbspersonen!$E9</f>
        <v>8.6399721852002092</v>
      </c>
    </row>
    <row r="9" spans="1:194" s="3" customFormat="1" ht="14.25" x14ac:dyDescent="0.25">
      <c r="A9" s="3" t="s">
        <v>45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7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7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7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6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7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7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7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7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7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6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4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4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6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5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7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7"/>
    </row>
    <row r="10" spans="1:194" s="1" customFormat="1" x14ac:dyDescent="0.2">
      <c r="A10" s="1" t="s">
        <v>35</v>
      </c>
      <c r="B10" s="1">
        <v>7</v>
      </c>
      <c r="C10" s="20">
        <f>100*Monatswerte!C10/Erwerbspersonen!$B11</f>
        <v>6.9304584764838291</v>
      </c>
      <c r="D10" s="20">
        <f>100*Monatswerte!D10/Erwerbspersonen!$B11</f>
        <v>6.6816727875844091</v>
      </c>
      <c r="E10" s="20">
        <f>100*Monatswerte!E10/Erwerbspersonen!$B11</f>
        <v>6.3262646605852391</v>
      </c>
      <c r="F10" s="20">
        <f>100*Monatswerte!F10/Erwerbspersonen!$B11</f>
        <v>5.9945504087193457</v>
      </c>
      <c r="G10" s="20">
        <f>100*Monatswerte!G10/Erwerbspersonen!$B11</f>
        <v>5.4614382182205903</v>
      </c>
      <c r="H10" s="20">
        <f>100*Monatswerte!H10/Erwerbspersonen!$B11</f>
        <v>5.627295344153536</v>
      </c>
      <c r="I10" s="20">
        <f>100*Monatswerte!I10/Erwerbspersonen!$B11</f>
        <v>6.480274848951546</v>
      </c>
      <c r="J10" s="20">
        <f>100*Monatswerte!J10/Erwerbspersonen!$B11</f>
        <v>8.589029735813293</v>
      </c>
      <c r="K10" s="20">
        <f>100*Monatswerte!K10/Erwerbspersonen!$B11</f>
        <v>8.1625399834142875</v>
      </c>
      <c r="L10" s="20">
        <f>100*Monatswerte!L10/Erwerbspersonen!$B11</f>
        <v>7.4517237294159457</v>
      </c>
      <c r="M10" s="20">
        <f>100*Monatswerte!M10/Erwerbspersonen!$B11</f>
        <v>7.2147849780831654</v>
      </c>
      <c r="N10" s="26">
        <f>100*Monatswerte!N10/Erwerbspersonen!$B11</f>
        <v>6.9067646013505506</v>
      </c>
      <c r="O10" s="20">
        <f>100*Monatswerte!O10/Erwerbspersonen!$B11</f>
        <v>6.7290605378509651</v>
      </c>
      <c r="P10" s="20">
        <f>100*Monatswerte!P10/Erwerbspersonen!$B11</f>
        <v>6.8238360383840782</v>
      </c>
      <c r="Q10" s="20">
        <f>100*Monatswerte!Q10/Erwerbspersonen!$B11</f>
        <v>6.3262646605852391</v>
      </c>
      <c r="R10" s="20">
        <f>100*Monatswerte!R10/Erwerbspersonen!$B11</f>
        <v>5.876081033052956</v>
      </c>
      <c r="S10" s="20">
        <f>100*Monatswerte!S10/Erwerbspersonen!$B11</f>
        <v>5.7220708446866482</v>
      </c>
      <c r="T10" s="20">
        <f>100*Monatswerte!T10/Erwerbspersonen!$B11</f>
        <v>5.5443667811870627</v>
      </c>
      <c r="U10" s="20">
        <f>100*Monatswerte!U10/Erwerbspersonen!$B11</f>
        <v>6.5513564743513806</v>
      </c>
      <c r="V10" s="20">
        <f>100*Monatswerte!V10/Erwerbspersonen!$B11</f>
        <v>8.1151522331477306</v>
      </c>
      <c r="W10" s="20">
        <f>100*Monatswerte!W10/Erwerbspersonen!$B11</f>
        <v>7.2977135410496388</v>
      </c>
      <c r="X10" s="20">
        <f>100*Monatswerte!X10/Erwerbspersonen!$B11</f>
        <v>6.9186115389171903</v>
      </c>
      <c r="Y10" s="20">
        <f>100*Monatswerte!Y10/Erwerbspersonen!$B11</f>
        <v>6.6579789124511315</v>
      </c>
      <c r="Z10" s="26">
        <f>100*Monatswerte!Z10/Erwerbspersonen!$B11</f>
        <v>6.5276625992181021</v>
      </c>
      <c r="AA10" s="20">
        <f>100*Monatswerte!AA10/Erwerbspersonen!$B11</f>
        <v>6.3854993484184339</v>
      </c>
      <c r="AB10" s="20">
        <f>100*Monatswerte!AB10/Erwerbspersonen!$B11</f>
        <v>6.0537850965525415</v>
      </c>
      <c r="AC10" s="20">
        <f>100*Monatswerte!AC10/Erwerbspersonen!$B11</f>
        <v>5.9945504087193457</v>
      </c>
      <c r="AD10" s="20">
        <f>100*Monatswerte!AD10/Erwerbspersonen!$B11</f>
        <v>5.876081033052956</v>
      </c>
      <c r="AE10" s="20">
        <f>100*Monatswerte!AE10/Erwerbspersonen!$B11</f>
        <v>5.425897405520673</v>
      </c>
      <c r="AF10" s="20">
        <f>100*Monatswerte!AF10/Erwerbspersonen!$B11</f>
        <v>5.0586423409548633</v>
      </c>
      <c r="AG10" s="20">
        <f>100*Monatswerte!AG10/Erwerbspersonen!$B11</f>
        <v>6.3618054732851554</v>
      </c>
      <c r="AH10" s="20">
        <f>100*Monatswerte!AH10/Erwerbspersonen!$B11</f>
        <v>6.9896931643170239</v>
      </c>
      <c r="AI10" s="20">
        <f>100*Monatswerte!AI10/Erwerbspersonen!$B11</f>
        <v>6.6816727875844091</v>
      </c>
      <c r="AJ10" s="20">
        <f>100*Monatswerte!AJ10/Erwerbspersonen!$B11</f>
        <v>6.3262646605852391</v>
      </c>
      <c r="AK10" s="20">
        <f>100*Monatswerte!AK10/Erwerbspersonen!$B11</f>
        <v>6.1959483473522097</v>
      </c>
      <c r="AL10" s="26">
        <f>100*Monatswerte!AL10/Erwerbspersonen!$B11</f>
        <v>6.0182442838526242</v>
      </c>
      <c r="AM10" s="20">
        <f>100*Monatswerte!AM10/Erwerbspersonen!$B11</f>
        <v>5.9353157208861509</v>
      </c>
      <c r="AN10" s="20">
        <f>100*Monatswerte!AN10/Erwerbspersonen!$B11</f>
        <v>5.9353157208861509</v>
      </c>
      <c r="AO10" s="20">
        <f>100*Monatswerte!AO10/Erwerbspersonen!$B11</f>
        <v>5.57990759388698</v>
      </c>
      <c r="AP10" s="20">
        <f>100*Monatswerte!AP10/Erwerbspersonen!$B11</f>
        <v>5.0586423409548633</v>
      </c>
      <c r="AQ10" s="20">
        <f>100*Monatswerte!AQ10/Erwerbspersonen!$B11</f>
        <v>4.8690913398886391</v>
      </c>
      <c r="AR10" s="20">
        <f>100*Monatswerte!AR10/Erwerbspersonen!$B11</f>
        <v>4.6084587134225803</v>
      </c>
      <c r="AS10" s="20">
        <f>100*Monatswerte!AS10/Erwerbspersonen!$B11</f>
        <v>5.5206729060537851</v>
      </c>
      <c r="AT10" s="20">
        <f>100*Monatswerte!AT10/Erwerbspersonen!$B11</f>
        <v>5.9708565335860682</v>
      </c>
      <c r="AU10" s="20">
        <f>100*Monatswerte!AU10/Erwerbspersonen!$B11</f>
        <v>5.4732851557872291</v>
      </c>
      <c r="AV10" s="20">
        <f>100*Monatswerte!AV10/Erwerbspersonen!$B11</f>
        <v>5.2008055917545315</v>
      </c>
      <c r="AW10" s="20">
        <f>100*Monatswerte!AW10/Erwerbspersonen!$B11</f>
        <v>5.0941831536547806</v>
      </c>
      <c r="AX10" s="26">
        <f>100*Monatswerte!AX10/Erwerbspersonen!$B11</f>
        <v>5.1178770287880582</v>
      </c>
      <c r="AY10" s="20">
        <f>100*Monatswerte!AY10/Erwerbspersonen!$C11</f>
        <v>5.630432044338078</v>
      </c>
      <c r="AZ10" s="20">
        <f>100*Monatswerte!AZ10/Erwerbspersonen!$C11</f>
        <v>5.5044715959188819</v>
      </c>
      <c r="BA10" s="20">
        <f>100*Monatswerte!BA10/Erwerbspersonen!$C11</f>
        <v>5.1769744300289711</v>
      </c>
      <c r="BB10" s="20">
        <f>100*Monatswerte!BB10/Erwerbspersonen!$C11</f>
        <v>5.2273586093966493</v>
      </c>
      <c r="BC10" s="20">
        <f>100*Monatswerte!BC10/Erwerbspersonen!$C11</f>
        <v>4.5849603224587483</v>
      </c>
      <c r="BD10" s="20">
        <f>100*Monatswerte!BD10/Erwerbspersonen!$C11</f>
        <v>4.282655246252677</v>
      </c>
      <c r="BE10" s="20">
        <f>100*Monatswerte!BE10/Erwerbspersonen!$C11</f>
        <v>5.7941806272830334</v>
      </c>
      <c r="BF10" s="20">
        <f>100*Monatswerte!BF10/Erwerbspersonen!$C11</f>
        <v>6.4113868245370957</v>
      </c>
      <c r="BG10" s="20">
        <f>100*Monatswerte!BG10/Erwerbspersonen!$C11</f>
        <v>5.4162992820254443</v>
      </c>
      <c r="BH10" s="20">
        <f>100*Monatswerte!BH10/Erwerbspersonen!$C11</f>
        <v>5.1769744300289711</v>
      </c>
      <c r="BI10" s="20">
        <f>100*Monatswerte!BI10/Erwerbspersonen!$C11</f>
        <v>5.2273586093966493</v>
      </c>
      <c r="BJ10" s="26">
        <f>100*Monatswerte!BJ10/Erwerbspersonen!$C11</f>
        <v>5.2399546542385691</v>
      </c>
      <c r="BK10" s="20">
        <f>100*Monatswerte!BK10/Erwerbspersonen!$C11</f>
        <v>5.5296636856027206</v>
      </c>
      <c r="BL10" s="20">
        <f>100*Monatswerte!BL10/Erwerbspersonen!$C11</f>
        <v>5.7815845824411136</v>
      </c>
      <c r="BM10" s="20">
        <f>100*Monatswerte!BM10/Erwerbspersonen!$C11</f>
        <v>5.8067766721249532</v>
      </c>
      <c r="BN10" s="20">
        <f>100*Monatswerte!BN10/Erwerbspersonen!$C11</f>
        <v>5.4162992820254443</v>
      </c>
      <c r="BO10" s="20">
        <f>100*Monatswerte!BO10/Erwerbspersonen!$C11</f>
        <v>5.0006298022420959</v>
      </c>
      <c r="BP10" s="20">
        <f>100*Monatswerte!BP10/Erwerbspersonen!$C11</f>
        <v>5.4918755510769621</v>
      </c>
      <c r="BQ10" s="20">
        <f>100*Monatswerte!BQ10/Erwerbspersonen!$C11</f>
        <v>7.041189066633077</v>
      </c>
      <c r="BR10" s="20">
        <f>100*Monatswerte!BR10/Erwerbspersonen!$C11</f>
        <v>7.6080110845194611</v>
      </c>
      <c r="BS10" s="20">
        <f>100*Monatswerte!BS10/Erwerbspersonen!$C11</f>
        <v>6.8774404836881216</v>
      </c>
      <c r="BT10" s="20">
        <f>100*Monatswerte!BT10/Erwerbspersonen!$C11</f>
        <v>6.3232145106436581</v>
      </c>
      <c r="BU10" s="20">
        <f>100*Monatswerte!BU10/Erwerbspersonen!$C11</f>
        <v>6.2980224209598186</v>
      </c>
      <c r="BV10" s="26">
        <f>100*Monatswerte!BV10/Erwerbspersonen!$C11</f>
        <v>6.2350421967502205</v>
      </c>
      <c r="BW10" s="20">
        <f>100*Monatswerte!BW10/Erwerbspersonen!$C11</f>
        <v>6.1468698828567829</v>
      </c>
      <c r="BX10" s="20">
        <f>100*Monatswerte!BX10/Erwerbspersonen!$C11</f>
        <v>6.0712936138052651</v>
      </c>
      <c r="BY10" s="20">
        <f>100*Monatswerte!BY10/Erwerbspersonen!$C11</f>
        <v>5.6178359994961582</v>
      </c>
      <c r="BZ10" s="20">
        <f>100*Monatswerte!BZ10/Erwerbspersonen!$C11</f>
        <v>5.0888021161355335</v>
      </c>
      <c r="CA10" s="20">
        <f>100*Monatswerte!CA10/Erwerbspersonen!$C11</f>
        <v>4.6605365915102661</v>
      </c>
      <c r="CB10" s="20">
        <f>100*Monatswerte!CB10/Erwerbspersonen!$C11</f>
        <v>4.5597682327749087</v>
      </c>
      <c r="CC10" s="20">
        <f>100*Monatswerte!CC10/Erwerbspersonen!$C11</f>
        <v>5.9957173447537473</v>
      </c>
      <c r="CD10" s="20">
        <f>100*Monatswerte!CD10/Erwerbspersonen!$C11</f>
        <v>5.8193727169668721</v>
      </c>
      <c r="CE10" s="20">
        <f>100*Monatswerte!CE10/Erwerbspersonen!$C11</f>
        <v>5.2399546542385691</v>
      </c>
      <c r="CF10" s="20">
        <f>100*Monatswerte!CF10/Erwerbspersonen!$C11</f>
        <v>5.2903388336062473</v>
      </c>
      <c r="CG10" s="20">
        <f>100*Monatswerte!CG10/Erwerbspersonen!$C11</f>
        <v>4.8242851744552206</v>
      </c>
      <c r="CH10" s="26">
        <f>100*Monatswerte!CH10/Erwerbspersonen!$C11</f>
        <v>4.6605365915102661</v>
      </c>
      <c r="CI10" s="20">
        <f>100*Monatswerte!CI10/Erwerbspersonen!$C11</f>
        <v>4.4464038291976316</v>
      </c>
      <c r="CJ10" s="20">
        <f>100*Monatswerte!CJ10/Erwerbspersonen!$C11</f>
        <v>4.1440987529915603</v>
      </c>
      <c r="CK10" s="20">
        <f>100*Monatswerte!CK10/Erwerbspersonen!$C11</f>
        <v>3.9803501700466053</v>
      </c>
      <c r="CL10" s="20">
        <f>100*Monatswerte!CL10/Erwerbspersonen!$C11</f>
        <v>3.678045093840534</v>
      </c>
      <c r="CM10" s="20">
        <f>100*Monatswerte!CM10/Erwerbspersonen!$C11</f>
        <v>3.1867993450056682</v>
      </c>
      <c r="CN10" s="20">
        <f>100*Monatswerte!CN10/Erwerbspersonen!$C11</f>
        <v>3.1867993450056682</v>
      </c>
      <c r="CO10" s="20">
        <f>100*Monatswerte!CO10/Erwerbspersonen!$C11</f>
        <v>3.5017004660536593</v>
      </c>
      <c r="CP10" s="20">
        <f>100*Monatswerte!CP10/Erwerbspersonen!$C11</f>
        <v>4.2196750220430781</v>
      </c>
      <c r="CQ10" s="20">
        <f>100*Monatswerte!CQ10/Erwerbspersonen!$C11</f>
        <v>3.7410253180501321</v>
      </c>
      <c r="CR10" s="20">
        <f>100*Monatswerte!CR10/Erwerbspersonen!$C11</f>
        <v>3.5646806902632573</v>
      </c>
      <c r="CS10" s="20">
        <f>100*Monatswerte!CS10/Erwerbspersonen!$C11</f>
        <v>3.5646806902632573</v>
      </c>
      <c r="CT10" s="26">
        <f>100*Monatswerte!CT10/Erwerbspersonen!$C11</f>
        <v>3.615064869630936</v>
      </c>
      <c r="CU10" s="20">
        <f>100*Monatswerte!CU10/Erwerbspersonen!$C11</f>
        <v>3.615064869630936</v>
      </c>
      <c r="CV10" s="20">
        <f>100*Monatswerte!CV10/Erwerbspersonen!$C11</f>
        <v>3.7914094974178107</v>
      </c>
      <c r="CW10" s="20">
        <f>100*Monatswerte!CW10/Erwerbspersonen!$C11</f>
        <v>3.325355838266784</v>
      </c>
      <c r="CX10" s="20">
        <f>100*Monatswerte!CX10/Erwerbspersonen!$C11</f>
        <v>3.2749716588991058</v>
      </c>
      <c r="CY10" s="20">
        <f>100*Monatswerte!CY10/Erwerbspersonen!$C11</f>
        <v>3.0734349414283915</v>
      </c>
      <c r="CZ10" s="20">
        <f>100*Monatswerte!CZ10/Erwerbspersonen!$C11</f>
        <v>3.1742033001637484</v>
      </c>
      <c r="DA10" s="20">
        <f>100*Monatswerte!DA10/Erwerbspersonen!$C11</f>
        <v>3.8417936767854894</v>
      </c>
      <c r="DB10" s="20">
        <f>100*Monatswerte!DB10/Erwerbspersonen!$C11</f>
        <v>4.5597682327749087</v>
      </c>
      <c r="DC10" s="20">
        <f>100*Monatswerte!DC10/Erwerbspersonen!$C11</f>
        <v>4.0811185287819622</v>
      </c>
      <c r="DD10" s="20">
        <f>100*Monatswerte!DD10/Erwerbspersonen!$C11</f>
        <v>3.8166015871016499</v>
      </c>
      <c r="DE10" s="20">
        <f>100*Monatswerte!DE10/Erwerbspersonen!$C11</f>
        <v>3.8921778561531677</v>
      </c>
      <c r="DF10" s="26">
        <f>100*Monatswerte!DF10/Erwerbspersonen!$C11</f>
        <v>3.9173699458370073</v>
      </c>
      <c r="DG10" s="20">
        <f>100*Monatswerte!DG10/Erwerbspersonen!$C11</f>
        <v>4.0055422597304444</v>
      </c>
      <c r="DH10" s="20">
        <f>100*Monatswerte!DH10/Erwerbspersonen!$C11</f>
        <v>3.7536213628920518</v>
      </c>
      <c r="DI10" s="20">
        <f>100*Monatswerte!DI10/Erwerbspersonen!$C11</f>
        <v>3.4639123315279003</v>
      </c>
      <c r="DJ10" s="20">
        <f>100*Monatswerte!DJ10/Erwerbspersonen!$C11</f>
        <v>3.325355838266784</v>
      </c>
      <c r="DK10" s="20">
        <f>100*Monatswerte!DK10/Erwerbspersonen!$C11</f>
        <v>3.262375614057186</v>
      </c>
      <c r="DL10" s="20">
        <f>100*Monatswerte!DL10/Erwerbspersonen!$C11</f>
        <v>3.3757400176344627</v>
      </c>
      <c r="DM10" s="20">
        <f>100*Monatswerte!DM10/Erwerbspersonen!$C11</f>
        <v>4.2574631565688374</v>
      </c>
      <c r="DN10" s="20">
        <f>100*Monatswerte!DN10/Erwerbspersonen!$C11</f>
        <v>4.6605365915102661</v>
      </c>
      <c r="DO10" s="20">
        <f>100*Monatswerte!DO10/Erwerbspersonen!$C11</f>
        <v>4.3204433807784355</v>
      </c>
      <c r="DP10" s="20">
        <f>100*Monatswerte!DP10/Erwerbspersonen!$C11</f>
        <v>4.3582315153041948</v>
      </c>
      <c r="DQ10" s="20">
        <f>100*Monatswerte!DQ10/Erwerbspersonen!$C11</f>
        <v>4.1566947978334801</v>
      </c>
      <c r="DR10" s="26">
        <f>100*Monatswerte!DR10/Erwerbspersonen!$C11</f>
        <v>3.9173699458370073</v>
      </c>
      <c r="DS10" s="20">
        <f>100*Monatswerte!DS10/Erwerbspersonen!$D11</f>
        <v>4.1626061534177916</v>
      </c>
      <c r="DT10" s="20">
        <f>100*Monatswerte!DT10/Erwerbspersonen!$D11</f>
        <v>4.0512320757343732</v>
      </c>
      <c r="DU10" s="20">
        <f>100*Monatswerte!DU10/Erwerbspersonen!$D11</f>
        <v>3.4665181678964223</v>
      </c>
      <c r="DV10" s="20">
        <f>100*Monatswerte!DV10/Erwerbspersonen!$D11</f>
        <v>3.188082973687874</v>
      </c>
      <c r="DW10" s="20">
        <f>100*Monatswerte!DW10/Erwerbspersonen!$D11</f>
        <v>2.9514130586106084</v>
      </c>
      <c r="DX10" s="20">
        <f>100*Monatswerte!DX10/Erwerbspersonen!$D11</f>
        <v>2.9653348183210357</v>
      </c>
      <c r="DY10" s="20">
        <f>100*Monatswerte!DY10/Erwerbspersonen!$D11</f>
        <v>3.0906306557148824</v>
      </c>
      <c r="DZ10" s="20">
        <f>100*Monatswerte!DZ10/Erwerbspersonen!$D11</f>
        <v>3.5500487261589866</v>
      </c>
      <c r="EA10" s="20">
        <f>100*Monatswerte!EA10/Erwerbspersonen!$D11</f>
        <v>3.9816232771822357</v>
      </c>
      <c r="EB10" s="20">
        <f>100*Monatswerte!EB10/Erwerbspersonen!$D11</f>
        <v>3.6892663232632605</v>
      </c>
      <c r="EC10" s="20">
        <f>100*Monatswerte!EC10/Erwerbspersonen!$D11</f>
        <v>3.6475010441319782</v>
      </c>
      <c r="ED10" s="20">
        <f>100*Monatswerte!ED10/Erwerbspersonen!$D11</f>
        <v>3.5222052067381315</v>
      </c>
      <c r="EE10" s="24">
        <f>100*Monatswerte!EE10/Erwerbspersonen!$D11</f>
        <v>3.4108311290547126</v>
      </c>
      <c r="EF10" s="20">
        <f>100*Monatswerte!EF10/Erwerbspersonen!$D11</f>
        <v>3.5361269664485593</v>
      </c>
      <c r="EG10" s="20">
        <f>100*Monatswerte!EG10/Erwerbspersonen!$D11</f>
        <v>3.5778922455798412</v>
      </c>
      <c r="EH10" s="20">
        <f>100*Monatswerte!EH10/Erwerbspersonen!$D11</f>
        <v>3.5361269664485593</v>
      </c>
      <c r="EI10" s="20">
        <f>100*Monatswerte!EI10/Erwerbspersonen!$D11</f>
        <v>3.3133788110817206</v>
      </c>
      <c r="EJ10" s="20">
        <f>100*Monatswerte!EJ10/Erwerbspersonen!$D11</f>
        <v>3.3273005707921479</v>
      </c>
      <c r="EK10" s="20">
        <f>100*Monatswerte!EK10/Erwerbspersonen!$D11</f>
        <v>4.6220242238618958</v>
      </c>
      <c r="EL10" s="20">
        <f>100*Monatswerte!EL10/Erwerbspersonen!$D11</f>
        <v>5.1371293331477101</v>
      </c>
      <c r="EM10" s="20">
        <f>100*Monatswerte!EM10/Erwerbspersonen!$D11</f>
        <v>5.0257552554642908</v>
      </c>
      <c r="EN10" s="20">
        <f>100*Monatswerte!EN10/Erwerbspersonen!$D11</f>
        <v>4.6916330224140328</v>
      </c>
      <c r="EO10" s="20">
        <f>100*Monatswerte!EO10/Erwerbspersonen!$D11</f>
        <v>4.6637895029931782</v>
      </c>
      <c r="EP10" s="20">
        <f>100*Monatswerte!EP10/Erwerbspersonen!$D11</f>
        <v>4.7473200612557429</v>
      </c>
      <c r="EQ10" s="24">
        <f>100*Monatswerte!EQ10/Erwerbspersonen!$D11</f>
        <v>4.3853543087846303</v>
      </c>
      <c r="ER10" s="20">
        <f>100*Monatswerte!ER10/Erwerbspersonen!$D11</f>
        <v>4.0929973548656546</v>
      </c>
      <c r="ES10" s="20">
        <f>100*Monatswerte!ES10/Erwerbspersonen!$D11</f>
        <v>3.6475010441319782</v>
      </c>
      <c r="ET10" s="20">
        <f>100*Monatswerte!ET10/Erwerbspersonen!$D11</f>
        <v>3.3690658499234303</v>
      </c>
      <c r="EU10" s="20">
        <f>100*Monatswerte!EU10/Erwerbspersonen!$D11</f>
        <v>3.1741612139774467</v>
      </c>
      <c r="EV10" s="20">
        <f>100*Monatswerte!EV10/Erwerbspersonen!$D11</f>
        <v>3.2298482528191563</v>
      </c>
      <c r="EW10" s="20">
        <f>100*Monatswerte!EW10/Erwerbspersonen!$D11</f>
        <v>3.8980927189196715</v>
      </c>
      <c r="EX10" s="20">
        <f>100*Monatswerte!EX10/Erwerbspersonen!$D11</f>
        <v>4.6220242238618958</v>
      </c>
      <c r="EY10" s="20">
        <f>100*Monatswerte!EY10/Erwerbspersonen!$D11</f>
        <v>4.538493665599332</v>
      </c>
      <c r="EZ10" s="20">
        <f>100*Monatswerte!EZ10/Erwerbspersonen!$D11</f>
        <v>4.3714325490742034</v>
      </c>
      <c r="FA10" s="20">
        <f>100*Monatswerte!FA10/Erwerbspersonen!$D11</f>
        <v>4.2600584713907841</v>
      </c>
      <c r="FB10" s="26">
        <f>100*Monatswerte!FB10/Erwerbspersonen!$D11</f>
        <v>4.134762633996937</v>
      </c>
      <c r="FC10" s="20">
        <f>100*Monatswerte!FC10/Erwerbspersonen!$E11</f>
        <v>4.4397780110994454</v>
      </c>
      <c r="FD10" s="20">
        <f>100*Monatswerte!FD10/Erwerbspersonen!$E11</f>
        <v>4.3647817609119546</v>
      </c>
      <c r="FE10" s="20">
        <f>100*Monatswerte!FE10/Erwerbspersonen!$E11</f>
        <v>4.1097945102744866</v>
      </c>
      <c r="FF10" s="20">
        <f>100*Monatswerte!FF10/Erwerbspersonen!$E11</f>
        <v>3.6898155092245388</v>
      </c>
      <c r="FG10" s="20">
        <f>100*Monatswerte!FG10/Erwerbspersonen!$E11</f>
        <v>3.4798260086995652</v>
      </c>
      <c r="FH10" s="20">
        <f>100*Monatswerte!FH10/Erwerbspersonen!$E11</f>
        <v>3.584820758962052</v>
      </c>
      <c r="FI10" s="20">
        <f>100*Monatswerte!FI10/Erwerbspersonen!$E11</f>
        <v>4.9947502624868756</v>
      </c>
      <c r="FJ10" s="20">
        <f>100*Monatswerte!FJ10/Erwerbspersonen!$E11</f>
        <v>5.0847457627118642</v>
      </c>
      <c r="FK10" s="20">
        <f>100*Monatswerte!FK10/Erwerbspersonen!$E11</f>
        <v>4.7547622618869054</v>
      </c>
      <c r="FL10" s="20">
        <f>100*Monatswerte!FL10/Erwerbspersonen!$E11</f>
        <v>4.3347832608369581</v>
      </c>
      <c r="FM10" s="20">
        <f>100*Monatswerte!FM10/Erwerbspersonen!$E11</f>
        <v>4.0197990100494971</v>
      </c>
      <c r="FN10" s="20">
        <f>100*Monatswerte!FN10/Erwerbspersonen!$E11</f>
        <v>3.8098095095245239</v>
      </c>
      <c r="FO10" s="24">
        <f>100*Monatswerte!FO10/Erwerbspersonen!$E11</f>
        <v>4.0347982600869958</v>
      </c>
      <c r="FP10" s="20">
        <f>100*Monatswerte!FP10/Erwerbspersonen!$E11</f>
        <v>4.1847907604619765</v>
      </c>
      <c r="FQ10" s="20">
        <f>100*Monatswerte!FQ10/Erwerbspersonen!$E11</f>
        <v>3.83980800959952</v>
      </c>
      <c r="FR10" s="20">
        <f>100*Monatswerte!FR10/Erwerbspersonen!$E11</f>
        <v>3.4198290085495726</v>
      </c>
      <c r="FS10" s="20">
        <f>100*Monatswerte!FS10/Erwerbspersonen!$E11</f>
        <v>3.0598470076496174</v>
      </c>
      <c r="FT10" s="20">
        <f>100*Monatswerte!FT10/Erwerbspersonen!$E11</f>
        <v>3.1348432578371082</v>
      </c>
      <c r="FU10" s="20">
        <f>100*Monatswerte!FU10/Erwerbspersonen!$E11</f>
        <v>3.7348132593370331</v>
      </c>
      <c r="FV10" s="20">
        <f>100*Monatswerte!FV10/Erwerbspersonen!$E11</f>
        <v>4.529773511324434</v>
      </c>
      <c r="FW10" s="20">
        <f>100*Monatswerte!FW10/Erwerbspersonen!$E11</f>
        <v>4.1247937603119844</v>
      </c>
      <c r="FX10" s="20">
        <f>100*Monatswerte!FX10/Erwerbspersonen!$E11</f>
        <v>3.959802009899505</v>
      </c>
      <c r="FY10" s="20">
        <f>100*Monatswerte!FY10/Erwerbspersonen!$E11</f>
        <v>4.1247937603119844</v>
      </c>
      <c r="FZ10" s="26">
        <f>100*Monatswerte!FZ10/Erwerbspersonen!$E11</f>
        <v>4.1697915104244787</v>
      </c>
      <c r="GA10" s="20">
        <f>100*Monatswerte!GA10/Erwerbspersonen!$E11</f>
        <v>4.0797960101994901</v>
      </c>
      <c r="GB10" s="20">
        <f>100*Monatswerte!GB10/Erwerbspersonen!$E11</f>
        <v>3.8098095095245239</v>
      </c>
      <c r="GC10" s="20">
        <f>100*Monatswerte!GC10/Erwerbspersonen!$E11</f>
        <v>3.5398230088495577</v>
      </c>
      <c r="GD10" s="20">
        <f>100*Monatswerte!GD10/Erwerbspersonen!$E11</f>
        <v>3.1198440077996099</v>
      </c>
      <c r="GE10" s="20">
        <f>100*Monatswerte!GE10/Erwerbspersonen!$E11</f>
        <v>2.7898605069746512</v>
      </c>
      <c r="GF10" s="20">
        <f>100*Monatswerte!GF10/Erwerbspersonen!$E11</f>
        <v>2.894855257237138</v>
      </c>
      <c r="GG10" s="20">
        <f>100*Monatswerte!GG10/Erwerbspersonen!$E11</f>
        <v>3.7048147592620371</v>
      </c>
      <c r="GH10" s="20">
        <f>100*Monatswerte!GH10/Erwerbspersonen!$E11</f>
        <v>4.0797960101994901</v>
      </c>
      <c r="GI10" s="20">
        <f>100*Monatswerte!GI10/Erwerbspersonen!$E11</f>
        <v>4.0647967601619923</v>
      </c>
      <c r="GJ10" s="20">
        <f>100*Monatswerte!GJ10/Erwerbspersonen!$E11</f>
        <v>4.0497975101244936</v>
      </c>
      <c r="GK10" s="20">
        <f>100*Monatswerte!GK10/Erwerbspersonen!$E11</f>
        <v>3.8848057597120143</v>
      </c>
      <c r="GL10" s="26">
        <f>100*Monatswerte!GL10/Erwerbspersonen!$E11</f>
        <v>3.7498125093745314</v>
      </c>
    </row>
    <row r="11" spans="1:194" s="1" customFormat="1" x14ac:dyDescent="0.2">
      <c r="A11" s="1" t="s">
        <v>36</v>
      </c>
      <c r="B11" s="1">
        <v>8</v>
      </c>
      <c r="C11" s="20">
        <f>100*Monatswerte!C11/Erwerbspersonen!$B12</f>
        <v>10.952078992662379</v>
      </c>
      <c r="D11" s="20">
        <f>100*Monatswerte!D11/Erwerbspersonen!$B12</f>
        <v>11.006431742005617</v>
      </c>
      <c r="E11" s="20">
        <f>100*Monatswerte!E11/Erwerbspersonen!$B12</f>
        <v>10.553492164145304</v>
      </c>
      <c r="F11" s="20">
        <f>100*Monatswerte!F11/Erwerbspersonen!$B12</f>
        <v>10.019023462270134</v>
      </c>
      <c r="G11" s="20">
        <f>100*Monatswerte!G11/Erwerbspersonen!$B12</f>
        <v>9.3758492617084883</v>
      </c>
      <c r="H11" s="20">
        <f>100*Monatswerte!H11/Erwerbspersonen!$B12</f>
        <v>9.1493794727783317</v>
      </c>
      <c r="I11" s="20">
        <f>100*Monatswerte!I11/Erwerbspersonen!$B12</f>
        <v>9.4664371772805502</v>
      </c>
      <c r="J11" s="20">
        <f>100*Monatswerte!J11/Erwerbspersonen!$B12</f>
        <v>9.8650240057976273</v>
      </c>
      <c r="K11" s="20">
        <f>100*Monatswerte!K11/Erwerbspersonen!$B12</f>
        <v>10.091493794727784</v>
      </c>
      <c r="L11" s="20">
        <f>100*Monatswerte!L11/Erwerbspersonen!$B12</f>
        <v>9.7744360902255636</v>
      </c>
      <c r="M11" s="20">
        <f>100*Monatswerte!M11/Erwerbspersonen!$B12</f>
        <v>9.8106712564543894</v>
      </c>
      <c r="N11" s="26">
        <f>100*Monatswerte!N11/Erwerbspersonen!$B12</f>
        <v>10.037141045384546</v>
      </c>
      <c r="O11" s="20">
        <f>100*Monatswerte!O11/Erwerbspersonen!$B12</f>
        <v>10.163964127185434</v>
      </c>
      <c r="P11" s="20">
        <f>100*Monatswerte!P11/Erwerbspersonen!$B12</f>
        <v>10.209258084971465</v>
      </c>
      <c r="Q11" s="20">
        <f>100*Monatswerte!Q11/Erwerbspersonen!$B12</f>
        <v>9.8378476311260084</v>
      </c>
      <c r="R11" s="20">
        <f>100*Monatswerte!R11/Erwerbspersonen!$B12</f>
        <v>9.484554760394964</v>
      </c>
      <c r="S11" s="20">
        <f>100*Monatswerte!S11/Erwerbspersonen!$B12</f>
        <v>9.3577316785940763</v>
      </c>
      <c r="T11" s="20">
        <f>100*Monatswerte!T11/Erwerbspersonen!$B12</f>
        <v>9.1131443065495059</v>
      </c>
      <c r="U11" s="20">
        <f>100*Monatswerte!U11/Erwerbspersonen!$B12</f>
        <v>9.1584382643355369</v>
      </c>
      <c r="V11" s="20">
        <f>100*Monatswerte!V11/Erwerbspersonen!$B12</f>
        <v>9.4030256363801072</v>
      </c>
      <c r="W11" s="20">
        <f>100*Monatswerte!W11/Erwerbspersonen!$B12</f>
        <v>9.4030256363801072</v>
      </c>
      <c r="X11" s="20">
        <f>100*Monatswerte!X11/Erwerbspersonen!$B12</f>
        <v>9.7653772986683585</v>
      </c>
      <c r="Y11" s="20">
        <f>100*Monatswerte!Y11/Erwerbspersonen!$B12</f>
        <v>9.7653772986683585</v>
      </c>
      <c r="Z11" s="26">
        <f>100*Monatswerte!Z11/Erwerbspersonen!$B12</f>
        <v>9.9193767551408634</v>
      </c>
      <c r="AA11" s="20">
        <f>100*Monatswerte!AA11/Erwerbspersonen!$B12</f>
        <v>10.182081710299846</v>
      </c>
      <c r="AB11" s="20">
        <f>100*Monatswerte!AB11/Erwerbspersonen!$B12</f>
        <v>9.7834948817827705</v>
      </c>
      <c r="AC11" s="20">
        <f>100*Monatswerte!AC11/Erwerbspersonen!$B12</f>
        <v>9.6657305915390879</v>
      </c>
      <c r="AD11" s="20">
        <f>100*Monatswerte!AD11/Erwerbspersonen!$B12</f>
        <v>9.2037322221215696</v>
      </c>
      <c r="AE11" s="20">
        <f>100*Monatswerte!AE11/Erwerbspersonen!$B12</f>
        <v>8.4337349397590362</v>
      </c>
      <c r="AF11" s="20">
        <f>100*Monatswerte!AF11/Erwerbspersonen!$B12</f>
        <v>7.8539722800978353</v>
      </c>
      <c r="AG11" s="20">
        <f>100*Monatswerte!AG11/Erwerbspersonen!$B12</f>
        <v>7.6275024911676779</v>
      </c>
      <c r="AH11" s="20">
        <f>100*Monatswerte!AH11/Erwerbspersonen!$B12</f>
        <v>7.7362079898541536</v>
      </c>
      <c r="AI11" s="20">
        <f>100*Monatswerte!AI11/Erwerbspersonen!$B12</f>
        <v>7.527855784038409</v>
      </c>
      <c r="AJ11" s="20">
        <f>100*Monatswerte!AJ11/Erwerbspersonen!$B12</f>
        <v>7.4463266600235531</v>
      </c>
      <c r="AK11" s="20">
        <f>100*Monatswerte!AK11/Erwerbspersonen!$B12</f>
        <v>7.0930337892925079</v>
      </c>
      <c r="AL11" s="26">
        <f>100*Monatswerte!AL11/Erwerbspersonen!$B12</f>
        <v>7.0930337892925079</v>
      </c>
      <c r="AM11" s="20">
        <f>100*Monatswerte!AM11/Erwerbspersonen!$B12</f>
        <v>7.5912673249388529</v>
      </c>
      <c r="AN11" s="20">
        <f>100*Monatswerte!AN11/Erwerbspersonen!$B12</f>
        <v>7.527855784038409</v>
      </c>
      <c r="AO11" s="20">
        <f>100*Monatswerte!AO11/Erwerbspersonen!$B12</f>
        <v>7.3919739106803153</v>
      </c>
      <c r="AP11" s="20">
        <f>100*Monatswerte!AP11/Erwerbspersonen!$B12</f>
        <v>7.1745629133073647</v>
      </c>
      <c r="AQ11" s="20">
        <f>100*Monatswerte!AQ11/Erwerbspersonen!$B12</f>
        <v>6.9299755412627952</v>
      </c>
      <c r="AR11" s="20">
        <f>100*Monatswerte!AR11/Erwerbspersonen!$B12</f>
        <v>6.5948002536461638</v>
      </c>
      <c r="AS11" s="20">
        <f>100*Monatswerte!AS11/Erwerbspersonen!$B12</f>
        <v>6.5948002536461638</v>
      </c>
      <c r="AT11" s="20">
        <f>100*Monatswerte!AT11/Erwerbspersonen!$B12</f>
        <v>6.540447504302926</v>
      </c>
      <c r="AU11" s="20">
        <f>100*Monatswerte!AU11/Erwerbspersonen!$B12</f>
        <v>6.1690370504574688</v>
      </c>
      <c r="AV11" s="20">
        <f>100*Monatswerte!AV11/Erwerbspersonen!$B12</f>
        <v>5.9153908868556933</v>
      </c>
      <c r="AW11" s="20">
        <f>100*Monatswerte!AW11/Erwerbspersonen!$B12</f>
        <v>5.8519793459552494</v>
      </c>
      <c r="AX11" s="26">
        <f>100*Monatswerte!AX11/Erwerbspersonen!$B12</f>
        <v>5.8429205543980434</v>
      </c>
      <c r="AY11" s="20">
        <f>100*Monatswerte!AY11/Erwerbspersonen!$C12</f>
        <v>5.1841122207821915</v>
      </c>
      <c r="AZ11" s="20">
        <f>100*Monatswerte!AZ11/Erwerbspersonen!$C12</f>
        <v>4.8791644430891212</v>
      </c>
      <c r="BA11" s="20">
        <f>100*Monatswerte!BA11/Erwerbspersonen!$C12</f>
        <v>4.7114431653579327</v>
      </c>
      <c r="BB11" s="20">
        <f>100*Monatswerte!BB11/Erwerbspersonen!$C12</f>
        <v>4.5208508042997639</v>
      </c>
      <c r="BC11" s="20">
        <f>100*Monatswerte!BC11/Erwerbspersonen!$C12</f>
        <v>4.2997636654722875</v>
      </c>
      <c r="BD11" s="20">
        <f>100*Monatswerte!BD11/Erwerbspersonen!$C12</f>
        <v>4.2159030266066937</v>
      </c>
      <c r="BE11" s="20">
        <f>100*Monatswerte!BE11/Erwerbspersonen!$C12</f>
        <v>4.1167949988564461</v>
      </c>
      <c r="BF11" s="20">
        <f>100*Monatswerte!BF11/Erwerbspersonen!$C12</f>
        <v>4.2006556377220399</v>
      </c>
      <c r="BG11" s="20">
        <f>100*Monatswerte!BG11/Erwerbspersonen!$C12</f>
        <v>4.4064953876648625</v>
      </c>
      <c r="BH11" s="20">
        <f>100*Monatswerte!BH11/Erwerbspersonen!$C12</f>
        <v>4.574216665396051</v>
      </c>
      <c r="BI11" s="20">
        <f>100*Monatswerte!BI11/Erwerbspersonen!$C12</f>
        <v>4.8181748875505068</v>
      </c>
      <c r="BJ11" s="26">
        <f>100*Monatswerte!BJ11/Erwerbspersonen!$C12</f>
        <v>5.5652969428985291</v>
      </c>
      <c r="BK11" s="20">
        <f>100*Monatswerte!BK11/Erwerbspersonen!$C12</f>
        <v>6.2361820538232831</v>
      </c>
      <c r="BL11" s="20">
        <f>100*Monatswerte!BL11/Erwerbspersonen!$C12</f>
        <v>6.5640009148433327</v>
      </c>
      <c r="BM11" s="20">
        <f>100*Monatswerte!BM11/Erwerbspersonen!$C12</f>
        <v>6.8613249980940765</v>
      </c>
      <c r="BN11" s="20">
        <f>100*Monatswerte!BN11/Erwerbspersonen!$C12</f>
        <v>6.9604330258443241</v>
      </c>
      <c r="BO11" s="20">
        <f>100*Monatswerte!BO11/Erwerbspersonen!$C12</f>
        <v>7.0214225813829385</v>
      </c>
      <c r="BP11" s="20">
        <f>100*Monatswerte!BP11/Erwerbspersonen!$C12</f>
        <v>7.4940916368071964</v>
      </c>
      <c r="BQ11" s="20">
        <f>100*Monatswerte!BQ11/Erwerbspersonen!$C12</f>
        <v>8.0048791644430892</v>
      </c>
      <c r="BR11" s="20">
        <f>100*Monatswerte!BR11/Erwerbspersonen!$C12</f>
        <v>8.5080429976366538</v>
      </c>
      <c r="BS11" s="20">
        <f>100*Monatswerte!BS11/Erwerbspersonen!$C12</f>
        <v>8.6605168864831903</v>
      </c>
      <c r="BT11" s="20">
        <f>100*Monatswerte!BT11/Erwerbspersonen!$C12</f>
        <v>8.6223984142715562</v>
      </c>
      <c r="BU11" s="20">
        <f>100*Monatswerte!BU11/Erwerbspersonen!$C12</f>
        <v>8.6376458031562091</v>
      </c>
      <c r="BV11" s="26">
        <f>100*Monatswerte!BV11/Erwerbspersonen!$C12</f>
        <v>8.881604025310665</v>
      </c>
      <c r="BW11" s="20">
        <f>100*Monatswerte!BW11/Erwerbspersonen!$C12</f>
        <v>8.9425935808492802</v>
      </c>
      <c r="BX11" s="20">
        <f>100*Monatswerte!BX11/Erwerbspersonen!$C12</f>
        <v>8.5690325531752691</v>
      </c>
      <c r="BY11" s="20">
        <f>100*Monatswerte!BY11/Erwerbspersonen!$C12</f>
        <v>8.4165586643287345</v>
      </c>
      <c r="BZ11" s="20">
        <f>100*Monatswerte!BZ11/Erwerbspersonen!$C12</f>
        <v>7.9210185255774945</v>
      </c>
      <c r="CA11" s="20">
        <f>100*Monatswerte!CA11/Erwerbspersonen!$C12</f>
        <v>7.3721125257299684</v>
      </c>
      <c r="CB11" s="20">
        <f>100*Monatswerte!CB11/Erwerbspersonen!$C12</f>
        <v>6.8003354425554621</v>
      </c>
      <c r="CC11" s="20">
        <f>100*Monatswerte!CC11/Erwerbspersonen!$C12</f>
        <v>6.8841960814210568</v>
      </c>
      <c r="CD11" s="20">
        <f>100*Monatswerte!CD11/Erwerbspersonen!$C12</f>
        <v>7.189143859114127</v>
      </c>
      <c r="CE11" s="20">
        <f>100*Monatswerte!CE11/Erwerbspersonen!$C12</f>
        <v>6.6631089425935812</v>
      </c>
      <c r="CF11" s="20">
        <f>100*Monatswerte!CF11/Erwerbspersonen!$C12</f>
        <v>6.4267744148814518</v>
      </c>
      <c r="CG11" s="20">
        <f>100*Monatswerte!CG11/Erwerbspersonen!$C12</f>
        <v>6.2361820538232831</v>
      </c>
      <c r="CH11" s="26">
        <f>100*Monatswerte!CH11/Erwerbspersonen!$C12</f>
        <v>6.2285583593809557</v>
      </c>
      <c r="CI11" s="20">
        <f>100*Monatswerte!CI11/Erwerbspersonen!$C12</f>
        <v>6.3886559426698177</v>
      </c>
      <c r="CJ11" s="20">
        <f>100*Monatswerte!CJ11/Erwerbspersonen!$C12</f>
        <v>6.2056872760539754</v>
      </c>
      <c r="CK11" s="20">
        <f>100*Monatswerte!CK11/Erwerbspersonen!$C12</f>
        <v>5.7177708317450637</v>
      </c>
      <c r="CL11" s="20">
        <f>100*Monatswerte!CL11/Erwerbspersonen!$C12</f>
        <v>4.7724327208965462</v>
      </c>
      <c r="CM11" s="20">
        <f>100*Monatswerte!CM11/Erwerbspersonen!$C12</f>
        <v>4.2235267210490202</v>
      </c>
      <c r="CN11" s="20">
        <f>100*Monatswerte!CN11/Erwerbspersonen!$C12</f>
        <v>4.1854082488373869</v>
      </c>
      <c r="CO11" s="20">
        <f>100*Monatswerte!CO11/Erwerbspersonen!$C12</f>
        <v>4.2692688877029807</v>
      </c>
      <c r="CP11" s="20">
        <f>100*Monatswerte!CP11/Erwerbspersonen!$C12</f>
        <v>4.574216665396051</v>
      </c>
      <c r="CQ11" s="20">
        <f>100*Monatswerte!CQ11/Erwerbspersonen!$C12</f>
        <v>4.5208508042997639</v>
      </c>
      <c r="CR11" s="20">
        <f>100*Monatswerte!CR11/Erwerbspersonen!$C12</f>
        <v>4.6428299153769919</v>
      </c>
      <c r="CS11" s="20">
        <f>100*Monatswerte!CS11/Erwerbspersonen!$C12</f>
        <v>4.7724327208965462</v>
      </c>
      <c r="CT11" s="26">
        <f>100*Monatswerte!CT11/Erwerbspersonen!$C12</f>
        <v>5.1459937485705574</v>
      </c>
      <c r="CU11" s="20">
        <f>100*Monatswerte!CU11/Erwerbspersonen!$C12</f>
        <v>5.3823282762826867</v>
      </c>
      <c r="CV11" s="20">
        <f>100*Monatswerte!CV11/Erwerbspersonen!$C12</f>
        <v>5.5652969428985291</v>
      </c>
      <c r="CW11" s="20">
        <f>100*Monatswerte!CW11/Erwerbspersonen!$C12</f>
        <v>5.1536174430128838</v>
      </c>
      <c r="CX11" s="20">
        <f>100*Monatswerte!CX11/Erwerbspersonen!$C12</f>
        <v>4.9935198597240227</v>
      </c>
      <c r="CY11" s="20">
        <f>100*Monatswerte!CY11/Erwerbspersonen!$C12</f>
        <v>4.7190668598002592</v>
      </c>
      <c r="CZ11" s="20">
        <f>100*Monatswerte!CZ11/Erwerbspersonen!$C12</f>
        <v>4.5360981931844169</v>
      </c>
      <c r="DA11" s="20">
        <f>100*Monatswerte!DA11/Erwerbspersonen!$C12</f>
        <v>4.6657009987039721</v>
      </c>
      <c r="DB11" s="20">
        <f>100*Monatswerte!DB11/Erwerbspersonen!$C12</f>
        <v>5.1688648318975376</v>
      </c>
      <c r="DC11" s="20">
        <f>100*Monatswerte!DC11/Erwerbspersonen!$C12</f>
        <v>5.1154989708012506</v>
      </c>
      <c r="DD11" s="20">
        <f>100*Monatswerte!DD11/Erwerbspersonen!$C12</f>
        <v>5.2603491652054588</v>
      </c>
      <c r="DE11" s="20">
        <f>100*Monatswerte!DE11/Erwerbspersonen!$C12</f>
        <v>5.3137150263017459</v>
      </c>
      <c r="DF11" s="26">
        <f>100*Monatswerte!DF11/Erwerbspersonen!$C12</f>
        <v>5.7940077761683311</v>
      </c>
      <c r="DG11" s="20">
        <f>100*Monatswerte!DG11/Erwerbspersonen!$C12</f>
        <v>6.3124189982465504</v>
      </c>
      <c r="DH11" s="20">
        <f>100*Monatswerte!DH11/Erwerbspersonen!$C12</f>
        <v>6.1675688038423422</v>
      </c>
      <c r="DI11" s="20">
        <f>100*Monatswerte!DI11/Erwerbspersonen!$C12</f>
        <v>5.8549973317069455</v>
      </c>
      <c r="DJ11" s="20">
        <f>100*Monatswerte!DJ11/Erwerbspersonen!$C12</f>
        <v>5.5348021651292214</v>
      </c>
      <c r="DK11" s="20">
        <f>100*Monatswerte!DK11/Erwerbspersonen!$C12</f>
        <v>5.2222306929938247</v>
      </c>
      <c r="DL11" s="20">
        <f>100*Monatswerte!DL11/Erwerbspersonen!$C12</f>
        <v>4.9554013875123886</v>
      </c>
      <c r="DM11" s="20">
        <f>100*Monatswerte!DM11/Erwerbspersonen!$C12</f>
        <v>5.0087672486086756</v>
      </c>
      <c r="DN11" s="20">
        <f>100*Monatswerte!DN11/Erwerbspersonen!$C12</f>
        <v>5.1688648318975376</v>
      </c>
      <c r="DO11" s="20">
        <f>100*Monatswerte!DO11/Erwerbspersonen!$C12</f>
        <v>5.2298543874361512</v>
      </c>
      <c r="DP11" s="20">
        <f>100*Monatswerte!DP11/Erwerbspersonen!$C12</f>
        <v>5.2146069985514982</v>
      </c>
      <c r="DQ11" s="20">
        <f>100*Monatswerte!DQ11/Erwerbspersonen!$C12</f>
        <v>5.3137150263017459</v>
      </c>
      <c r="DR11" s="26">
        <f>100*Monatswerte!DR11/Erwerbspersonen!$C12</f>
        <v>5.3899519707250132</v>
      </c>
      <c r="DS11" s="20">
        <f>100*Monatswerte!DS11/Erwerbspersonen!$D12</f>
        <v>5.6089992242048101</v>
      </c>
      <c r="DT11" s="20">
        <f>100*Monatswerte!DT11/Erwerbspersonen!$D12</f>
        <v>5.3529868114817685</v>
      </c>
      <c r="DU11" s="20">
        <f>100*Monatswerte!DU11/Erwerbspersonen!$D12</f>
        <v>5.1900698215671062</v>
      </c>
      <c r="DV11" s="20">
        <f>100*Monatswerte!DV11/Erwerbspersonen!$D12</f>
        <v>4.9030256012412723</v>
      </c>
      <c r="DW11" s="20">
        <f>100*Monatswerte!DW11/Erwerbspersonen!$D12</f>
        <v>4.7323506594259115</v>
      </c>
      <c r="DX11" s="20">
        <f>100*Monatswerte!DX11/Erwerbspersonen!$D12</f>
        <v>4.7711404189294022</v>
      </c>
      <c r="DY11" s="20">
        <f>100*Monatswerte!DY11/Erwerbspersonen!$D12</f>
        <v>4.8642358417377816</v>
      </c>
      <c r="DZ11" s="20">
        <f>100*Monatswerte!DZ11/Erwerbspersonen!$D12</f>
        <v>4.724592707525213</v>
      </c>
      <c r="EA11" s="20">
        <f>100*Monatswerte!EA11/Erwerbspersonen!$D12</f>
        <v>4.52288595810706</v>
      </c>
      <c r="EB11" s="20">
        <f>100*Monatswerte!EB11/Erwerbspersonen!$D12</f>
        <v>4.2823894491854153</v>
      </c>
      <c r="EC11" s="20">
        <f>100*Monatswerte!EC11/Erwerbspersonen!$D12</f>
        <v>4.4142746314972845</v>
      </c>
      <c r="ED11" s="20">
        <f>100*Monatswerte!ED11/Erwerbspersonen!$D12</f>
        <v>4.8332040341349884</v>
      </c>
      <c r="EE11" s="24">
        <f>100*Monatswerte!EE11/Erwerbspersonen!$D12</f>
        <v>4.9185415050426684</v>
      </c>
      <c r="EF11" s="20">
        <f>100*Monatswerte!EF11/Erwerbspersonen!$D12</f>
        <v>5.0349107835531424</v>
      </c>
      <c r="EG11" s="20">
        <f>100*Monatswerte!EG11/Erwerbspersonen!$D12</f>
        <v>5.04266873545384</v>
      </c>
      <c r="EH11" s="20">
        <f>100*Monatswerte!EH11/Erwerbspersonen!$D12</f>
        <v>5.0038789759503493</v>
      </c>
      <c r="EI11" s="20">
        <f>100*Monatswerte!EI11/Erwerbspersonen!$D12</f>
        <v>4.7944142746314977</v>
      </c>
      <c r="EJ11" s="20">
        <f>100*Monatswerte!EJ11/Erwerbspersonen!$D12</f>
        <v>5.0116369278510478</v>
      </c>
      <c r="EK11" s="20">
        <f>100*Monatswerte!EK11/Erwerbspersonen!$D12</f>
        <v>5.6012412723041116</v>
      </c>
      <c r="EL11" s="20">
        <f>100*Monatswerte!EL11/Erwerbspersonen!$D12</f>
        <v>5.5159038013964317</v>
      </c>
      <c r="EM11" s="20">
        <f>100*Monatswerte!EM11/Erwerbspersonen!$D12</f>
        <v>5.4305663304887508</v>
      </c>
      <c r="EN11" s="20">
        <f>100*Monatswerte!EN11/Erwerbspersonen!$D12</f>
        <v>5.4383242823894493</v>
      </c>
      <c r="EO11" s="20">
        <f>100*Monatswerte!EO11/Erwerbspersonen!$D12</f>
        <v>5.6710628394103955</v>
      </c>
      <c r="EP11" s="20">
        <f>100*Monatswerte!EP11/Erwerbspersonen!$D12</f>
        <v>5.896043444530644</v>
      </c>
      <c r="EQ11" s="24">
        <f>100*Monatswerte!EQ11/Erwerbspersonen!$D12</f>
        <v>5.8650116369278509</v>
      </c>
      <c r="ER11" s="20">
        <f>100*Monatswerte!ER11/Erwerbspersonen!$D12</f>
        <v>5.8727695888285494</v>
      </c>
      <c r="ES11" s="20">
        <f>100*Monatswerte!ES11/Erwerbspersonen!$D12</f>
        <v>5.4615981380915439</v>
      </c>
      <c r="ET11" s="20">
        <f>100*Monatswerte!ET11/Erwerbspersonen!$D12</f>
        <v>5.1823118696664077</v>
      </c>
      <c r="EU11" s="20">
        <f>100*Monatswerte!EU11/Erwerbspersonen!$D12</f>
        <v>4.9961210240496507</v>
      </c>
      <c r="EV11" s="20">
        <f>100*Monatswerte!EV11/Erwerbspersonen!$D12</f>
        <v>4.7866563227307992</v>
      </c>
      <c r="EW11" s="20">
        <f>100*Monatswerte!EW11/Erwerbspersonen!$D12</f>
        <v>4.9650892164468576</v>
      </c>
      <c r="EX11" s="20">
        <f>100*Monatswerte!EX11/Erwerbspersonen!$D12</f>
        <v>5.5236617532971293</v>
      </c>
      <c r="EY11" s="20">
        <f>100*Monatswerte!EY11/Erwerbspersonen!$D12</f>
        <v>5.5236617532971293</v>
      </c>
      <c r="EZ11" s="20">
        <f>100*Monatswerte!EZ11/Erwerbspersonen!$D12</f>
        <v>5.3452288595810709</v>
      </c>
      <c r="FA11" s="20">
        <f>100*Monatswerte!FA11/Erwerbspersonen!$D12</f>
        <v>5.2521334367726924</v>
      </c>
      <c r="FB11" s="26">
        <f>100*Monatswerte!FB11/Erwerbspersonen!$D12</f>
        <v>5.5702094647013185</v>
      </c>
      <c r="FC11" s="20">
        <f>100*Monatswerte!FC11/Erwerbspersonen!$E12</f>
        <v>5.8138581385813861</v>
      </c>
      <c r="FD11" s="20">
        <f>100*Monatswerte!FD11/Erwerbspersonen!$E12</f>
        <v>5.6744567445674461</v>
      </c>
      <c r="FE11" s="20">
        <f>100*Monatswerte!FE11/Erwerbspersonen!$E12</f>
        <v>5.403854038540385</v>
      </c>
      <c r="FF11" s="20">
        <f>100*Monatswerte!FF11/Erwerbspersonen!$E12</f>
        <v>5.0758507585075847</v>
      </c>
      <c r="FG11" s="20">
        <f>100*Monatswerte!FG11/Erwerbspersonen!$E12</f>
        <v>4.7806478064780649</v>
      </c>
      <c r="FH11" s="20">
        <f>100*Monatswerte!FH11/Erwerbspersonen!$E12</f>
        <v>4.4608446084460844</v>
      </c>
      <c r="FI11" s="20">
        <f>100*Monatswerte!FI11/Erwerbspersonen!$E12</f>
        <v>4.7478474784747844</v>
      </c>
      <c r="FJ11" s="20">
        <f>100*Monatswerte!FJ11/Erwerbspersonen!$E12</f>
        <v>4.6904469044690451</v>
      </c>
      <c r="FK11" s="20">
        <f>100*Monatswerte!FK11/Erwerbspersonen!$E12</f>
        <v>4.6330463304633049</v>
      </c>
      <c r="FL11" s="20">
        <f>100*Monatswerte!FL11/Erwerbspersonen!$E12</f>
        <v>4.5182451824518246</v>
      </c>
      <c r="FM11" s="20">
        <f>100*Monatswerte!FM11/Erwerbspersonen!$E12</f>
        <v>4.6904469044690451</v>
      </c>
      <c r="FN11" s="20">
        <f>100*Monatswerte!FN11/Erwerbspersonen!$E12</f>
        <v>4.838048380483805</v>
      </c>
      <c r="FO11" s="24">
        <f>100*Monatswerte!FO11/Erwerbspersonen!$E12</f>
        <v>5.0184501845018454</v>
      </c>
      <c r="FP11" s="20">
        <f>100*Monatswerte!FP11/Erwerbspersonen!$E12</f>
        <v>5.0676506765067648</v>
      </c>
      <c r="FQ11" s="20">
        <f>100*Monatswerte!FQ11/Erwerbspersonen!$E12</f>
        <v>4.7970479704797047</v>
      </c>
      <c r="FR11" s="20">
        <f>100*Monatswerte!FR11/Erwerbspersonen!$E12</f>
        <v>4.6166461664616643</v>
      </c>
      <c r="FS11" s="20">
        <f>100*Monatswerte!FS11/Erwerbspersonen!$E12</f>
        <v>4.2394423944239445</v>
      </c>
      <c r="FT11" s="20">
        <f>100*Monatswerte!FT11/Erwerbspersonen!$E12</f>
        <v>3.9196391963919641</v>
      </c>
      <c r="FU11" s="20">
        <f>100*Monatswerte!FU11/Erwerbspersonen!$E12</f>
        <v>4.1984419844198442</v>
      </c>
      <c r="FV11" s="20">
        <f>100*Monatswerte!FV11/Erwerbspersonen!$E12</f>
        <v>4.4198441984419841</v>
      </c>
      <c r="FW11" s="20">
        <f>100*Monatswerte!FW11/Erwerbspersonen!$E12</f>
        <v>4.1328413284132841</v>
      </c>
      <c r="FX11" s="20">
        <f>100*Monatswerte!FX11/Erwerbspersonen!$E12</f>
        <v>4.0918409184091837</v>
      </c>
      <c r="FY11" s="20">
        <f>100*Monatswerte!FY11/Erwerbspersonen!$E12</f>
        <v>4.2476424764247644</v>
      </c>
      <c r="FZ11" s="26">
        <f>100*Monatswerte!FZ11/Erwerbspersonen!$E12</f>
        <v>4.2230422304223039</v>
      </c>
      <c r="GA11" s="20">
        <f>100*Monatswerte!GA11/Erwerbspersonen!$E12</f>
        <v>4.1820418204182044</v>
      </c>
      <c r="GB11" s="20">
        <f>100*Monatswerte!GB11/Erwerbspersonen!$E12</f>
        <v>4.1738417384173845</v>
      </c>
      <c r="GC11" s="20">
        <f>100*Monatswerte!GC11/Erwerbspersonen!$E12</f>
        <v>4.1000410004100045</v>
      </c>
      <c r="GD11" s="20">
        <f>100*Monatswerte!GD11/Erwerbspersonen!$E12</f>
        <v>3.7720377203772038</v>
      </c>
      <c r="GE11" s="20">
        <f>100*Monatswerte!GE11/Erwerbspersonen!$E12</f>
        <v>3.6244362443624438</v>
      </c>
      <c r="GF11" s="20">
        <f>100*Monatswerte!GF11/Erwerbspersonen!$E12</f>
        <v>3.5752357523575236</v>
      </c>
      <c r="GG11" s="20">
        <f>100*Monatswerte!GG11/Erwerbspersonen!$E12</f>
        <v>3.8294382943829439</v>
      </c>
      <c r="GH11" s="20">
        <f>100*Monatswerte!GH11/Erwerbspersonen!$E12</f>
        <v>3.7146371463714636</v>
      </c>
      <c r="GI11" s="20">
        <f>100*Monatswerte!GI11/Erwerbspersonen!$E12</f>
        <v>3.7228372283722839</v>
      </c>
      <c r="GJ11" s="20">
        <f>100*Monatswerte!GJ11/Erwerbspersonen!$E12</f>
        <v>3.895038950389504</v>
      </c>
      <c r="GK11" s="20">
        <f>100*Monatswerte!GK11/Erwerbspersonen!$E12</f>
        <v>4.067240672406724</v>
      </c>
      <c r="GL11" s="26">
        <f>100*Monatswerte!GL11/Erwerbspersonen!$E12</f>
        <v>4.1820418204182044</v>
      </c>
    </row>
    <row r="12" spans="1:194" s="1" customFormat="1" x14ac:dyDescent="0.2">
      <c r="A12" s="1" t="s">
        <v>37</v>
      </c>
      <c r="B12" s="1">
        <v>9</v>
      </c>
      <c r="C12" s="20">
        <f>100*Monatswerte!C12/Erwerbspersonen!$B13</f>
        <v>8.0603346688663677</v>
      </c>
      <c r="D12" s="20">
        <f>100*Monatswerte!D12/Erwerbspersonen!$B13</f>
        <v>8.162463665645376</v>
      </c>
      <c r="E12" s="20">
        <f>100*Monatswerte!E12/Erwerbspersonen!$B13</f>
        <v>7.934637442061435</v>
      </c>
      <c r="F12" s="20">
        <f>100*Monatswerte!F12/Erwerbspersonen!$B13</f>
        <v>7.5339775316207085</v>
      </c>
      <c r="G12" s="20">
        <f>100*Monatswerte!G12/Erwerbspersonen!$B13</f>
        <v>7.1568858512059075</v>
      </c>
      <c r="H12" s="20">
        <f>100*Monatswerte!H12/Erwerbspersonen!$B13</f>
        <v>6.7876502474664155</v>
      </c>
      <c r="I12" s="20">
        <f>100*Monatswerte!I12/Erwerbspersonen!$B13</f>
        <v>6.5912483305837064</v>
      </c>
      <c r="J12" s="20">
        <f>100*Monatswerte!J12/Erwerbspersonen!$B13</f>
        <v>6.5519679472071646</v>
      </c>
      <c r="K12" s="20">
        <f>100*Monatswerte!K12/Erwerbspersonen!$B13</f>
        <v>6.3241417236232227</v>
      </c>
      <c r="L12" s="20">
        <f>100*Monatswerte!L12/Erwerbspersonen!$B13</f>
        <v>6.104171576714589</v>
      </c>
      <c r="M12" s="20">
        <f>100*Monatswerte!M12/Erwerbspersonen!$B13</f>
        <v>6.4734071804540809</v>
      </c>
      <c r="N12" s="26">
        <f>100*Monatswerte!N12/Erwerbspersonen!$B13</f>
        <v>6.62267263728494</v>
      </c>
      <c r="O12" s="20">
        <f>100*Monatswerte!O12/Erwerbspersonen!$B13</f>
        <v>6.7562259407651819</v>
      </c>
      <c r="P12" s="20">
        <f>100*Monatswerte!P12/Erwerbspersonen!$B13</f>
        <v>6.7797941707911074</v>
      </c>
      <c r="Q12" s="20">
        <f>100*Monatswerte!Q12/Erwerbspersonen!$B13</f>
        <v>6.4027024903763063</v>
      </c>
      <c r="R12" s="20">
        <f>100*Monatswerte!R12/Erwerbspersonen!$B13</f>
        <v>6.151308036766439</v>
      </c>
      <c r="S12" s="20">
        <f>100*Monatswerte!S12/Erwerbspersonen!$B13</f>
        <v>6.2063005734935972</v>
      </c>
      <c r="T12" s="20">
        <f>100*Monatswerte!T12/Erwerbspersonen!$B13</f>
        <v>5.9863304265849635</v>
      </c>
      <c r="U12" s="20">
        <f>100*Monatswerte!U12/Erwerbspersonen!$B13</f>
        <v>6.0727472700133553</v>
      </c>
      <c r="V12" s="20">
        <f>100*Monatswerte!V12/Erwerbspersonen!$B13</f>
        <v>5.8920575064812635</v>
      </c>
      <c r="W12" s="20">
        <f>100*Monatswerte!W12/Erwerbspersonen!$B13</f>
        <v>5.8842014298059553</v>
      </c>
      <c r="X12" s="20">
        <f>100*Monatswerte!X12/Erwerbspersonen!$B13</f>
        <v>6.0256108099615053</v>
      </c>
      <c r="Y12" s="20">
        <f>100*Monatswerte!Y12/Erwerbspersonen!$B13</f>
        <v>6.2298688035195227</v>
      </c>
      <c r="Z12" s="26">
        <f>100*Monatswerte!Z12/Erwerbspersonen!$B13</f>
        <v>6.1905884201429808</v>
      </c>
      <c r="AA12" s="20">
        <f>100*Monatswerte!AA12/Erwerbspersonen!$B13</f>
        <v>6.3398538769738391</v>
      </c>
      <c r="AB12" s="20">
        <f>100*Monatswerte!AB12/Erwerbspersonen!$B13</f>
        <v>6.1748762667923636</v>
      </c>
      <c r="AC12" s="20">
        <f>100*Monatswerte!AC12/Erwerbspersonen!$B13</f>
        <v>6.0963155000392808</v>
      </c>
      <c r="AD12" s="20">
        <f>100*Monatswerte!AD12/Erwerbspersonen!$B13</f>
        <v>5.8134967397281798</v>
      </c>
      <c r="AE12" s="20">
        <f>100*Monatswerte!AE12/Erwerbspersonen!$B13</f>
        <v>5.727079896299788</v>
      </c>
      <c r="AF12" s="20">
        <f>100*Monatswerte!AF12/Erwerbspersonen!$B13</f>
        <v>5.5228219027417706</v>
      </c>
      <c r="AG12" s="20">
        <f>100*Monatswerte!AG12/Erwerbspersonen!$B13</f>
        <v>5.397124675936837</v>
      </c>
      <c r="AH12" s="20">
        <f>100*Monatswerte!AH12/Erwerbspersonen!$B13</f>
        <v>5.2085788357294369</v>
      </c>
      <c r="AI12" s="20">
        <f>100*Monatswerte!AI12/Erwerbspersonen!$B13</f>
        <v>5.3028517558331369</v>
      </c>
      <c r="AJ12" s="20">
        <f>100*Monatswerte!AJ12/Erwerbspersonen!$B13</f>
        <v>5.1378741456516615</v>
      </c>
      <c r="AK12" s="20">
        <f>100*Monatswerte!AK12/Erwerbspersonen!$B13</f>
        <v>5.1928666823788197</v>
      </c>
      <c r="AL12" s="26">
        <f>100*Monatswerte!AL12/Erwerbspersonen!$B13</f>
        <v>5.4206929059627624</v>
      </c>
      <c r="AM12" s="20">
        <f>100*Monatswerte!AM12/Erwerbspersonen!$B13</f>
        <v>5.4835415193652288</v>
      </c>
      <c r="AN12" s="20">
        <f>100*Monatswerte!AN12/Erwerbspersonen!$B13</f>
        <v>5.491397596040537</v>
      </c>
      <c r="AO12" s="20">
        <f>100*Monatswerte!AO12/Erwerbspersonen!$B13</f>
        <v>5.3107078325084451</v>
      </c>
      <c r="AP12" s="20">
        <f>100*Monatswerte!AP12/Erwerbspersonen!$B13</f>
        <v>5.0828816089245032</v>
      </c>
      <c r="AQ12" s="20">
        <f>100*Monatswerte!AQ12/Erwerbspersonen!$B13</f>
        <v>5.0514573022232696</v>
      </c>
      <c r="AR12" s="20">
        <f>100*Monatswerte!AR12/Erwerbspersonen!$B13</f>
        <v>4.8393432319899441</v>
      </c>
      <c r="AS12" s="20">
        <f>100*Monatswerte!AS12/Erwerbspersonen!$B13</f>
        <v>4.6822216984837768</v>
      </c>
      <c r="AT12" s="20">
        <f>100*Monatswerte!AT12/Erwerbspersonen!$B13</f>
        <v>4.5800927017047686</v>
      </c>
      <c r="AU12" s="20">
        <f>100*Monatswerte!AU12/Erwerbspersonen!$B13</f>
        <v>4.5958048550553849</v>
      </c>
      <c r="AV12" s="20">
        <f>100*Monatswerte!AV12/Erwerbspersonen!$B13</f>
        <v>4.4936758582763767</v>
      </c>
      <c r="AW12" s="20">
        <f>100*Monatswerte!AW12/Erwerbspersonen!$B13</f>
        <v>4.5643805483541522</v>
      </c>
      <c r="AX12" s="26">
        <f>100*Monatswerte!AX12/Erwerbspersonen!$B13</f>
        <v>4.8629114620158695</v>
      </c>
      <c r="AY12" s="20">
        <f>100*Monatswerte!AY12/Erwerbspersonen!$C13</f>
        <v>5.0832809553739784</v>
      </c>
      <c r="AZ12" s="20">
        <f>100*Monatswerte!AZ12/Erwerbspersonen!$C13</f>
        <v>4.7925832809553741</v>
      </c>
      <c r="BA12" s="20">
        <f>100*Monatswerte!BA12/Erwerbspersonen!$C13</f>
        <v>4.8318667504714012</v>
      </c>
      <c r="BB12" s="20">
        <f>100*Monatswerte!BB12/Erwerbspersonen!$C13</f>
        <v>4.8632935260842238</v>
      </c>
      <c r="BC12" s="20">
        <f>100*Monatswerte!BC12/Erwerbspersonen!$C13</f>
        <v>4.541169076052797</v>
      </c>
      <c r="BD12" s="20">
        <f>100*Monatswerte!BD12/Erwerbspersonen!$C13</f>
        <v>4.3290383406662478</v>
      </c>
      <c r="BE12" s="20">
        <f>100*Monatswerte!BE12/Erwerbspersonen!$C13</f>
        <v>4.1954745443117538</v>
      </c>
      <c r="BF12" s="20">
        <f>100*Monatswerte!BF12/Erwerbspersonen!$C13</f>
        <v>4.1561910747957258</v>
      </c>
      <c r="BG12" s="20">
        <f>100*Monatswerte!BG12/Erwerbspersonen!$C13</f>
        <v>4.3368950345694532</v>
      </c>
      <c r="BH12" s="20">
        <f>100*Monatswerte!BH12/Erwerbspersonen!$C13</f>
        <v>4.3918918918918921</v>
      </c>
      <c r="BI12" s="20">
        <f>100*Monatswerte!BI12/Erwerbspersonen!$C13</f>
        <v>4.8318667504714012</v>
      </c>
      <c r="BJ12" s="26">
        <f>100*Monatswerte!BJ12/Erwerbspersonen!$C13</f>
        <v>5.3896920175989944</v>
      </c>
      <c r="BK12" s="20">
        <f>100*Monatswerte!BK12/Erwerbspersonen!$C13</f>
        <v>5.8610936517913261</v>
      </c>
      <c r="BL12" s="20">
        <f>100*Monatswerte!BL12/Erwerbspersonen!$C13</f>
        <v>6.0732243871778753</v>
      </c>
      <c r="BM12" s="20">
        <f>100*Monatswerte!BM12/Erwerbspersonen!$C13</f>
        <v>6.3482086737900687</v>
      </c>
      <c r="BN12" s="20">
        <f>100*Monatswerte!BN12/Erwerbspersonen!$C13</f>
        <v>6.7253299811439344</v>
      </c>
      <c r="BO12" s="20">
        <f>100*Monatswerte!BO12/Erwerbspersonen!$C13</f>
        <v>6.9296040226272781</v>
      </c>
      <c r="BP12" s="20">
        <f>100*Monatswerte!BP12/Erwerbspersonen!$C13</f>
        <v>7.4717159019484605</v>
      </c>
      <c r="BQ12" s="20">
        <f>100*Monatswerte!BQ12/Erwerbspersonen!$C13</f>
        <v>7.4167190446260216</v>
      </c>
      <c r="BR12" s="20">
        <f>100*Monatswerte!BR12/Erwerbspersonen!$C13</f>
        <v>7.2752985543683222</v>
      </c>
      <c r="BS12" s="20">
        <f>100*Monatswerte!BS12/Erwerbspersonen!$C13</f>
        <v>7.5267127592708984</v>
      </c>
      <c r="BT12" s="20">
        <f>100*Monatswerte!BT12/Erwerbspersonen!$C13</f>
        <v>7.9981143934632311</v>
      </c>
      <c r="BU12" s="20">
        <f>100*Monatswerte!BU12/Erwerbspersonen!$C13</f>
        <v>8.2181018227529847</v>
      </c>
      <c r="BV12" s="26">
        <f>100*Monatswerte!BV12/Erwerbspersonen!$C13</f>
        <v>8.7366436203645499</v>
      </c>
      <c r="BW12" s="20">
        <f>100*Monatswerte!BW12/Erwerbspersonen!$C13</f>
        <v>8.6030798240100559</v>
      </c>
      <c r="BX12" s="20">
        <f>100*Monatswerte!BX12/Erwerbspersonen!$C13</f>
        <v>8.4695160276555619</v>
      </c>
      <c r="BY12" s="20">
        <f>100*Monatswerte!BY12/Erwerbspersonen!$C13</f>
        <v>8.3123821495914516</v>
      </c>
      <c r="BZ12" s="20">
        <f>100*Monatswerte!BZ12/Erwerbspersonen!$C13</f>
        <v>7.7388434946574485</v>
      </c>
      <c r="CA12" s="20">
        <f>100*Monatswerte!CA12/Erwerbspersonen!$C13</f>
        <v>7.3931489629164044</v>
      </c>
      <c r="CB12" s="20">
        <f>100*Monatswerte!CB12/Erwerbspersonen!$C13</f>
        <v>7.157448145820239</v>
      </c>
      <c r="CC12" s="20">
        <f>100*Monatswerte!CC12/Erwerbspersonen!$C13</f>
        <v>6.8667504714016339</v>
      </c>
      <c r="CD12" s="20">
        <f>100*Monatswerte!CD12/Erwerbspersonen!$C13</f>
        <v>6.7960402262727841</v>
      </c>
      <c r="CE12" s="20">
        <f>100*Monatswerte!CE12/Erwerbspersonen!$C13</f>
        <v>6.756756756756757</v>
      </c>
      <c r="CF12" s="20">
        <f>100*Monatswerte!CF12/Erwerbspersonen!$C13</f>
        <v>6.5996228786926459</v>
      </c>
      <c r="CG12" s="20">
        <f>100*Monatswerte!CG12/Erwerbspersonen!$C13</f>
        <v>6.5760527969830296</v>
      </c>
      <c r="CH12" s="26">
        <f>100*Monatswerte!CH12/Erwerbspersonen!$C13</f>
        <v>6.9217473287240727</v>
      </c>
      <c r="CI12" s="20">
        <f>100*Monatswerte!CI12/Erwerbspersonen!$C13</f>
        <v>6.851037083595223</v>
      </c>
      <c r="CJ12" s="20">
        <f>100*Monatswerte!CJ12/Erwerbspersonen!$C13</f>
        <v>6.3953488372093021</v>
      </c>
      <c r="CK12" s="20">
        <f>100*Monatswerte!CK12/Erwerbspersonen!$C13</f>
        <v>6.0260842237586427</v>
      </c>
      <c r="CL12" s="20">
        <f>100*Monatswerte!CL12/Erwerbspersonen!$C13</f>
        <v>5.3739786297925836</v>
      </c>
      <c r="CM12" s="20">
        <f>100*Monatswerte!CM12/Erwerbspersonen!$C13</f>
        <v>5.2247014456316778</v>
      </c>
      <c r="CN12" s="20">
        <f>100*Monatswerte!CN12/Erwerbspersonen!$C13</f>
        <v>5.0439974858579513</v>
      </c>
      <c r="CO12" s="20">
        <f>100*Monatswerte!CO12/Erwerbspersonen!$C13</f>
        <v>4.7925832809553741</v>
      </c>
      <c r="CP12" s="20">
        <f>100*Monatswerte!CP12/Erwerbspersonen!$C13</f>
        <v>4.769013199245757</v>
      </c>
      <c r="CQ12" s="20">
        <f>100*Monatswerte!CQ12/Erwerbspersonen!$C13</f>
        <v>4.9104336895034573</v>
      </c>
      <c r="CR12" s="20">
        <f>100*Monatswerte!CR12/Erwerbspersonen!$C13</f>
        <v>4.8632935260842238</v>
      </c>
      <c r="CS12" s="20">
        <f>100*Monatswerte!CS12/Erwerbspersonen!$C13</f>
        <v>5.4446888749214333</v>
      </c>
      <c r="CT12" s="26">
        <f>100*Monatswerte!CT12/Erwerbspersonen!$C13</f>
        <v>5.7118164676304213</v>
      </c>
      <c r="CU12" s="20">
        <f>100*Monatswerte!CU12/Erwerbspersonen!$C13</f>
        <v>5.8296668761785044</v>
      </c>
      <c r="CV12" s="20">
        <f>100*Monatswerte!CV12/Erwerbspersonen!$C13</f>
        <v>5.7746700188560656</v>
      </c>
      <c r="CW12" s="20">
        <f>100*Monatswerte!CW12/Erwerbspersonen!$C13</f>
        <v>5.5703959773727219</v>
      </c>
      <c r="CX12" s="20">
        <f>100*Monatswerte!CX12/Erwerbspersonen!$C13</f>
        <v>5.5389692017598993</v>
      </c>
      <c r="CY12" s="20">
        <f>100*Monatswerte!CY12/Erwerbspersonen!$C13</f>
        <v>5.5546825895663101</v>
      </c>
      <c r="CZ12" s="20">
        <f>100*Monatswerte!CZ12/Erwerbspersonen!$C13</f>
        <v>5.5625392834695164</v>
      </c>
      <c r="DA12" s="20">
        <f>100*Monatswerte!DA12/Erwerbspersonen!$C13</f>
        <v>5.5782526712759273</v>
      </c>
      <c r="DB12" s="20">
        <f>100*Monatswerte!DB12/Erwerbspersonen!$C13</f>
        <v>5.4054054054054053</v>
      </c>
      <c r="DC12" s="20">
        <f>100*Monatswerte!DC12/Erwerbspersonen!$C13</f>
        <v>5.5075424261470776</v>
      </c>
      <c r="DD12" s="20">
        <f>100*Monatswerte!DD12/Erwerbspersonen!$C13</f>
        <v>5.7982401005656818</v>
      </c>
      <c r="DE12" s="20">
        <f>100*Monatswerte!DE12/Erwerbspersonen!$C13</f>
        <v>6.1753614079195476</v>
      </c>
      <c r="DF12" s="26">
        <f>100*Monatswerte!DF12/Erwerbspersonen!$C13</f>
        <v>6.5603394091766187</v>
      </c>
      <c r="DG12" s="20">
        <f>100*Monatswerte!DG12/Erwerbspersonen!$C13</f>
        <v>6.8196103079824013</v>
      </c>
      <c r="DH12" s="20">
        <f>100*Monatswerte!DH12/Erwerbspersonen!$C13</f>
        <v>6.8667504714016339</v>
      </c>
      <c r="DI12" s="20">
        <f>100*Monatswerte!DI12/Erwerbspersonen!$C13</f>
        <v>6.623192960402263</v>
      </c>
      <c r="DJ12" s="20">
        <f>100*Monatswerte!DJ12/Erwerbspersonen!$C13</f>
        <v>6.489629164047769</v>
      </c>
      <c r="DK12" s="20">
        <f>100*Monatswerte!DK12/Erwerbspersonen!$C13</f>
        <v>6.1360779384035196</v>
      </c>
      <c r="DL12" s="20">
        <f>100*Monatswerte!DL12/Erwerbspersonen!$C13</f>
        <v>6.0653676932746698</v>
      </c>
      <c r="DM12" s="20">
        <f>100*Monatswerte!DM12/Erwerbspersonen!$C13</f>
        <v>6.183218101822753</v>
      </c>
      <c r="DN12" s="20">
        <f>100*Monatswerte!DN12/Erwerbspersonen!$C13</f>
        <v>6.1282212445003141</v>
      </c>
      <c r="DO12" s="20">
        <f>100*Monatswerte!DO12/Erwerbspersonen!$C13</f>
        <v>5.9318038969201758</v>
      </c>
      <c r="DP12" s="20">
        <f>100*Monatswerte!DP12/Erwerbspersonen!$C13</f>
        <v>6.1517913262099313</v>
      </c>
      <c r="DQ12" s="20">
        <f>100*Monatswerte!DQ12/Erwerbspersonen!$C13</f>
        <v>6.2617850408548081</v>
      </c>
      <c r="DR12" s="26">
        <f>100*Monatswerte!DR12/Erwerbspersonen!$C13</f>
        <v>6.623192960402263</v>
      </c>
      <c r="DS12" s="20">
        <f>100*Monatswerte!DS12/Erwerbspersonen!$D13</f>
        <v>5.5855387216333963</v>
      </c>
      <c r="DT12" s="20">
        <f>100*Monatswerte!DT12/Erwerbspersonen!$D13</f>
        <v>5.3059366668834125</v>
      </c>
      <c r="DU12" s="20">
        <f>100*Monatswerte!DU12/Erwerbspersonen!$D13</f>
        <v>5.2474153065869045</v>
      </c>
      <c r="DV12" s="20">
        <f>100*Monatswerte!DV12/Erwerbspersonen!$D13</f>
        <v>5.1173678392613304</v>
      </c>
      <c r="DW12" s="20">
        <f>100*Monatswerte!DW12/Erwerbspersonen!$D13</f>
        <v>4.9548085051043627</v>
      </c>
      <c r="DX12" s="20">
        <f>100*Monatswerte!DX12/Erwerbspersonen!$D13</f>
        <v>4.9222966382729698</v>
      </c>
      <c r="DY12" s="20">
        <f>100*Monatswerte!DY12/Erwerbspersonen!$D13</f>
        <v>4.8312634111450681</v>
      </c>
      <c r="DZ12" s="20">
        <f>100*Monatswerte!DZ12/Erwerbspersonen!$D13</f>
        <v>4.7077183171857726</v>
      </c>
      <c r="EA12" s="20">
        <f>100*Monatswerte!EA12/Erwerbspersonen!$D13</f>
        <v>4.5061447428311334</v>
      </c>
      <c r="EB12" s="20">
        <f>100*Monatswerte!EB12/Erwerbspersonen!$D13</f>
        <v>4.6101827166915923</v>
      </c>
      <c r="EC12" s="20">
        <f>100*Monatswerte!EC12/Erwerbspersonen!$D13</f>
        <v>4.6231874634241494</v>
      </c>
      <c r="ED12" s="20">
        <f>100*Monatswerte!ED12/Erwerbspersonen!$D13</f>
        <v>4.9613108784706421</v>
      </c>
      <c r="EE12" s="24">
        <f>100*Monatswerte!EE12/Erwerbspersonen!$D13</f>
        <v>5.0458417322322644</v>
      </c>
      <c r="EF12" s="20">
        <f>100*Monatswerte!EF12/Erwerbspersonen!$D13</f>
        <v>4.9808179985694778</v>
      </c>
      <c r="EG12" s="20">
        <f>100*Monatswerte!EG12/Erwerbspersonen!$D13</f>
        <v>5.1758891995578384</v>
      </c>
      <c r="EH12" s="20">
        <f>100*Monatswerte!EH12/Erwerbspersonen!$D13</f>
        <v>4.9157942649066912</v>
      </c>
      <c r="EI12" s="20">
        <f>100*Monatswerte!EI12/Erwerbspersonen!$D13</f>
        <v>4.8572729046101824</v>
      </c>
      <c r="EJ12" s="20">
        <f>100*Monatswerte!EJ12/Erwerbspersonen!$D13</f>
        <v>4.9808179985694778</v>
      </c>
      <c r="EK12" s="20">
        <f>100*Monatswerte!EK12/Erwerbspersonen!$D13</f>
        <v>5.006827492034593</v>
      </c>
      <c r="EL12" s="20">
        <f>100*Monatswerte!EL12/Erwerbspersonen!$D13</f>
        <v>5.0328369854997073</v>
      </c>
      <c r="EM12" s="20">
        <f>100*Monatswerte!EM12/Erwerbspersonen!$D13</f>
        <v>5.0263346121334287</v>
      </c>
      <c r="EN12" s="20">
        <f>100*Monatswerte!EN12/Erwerbspersonen!$D13</f>
        <v>5.2864295467845768</v>
      </c>
      <c r="EO12" s="20">
        <f>100*Monatswerte!EO12/Erwerbspersonen!$D13</f>
        <v>5.5010078678717731</v>
      </c>
      <c r="EP12" s="20">
        <f>100*Monatswerte!EP12/Erwerbspersonen!$D13</f>
        <v>5.9626763768775604</v>
      </c>
      <c r="EQ12" s="24">
        <f>100*Monatswerte!EQ12/Erwerbspersonen!$D13</f>
        <v>6.1122309643019701</v>
      </c>
      <c r="ER12" s="20">
        <f>100*Monatswerte!ER12/Erwerbspersonen!$D13</f>
        <v>6.1057285909356915</v>
      </c>
      <c r="ES12" s="20">
        <f>100*Monatswerte!ES12/Erwerbspersonen!$D13</f>
        <v>6.1707523245984781</v>
      </c>
      <c r="ET12" s="20">
        <f>100*Monatswerte!ET12/Erwerbspersonen!$D13</f>
        <v>6.040704857272905</v>
      </c>
      <c r="EU12" s="20">
        <f>100*Monatswerte!EU12/Erwerbspersonen!$D13</f>
        <v>5.9951882437089541</v>
      </c>
      <c r="EV12" s="20">
        <f>100*Monatswerte!EV12/Erwerbspersonen!$D13</f>
        <v>6.0081929904415112</v>
      </c>
      <c r="EW12" s="20">
        <f>100*Monatswerte!EW12/Erwerbspersonen!$D13</f>
        <v>5.735093309057806</v>
      </c>
      <c r="EX12" s="20">
        <f>100*Monatswerte!EX12/Erwerbspersonen!$D13</f>
        <v>5.6245529618310686</v>
      </c>
      <c r="EY12" s="20">
        <f>100*Monatswerte!EY12/Erwerbspersonen!$D13</f>
        <v>5.8001170427205926</v>
      </c>
      <c r="EZ12" s="20">
        <f>100*Monatswerte!EZ12/Erwerbspersonen!$D13</f>
        <v>5.9756811236101175</v>
      </c>
      <c r="FA12" s="20">
        <f>100*Monatswerte!FA12/Erwerbspersonen!$D13</f>
        <v>6.1187333376682487</v>
      </c>
      <c r="FB12" s="26">
        <f>100*Monatswerte!FB12/Erwerbspersonen!$D13</f>
        <v>6.1707523245984781</v>
      </c>
      <c r="FC12" s="20">
        <f>100*Monatswerte!FC12/Erwerbspersonen!$E13</f>
        <v>6.2043559749240611</v>
      </c>
      <c r="FD12" s="20">
        <f>100*Monatswerte!FD12/Erwerbspersonen!$E13</f>
        <v>6.2043559749240611</v>
      </c>
      <c r="FE12" s="20">
        <f>100*Monatswerte!FE12/Erwerbspersonen!$E13</f>
        <v>6.0815614295870226</v>
      </c>
      <c r="FF12" s="20">
        <f>100*Monatswerte!FF12/Erwerbspersonen!$E13</f>
        <v>5.8165837264913076</v>
      </c>
      <c r="FG12" s="20">
        <f>100*Monatswerte!FG12/Erwerbspersonen!$E13</f>
        <v>5.642086214696568</v>
      </c>
      <c r="FH12" s="20">
        <f>100*Monatswerte!FH12/Erwerbspersonen!$E13</f>
        <v>5.4158857364441282</v>
      </c>
      <c r="FI12" s="20">
        <f>100*Monatswerte!FI12/Erwerbspersonen!$E13</f>
        <v>5.2219996122277514</v>
      </c>
      <c r="FJ12" s="20">
        <f>100*Monatswerte!FJ12/Erwerbspersonen!$E13</f>
        <v>5.2026109998061143</v>
      </c>
      <c r="FK12" s="20">
        <f>100*Monatswerte!FK12/Erwerbspersonen!$E13</f>
        <v>5.2672397078782396</v>
      </c>
      <c r="FL12" s="20">
        <f>100*Monatswerte!FL12/Erwerbspersonen!$E13</f>
        <v>5.3447941575647899</v>
      </c>
      <c r="FM12" s="20">
        <f>100*Monatswerte!FM12/Erwerbspersonen!$E13</f>
        <v>5.5257545401667425</v>
      </c>
      <c r="FN12" s="20">
        <f>100*Monatswerte!FN12/Erwerbspersonen!$E13</f>
        <v>5.6873263103470562</v>
      </c>
      <c r="FO12" s="24">
        <f>100*Monatswerte!FO12/Erwerbspersonen!$E13</f>
        <v>5.6873263103470562</v>
      </c>
      <c r="FP12" s="20">
        <f>100*Monatswerte!FP12/Erwerbspersonen!$E13</f>
        <v>5.7390292768047564</v>
      </c>
      <c r="FQ12" s="20">
        <f>100*Monatswerte!FQ12/Erwerbspersonen!$E13</f>
        <v>5.6033089898532928</v>
      </c>
      <c r="FR12" s="20">
        <f>100*Monatswerte!FR12/Erwerbspersonen!$E13</f>
        <v>5.3124798035287277</v>
      </c>
      <c r="FS12" s="20">
        <f>100*Monatswerte!FS12/Erwerbspersonen!$E13</f>
        <v>4.9699476507464615</v>
      </c>
      <c r="FT12" s="20">
        <f>100*Monatswerte!FT12/Erwerbspersonen!$E13</f>
        <v>4.6791184644218964</v>
      </c>
      <c r="FU12" s="20">
        <f>100*Monatswerte!FU12/Erwerbspersonen!$E13</f>
        <v>4.582175402313708</v>
      </c>
      <c r="FV12" s="20">
        <f>100*Monatswerte!FV12/Erwerbspersonen!$E13</f>
        <v>4.4206036321333935</v>
      </c>
      <c r="FW12" s="20">
        <f>100*Monatswerte!FW12/Erwerbspersonen!$E13</f>
        <v>4.4206036321333935</v>
      </c>
      <c r="FX12" s="20">
        <f>100*Monatswerte!FX12/Erwerbspersonen!$E13</f>
        <v>4.3818264072901183</v>
      </c>
      <c r="FY12" s="20">
        <f>100*Monatswerte!FY12/Erwerbspersonen!$E13</f>
        <v>4.7372843016868096</v>
      </c>
      <c r="FZ12" s="26">
        <f>100*Monatswerte!FZ12/Erwerbspersonen!$E13</f>
        <v>5.0022620047825246</v>
      </c>
      <c r="GA12" s="20">
        <f>100*Monatswerte!GA12/Erwerbspersonen!$E13</f>
        <v>5.2284624830349644</v>
      </c>
      <c r="GB12" s="20">
        <f>100*Monatswerte!GB12/Erwerbspersonen!$E13</f>
        <v>5.099205066890713</v>
      </c>
      <c r="GC12" s="20">
        <f>100*Monatswerte!GC12/Erwerbspersonen!$E13</f>
        <v>4.9117818134815483</v>
      </c>
      <c r="GD12" s="20">
        <f>100*Monatswerte!GD12/Erwerbspersonen!$E13</f>
        <v>4.6920442060363214</v>
      </c>
      <c r="GE12" s="20">
        <f>100*Monatswerte!GE12/Erwerbspersonen!$E13</f>
        <v>4.6532669811930463</v>
      </c>
      <c r="GF12" s="20">
        <f>100*Monatswerte!GF12/Erwerbspersonen!$E13</f>
        <v>4.5498610482776449</v>
      </c>
      <c r="GG12" s="20">
        <f>100*Monatswerte!GG12/Erwerbspersonen!$E13</f>
        <v>4.543398177470432</v>
      </c>
      <c r="GH12" s="20">
        <f>100*Monatswerte!GH12/Erwerbspersonen!$E13</f>
        <v>4.3495120532540552</v>
      </c>
      <c r="GI12" s="20">
        <f>100*Monatswerte!GI12/Erwerbspersonen!$E13</f>
        <v>4.3882892780973313</v>
      </c>
      <c r="GJ12" s="20">
        <f>100*Monatswerte!GJ12/Erwerbspersonen!$E13</f>
        <v>4.4916952110127317</v>
      </c>
      <c r="GK12" s="20">
        <f>100*Monatswerte!GK12/Erwerbspersonen!$E13</f>
        <v>4.7114328184579586</v>
      </c>
      <c r="GL12" s="26">
        <f>100*Monatswerte!GL12/Erwerbspersonen!$E13</f>
        <v>4.9182446842887613</v>
      </c>
    </row>
    <row r="13" spans="1:194" s="1" customFormat="1" x14ac:dyDescent="0.2">
      <c r="A13" s="1" t="s">
        <v>38</v>
      </c>
      <c r="B13" s="1">
        <v>10</v>
      </c>
      <c r="C13" s="20">
        <f>100*Monatswerte!C13/Erwerbspersonen!$B14</f>
        <v>5.1060873592497176</v>
      </c>
      <c r="D13" s="20">
        <f>100*Monatswerte!D13/Erwerbspersonen!$B14</f>
        <v>5.0742466784380698</v>
      </c>
      <c r="E13" s="20">
        <f>100*Monatswerte!E13/Erwerbspersonen!$B14</f>
        <v>5.0684574637450428</v>
      </c>
      <c r="F13" s="20">
        <f>100*Monatswerte!F13/Erwerbspersonen!$B14</f>
        <v>5.0684574637450428</v>
      </c>
      <c r="G13" s="20">
        <f>100*Monatswerte!G13/Erwerbspersonen!$B14</f>
        <v>4.8774133788751559</v>
      </c>
      <c r="H13" s="20">
        <f>100*Monatswerte!H13/Erwerbspersonen!$B14</f>
        <v>4.7529452629750777</v>
      </c>
      <c r="I13" s="20">
        <f>100*Monatswerte!I13/Erwerbspersonen!$B14</f>
        <v>4.7355776188959968</v>
      </c>
      <c r="J13" s="20">
        <f>100*Monatswerte!J13/Erwerbspersonen!$B14</f>
        <v>4.6487393985005934</v>
      </c>
      <c r="K13" s="20">
        <f>100*Monatswerte!K13/Erwerbspersonen!$B14</f>
        <v>4.6111095029959186</v>
      </c>
      <c r="L13" s="20">
        <f>100*Monatswerte!L13/Erwerbspersonen!$B14</f>
        <v>4.4750629577097865</v>
      </c>
      <c r="M13" s="20">
        <f>100*Monatswerte!M13/Erwerbspersonen!$B14</f>
        <v>4.5532173560656499</v>
      </c>
      <c r="N13" s="26">
        <f>100*Monatswerte!N13/Erwerbspersonen!$B14</f>
        <v>4.7326830115494829</v>
      </c>
      <c r="O13" s="20">
        <f>100*Monatswerte!O13/Erwerbspersonen!$B14</f>
        <v>4.7645236923611316</v>
      </c>
      <c r="P13" s="20">
        <f>100*Monatswerte!P13/Erwerbspersonen!$B14</f>
        <v>4.8282050539844272</v>
      </c>
      <c r="Q13" s="20">
        <f>100*Monatswerte!Q13/Erwerbspersonen!$B14</f>
        <v>4.7847859437867255</v>
      </c>
      <c r="R13" s="20">
        <f>100*Monatswerte!R13/Erwerbspersonen!$B14</f>
        <v>4.7153153674704029</v>
      </c>
      <c r="S13" s="20">
        <f>100*Monatswerte!S13/Erwerbspersonen!$B14</f>
        <v>4.6805800793122412</v>
      </c>
      <c r="T13" s="20">
        <f>100*Monatswerte!T13/Erwerbspersonen!$B14</f>
        <v>4.6603178278866473</v>
      </c>
      <c r="U13" s="20">
        <f>100*Monatswerte!U13/Erwerbspersonen!$B14</f>
        <v>4.4750629577097865</v>
      </c>
      <c r="V13" s="20">
        <f>100*Monatswerte!V13/Erwerbspersonen!$B14</f>
        <v>4.3274379830376013</v>
      </c>
      <c r="W13" s="20">
        <f>100*Monatswerte!W13/Erwerbspersonen!$B14</f>
        <v>4.2927026948794396</v>
      </c>
      <c r="X13" s="20">
        <f>100*Monatswerte!X13/Erwerbspersonen!$B14</f>
        <v>4.21744290387009</v>
      </c>
      <c r="Y13" s="20">
        <f>100*Monatswerte!Y13/Erwerbspersonen!$B14</f>
        <v>4.214548296523577</v>
      </c>
      <c r="Z13" s="26">
        <f>100*Monatswerte!Z13/Erwerbspersonen!$B14</f>
        <v>4.2434943699887109</v>
      </c>
      <c r="AA13" s="20">
        <f>100*Monatswerte!AA13/Erwerbspersonen!$B14</f>
        <v>4.2724404434538457</v>
      </c>
      <c r="AB13" s="20">
        <f>100*Monatswerte!AB13/Erwerbspersonen!$B14</f>
        <v>4.1769184010189022</v>
      </c>
      <c r="AC13" s="20">
        <f>100*Monatswerte!AC13/Erwerbspersonen!$B14</f>
        <v>4.0987640026630388</v>
      </c>
      <c r="AD13" s="20">
        <f>100*Monatswerte!AD13/Erwerbspersonen!$B14</f>
        <v>3.9453498132978262</v>
      </c>
      <c r="AE13" s="20">
        <f>100*Monatswerte!AE13/Erwerbspersonen!$B14</f>
        <v>3.8035140533186675</v>
      </c>
      <c r="AF13" s="20">
        <f>100*Monatswerte!AF13/Erwerbspersonen!$B14</f>
        <v>3.7600949431209658</v>
      </c>
      <c r="AG13" s="20">
        <f>100*Monatswerte!AG13/Erwerbspersonen!$B14</f>
        <v>3.5574724288650246</v>
      </c>
      <c r="AH13" s="20">
        <f>100*Monatswerte!AH13/Erwerbspersonen!$B14</f>
        <v>3.496685674588242</v>
      </c>
      <c r="AI13" s="20">
        <f>100*Monatswerte!AI13/Erwerbspersonen!$B14</f>
        <v>3.4301097056184329</v>
      </c>
      <c r="AJ13" s="20">
        <f>100*Monatswerte!AJ13/Erwerbspersonen!$B14</f>
        <v>3.3461660925695429</v>
      </c>
      <c r="AK13" s="20">
        <f>100*Monatswerte!AK13/Erwerbspersonen!$B14</f>
        <v>3.3230092337974355</v>
      </c>
      <c r="AL13" s="26">
        <f>100*Monatswerte!AL13/Erwerbspersonen!$B14</f>
        <v>3.3722175586881638</v>
      </c>
      <c r="AM13" s="20">
        <f>100*Monatswerte!AM13/Erwerbspersonen!$B14</f>
        <v>3.3577445219555968</v>
      </c>
      <c r="AN13" s="20">
        <f>100*Monatswerte!AN13/Erwerbspersonen!$B14</f>
        <v>3.3027469823718412</v>
      </c>
      <c r="AO13" s="20">
        <f>100*Monatswerte!AO13/Erwerbspersonen!$B14</f>
        <v>3.256433264827626</v>
      </c>
      <c r="AP13" s="20">
        <f>100*Monatswerte!AP13/Erwerbspersonen!$B14</f>
        <v>3.241960228095059</v>
      </c>
      <c r="AQ13" s="20">
        <f>100*Monatswerte!AQ13/Erwerbspersonen!$B14</f>
        <v>3.1435435783136016</v>
      </c>
      <c r="AR13" s="20">
        <f>100*Monatswerte!AR13/Erwerbspersonen!$B14</f>
        <v>3.085651431383333</v>
      </c>
      <c r="AS13" s="20">
        <f>100*Monatswerte!AS13/Erwerbspersonen!$B14</f>
        <v>3.0132862477204969</v>
      </c>
      <c r="AT13" s="20">
        <f>100*Monatswerte!AT13/Erwerbspersonen!$B14</f>
        <v>3.0248646771065504</v>
      </c>
      <c r="AU13" s="20">
        <f>100*Monatswerte!AU13/Erwerbspersonen!$B14</f>
        <v>2.8946073465134456</v>
      </c>
      <c r="AV13" s="20">
        <f>100*Monatswerte!AV13/Erwerbspersonen!$B14</f>
        <v>2.92355341997858</v>
      </c>
      <c r="AW13" s="20">
        <f>100*Monatswerte!AW13/Erwerbspersonen!$B14</f>
        <v>3.0219700697600369</v>
      </c>
      <c r="AX13" s="26">
        <f>100*Monatswerte!AX13/Erwerbspersonen!$B14</f>
        <v>3.1001244681158999</v>
      </c>
      <c r="AY13" s="20">
        <f>100*Monatswerte!AY13/Erwerbspersonen!$C14</f>
        <v>4.0498092887592554</v>
      </c>
      <c r="AZ13" s="20">
        <f>100*Monatswerte!AZ13/Erwerbspersonen!$C14</f>
        <v>3.7805698900605789</v>
      </c>
      <c r="BA13" s="20">
        <f>100*Monatswerte!BA13/Erwerbspersonen!$C14</f>
        <v>3.6721262433625008</v>
      </c>
      <c r="BB13" s="20">
        <f>100*Monatswerte!BB13/Erwerbspersonen!$C14</f>
        <v>3.7095206042928726</v>
      </c>
      <c r="BC13" s="20">
        <f>100*Monatswerte!BC13/Erwerbspersonen!$C14</f>
        <v>3.5487248522922745</v>
      </c>
      <c r="BD13" s="20">
        <f>100*Monatswerte!BD13/Erwerbspersonen!$C14</f>
        <v>3.451499513873308</v>
      </c>
      <c r="BE13" s="20">
        <f>100*Monatswerte!BE13/Erwerbspersonen!$C14</f>
        <v>3.3729713559195273</v>
      </c>
      <c r="BF13" s="20">
        <f>100*Monatswerte!BF13/Erwerbspersonen!$C14</f>
        <v>3.3617530476404158</v>
      </c>
      <c r="BG13" s="20">
        <f>100*Monatswerte!BG13/Erwerbspersonen!$C14</f>
        <v>3.5749009049435343</v>
      </c>
      <c r="BH13" s="20">
        <f>100*Monatswerte!BH13/Erwerbspersonen!$C14</f>
        <v>3.5337671079201258</v>
      </c>
      <c r="BI13" s="20">
        <f>100*Monatswerte!BI13/Erwerbspersonen!$C14</f>
        <v>3.6422107546182034</v>
      </c>
      <c r="BJ13" s="26">
        <f>100*Monatswerte!BJ13/Erwerbspersonen!$C14</f>
        <v>4.0834642135965895</v>
      </c>
      <c r="BK13" s="20">
        <f>100*Monatswerte!BK13/Erwerbspersonen!$C14</f>
        <v>4.4387106424351206</v>
      </c>
      <c r="BL13" s="20">
        <f>100*Monatswerte!BL13/Erwerbspersonen!$C14</f>
        <v>4.6518584997382391</v>
      </c>
      <c r="BM13" s="20">
        <f>100*Monatswerte!BM13/Erwerbspersonen!$C14</f>
        <v>4.9435345149951386</v>
      </c>
      <c r="BN13" s="20">
        <f>100*Monatswerte!BN13/Erwerbspersonen!$C14</f>
        <v>5.1679006805773691</v>
      </c>
      <c r="BO13" s="20">
        <f>100*Monatswerte!BO13/Erwerbspersonen!$C14</f>
        <v>5.2202527858798895</v>
      </c>
      <c r="BP13" s="20">
        <f>100*Monatswerte!BP13/Erwerbspersonen!$C14</f>
        <v>5.5418442898810856</v>
      </c>
      <c r="BQ13" s="20">
        <f>100*Monatswerte!BQ13/Erwerbspersonen!$C14</f>
        <v>5.594196395183606</v>
      </c>
      <c r="BR13" s="20">
        <f>100*Monatswerte!BR13/Erwerbspersonen!$C14</f>
        <v>5.6615062448582751</v>
      </c>
      <c r="BS13" s="20">
        <f>100*Monatswerte!BS13/Erwerbspersonen!$C14</f>
        <v>5.8559569216962082</v>
      </c>
      <c r="BT13" s="20">
        <f>100*Monatswerte!BT13/Erwerbspersonen!$C14</f>
        <v>5.8821329743474688</v>
      </c>
      <c r="BU13" s="20">
        <f>100*Monatswerte!BU13/Erwerbspersonen!$C14</f>
        <v>5.9419639518360627</v>
      </c>
      <c r="BV13" s="26">
        <f>100*Monatswerte!BV13/Erwerbspersonen!$C14</f>
        <v>6.2224216588138512</v>
      </c>
      <c r="BW13" s="20">
        <f>100*Monatswerte!BW13/Erwerbspersonen!$C14</f>
        <v>6.2336399670929623</v>
      </c>
      <c r="BX13" s="20">
        <f>100*Monatswerte!BX13/Erwerbspersonen!$C14</f>
        <v>6.248597711465111</v>
      </c>
      <c r="BY13" s="20">
        <f>100*Monatswerte!BY13/Erwerbspersonen!$C14</f>
        <v>6.1401540647670334</v>
      </c>
      <c r="BZ13" s="20">
        <f>100*Monatswerte!BZ13/Erwerbspersonen!$C14</f>
        <v>5.9232667713708773</v>
      </c>
      <c r="CA13" s="20">
        <f>100*Monatswerte!CA13/Erwerbspersonen!$C14</f>
        <v>5.799865380300651</v>
      </c>
      <c r="CB13" s="20">
        <f>100*Monatswerte!CB13/Erwerbspersonen!$C14</f>
        <v>5.5829780869044949</v>
      </c>
      <c r="CC13" s="20">
        <f>100*Monatswerte!CC13/Erwerbspersonen!$C14</f>
        <v>5.3025203799267073</v>
      </c>
      <c r="CD13" s="20">
        <f>100*Monatswerte!CD13/Erwerbspersonen!$C14</f>
        <v>5.123027447460923</v>
      </c>
      <c r="CE13" s="20">
        <f>100*Monatswerte!CE13/Erwerbspersonen!$C14</f>
        <v>4.9248373345299532</v>
      </c>
      <c r="CF13" s="20">
        <f>100*Monatswerte!CF13/Erwerbspersonen!$C14</f>
        <v>4.9921471842046223</v>
      </c>
      <c r="CG13" s="20">
        <f>100*Monatswerte!CG13/Erwerbspersonen!$C14</f>
        <v>4.9584922593672873</v>
      </c>
      <c r="CH13" s="26">
        <f>100*Monatswerte!CH13/Erwerbspersonen!$C14</f>
        <v>5.0631964699723282</v>
      </c>
      <c r="CI13" s="20">
        <f>100*Monatswerte!CI13/Erwerbspersonen!$C14</f>
        <v>4.8986612818786925</v>
      </c>
      <c r="CJ13" s="20">
        <f>100*Monatswerte!CJ13/Erwerbspersonen!$C14</f>
        <v>4.7416049659711312</v>
      </c>
      <c r="CK13" s="20">
        <f>100*Monatswerte!CK13/Erwerbspersonen!$C14</f>
        <v>4.6032458305287562</v>
      </c>
      <c r="CL13" s="20">
        <f>100*Monatswerte!CL13/Erwerbspersonen!$C14</f>
        <v>4.2479994016902252</v>
      </c>
      <c r="CM13" s="20">
        <f>100*Monatswerte!CM13/Erwerbspersonen!$C14</f>
        <v>3.9899783112706606</v>
      </c>
      <c r="CN13" s="20">
        <f>100*Monatswerte!CN13/Erwerbspersonen!$C14</f>
        <v>3.9600628225263632</v>
      </c>
      <c r="CO13" s="20">
        <f>100*Monatswerte!CO13/Erwerbspersonen!$C14</f>
        <v>3.6534290628973149</v>
      </c>
      <c r="CP13" s="20">
        <f>100*Monatswerte!CP13/Erwerbspersonen!$C14</f>
        <v>3.5524642883853117</v>
      </c>
      <c r="CQ13" s="20">
        <f>100*Monatswerte!CQ13/Erwerbspersonen!$C14</f>
        <v>3.6309924463390919</v>
      </c>
      <c r="CR13" s="20">
        <f>100*Monatswerte!CR13/Erwerbspersonen!$C14</f>
        <v>3.73943609303717</v>
      </c>
      <c r="CS13" s="20">
        <f>100*Monatswerte!CS13/Erwerbspersonen!$C14</f>
        <v>4.0797247775035528</v>
      </c>
      <c r="CT13" s="26">
        <f>100*Monatswerte!CT13/Erwerbspersonen!$C14</f>
        <v>4.3676613566674147</v>
      </c>
      <c r="CU13" s="20">
        <f>100*Monatswerte!CU13/Erwerbspersonen!$C14</f>
        <v>4.4574078229003069</v>
      </c>
      <c r="CV13" s="20">
        <f>100*Monatswerte!CV13/Erwerbspersonen!$C14</f>
        <v>4.4574078229003069</v>
      </c>
      <c r="CW13" s="20">
        <f>100*Monatswerte!CW13/Erwerbspersonen!$C14</f>
        <v>4.3676613566674147</v>
      </c>
      <c r="CX13" s="20">
        <f>100*Monatswerte!CX13/Erwerbspersonen!$C14</f>
        <v>4.2853937626205969</v>
      </c>
      <c r="CY13" s="20">
        <f>100*Monatswerte!CY13/Erwerbspersonen!$C14</f>
        <v>4.1881684242016304</v>
      </c>
      <c r="CZ13" s="20">
        <f>100*Monatswerte!CZ13/Erwerbspersonen!$C14</f>
        <v>4.1881684242016304</v>
      </c>
      <c r="DA13" s="20">
        <f>100*Monatswerte!DA13/Erwerbspersonen!$C14</f>
        <v>4.1245980106199989</v>
      </c>
      <c r="DB13" s="20">
        <f>100*Monatswerte!DB13/Erwerbspersonen!$C14</f>
        <v>4.1956472963877047</v>
      </c>
      <c r="DC13" s="20">
        <f>100*Monatswerte!DC13/Erwerbspersonen!$C14</f>
        <v>4.1657318076434073</v>
      </c>
      <c r="DD13" s="20">
        <f>100*Monatswerte!DD13/Erwerbspersonen!$C14</f>
        <v>4.3676613566674147</v>
      </c>
      <c r="DE13" s="20">
        <f>100*Monatswerte!DE13/Erwerbspersonen!$C14</f>
        <v>4.7453444020641689</v>
      </c>
      <c r="DF13" s="26">
        <f>100*Monatswerte!DF13/Erwerbspersonen!$C14</f>
        <v>4.9809288759255104</v>
      </c>
      <c r="DG13" s="20">
        <f>100*Monatswerte!DG13/Erwerbspersonen!$C14</f>
        <v>5.1903372971355921</v>
      </c>
      <c r="DH13" s="20">
        <f>100*Monatswerte!DH13/Erwerbspersonen!$C14</f>
        <v>5.2277316580659638</v>
      </c>
      <c r="DI13" s="20">
        <f>100*Monatswerte!DI13/Erwerbspersonen!$C14</f>
        <v>5.0183232368558821</v>
      </c>
      <c r="DJ13" s="20">
        <f>100*Monatswerte!DJ13/Erwerbspersonen!$C14</f>
        <v>5.0220626729489197</v>
      </c>
      <c r="DK13" s="20">
        <f>100*Monatswerte!DK13/Erwerbspersonen!$C14</f>
        <v>4.9173584623438789</v>
      </c>
      <c r="DL13" s="20">
        <f>100*Monatswerte!DL13/Erwerbspersonen!$C14</f>
        <v>4.7902176351806149</v>
      </c>
      <c r="DM13" s="20">
        <f>100*Monatswerte!DM13/Erwerbspersonen!$C14</f>
        <v>4.6742951162964621</v>
      </c>
      <c r="DN13" s="20">
        <f>100*Monatswerte!DN13/Erwerbspersonen!$C14</f>
        <v>4.4349712063420839</v>
      </c>
      <c r="DO13" s="20">
        <f>100*Monatswerte!DO13/Erwerbspersonen!$C14</f>
        <v>4.4387106424351206</v>
      </c>
      <c r="DP13" s="20">
        <f>100*Monatswerte!DP13/Erwerbspersonen!$C14</f>
        <v>4.6967317328546851</v>
      </c>
      <c r="DQ13" s="20">
        <f>100*Monatswerte!DQ13/Erwerbspersonen!$C14</f>
        <v>4.9659711315533617</v>
      </c>
      <c r="DR13" s="26">
        <f>100*Monatswerte!DR13/Erwerbspersonen!$C14</f>
        <v>5.123027447460923</v>
      </c>
      <c r="DS13" s="20">
        <f>100*Monatswerte!DS13/Erwerbspersonen!$D14</f>
        <v>4.7619047619047619</v>
      </c>
      <c r="DT13" s="20">
        <f>100*Monatswerte!DT13/Erwerbspersonen!$D14</f>
        <v>4.7654294878573191</v>
      </c>
      <c r="DU13" s="20">
        <f>100*Monatswerte!DU13/Erwerbspersonen!$D14</f>
        <v>4.6314899016601458</v>
      </c>
      <c r="DV13" s="20">
        <f>100*Monatswerte!DV13/Erwerbspersonen!$D14</f>
        <v>4.5645201085615597</v>
      </c>
      <c r="DW13" s="20">
        <f>100*Monatswerte!DW13/Erwerbspersonen!$D14</f>
        <v>4.4376299742695009</v>
      </c>
      <c r="DX13" s="20">
        <f>100*Monatswerte!DX13/Erwerbspersonen!$D14</f>
        <v>4.3882838109337001</v>
      </c>
      <c r="DY13" s="20">
        <f>100*Monatswerte!DY13/Erwerbspersonen!$D14</f>
        <v>4.3530365514081284</v>
      </c>
      <c r="DZ13" s="20">
        <f>100*Monatswerte!DZ13/Erwerbspersonen!$D14</f>
        <v>4.1309788163970254</v>
      </c>
      <c r="EA13" s="20">
        <f>100*Monatswerte!EA13/Erwerbspersonen!$D14</f>
        <v>4.1098304606816818</v>
      </c>
      <c r="EB13" s="20">
        <f>100*Monatswerte!EB13/Erwerbspersonen!$D14</f>
        <v>4.152127172112368</v>
      </c>
      <c r="EC13" s="20">
        <f>100*Monatswerte!EC13/Erwerbspersonen!$D14</f>
        <v>4.321314017835113</v>
      </c>
      <c r="ED13" s="20">
        <f>100*Monatswerte!ED13/Erwerbspersonen!$D14</f>
        <v>4.529272849035987</v>
      </c>
      <c r="EE13" s="24">
        <f>100*Monatswerte!EE13/Erwerbspersonen!$D14</f>
        <v>4.5363223009411016</v>
      </c>
      <c r="EF13" s="20">
        <f>100*Monatswerte!EF13/Erwerbspersonen!$D14</f>
        <v>4.4940255895104153</v>
      </c>
      <c r="EG13" s="20">
        <f>100*Monatswerte!EG13/Erwerbspersonen!$D14</f>
        <v>4.5997673680871314</v>
      </c>
      <c r="EH13" s="20">
        <f>100*Monatswerte!EH13/Erwerbspersonen!$D14</f>
        <v>4.6702618871382748</v>
      </c>
      <c r="EI13" s="20">
        <f>100*Monatswerte!EI13/Erwerbspersonen!$D14</f>
        <v>4.5997673680871314</v>
      </c>
      <c r="EJ13" s="20">
        <f>100*Monatswerte!EJ13/Erwerbspersonen!$D14</f>
        <v>4.6737866130908321</v>
      </c>
      <c r="EK13" s="20">
        <f>100*Monatswerte!EK13/Erwerbspersonen!$D14</f>
        <v>4.6455888054703749</v>
      </c>
      <c r="EL13" s="20">
        <f>100*Monatswerte!EL13/Erwerbspersonen!$D14</f>
        <v>4.6632124352331603</v>
      </c>
      <c r="EM13" s="20">
        <f>100*Monatswerte!EM13/Erwerbspersonen!$D14</f>
        <v>4.6491135314229322</v>
      </c>
      <c r="EN13" s="20">
        <f>100*Monatswerte!EN13/Erwerbspersonen!$D14</f>
        <v>4.8500229107186916</v>
      </c>
      <c r="EO13" s="20">
        <f>100*Monatswerte!EO13/Erwerbspersonen!$D14</f>
        <v>5.3188114624087977</v>
      </c>
      <c r="EP13" s="20">
        <f>100*Monatswerte!EP13/Erwerbspersonen!$D14</f>
        <v>5.5725917309929152</v>
      </c>
      <c r="EQ13" s="24">
        <f>100*Monatswerte!EQ13/Erwerbspersonen!$D14</f>
        <v>5.6078389905184869</v>
      </c>
      <c r="ER13" s="20">
        <f>100*Monatswerte!ER13/Erwerbspersonen!$D14</f>
        <v>5.6889076874273021</v>
      </c>
      <c r="ES13" s="20">
        <f>100*Monatswerte!ES13/Erwerbspersonen!$D14</f>
        <v>5.6712840576645167</v>
      </c>
      <c r="ET13" s="20">
        <f>100*Monatswerte!ET13/Erwerbspersonen!$D14</f>
        <v>5.6607098798068449</v>
      </c>
      <c r="EU13" s="20">
        <f>100*Monatswerte!EU13/Erwerbspersonen!$D14</f>
        <v>5.5725917309929152</v>
      </c>
      <c r="EV13" s="20">
        <f>100*Monatswerte!EV13/Erwerbspersonen!$D14</f>
        <v>5.4421768707482991</v>
      </c>
      <c r="EW13" s="20">
        <f>100*Monatswerte!EW13/Erwerbspersonen!$D14</f>
        <v>5.297663106693455</v>
      </c>
      <c r="EX13" s="20">
        <f>100*Monatswerte!EX13/Erwerbspersonen!$D14</f>
        <v>5.3857812555073847</v>
      </c>
      <c r="EY13" s="20">
        <f>100*Monatswerte!EY13/Erwerbspersonen!$D14</f>
        <v>5.4809488562264281</v>
      </c>
      <c r="EZ13" s="20">
        <f>100*Monatswerte!EZ13/Erwerbspersonen!$D14</f>
        <v>5.6642346057594022</v>
      </c>
      <c r="FA13" s="20">
        <f>100*Monatswerte!FA13/Erwerbspersonen!$D14</f>
        <v>5.9849846674421068</v>
      </c>
      <c r="FB13" s="26">
        <f>100*Monatswerte!FB13/Erwerbspersonen!$D14</f>
        <v>6.1682704169750799</v>
      </c>
      <c r="FC13" s="20">
        <f>100*Monatswerte!FC13/Erwerbspersonen!$E14</f>
        <v>5.9126473209864319</v>
      </c>
      <c r="FD13" s="20">
        <f>100*Monatswerte!FD13/Erwerbspersonen!$E14</f>
        <v>5.8796342147832688</v>
      </c>
      <c r="FE13" s="20">
        <f>100*Monatswerte!FE13/Erwerbspersonen!$E14</f>
        <v>5.7607870324518835</v>
      </c>
      <c r="FF13" s="20">
        <f>100*Monatswerte!FF13/Erwerbspersonen!$E14</f>
        <v>5.4900795615859499</v>
      </c>
      <c r="FG13" s="20">
        <f>100*Monatswerte!FG13/Erwerbspersonen!$E14</f>
        <v>5.4405599022812057</v>
      </c>
      <c r="FH13" s="20">
        <f>100*Monatswerte!FH13/Erwerbspersonen!$E14</f>
        <v>5.3184114093295038</v>
      </c>
      <c r="FI13" s="20">
        <f>100*Monatswerte!FI13/Erwerbspersonen!$E14</f>
        <v>5.2986035456076062</v>
      </c>
      <c r="FJ13" s="20">
        <f>100*Monatswerte!FJ13/Erwerbspersonen!$E14</f>
        <v>5.1401406358324255</v>
      </c>
      <c r="FK13" s="20">
        <f>100*Monatswerte!FK13/Erwerbspersonen!$E14</f>
        <v>5.1830576738965366</v>
      </c>
      <c r="FL13" s="20">
        <f>100*Monatswerte!FL13/Erwerbspersonen!$E14</f>
        <v>5.1467432570730578</v>
      </c>
      <c r="FM13" s="20">
        <f>100*Monatswerte!FM13/Erwerbspersonen!$E14</f>
        <v>5.2259747119606486</v>
      </c>
      <c r="FN13" s="20">
        <f>100*Monatswerte!FN13/Erwerbspersonen!$E14</f>
        <v>5.3019048562279227</v>
      </c>
      <c r="FO13" s="24">
        <f>100*Monatswerte!FO13/Erwerbspersonen!$E14</f>
        <v>5.1566471889340066</v>
      </c>
      <c r="FP13" s="20">
        <f>100*Monatswerte!FP13/Erwerbspersonen!$E14</f>
        <v>5.0939222871479979</v>
      </c>
      <c r="FQ13" s="20">
        <f>100*Monatswerte!FQ13/Erwerbspersonen!$E14</f>
        <v>4.9717737941962961</v>
      </c>
      <c r="FR13" s="20">
        <f>100*Monatswerte!FR13/Erwerbspersonen!$E14</f>
        <v>4.7736951569773201</v>
      </c>
      <c r="FS13" s="20">
        <f>100*Monatswerte!FS13/Erwerbspersonen!$E14</f>
        <v>4.6119309365818228</v>
      </c>
      <c r="FT13" s="20">
        <f>100*Monatswerte!FT13/Erwerbspersonen!$E14</f>
        <v>4.5393021029348652</v>
      </c>
      <c r="FU13" s="20">
        <f>100*Monatswerte!FU13/Erwerbspersonen!$E14</f>
        <v>4.5690138985177118</v>
      </c>
      <c r="FV13" s="20">
        <f>100*Monatswerte!FV13/Erwerbspersonen!$E14</f>
        <v>4.4105509887425312</v>
      </c>
      <c r="FW13" s="20">
        <f>100*Monatswerte!FW13/Erwerbspersonen!$E14</f>
        <v>4.5260968604535998</v>
      </c>
      <c r="FX13" s="20">
        <f>100*Monatswerte!FX13/Erwerbspersonen!$E14</f>
        <v>4.6548479746459348</v>
      </c>
      <c r="FY13" s="20">
        <f>100*Monatswerte!FY13/Erwerbspersonen!$E14</f>
        <v>4.8595292331055431</v>
      </c>
      <c r="FZ13" s="26">
        <f>100*Monatswerte!FZ13/Erwerbspersonen!$E14</f>
        <v>4.9486646198540818</v>
      </c>
      <c r="GA13" s="20">
        <f>100*Monatswerte!GA13/Erwerbspersonen!$E14</f>
        <v>4.8067082631804823</v>
      </c>
      <c r="GB13" s="20">
        <f>100*Monatswerte!GB13/Erwerbspersonen!$E14</f>
        <v>4.687861080849097</v>
      </c>
      <c r="GC13" s="20">
        <f>100*Monatswerte!GC13/Erwerbspersonen!$E14</f>
        <v>4.6383414215443528</v>
      </c>
      <c r="GD13" s="20">
        <f>100*Monatswerte!GD13/Erwerbspersonen!$E14</f>
        <v>4.5690138985177118</v>
      </c>
      <c r="GE13" s="20">
        <f>100*Monatswerte!GE13/Erwerbspersonen!$E14</f>
        <v>4.5591099666567629</v>
      </c>
      <c r="GF13" s="20">
        <f>100*Monatswerte!GF13/Erwerbspersonen!$E14</f>
        <v>4.3874418144003169</v>
      </c>
      <c r="GG13" s="20">
        <f>100*Monatswerte!GG13/Erwerbspersonen!$E14</f>
        <v>4.3544287081971547</v>
      </c>
      <c r="GH13" s="20">
        <f>100*Monatswerte!GH13/Erwerbspersonen!$E14</f>
        <v>4.2520880789673496</v>
      </c>
      <c r="GI13" s="20">
        <f>100*Monatswerte!GI13/Erwerbspersonen!$E14</f>
        <v>4.334620844475257</v>
      </c>
      <c r="GJ13" s="20">
        <f>100*Monatswerte!GJ13/Erwerbspersonen!$E14</f>
        <v>4.5293981710739164</v>
      </c>
      <c r="GK13" s="20">
        <f>100*Monatswerte!GK13/Erwerbspersonen!$E14</f>
        <v>4.7076689445709947</v>
      </c>
      <c r="GL13" s="26">
        <f>100*Monatswerte!GL13/Erwerbspersonen!$E14</f>
        <v>4.8595292331055431</v>
      </c>
    </row>
    <row r="14" spans="1:194" s="1" customFormat="1" x14ac:dyDescent="0.2">
      <c r="A14" s="1" t="s">
        <v>39</v>
      </c>
      <c r="B14" s="1">
        <v>11</v>
      </c>
      <c r="C14" s="20">
        <f>100*Monatswerte!C14/Erwerbspersonen!$B15</f>
        <v>4.9416838780221113</v>
      </c>
      <c r="D14" s="20">
        <f>100*Monatswerte!D14/Erwerbspersonen!$B15</f>
        <v>4.9538330701008384</v>
      </c>
      <c r="E14" s="20">
        <f>100*Monatswerte!E14/Erwerbspersonen!$B15</f>
        <v>4.8141173611954802</v>
      </c>
      <c r="F14" s="20">
        <f>100*Monatswerte!F14/Erwerbspersonen!$B15</f>
        <v>4.8232292552545255</v>
      </c>
      <c r="G14" s="20">
        <f>100*Monatswerte!G14/Erwerbspersonen!$B15</f>
        <v>4.8110800631757984</v>
      </c>
      <c r="H14" s="20">
        <f>100*Monatswerte!H14/Erwerbspersonen!$B15</f>
        <v>4.6804762483294864</v>
      </c>
      <c r="I14" s="20">
        <f>100*Monatswerte!I14/Erwerbspersonen!$B15</f>
        <v>4.6045437978374437</v>
      </c>
      <c r="J14" s="20">
        <f>100*Monatswerte!J14/Erwerbspersonen!$B15</f>
        <v>4.6592151621917139</v>
      </c>
      <c r="K14" s="20">
        <f>100*Monatswerte!K14/Erwerbspersonen!$B15</f>
        <v>4.6045437978374437</v>
      </c>
      <c r="L14" s="20">
        <f>100*Monatswerte!L14/Erwerbspersonen!$B15</f>
        <v>4.5103875592273113</v>
      </c>
      <c r="M14" s="20">
        <f>100*Monatswerte!M14/Erwerbspersonen!$B15</f>
        <v>4.7260357186247113</v>
      </c>
      <c r="N14" s="26">
        <f>100*Monatswerte!N14/Erwerbspersonen!$B15</f>
        <v>4.874863321589114</v>
      </c>
      <c r="O14" s="20">
        <f>100*Monatswerte!O14/Erwerbspersonen!$B15</f>
        <v>4.8870125136678411</v>
      </c>
      <c r="P14" s="20">
        <f>100*Monatswerte!P14/Erwerbspersonen!$B15</f>
        <v>4.9356092819827477</v>
      </c>
      <c r="Q14" s="20">
        <f>100*Monatswerte!Q14/Erwerbspersonen!$B15</f>
        <v>4.859676831490706</v>
      </c>
      <c r="R14" s="20">
        <f>100*Monatswerte!R14/Erwerbspersonen!$B15</f>
        <v>4.7776697849593006</v>
      </c>
      <c r="S14" s="20">
        <f>100*Monatswerte!S14/Erwerbspersonen!$B15</f>
        <v>4.7958935730773904</v>
      </c>
      <c r="T14" s="20">
        <f>100*Monatswerte!T14/Erwerbspersonen!$B15</f>
        <v>4.8110800631757984</v>
      </c>
      <c r="U14" s="20">
        <f>100*Monatswerte!U14/Erwerbspersonen!$B15</f>
        <v>4.7078119305066215</v>
      </c>
      <c r="V14" s="20">
        <f>100*Monatswerte!V14/Erwerbspersonen!$B15</f>
        <v>4.6379540760539424</v>
      </c>
      <c r="W14" s="20">
        <f>100*Monatswerte!W14/Erwerbspersonen!$B15</f>
        <v>4.6865508443688491</v>
      </c>
      <c r="X14" s="20">
        <f>100*Monatswerte!X14/Erwerbspersonen!$B15</f>
        <v>4.6652897582310775</v>
      </c>
      <c r="Y14" s="20">
        <f>100*Monatswerte!Y14/Erwerbspersonen!$B15</f>
        <v>4.7928562750577086</v>
      </c>
      <c r="Z14" s="26">
        <f>100*Monatswerte!Z14/Erwerbspersonen!$B15</f>
        <v>4.8232292552545255</v>
      </c>
      <c r="AA14" s="20">
        <f>100*Monatswerte!AA14/Erwerbspersonen!$B15</f>
        <v>4.7594459968412099</v>
      </c>
      <c r="AB14" s="20">
        <f>100*Monatswerte!AB14/Erwerbspersonen!$B15</f>
        <v>4.7746324869396188</v>
      </c>
      <c r="AC14" s="20">
        <f>100*Monatswerte!AC14/Erwerbspersonen!$B15</f>
        <v>4.7108492285263033</v>
      </c>
      <c r="AD14" s="20">
        <f>100*Monatswerte!AD14/Erwerbspersonen!$B15</f>
        <v>4.5711335196209451</v>
      </c>
      <c r="AE14" s="20">
        <f>100*Monatswerte!AE14/Erwerbspersonen!$B15</f>
        <v>4.4040821285384526</v>
      </c>
      <c r="AF14" s="20">
        <f>100*Monatswerte!AF14/Erwerbspersonen!$B15</f>
        <v>4.3645972542825904</v>
      </c>
      <c r="AG14" s="20">
        <f>100*Monatswerte!AG14/Erwerbspersonen!$B15</f>
        <v>4.3068885919086384</v>
      </c>
      <c r="AH14" s="20">
        <f>100*Monatswerte!AH14/Erwerbspersonen!$B15</f>
        <v>4.255254525574049</v>
      </c>
      <c r="AI14" s="20">
        <f>100*Monatswerte!AI14/Erwerbspersonen!$B15</f>
        <v>4.139837200826145</v>
      </c>
      <c r="AJ14" s="20">
        <f>100*Monatswerte!AJ14/Erwerbspersonen!$B15</f>
        <v>4.0183452800388775</v>
      </c>
      <c r="AK14" s="20">
        <f>100*Monatswerte!AK14/Erwerbspersonen!$B15</f>
        <v>4.0456809622160126</v>
      </c>
      <c r="AL14" s="26">
        <f>100*Monatswerte!AL14/Erwerbspersonen!$B15</f>
        <v>4.1489490948851904</v>
      </c>
      <c r="AM14" s="20">
        <f>100*Monatswerte!AM14/Erwerbspersonen!$B15</f>
        <v>4.0426436641963308</v>
      </c>
      <c r="AN14" s="20">
        <f>100*Monatswerte!AN14/Erwerbspersonen!$B15</f>
        <v>4.0517555582553761</v>
      </c>
      <c r="AO14" s="20">
        <f>100*Monatswerte!AO14/Erwerbspersonen!$B15</f>
        <v>3.9059652533106548</v>
      </c>
      <c r="AP14" s="20">
        <f>100*Monatswerte!AP14/Erwerbspersonen!$B15</f>
        <v>3.7267646701494352</v>
      </c>
      <c r="AQ14" s="20">
        <f>100*Monatswerte!AQ14/Erwerbspersonen!$B15</f>
        <v>3.6963916899526184</v>
      </c>
      <c r="AR14" s="20">
        <f>100*Monatswerte!AR14/Erwerbspersonen!$B15</f>
        <v>3.6417203255983477</v>
      </c>
      <c r="AS14" s="20">
        <f>100*Monatswerte!AS14/Erwerbspersonen!$B15</f>
        <v>3.6022354513424859</v>
      </c>
      <c r="AT14" s="20">
        <f>100*Monatswerte!AT14/Erwerbspersonen!$B15</f>
        <v>3.5870489612440775</v>
      </c>
      <c r="AU14" s="20">
        <f>100*Monatswerte!AU14/Erwerbspersonen!$B15</f>
        <v>3.5111165107520348</v>
      </c>
      <c r="AV14" s="20">
        <f>100*Monatswerte!AV14/Erwerbspersonen!$B15</f>
        <v>3.492892722633945</v>
      </c>
      <c r="AW14" s="20">
        <f>100*Monatswerte!AW14/Erwerbspersonen!$B15</f>
        <v>3.5141538087717166</v>
      </c>
      <c r="AX14" s="26">
        <f>100*Monatswerte!AX14/Erwerbspersonen!$B15</f>
        <v>3.6234965374802575</v>
      </c>
      <c r="AY14" s="20">
        <f>100*Monatswerte!AY14/Erwerbspersonen!$C15</f>
        <v>2.9808392556691192</v>
      </c>
      <c r="AZ14" s="20">
        <f>100*Monatswerte!AZ14/Erwerbspersonen!$C15</f>
        <v>2.9582381155671631</v>
      </c>
      <c r="BA14" s="20">
        <f>100*Monatswerte!BA14/Erwerbspersonen!$C15</f>
        <v>2.8728560307375504</v>
      </c>
      <c r="BB14" s="20">
        <f>100*Monatswerte!BB14/Erwerbspersonen!$C15</f>
        <v>2.8502548906355942</v>
      </c>
      <c r="BC14" s="20">
        <f>100*Monatswerte!BC14/Erwerbspersonen!$C15</f>
        <v>2.7246930011802819</v>
      </c>
      <c r="BD14" s="20">
        <f>100*Monatswerte!BD14/Erwerbspersonen!$C15</f>
        <v>2.5966198739358628</v>
      </c>
      <c r="BE14" s="20">
        <f>100*Monatswerte!BE14/Erwerbspersonen!$C15</f>
        <v>2.5237939780517817</v>
      </c>
      <c r="BF14" s="20">
        <f>100*Monatswerte!BF14/Erwerbspersonen!$C15</f>
        <v>2.4635242711132319</v>
      </c>
      <c r="BG14" s="20">
        <f>100*Monatswerte!BG14/Erwerbspersonen!$C15</f>
        <v>2.536350166997313</v>
      </c>
      <c r="BH14" s="20">
        <f>100*Monatswerte!BH14/Erwerbspersonen!$C15</f>
        <v>2.5966198739358628</v>
      </c>
      <c r="BI14" s="20">
        <f>100*Monatswerte!BI14/Erwerbspersonen!$C15</f>
        <v>2.7498053790713444</v>
      </c>
      <c r="BJ14" s="26">
        <f>100*Monatswerte!BJ14/Erwerbspersonen!$C15</f>
        <v>2.9833504934582256</v>
      </c>
      <c r="BK14" s="20">
        <f>100*Monatswerte!BK14/Erwerbspersonen!$C15</f>
        <v>3.1666708520629818</v>
      </c>
      <c r="BL14" s="20">
        <f>100*Monatswerte!BL14/Erwerbspersonen!$C15</f>
        <v>3.3073001682529317</v>
      </c>
      <c r="BM14" s="20">
        <f>100*Monatswerte!BM14/Erwerbspersonen!$C15</f>
        <v>3.4780643379121567</v>
      </c>
      <c r="BN14" s="20">
        <f>100*Monatswerte!BN14/Erwerbspersonen!$C15</f>
        <v>3.6513397453604881</v>
      </c>
      <c r="BO14" s="20">
        <f>100*Monatswerte!BO14/Erwerbspersonen!$C15</f>
        <v>3.7844353481831194</v>
      </c>
      <c r="BP14" s="20">
        <f>100*Monatswerte!BP14/Erwerbspersonen!$C15</f>
        <v>4.012957986991788</v>
      </c>
      <c r="BQ14" s="20">
        <f>100*Monatswerte!BQ14/Erwerbspersonen!$C15</f>
        <v>4.0079355114135762</v>
      </c>
      <c r="BR14" s="20">
        <f>100*Monatswerte!BR14/Erwerbspersonen!$C15</f>
        <v>4.0581602671957011</v>
      </c>
      <c r="BS14" s="20">
        <f>100*Monatswerte!BS14/Erwerbspersonen!$C15</f>
        <v>4.0882951206649754</v>
      </c>
      <c r="BT14" s="20">
        <f>100*Monatswerte!BT14/Erwerbspersonen!$C15</f>
        <v>4.1611210165490569</v>
      </c>
      <c r="BU14" s="20">
        <f>100*Monatswerte!BU14/Erwerbspersonen!$C15</f>
        <v>4.3143065216845384</v>
      </c>
      <c r="BV14" s="26">
        <f>100*Monatswerte!BV14/Erwerbspersonen!$C15</f>
        <v>4.5428291604932074</v>
      </c>
      <c r="BW14" s="20">
        <f>100*Monatswerte!BW14/Erwerbspersonen!$C15</f>
        <v>4.4448908867180634</v>
      </c>
      <c r="BX14" s="20">
        <f>100*Monatswerte!BX14/Erwerbspersonen!$C15</f>
        <v>4.4122447954596824</v>
      </c>
      <c r="BY14" s="20">
        <f>100*Monatswerte!BY14/Erwerbspersonen!$C15</f>
        <v>4.3821099419904073</v>
      </c>
      <c r="BZ14" s="20">
        <f>100*Monatswerte!BZ14/Erwerbspersonen!$C15</f>
        <v>4.2088345345420759</v>
      </c>
      <c r="CA14" s="20">
        <f>100*Monatswerte!CA14/Erwerbspersonen!$C15</f>
        <v>4.1234524497124632</v>
      </c>
      <c r="CB14" s="20">
        <f>100*Monatswerte!CB14/Erwerbspersonen!$C15</f>
        <v>4.0004017980462567</v>
      </c>
      <c r="CC14" s="20">
        <f>100*Monatswerte!CC14/Erwerbspersonen!$C15</f>
        <v>3.9099972376384318</v>
      </c>
      <c r="CD14" s="20">
        <f>100*Monatswerte!CD14/Erwerbspersonen!$C15</f>
        <v>3.839682579543457</v>
      </c>
      <c r="CE14" s="20">
        <f>100*Monatswerte!CE14/Erwerbspersonen!$C15</f>
        <v>3.7417443057683131</v>
      </c>
      <c r="CF14" s="20">
        <f>100*Monatswerte!CF14/Erwerbspersonen!$C15</f>
        <v>3.6538509831495944</v>
      </c>
      <c r="CG14" s="20">
        <f>100*Monatswerte!CG14/Erwerbspersonen!$C15</f>
        <v>3.5960925140001505</v>
      </c>
      <c r="CH14" s="26">
        <f>100*Monatswerte!CH14/Erwerbspersonen!$C15</f>
        <v>3.6337610808367447</v>
      </c>
      <c r="CI14" s="20">
        <f>100*Monatswerte!CI14/Erwerbspersonen!$C15</f>
        <v>3.5534014715853446</v>
      </c>
      <c r="CJ14" s="20">
        <f>100*Monatswerte!CJ14/Erwerbspersonen!$C15</f>
        <v>3.4629969111775196</v>
      </c>
      <c r="CK14" s="20">
        <f>100*Monatswerte!CK14/Erwerbspersonen!$C15</f>
        <v>3.3449687350895254</v>
      </c>
      <c r="CL14" s="20">
        <f>100*Monatswerte!CL14/Erwerbspersonen!$C15</f>
        <v>3.0511539137640944</v>
      </c>
      <c r="CM14" s="20">
        <f>100*Monatswerte!CM14/Erwerbspersonen!$C15</f>
        <v>2.9331257376761006</v>
      </c>
      <c r="CN14" s="20">
        <f>100*Monatswerte!CN14/Erwerbspersonen!$C15</f>
        <v>2.8979684086286128</v>
      </c>
      <c r="CO14" s="20">
        <f>100*Monatswerte!CO14/Erwerbspersonen!$C15</f>
        <v>2.7749177569624068</v>
      </c>
      <c r="CP14" s="20">
        <f>100*Monatswerte!CP14/Erwerbspersonen!$C15</f>
        <v>2.8075638482207879</v>
      </c>
      <c r="CQ14" s="20">
        <f>100*Monatswerte!CQ14/Erwerbspersonen!$C15</f>
        <v>2.8301649883227444</v>
      </c>
      <c r="CR14" s="20">
        <f>100*Monatswerte!CR14/Erwerbspersonen!$C15</f>
        <v>2.877878506315763</v>
      </c>
      <c r="CS14" s="20">
        <f>100*Monatswerte!CS14/Erwerbspersonen!$C15</f>
        <v>3.008462871349288</v>
      </c>
      <c r="CT14" s="26">
        <f>100*Monatswerte!CT14/Erwerbspersonen!$C15</f>
        <v>3.1189573340699632</v>
      </c>
      <c r="CU14" s="20">
        <f>100*Monatswerte!CU14/Erwerbspersonen!$C15</f>
        <v>3.0838000050224754</v>
      </c>
      <c r="CV14" s="20">
        <f>100*Monatswerte!CV14/Erwerbspersonen!$C15</f>
        <v>3.066221340498732</v>
      </c>
      <c r="CW14" s="20">
        <f>100*Monatswerte!CW14/Erwerbspersonen!$C15</f>
        <v>3.015996584716607</v>
      </c>
      <c r="CX14" s="20">
        <f>100*Monatswerte!CX14/Erwerbspersonen!$C15</f>
        <v>2.9883729690364382</v>
      </c>
      <c r="CY14" s="20">
        <f>100*Monatswerte!CY14/Erwerbspersonen!$C15</f>
        <v>2.9507044021998441</v>
      </c>
      <c r="CZ14" s="20">
        <f>100*Monatswerte!CZ14/Erwerbspersonen!$C15</f>
        <v>2.9055021219959318</v>
      </c>
      <c r="DA14" s="20">
        <f>100*Monatswerte!DA14/Erwerbspersonen!$C15</f>
        <v>2.8954571708395069</v>
      </c>
      <c r="DB14" s="20">
        <f>100*Monatswerte!DB14/Erwerbspersonen!$C15</f>
        <v>2.8703447929484445</v>
      </c>
      <c r="DC14" s="20">
        <f>100*Monatswerte!DC14/Erwerbspersonen!$C15</f>
        <v>2.9180583109414631</v>
      </c>
      <c r="DD14" s="20">
        <f>100*Monatswerte!DD14/Erwerbspersonen!$C15</f>
        <v>3.0787775294442632</v>
      </c>
      <c r="DE14" s="20">
        <f>100*Monatswerte!DE14/Erwerbspersonen!$C15</f>
        <v>3.3098114060420381</v>
      </c>
      <c r="DF14" s="26">
        <f>100*Monatswerte!DF14/Erwerbspersonen!$C15</f>
        <v>3.4655081489666255</v>
      </c>
      <c r="DG14" s="20">
        <f>100*Monatswerte!DG14/Erwerbspersonen!$C15</f>
        <v>3.4956430024359006</v>
      </c>
      <c r="DH14" s="20">
        <f>100*Monatswerte!DH14/Erwerbspersonen!$C15</f>
        <v>3.5207553803269631</v>
      </c>
      <c r="DI14" s="20">
        <f>100*Monatswerte!DI14/Erwerbspersonen!$C15</f>
        <v>3.4931317646467943</v>
      </c>
      <c r="DJ14" s="20">
        <f>100*Monatswerte!DJ14/Erwerbspersonen!$C15</f>
        <v>3.3650586374023757</v>
      </c>
      <c r="DK14" s="20">
        <f>100*Monatswerte!DK14/Erwerbspersonen!$C15</f>
        <v>3.3223675949875693</v>
      </c>
      <c r="DL14" s="20">
        <f>100*Monatswerte!DL14/Erwerbspersonen!$C15</f>
        <v>3.2570754124708068</v>
      </c>
      <c r="DM14" s="20">
        <f>100*Monatswerte!DM14/Erwerbspersonen!$C15</f>
        <v>3.1792270410085131</v>
      </c>
      <c r="DN14" s="20">
        <f>100*Monatswerte!DN14/Erwerbspersonen!$C15</f>
        <v>3.1114236207026442</v>
      </c>
      <c r="DO14" s="20">
        <f>100*Monatswerte!DO14/Erwerbspersonen!$C15</f>
        <v>3.1139348584917506</v>
      </c>
      <c r="DP14" s="20">
        <f>100*Monatswerte!DP14/Erwerbspersonen!$C15</f>
        <v>3.1917832299540443</v>
      </c>
      <c r="DQ14" s="20">
        <f>100*Monatswerte!DQ14/Erwerbspersonen!$C15</f>
        <v>3.2595866502599131</v>
      </c>
      <c r="DR14" s="26">
        <f>100*Monatswerte!DR14/Erwerbspersonen!$C15</f>
        <v>3.2821877903618693</v>
      </c>
      <c r="DS14" s="20">
        <f>100*Monatswerte!DS14/Erwerbspersonen!$D15</f>
        <v>3.6786196043165469</v>
      </c>
      <c r="DT14" s="20">
        <f>100*Monatswerte!DT14/Erwerbspersonen!$D15</f>
        <v>3.6758093525179856</v>
      </c>
      <c r="DU14" s="20">
        <f>100*Monatswerte!DU14/Erwerbspersonen!$D15</f>
        <v>3.6308453237410072</v>
      </c>
      <c r="DV14" s="20">
        <f>100*Monatswerte!DV14/Erwerbspersonen!$D15</f>
        <v>3.5212455035971222</v>
      </c>
      <c r="DW14" s="20">
        <f>100*Monatswerte!DW14/Erwerbspersonen!$D15</f>
        <v>3.3919739208633093</v>
      </c>
      <c r="DX14" s="20">
        <f>100*Monatswerte!DX14/Erwerbspersonen!$D15</f>
        <v>3.3217176258992804</v>
      </c>
      <c r="DY14" s="20">
        <f>100*Monatswerte!DY14/Erwerbspersonen!$D15</f>
        <v>3.3048561151079139</v>
      </c>
      <c r="DZ14" s="20">
        <f>100*Monatswerte!DZ14/Erwerbspersonen!$D15</f>
        <v>3.184015287769784</v>
      </c>
      <c r="EA14" s="20">
        <f>100*Monatswerte!EA14/Erwerbspersonen!$D15</f>
        <v>3.1221897482014387</v>
      </c>
      <c r="EB14" s="20">
        <f>100*Monatswerte!EB14/Erwerbspersonen!$D15</f>
        <v>3.1727742805755397</v>
      </c>
      <c r="EC14" s="20">
        <f>100*Monatswerte!EC14/Erwerbspersonen!$D15</f>
        <v>3.3076663669064748</v>
      </c>
      <c r="ED14" s="20">
        <f>100*Monatswerte!ED14/Erwerbspersonen!$D15</f>
        <v>3.532486510791367</v>
      </c>
      <c r="EE14" s="24">
        <f>100*Monatswerte!EE14/Erwerbspersonen!$D15</f>
        <v>3.4256969424460433</v>
      </c>
      <c r="EF14" s="20">
        <f>100*Monatswerte!EF14/Erwerbspersonen!$D15</f>
        <v>3.4509892086330933</v>
      </c>
      <c r="EG14" s="20">
        <f>100*Monatswerte!EG14/Erwerbspersonen!$D15</f>
        <v>3.481901978417266</v>
      </c>
      <c r="EH14" s="20">
        <f>100*Monatswerte!EH14/Erwerbspersonen!$D15</f>
        <v>3.4959532374100721</v>
      </c>
      <c r="EI14" s="20">
        <f>100*Monatswerte!EI14/Erwerbspersonen!$D15</f>
        <v>3.4032149280575541</v>
      </c>
      <c r="EJ14" s="20">
        <f>100*Monatswerte!EJ14/Erwerbspersonen!$D15</f>
        <v>3.3807329136690649</v>
      </c>
      <c r="EK14" s="20">
        <f>100*Monatswerte!EK14/Erwerbspersonen!$D15</f>
        <v>3.4032149280575541</v>
      </c>
      <c r="EL14" s="20">
        <f>100*Monatswerte!EL14/Erwerbspersonen!$D15</f>
        <v>3.3835431654676258</v>
      </c>
      <c r="EM14" s="20">
        <f>100*Monatswerte!EM14/Erwerbspersonen!$D15</f>
        <v>3.5015737410071943</v>
      </c>
      <c r="EN14" s="20">
        <f>100*Monatswerte!EN14/Erwerbspersonen!$D15</f>
        <v>3.608363309352518</v>
      </c>
      <c r="EO14" s="20">
        <f>100*Monatswerte!EO14/Erwerbspersonen!$D15</f>
        <v>3.9287320143884892</v>
      </c>
      <c r="EP14" s="20">
        <f>100*Monatswerte!EP14/Erwerbspersonen!$D15</f>
        <v>4.1057778776978413</v>
      </c>
      <c r="EQ14" s="24">
        <f>100*Monatswerte!EQ14/Erwerbspersonen!$D15</f>
        <v>4.0355215827338133</v>
      </c>
      <c r="ER14" s="20">
        <f>100*Monatswerte!ER14/Erwerbspersonen!$D15</f>
        <v>4.0270908273381298</v>
      </c>
      <c r="ES14" s="20">
        <f>100*Monatswerte!ES14/Erwerbspersonen!$D15</f>
        <v>4.0017985611510793</v>
      </c>
      <c r="ET14" s="20">
        <f>100*Monatswerte!ET14/Erwerbspersonen!$D15</f>
        <v>3.90625</v>
      </c>
      <c r="EU14" s="20">
        <f>100*Monatswerte!EU14/Erwerbspersonen!$D15</f>
        <v>3.8416142086330933</v>
      </c>
      <c r="EV14" s="20">
        <f>100*Monatswerte!EV14/Erwerbspersonen!$D15</f>
        <v>3.8528552158273381</v>
      </c>
      <c r="EW14" s="20">
        <f>100*Monatswerte!EW14/Erwerbspersonen!$D15</f>
        <v>3.8247526978417268</v>
      </c>
      <c r="EX14" s="20">
        <f>100*Monatswerte!EX14/Erwerbspersonen!$D15</f>
        <v>3.7994604316546763</v>
      </c>
      <c r="EY14" s="20">
        <f>100*Monatswerte!EY14/Erwerbspersonen!$D15</f>
        <v>3.8444244604316546</v>
      </c>
      <c r="EZ14" s="20">
        <f>100*Monatswerte!EZ14/Erwerbspersonen!$D15</f>
        <v>3.8781474820143886</v>
      </c>
      <c r="FA14" s="20">
        <f>100*Monatswerte!FA14/Erwerbspersonen!$D15</f>
        <v>4.0214703237410072</v>
      </c>
      <c r="FB14" s="26">
        <f>100*Monatswerte!FB14/Erwerbspersonen!$D15</f>
        <v>4.0861061151079134</v>
      </c>
      <c r="FC14" s="20">
        <f>100*Monatswerte!FC14/Erwerbspersonen!$E15</f>
        <v>4.2075449661294089</v>
      </c>
      <c r="FD14" s="20">
        <f>100*Monatswerte!FD14/Erwerbspersonen!$E15</f>
        <v>4.1754263022658256</v>
      </c>
      <c r="FE14" s="20">
        <f>100*Monatswerte!FE14/Erwerbspersonen!$E15</f>
        <v>4.1433076384022423</v>
      </c>
      <c r="FF14" s="20">
        <f>100*Monatswerte!FF14/Erwerbspersonen!$E15</f>
        <v>4.0878299462742351</v>
      </c>
      <c r="FG14" s="20">
        <f>100*Monatswerte!FG14/Erwerbspersonen!$E15</f>
        <v>4.0031534688156976</v>
      </c>
      <c r="FH14" s="20">
        <f>100*Monatswerte!FH14/Erwerbspersonen!$E15</f>
        <v>3.9097173557580005</v>
      </c>
      <c r="FI14" s="20">
        <f>100*Monatswerte!FI14/Erwerbspersonen!$E15</f>
        <v>3.8192011212333568</v>
      </c>
      <c r="FJ14" s="20">
        <f>100*Monatswerte!FJ14/Erwerbspersonen!$E15</f>
        <v>3.766643307638402</v>
      </c>
      <c r="FK14" s="20">
        <f>100*Monatswerte!FK14/Erwerbspersonen!$E15</f>
        <v>3.7024059799112359</v>
      </c>
      <c r="FL14" s="20">
        <f>100*Monatswerte!FL14/Erwerbspersonen!$E15</f>
        <v>3.6644475589815464</v>
      </c>
      <c r="FM14" s="20">
        <f>100*Monatswerte!FM14/Erwerbspersonen!$E15</f>
        <v>3.8133613641672506</v>
      </c>
      <c r="FN14" s="20">
        <f>100*Monatswerte!FN14/Erwerbspersonen!$E15</f>
        <v>3.871758934828311</v>
      </c>
      <c r="FO14" s="24">
        <f>100*Monatswerte!FO14/Erwerbspersonen!$E15</f>
        <v>3.9535155337537957</v>
      </c>
      <c r="FP14" s="20">
        <f>100*Monatswerte!FP14/Erwerbspersonen!$E15</f>
        <v>3.7374445223078721</v>
      </c>
      <c r="FQ14" s="20">
        <f>100*Monatswerte!FQ14/Erwerbspersonen!$E15</f>
        <v>3.7374445223078721</v>
      </c>
      <c r="FR14" s="20">
        <f>100*Monatswerte!FR14/Erwerbspersonen!$E15</f>
        <v>3.6264891380518569</v>
      </c>
      <c r="FS14" s="20">
        <f>100*Monatswerte!FS14/Erwerbspersonen!$E15</f>
        <v>3.4950946040644708</v>
      </c>
      <c r="FT14" s="20">
        <f>100*Monatswerte!FT14/Erwerbspersonen!$E15</f>
        <v>3.4045783695398271</v>
      </c>
      <c r="FU14" s="20">
        <f>100*Monatswerte!FU14/Erwerbspersonen!$E15</f>
        <v>3.3695398271431909</v>
      </c>
      <c r="FV14" s="20">
        <f>100*Monatswerte!FV14/Erwerbspersonen!$E15</f>
        <v>3.3520205559448728</v>
      </c>
      <c r="FW14" s="20">
        <f>100*Monatswerte!FW14/Erwerbspersonen!$E15</f>
        <v>3.3782994627423499</v>
      </c>
      <c r="FX14" s="20">
        <f>100*Monatswerte!FX14/Erwerbspersonen!$E15</f>
        <v>3.3461807988787666</v>
      </c>
      <c r="FY14" s="20">
        <f>100*Monatswerte!FY14/Erwerbspersonen!$E15</f>
        <v>3.4220976407381452</v>
      </c>
      <c r="FZ14" s="26">
        <f>100*Monatswerte!FZ14/Erwerbspersonen!$E15</f>
        <v>3.5622518103246903</v>
      </c>
      <c r="GA14" s="20">
        <f>100*Monatswerte!GA14/Erwerbspersonen!$E15</f>
        <v>3.5301331464611074</v>
      </c>
      <c r="GB14" s="20">
        <f>100*Monatswerte!GB14/Erwerbspersonen!$E15</f>
        <v>3.4629759402008875</v>
      </c>
      <c r="GC14" s="20">
        <f>100*Monatswerte!GC14/Erwerbspersonen!$E15</f>
        <v>3.4600560616678346</v>
      </c>
      <c r="GD14" s="20">
        <f>100*Monatswerte!GD14/Erwerbspersonen!$E15</f>
        <v>3.3082223779490771</v>
      </c>
      <c r="GE14" s="20">
        <f>100*Monatswerte!GE14/Erwerbspersonen!$E15</f>
        <v>3.1855874795608501</v>
      </c>
      <c r="GF14" s="20">
        <f>100*Monatswerte!GF14/Erwerbspersonen!$E15</f>
        <v>3.1213501518336839</v>
      </c>
      <c r="GG14" s="20">
        <f>100*Monatswerte!GG14/Erwerbspersonen!$E15</f>
        <v>3.054192945573464</v>
      </c>
      <c r="GH14" s="20">
        <f>100*Monatswerte!GH14/Erwerbspersonen!$E15</f>
        <v>2.9928754963793507</v>
      </c>
      <c r="GI14" s="20">
        <f>100*Monatswerte!GI14/Erwerbspersonen!$E15</f>
        <v>3.0512730670404111</v>
      </c>
      <c r="GJ14" s="20">
        <f>100*Monatswerte!GJ14/Erwerbspersonen!$E15</f>
        <v>3.168068208362532</v>
      </c>
      <c r="GK14" s="20">
        <f>100*Monatswerte!GK14/Erwerbspersonen!$E15</f>
        <v>3.4191777622050923</v>
      </c>
      <c r="GL14" s="26">
        <f>100*Monatswerte!GL14/Erwerbspersonen!$E15</f>
        <v>3.6469282877832283</v>
      </c>
    </row>
    <row r="15" spans="1:194" s="1" customFormat="1" x14ac:dyDescent="0.2">
      <c r="A15" s="1" t="s">
        <v>40</v>
      </c>
      <c r="B15" s="1">
        <v>12</v>
      </c>
      <c r="C15" s="20">
        <f>100*Monatswerte!C15/Erwerbspersonen!$B16</f>
        <v>4.3478260869565215</v>
      </c>
      <c r="D15" s="20">
        <f>100*Monatswerte!D15/Erwerbspersonen!$B16</f>
        <v>4.4070607747897173</v>
      </c>
      <c r="E15" s="20">
        <f>100*Monatswerte!E15/Erwerbspersonen!$B16</f>
        <v>4.3833668996564388</v>
      </c>
      <c r="F15" s="20">
        <f>100*Monatswerte!F15/Erwerbspersonen!$B16</f>
        <v>4.3596730245231612</v>
      </c>
      <c r="G15" s="20">
        <f>100*Monatswerte!G15/Erwerbspersonen!$B16</f>
        <v>4.4228566915452356</v>
      </c>
      <c r="H15" s="20">
        <f>100*Monatswerte!H15/Erwerbspersonen!$B16</f>
        <v>4.4781424001895509</v>
      </c>
      <c r="I15" s="20">
        <f>100*Monatswerte!I15/Erwerbspersonen!$B16</f>
        <v>4.3952138372230776</v>
      </c>
      <c r="J15" s="20">
        <f>100*Monatswerte!J15/Erwerbspersonen!$B16</f>
        <v>4.3201832326343643</v>
      </c>
      <c r="K15" s="20">
        <f>100*Monatswerte!K15/Erwerbspersonen!$B16</f>
        <v>4.2214587529123717</v>
      </c>
      <c r="L15" s="20">
        <f>100*Monatswerte!L15/Erwerbspersonen!$B16</f>
        <v>4.2017138569679737</v>
      </c>
      <c r="M15" s="20">
        <f>100*Monatswerte!M15/Erwerbspersonen!$B16</f>
        <v>4.391264858034198</v>
      </c>
      <c r="N15" s="26">
        <f>100*Monatswerte!N15/Erwerbspersonen!$B16</f>
        <v>4.572917900722663</v>
      </c>
      <c r="O15" s="20">
        <f>100*Monatswerte!O15/Erwerbspersonen!$B16</f>
        <v>4.5966117758559415</v>
      </c>
      <c r="P15" s="20">
        <f>100*Monatswerte!P15/Erwerbspersonen!$B16</f>
        <v>4.6834893180112944</v>
      </c>
      <c r="Q15" s="20">
        <f>100*Monatswerte!Q15/Erwerbspersonen!$B16</f>
        <v>4.6834893180112944</v>
      </c>
      <c r="R15" s="20">
        <f>100*Monatswerte!R15/Erwerbspersonen!$B16</f>
        <v>4.6203056509892191</v>
      </c>
      <c r="S15" s="20">
        <f>100*Monatswerte!S15/Erwerbspersonen!$B16</f>
        <v>4.6045097342337007</v>
      </c>
      <c r="T15" s="20">
        <f>100*Monatswerte!T15/Erwerbspersonen!$B16</f>
        <v>4.5492240255893854</v>
      </c>
      <c r="U15" s="20">
        <f>100*Monatswerte!U15/Erwerbspersonen!$B16</f>
        <v>4.525530150456107</v>
      </c>
      <c r="V15" s="20">
        <f>100*Monatswerte!V15/Erwerbspersonen!$B16</f>
        <v>4.4702444418117917</v>
      </c>
      <c r="W15" s="20">
        <f>100*Monatswerte!W15/Erwerbspersonen!$B16</f>
        <v>4.4741934210006713</v>
      </c>
      <c r="X15" s="20">
        <f>100*Monatswerte!X15/Erwerbspersonen!$B16</f>
        <v>4.525530150456107</v>
      </c>
      <c r="Y15" s="20">
        <f>100*Monatswerte!Y15/Erwerbspersonen!$B16</f>
        <v>4.5492240255893854</v>
      </c>
      <c r="Z15" s="26">
        <f>100*Monatswerte!Z15/Erwerbspersonen!$B16</f>
        <v>4.5492240255893854</v>
      </c>
      <c r="AA15" s="20">
        <f>100*Monatswerte!AA15/Erwerbspersonen!$B16</f>
        <v>4.572917900722663</v>
      </c>
      <c r="AB15" s="20">
        <f>100*Monatswerte!AB15/Erwerbspersonen!$B16</f>
        <v>4.5176321920783478</v>
      </c>
      <c r="AC15" s="20">
        <f>100*Monatswerte!AC15/Erwerbspersonen!$B16</f>
        <v>4.5136832128894682</v>
      </c>
      <c r="AD15" s="20">
        <f>100*Monatswerte!AD15/Erwerbspersonen!$B16</f>
        <v>4.3991628164119572</v>
      </c>
      <c r="AE15" s="20">
        <f>100*Monatswerte!AE15/Erwerbspersonen!$B16</f>
        <v>4.2767444615566879</v>
      </c>
      <c r="AF15" s="20">
        <f>100*Monatswerte!AF15/Erwerbspersonen!$B16</f>
        <v>4.2530505864234094</v>
      </c>
      <c r="AG15" s="20">
        <f>100*Monatswerte!AG15/Erwerbspersonen!$B16</f>
        <v>4.1385301899458993</v>
      </c>
      <c r="AH15" s="20">
        <f>100*Monatswerte!AH15/Erwerbspersonen!$B16</f>
        <v>3.8936934802353593</v>
      </c>
      <c r="AI15" s="20">
        <f>100*Monatswerte!AI15/Erwerbspersonen!$B16</f>
        <v>3.9134383761797573</v>
      </c>
      <c r="AJ15" s="20">
        <f>100*Monatswerte!AJ15/Erwerbspersonen!$B16</f>
        <v>3.8976424594242389</v>
      </c>
      <c r="AK15" s="20">
        <f>100*Monatswerte!AK15/Erwerbspersonen!$B16</f>
        <v>3.8502547091576829</v>
      </c>
      <c r="AL15" s="26">
        <f>100*Monatswerte!AL15/Erwerbspersonen!$B16</f>
        <v>3.945030209690795</v>
      </c>
      <c r="AM15" s="20">
        <f>100*Monatswerte!AM15/Erwerbspersonen!$B16</f>
        <v>3.8936934802353593</v>
      </c>
      <c r="AN15" s="20">
        <f>100*Monatswerte!AN15/Erwerbspersonen!$B16</f>
        <v>3.834458792402164</v>
      </c>
      <c r="AO15" s="20">
        <f>100*Monatswerte!AO15/Erwerbspersonen!$B16</f>
        <v>3.6922955416024958</v>
      </c>
      <c r="AP15" s="20">
        <f>100*Monatswerte!AP15/Erwerbspersonen!$B16</f>
        <v>3.6172649370137822</v>
      </c>
      <c r="AQ15" s="20">
        <f>100*Monatswerte!AQ15/Erwerbspersonen!$B16</f>
        <v>3.5224894364806696</v>
      </c>
      <c r="AR15" s="20">
        <f>100*Monatswerte!AR15/Erwerbspersonen!$B16</f>
        <v>3.5382853532361884</v>
      </c>
      <c r="AS15" s="20">
        <f>100*Monatswerte!AS15/Erwerbspersonen!$B16</f>
        <v>3.5066935197251512</v>
      </c>
      <c r="AT15" s="20">
        <f>100*Monatswerte!AT15/Erwerbspersonen!$B16</f>
        <v>3.4040200608142794</v>
      </c>
      <c r="AU15" s="20">
        <f>100*Monatswerte!AU15/Erwerbspersonen!$B16</f>
        <v>3.3329384354144453</v>
      </c>
      <c r="AV15" s="20">
        <f>100*Monatswerte!AV15/Erwerbspersonen!$B16</f>
        <v>3.2894996643367689</v>
      </c>
      <c r="AW15" s="20">
        <f>100*Monatswerte!AW15/Erwerbspersonen!$B16</f>
        <v>3.4237649567586779</v>
      </c>
      <c r="AX15" s="26">
        <f>100*Monatswerte!AX15/Erwerbspersonen!$B16</f>
        <v>3.5619792283694665</v>
      </c>
      <c r="AY15" s="20">
        <f>100*Monatswerte!AY15/Erwerbspersonen!$C16</f>
        <v>2.7819929185634802</v>
      </c>
      <c r="AZ15" s="20">
        <f>100*Monatswerte!AZ15/Erwerbspersonen!$C16</f>
        <v>2.6745068285280729</v>
      </c>
      <c r="BA15" s="20">
        <f>100*Monatswerte!BA15/Erwerbspersonen!$C16</f>
        <v>2.7630247850278198</v>
      </c>
      <c r="BB15" s="20">
        <f>100*Monatswerte!BB15/Erwerbspersonen!$C16</f>
        <v>2.7187658067779465</v>
      </c>
      <c r="BC15" s="20">
        <f>100*Monatswerte!BC15/Erwerbspersonen!$C16</f>
        <v>2.5954729387961559</v>
      </c>
      <c r="BD15" s="20">
        <f>100*Monatswerte!BD15/Erwerbspersonen!$C16</f>
        <v>2.5132776934749619</v>
      </c>
      <c r="BE15" s="20">
        <f>100*Monatswerte!BE15/Erwerbspersonen!$C16</f>
        <v>2.4310824481537683</v>
      </c>
      <c r="BF15" s="20">
        <f>100*Monatswerte!BF15/Erwerbspersonen!$C16</f>
        <v>2.3172736469398076</v>
      </c>
      <c r="BG15" s="20">
        <f>100*Monatswerte!BG15/Erwerbspersonen!$C16</f>
        <v>2.3488872028325747</v>
      </c>
      <c r="BH15" s="20">
        <f>100*Monatswerte!BH15/Erwerbspersonen!$C16</f>
        <v>2.4848254931714719</v>
      </c>
      <c r="BI15" s="20">
        <f>100*Monatswerte!BI15/Erwerbspersonen!$C16</f>
        <v>2.5543753161355589</v>
      </c>
      <c r="BJ15" s="26">
        <f>100*Monatswerte!BJ15/Erwerbspersonen!$C16</f>
        <v>2.7472180070814365</v>
      </c>
      <c r="BK15" s="20">
        <f>100*Monatswerte!BK15/Erwerbspersonen!$C16</f>
        <v>2.9527061203844207</v>
      </c>
      <c r="BL15" s="20">
        <f>100*Monatswerte!BL15/Erwerbspersonen!$C16</f>
        <v>3.0854830551340413</v>
      </c>
      <c r="BM15" s="20">
        <f>100*Monatswerte!BM15/Erwerbspersonen!$C16</f>
        <v>3.3700050581689429</v>
      </c>
      <c r="BN15" s="20">
        <f>100*Monatswerte!BN15/Erwerbspersonen!$C16</f>
        <v>3.4522003034901365</v>
      </c>
      <c r="BO15" s="20">
        <f>100*Monatswerte!BO15/Erwerbspersonen!$C16</f>
        <v>3.6292362164896308</v>
      </c>
      <c r="BP15" s="20">
        <f>100*Monatswerte!BP15/Erwerbspersonen!$C16</f>
        <v>3.8631765300961054</v>
      </c>
      <c r="BQ15" s="20">
        <f>100*Monatswerte!BQ15/Erwerbspersonen!$C16</f>
        <v>3.9074355083459786</v>
      </c>
      <c r="BR15" s="20">
        <f>100*Monatswerte!BR15/Erwerbspersonen!$C16</f>
        <v>3.8505311077389983</v>
      </c>
      <c r="BS15" s="20">
        <f>100*Monatswerte!BS15/Erwerbspersonen!$C16</f>
        <v>3.9896307536671727</v>
      </c>
      <c r="BT15" s="20">
        <f>100*Monatswerte!BT15/Erwerbspersonen!$C16</f>
        <v>4.0718259989883663</v>
      </c>
      <c r="BU15" s="20">
        <f>100*Monatswerte!BU15/Erwerbspersonen!$C16</f>
        <v>4.2646686899342434</v>
      </c>
      <c r="BV15" s="26">
        <f>100*Monatswerte!BV15/Erwerbspersonen!$C16</f>
        <v>4.517577137076378</v>
      </c>
      <c r="BW15" s="20">
        <f>100*Monatswerte!BW15/Erwerbspersonen!$C16</f>
        <v>4.5523520485584221</v>
      </c>
      <c r="BX15" s="20">
        <f>100*Monatswerte!BX15/Erwerbspersonen!$C16</f>
        <v>4.5744815376833587</v>
      </c>
      <c r="BY15" s="20">
        <f>100*Monatswerte!BY15/Erwerbspersonen!$C16</f>
        <v>4.7040971168437027</v>
      </c>
      <c r="BZ15" s="20">
        <f>100*Monatswerte!BZ15/Erwerbspersonen!$C16</f>
        <v>4.5713201820940821</v>
      </c>
      <c r="CA15" s="20">
        <f>100*Monatswerte!CA15/Erwerbspersonen!$C16</f>
        <v>4.4448659585230148</v>
      </c>
      <c r="CB15" s="20">
        <f>100*Monatswerte!CB15/Erwerbspersonen!$C16</f>
        <v>4.3626707132018208</v>
      </c>
      <c r="CC15" s="20">
        <f>100*Monatswerte!CC15/Erwerbspersonen!$C16</f>
        <v>4.1887961557916036</v>
      </c>
      <c r="CD15" s="20">
        <f>100*Monatswerte!CD15/Erwerbspersonen!$C16</f>
        <v>4.1508598887202837</v>
      </c>
      <c r="CE15" s="20">
        <f>100*Monatswerte!CE15/Erwerbspersonen!$C16</f>
        <v>4.065503287809813</v>
      </c>
      <c r="CF15" s="20">
        <f>100*Monatswerte!CF15/Erwerbspersonen!$C16</f>
        <v>3.9896307536671727</v>
      </c>
      <c r="CG15" s="20">
        <f>100*Monatswerte!CG15/Erwerbspersonen!$C16</f>
        <v>3.935887708649469</v>
      </c>
      <c r="CH15" s="26">
        <f>100*Monatswerte!CH15/Erwerbspersonen!$C16</f>
        <v>4.0117602427921089</v>
      </c>
      <c r="CI15" s="20">
        <f>100*Monatswerte!CI15/Erwerbspersonen!$C16</f>
        <v>3.913758219524532</v>
      </c>
      <c r="CJ15" s="20">
        <f>100*Monatswerte!CJ15/Erwerbspersonen!$C16</f>
        <v>3.8031107738998484</v>
      </c>
      <c r="CK15" s="20">
        <f>100*Monatswerte!CK15/Erwerbspersonen!$C16</f>
        <v>3.7967880627212951</v>
      </c>
      <c r="CL15" s="20">
        <f>100*Monatswerte!CL15/Erwerbspersonen!$C16</f>
        <v>3.6292362164896308</v>
      </c>
      <c r="CM15" s="20">
        <f>100*Monatswerte!CM15/Erwerbspersonen!$C16</f>
        <v>3.3668437025796663</v>
      </c>
      <c r="CN15" s="20">
        <f>100*Monatswerte!CN15/Erwerbspersonen!$C16</f>
        <v>3.2751643904906422</v>
      </c>
      <c r="CO15" s="20">
        <f>100*Monatswerte!CO15/Erwerbspersonen!$C16</f>
        <v>3.1044511886697017</v>
      </c>
      <c r="CP15" s="20">
        <f>100*Monatswerte!CP15/Erwerbspersonen!$C16</f>
        <v>3.189807789580172</v>
      </c>
      <c r="CQ15" s="20">
        <f>100*Monatswerte!CQ15/Erwerbspersonen!$C16</f>
        <v>3.1581942336874054</v>
      </c>
      <c r="CR15" s="20">
        <f>100*Monatswerte!CR15/Erwerbspersonen!$C16</f>
        <v>3.1929691451694486</v>
      </c>
      <c r="CS15" s="20">
        <f>100*Monatswerte!CS15/Erwerbspersonen!$C16</f>
        <v>3.351036924633283</v>
      </c>
      <c r="CT15" s="26">
        <f>100*Monatswerte!CT15/Erwerbspersonen!$C16</f>
        <v>3.4300708143651999</v>
      </c>
      <c r="CU15" s="20">
        <f>100*Monatswerte!CU15/Erwerbspersonen!$C16</f>
        <v>3.4743297926150731</v>
      </c>
      <c r="CV15" s="20">
        <f>100*Monatswerte!CV15/Erwerbspersonen!$C16</f>
        <v>3.4553616590794132</v>
      </c>
      <c r="CW15" s="20">
        <f>100*Monatswerte!CW15/Erwerbspersonen!$C16</f>
        <v>3.3731664137582196</v>
      </c>
      <c r="CX15" s="20">
        <f>100*Monatswerte!CX15/Erwerbspersonen!$C16</f>
        <v>3.3573596358118363</v>
      </c>
      <c r="CY15" s="20">
        <f>100*Monatswerte!CY15/Erwerbspersonen!$C16</f>
        <v>3.3225847243297926</v>
      </c>
      <c r="CZ15" s="20">
        <f>100*Monatswerte!CZ15/Erwerbspersonen!$C16</f>
        <v>3.3289074355083459</v>
      </c>
      <c r="DA15" s="20">
        <f>100*Monatswerte!DA15/Erwerbspersonen!$C16</f>
        <v>3.351036924633283</v>
      </c>
      <c r="DB15" s="20">
        <f>100*Monatswerte!DB15/Erwerbspersonen!$C16</f>
        <v>3.351036924633283</v>
      </c>
      <c r="DC15" s="20">
        <f>100*Monatswerte!DC15/Erwerbspersonen!$C16</f>
        <v>3.3921345472938795</v>
      </c>
      <c r="DD15" s="20">
        <f>100*Monatswerte!DD15/Erwerbspersonen!$C16</f>
        <v>3.4964592817400102</v>
      </c>
      <c r="DE15" s="20">
        <f>100*Monatswerte!DE15/Erwerbspersonen!$C16</f>
        <v>3.7493677288821448</v>
      </c>
      <c r="DF15" s="26">
        <f>100*Monatswerte!DF15/Erwerbspersonen!$C16</f>
        <v>3.9485331310065757</v>
      </c>
      <c r="DG15" s="20">
        <f>100*Monatswerte!DG15/Erwerbspersonen!$C16</f>
        <v>4.0338897319170464</v>
      </c>
      <c r="DH15" s="20">
        <f>100*Monatswerte!DH15/Erwerbspersonen!$C16</f>
        <v>3.9706626201315123</v>
      </c>
      <c r="DI15" s="20">
        <f>100*Monatswerte!DI15/Erwerbspersonen!$C16</f>
        <v>3.8884673748103187</v>
      </c>
      <c r="DJ15" s="20">
        <f>100*Monatswerte!DJ15/Erwerbspersonen!$C16</f>
        <v>3.8631765300961054</v>
      </c>
      <c r="DK15" s="20">
        <f>100*Monatswerte!DK15/Erwerbspersonen!$C16</f>
        <v>3.8031107738998484</v>
      </c>
      <c r="DL15" s="20">
        <f>100*Monatswerte!DL15/Erwerbspersonen!$C16</f>
        <v>3.7588517956499747</v>
      </c>
      <c r="DM15" s="20">
        <f>100*Monatswerte!DM15/Erwerbspersonen!$C16</f>
        <v>3.7651745068285281</v>
      </c>
      <c r="DN15" s="20">
        <f>100*Monatswerte!DN15/Erwerbspersonen!$C16</f>
        <v>3.6924633282751644</v>
      </c>
      <c r="DO15" s="20">
        <f>100*Monatswerte!DO15/Erwerbspersonen!$C16</f>
        <v>3.5660091047040972</v>
      </c>
      <c r="DP15" s="20">
        <f>100*Monatswerte!DP15/Erwerbspersonen!$C16</f>
        <v>3.6229135053110775</v>
      </c>
      <c r="DQ15" s="20">
        <f>100*Monatswerte!DQ15/Erwerbspersonen!$C16</f>
        <v>3.7714972180070814</v>
      </c>
      <c r="DR15" s="26">
        <f>100*Monatswerte!DR15/Erwerbspersonen!$C16</f>
        <v>3.913758219524532</v>
      </c>
      <c r="DS15" s="20">
        <f>100*Monatswerte!DS15/Erwerbspersonen!$D16</f>
        <v>3.4852234677536758</v>
      </c>
      <c r="DT15" s="20">
        <f>100*Monatswerte!DT15/Erwerbspersonen!$D16</f>
        <v>3.4328140922987336</v>
      </c>
      <c r="DU15" s="20">
        <f>100*Monatswerte!DU15/Erwerbspersonen!$D16</f>
        <v>3.3978745086621052</v>
      </c>
      <c r="DV15" s="20">
        <f>100*Monatswerte!DV15/Erwerbspersonen!$D16</f>
        <v>3.3338186053282866</v>
      </c>
      <c r="DW15" s="20">
        <f>100*Monatswerte!DW15/Erwerbspersonen!$D16</f>
        <v>3.258116174115592</v>
      </c>
      <c r="DX15" s="20">
        <f>100*Monatswerte!DX15/Erwerbspersonen!$D16</f>
        <v>3.1649439510845827</v>
      </c>
      <c r="DY15" s="20">
        <f>100*Monatswerte!DY15/Erwerbspersonen!$D16</f>
        <v>3.1241811035085165</v>
      </c>
      <c r="DZ15" s="20">
        <f>100*Monatswerte!DZ15/Erwerbspersonen!$D16</f>
        <v>2.9611297132042509</v>
      </c>
      <c r="EA15" s="20">
        <f>100*Monatswerte!EA15/Erwerbspersonen!$D16</f>
        <v>2.9960692968408793</v>
      </c>
      <c r="EB15" s="20">
        <f>100*Monatswerte!EB15/Erwerbspersonen!$D16</f>
        <v>3.0222739845683506</v>
      </c>
      <c r="EC15" s="20">
        <f>100*Monatswerte!EC15/Erwerbspersonen!$D16</f>
        <v>3.1241811035085165</v>
      </c>
      <c r="ED15" s="20">
        <f>100*Monatswerte!ED15/Erwerbspersonen!$D16</f>
        <v>3.1998835347212111</v>
      </c>
      <c r="EE15" s="24">
        <f>100*Monatswerte!EE15/Erwerbspersonen!$D16</f>
        <v>3.2552045421458726</v>
      </c>
      <c r="EF15" s="20">
        <f>100*Monatswerte!EF15/Erwerbspersonen!$D16</f>
        <v>3.3221720774494106</v>
      </c>
      <c r="EG15" s="20">
        <f>100*Monatswerte!EG15/Erwerbspersonen!$D16</f>
        <v>3.4066094045712623</v>
      </c>
      <c r="EH15" s="20">
        <f>100*Monatswerte!EH15/Erwerbspersonen!$D16</f>
        <v>3.4997816276022711</v>
      </c>
      <c r="EI15" s="20">
        <f>100*Monatswerte!EI15/Erwerbspersonen!$D16</f>
        <v>3.4735769398747998</v>
      </c>
      <c r="EJ15" s="20">
        <f>100*Monatswerte!EJ15/Erwerbspersonen!$D16</f>
        <v>3.5434561071480566</v>
      </c>
      <c r="EK15" s="20">
        <f>100*Monatswerte!EK15/Erwerbspersonen!$D16</f>
        <v>3.5405444751783373</v>
      </c>
      <c r="EL15" s="20">
        <f>100*Monatswerte!EL15/Erwerbspersonen!$D16</f>
        <v>3.5609258989663708</v>
      </c>
      <c r="EM15" s="20">
        <f>100*Monatswerte!EM15/Erwerbspersonen!$D16</f>
        <v>3.6570097539670985</v>
      </c>
      <c r="EN15" s="20">
        <f>100*Monatswerte!EN15/Erwerbspersonen!$D16</f>
        <v>3.7530936089678266</v>
      </c>
      <c r="EO15" s="20">
        <f>100*Monatswerte!EO15/Erwerbspersonen!$D16</f>
        <v>3.9452613189692824</v>
      </c>
      <c r="EP15" s="20">
        <f>100*Monatswerte!EP15/Erwerbspersonen!$D16</f>
        <v>4.0617265977580432</v>
      </c>
      <c r="EQ15" s="24">
        <f>100*Monatswerte!EQ15/Erwerbspersonen!$D16</f>
        <v>4.0384335420002913</v>
      </c>
      <c r="ER15" s="20">
        <f>100*Monatswerte!ER15/Erwerbspersonen!$D16</f>
        <v>4.154898820789052</v>
      </c>
      <c r="ES15" s="20">
        <f>100*Monatswerte!ES15/Erwerbspersonen!$D16</f>
        <v>4.1257825010918623</v>
      </c>
      <c r="ET15" s="20">
        <f>100*Monatswerte!ET15/Erwerbspersonen!$D16</f>
        <v>4.0762847576066381</v>
      </c>
      <c r="EU15" s="20">
        <f>100*Monatswerte!EU15/Erwerbspersonen!$D16</f>
        <v>4.1636337166982091</v>
      </c>
      <c r="EV15" s="20">
        <f>100*Monatswerte!EV15/Erwerbspersonen!$D16</f>
        <v>4.1956616683651182</v>
      </c>
      <c r="EW15" s="20">
        <f>100*Monatswerte!EW15/Erwerbspersonen!$D16</f>
        <v>4.1054010773038287</v>
      </c>
      <c r="EX15" s="20">
        <f>100*Monatswerte!EX15/Erwerbspersonen!$D16</f>
        <v>4.1141359732129859</v>
      </c>
      <c r="EY15" s="20">
        <f>100*Monatswerte!EY15/Erwerbspersonen!$D16</f>
        <v>4.1257825010918623</v>
      </c>
      <c r="EZ15" s="20">
        <f>100*Monatswerte!EZ15/Erwerbspersonen!$D16</f>
        <v>4.1578104527587714</v>
      </c>
      <c r="FA15" s="20">
        <f>100*Monatswerte!FA15/Erwerbspersonen!$D16</f>
        <v>4.3004804192750035</v>
      </c>
      <c r="FB15" s="26">
        <f>100*Monatswerte!FB15/Erwerbspersonen!$D16</f>
        <v>4.4577085456398313</v>
      </c>
      <c r="FC15" s="20">
        <f>100*Monatswerte!FC15/Erwerbspersonen!$E16</f>
        <v>4.1089332730512487</v>
      </c>
      <c r="FD15" s="20">
        <f>100*Monatswerte!FD15/Erwerbspersonen!$E16</f>
        <v>4.0982952581048373</v>
      </c>
      <c r="FE15" s="20">
        <f>100*Monatswerte!FE15/Erwerbspersonen!$E16</f>
        <v>4.1913778888859339</v>
      </c>
      <c r="FF15" s="20">
        <f>100*Monatswerte!FF15/Erwerbspersonen!$E16</f>
        <v>4.0956357543682351</v>
      </c>
      <c r="FG15" s="20">
        <f>100*Monatswerte!FG15/Erwerbspersonen!$E16</f>
        <v>4.0717002207388102</v>
      </c>
      <c r="FH15" s="20">
        <f>100*Monatswerte!FH15/Erwerbspersonen!$E16</f>
        <v>4.0770192282120155</v>
      </c>
      <c r="FI15" s="20">
        <f>100*Monatswerte!FI15/Erwerbspersonen!$E16</f>
        <v>4.0929762506316321</v>
      </c>
      <c r="FJ15" s="20">
        <f>100*Monatswerte!FJ15/Erwerbspersonen!$E16</f>
        <v>4.0610622057923988</v>
      </c>
      <c r="FK15" s="20">
        <f>100*Monatswerte!FK15/Erwerbspersonen!$E16</f>
        <v>4.0557431983191936</v>
      </c>
      <c r="FL15" s="20">
        <f>100*Monatswerte!FL15/Erwerbspersonen!$E16</f>
        <v>3.9945746123773302</v>
      </c>
      <c r="FM15" s="20">
        <f>100*Monatswerte!FM15/Erwerbspersonen!$E16</f>
        <v>4.1621233477833037</v>
      </c>
      <c r="FN15" s="20">
        <f>100*Monatswerte!FN15/Erwerbspersonen!$E16</f>
        <v>4.247227467354592</v>
      </c>
      <c r="FO15" s="24">
        <f>100*Monatswerte!FO15/Erwerbspersonen!$E16</f>
        <v>4.220632429988564</v>
      </c>
      <c r="FP15" s="20">
        <f>100*Monatswerte!FP15/Erwerbspersonen!$E16</f>
        <v>4.1833993776761256</v>
      </c>
      <c r="FQ15" s="20">
        <f>100*Monatswerte!FQ15/Erwerbspersonen!$E16</f>
        <v>4.2073349113055505</v>
      </c>
      <c r="FR15" s="20">
        <f>100*Monatswerte!FR15/Erwerbspersonen!$E16</f>
        <v>4.0796787319486185</v>
      </c>
      <c r="FS15" s="20">
        <f>100*Monatswerte!FS15/Erwerbspersonen!$E16</f>
        <v>3.9600010638014949</v>
      </c>
      <c r="FT15" s="20">
        <f>100*Monatswerte!FT15/Erwerbspersonen!$E16</f>
        <v>3.6089465705699317</v>
      </c>
      <c r="FU15" s="20">
        <f>100*Monatswerte!FU15/Erwerbspersonen!$E16</f>
        <v>3.5132044360522325</v>
      </c>
      <c r="FV15" s="20">
        <f>100*Monatswerte!FV15/Erwerbspersonen!$E16</f>
        <v>3.3562937155926704</v>
      </c>
      <c r="FW15" s="20">
        <f>100*Monatswerte!FW15/Erwerbspersonen!$E16</f>
        <v>3.2898061221776018</v>
      </c>
      <c r="FX15" s="20">
        <f>100*Monatswerte!FX15/Erwerbspersonen!$E16</f>
        <v>3.4041647828515198</v>
      </c>
      <c r="FY15" s="20">
        <f>100*Monatswerte!FY15/Erwerbspersonen!$E16</f>
        <v>3.4493763463737666</v>
      </c>
      <c r="FZ15" s="26">
        <f>100*Monatswerte!FZ15/Erwerbspersonen!$E16</f>
        <v>3.4307598202175473</v>
      </c>
      <c r="GA15" s="20">
        <f>100*Monatswerte!GA15/Erwerbspersonen!$E16</f>
        <v>3.4546953538469722</v>
      </c>
      <c r="GB15" s="20">
        <f>100*Monatswerte!GB15/Erwerbspersonen!$E16</f>
        <v>3.4281003164809447</v>
      </c>
      <c r="GC15" s="20">
        <f>100*Monatswerte!GC15/Erwerbspersonen!$E16</f>
        <v>3.3882077604319032</v>
      </c>
      <c r="GD15" s="20">
        <f>100*Monatswerte!GD15/Erwerbspersonen!$E16</f>
        <v>3.3669317305390813</v>
      </c>
      <c r="GE15" s="20">
        <f>100*Monatswerte!GE15/Erwerbspersonen!$E16</f>
        <v>3.3137416558070263</v>
      </c>
      <c r="GF15" s="20">
        <f>100*Monatswerte!GF15/Erwerbspersonen!$E16</f>
        <v>3.241935054918752</v>
      </c>
      <c r="GG15" s="20">
        <f>100*Monatswerte!GG15/Erwerbspersonen!$E16</f>
        <v>3.1594904390840668</v>
      </c>
      <c r="GH15" s="20">
        <f>100*Monatswerte!GH15/Erwerbspersonen!$E16</f>
        <v>3.0903433419323956</v>
      </c>
      <c r="GI15" s="20">
        <f>100*Monatswerte!GI15/Erwerbspersonen!$E16</f>
        <v>3.0930028456689982</v>
      </c>
      <c r="GJ15" s="20">
        <f>100*Monatswerte!GJ15/Erwerbspersonen!$E16</f>
        <v>3.1195978830350257</v>
      </c>
      <c r="GK15" s="20">
        <f>100*Monatswerte!GK15/Erwerbspersonen!$E16</f>
        <v>3.2047020026063135</v>
      </c>
      <c r="GL15" s="26">
        <f>100*Monatswerte!GL15/Erwerbspersonen!$E16</f>
        <v>3.3483152043828621</v>
      </c>
    </row>
    <row r="16" spans="1:194" s="1" customFormat="1" x14ac:dyDescent="0.2">
      <c r="A16" s="1" t="s">
        <v>41</v>
      </c>
      <c r="B16" s="1">
        <v>13</v>
      </c>
      <c r="C16" s="20">
        <f>100*Monatswerte!C16/Erwerbspersonen!$B17</f>
        <v>4.5800541865565734</v>
      </c>
      <c r="D16" s="20">
        <f>100*Monatswerte!D16/Erwerbspersonen!$B17</f>
        <v>4.6058573087343566</v>
      </c>
      <c r="E16" s="20">
        <f>100*Monatswerte!E16/Erwerbspersonen!$B17</f>
        <v>4.6703651141788161</v>
      </c>
      <c r="F16" s="20">
        <f>100*Monatswerte!F16/Erwerbspersonen!$B17</f>
        <v>4.5800541865565734</v>
      </c>
      <c r="G16" s="20">
        <f>100*Monatswerte!G16/Erwerbspersonen!$B17</f>
        <v>4.4381370145787642</v>
      </c>
      <c r="H16" s="20">
        <f>100*Monatswerte!H16/Erwerbspersonen!$B17</f>
        <v>4.4381370145787642</v>
      </c>
      <c r="I16" s="20">
        <f>100*Monatswerte!I16/Erwerbspersonen!$B17</f>
        <v>4.296219842600955</v>
      </c>
      <c r="J16" s="20">
        <f>100*Monatswerte!J16/Erwerbspersonen!$B17</f>
        <v>4.2704167204231709</v>
      </c>
      <c r="K16" s="20">
        <f>100*Monatswerte!K16/Erwerbspersonen!$B17</f>
        <v>4.2188104760676044</v>
      </c>
      <c r="L16" s="20">
        <f>100*Monatswerte!L16/Erwerbspersonen!$B17</f>
        <v>4.2704167204231709</v>
      </c>
      <c r="M16" s="20">
        <f>100*Monatswerte!M16/Erwerbspersonen!$B17</f>
        <v>4.4381370145787642</v>
      </c>
      <c r="N16" s="26">
        <f>100*Monatswerte!N16/Erwerbspersonen!$B17</f>
        <v>4.528447942201006</v>
      </c>
      <c r="O16" s="20">
        <f>100*Monatswerte!O16/Erwerbspersonen!$B17</f>
        <v>4.4897432589343307</v>
      </c>
      <c r="P16" s="20">
        <f>100*Monatswerte!P16/Erwerbspersonen!$B17</f>
        <v>4.5542510643787901</v>
      </c>
      <c r="Q16" s="20">
        <f>100*Monatswerte!Q16/Erwerbspersonen!$B17</f>
        <v>4.657463553089924</v>
      </c>
      <c r="R16" s="20">
        <f>100*Monatswerte!R16/Erwerbspersonen!$B17</f>
        <v>4.7090697974454905</v>
      </c>
      <c r="S16" s="20">
        <f>100*Monatswerte!S16/Erwerbspersonen!$B17</f>
        <v>4.8251838472455164</v>
      </c>
      <c r="T16" s="20">
        <f>100*Monatswerte!T16/Erwerbspersonen!$B17</f>
        <v>4.8380854083344085</v>
      </c>
      <c r="U16" s="20">
        <f>100*Monatswerte!U16/Erwerbspersonen!$B17</f>
        <v>4.7993807250677332</v>
      </c>
      <c r="V16" s="20">
        <f>100*Monatswerte!V16/Erwerbspersonen!$B17</f>
        <v>4.7864791639788411</v>
      </c>
      <c r="W16" s="20">
        <f>100*Monatswerte!W16/Erwerbspersonen!$B17</f>
        <v>4.9929041414011097</v>
      </c>
      <c r="X16" s="20">
        <f>100*Monatswerte!X16/Erwerbspersonen!$B17</f>
        <v>4.9800025803122177</v>
      </c>
      <c r="Y16" s="20">
        <f>100*Monatswerte!Y16/Erwerbspersonen!$B17</f>
        <v>5.0703135079344603</v>
      </c>
      <c r="Z16" s="26">
        <f>100*Monatswerte!Z16/Erwerbspersonen!$B17</f>
        <v>5.1606244355567021</v>
      </c>
      <c r="AA16" s="20">
        <f>100*Monatswerte!AA16/Erwerbspersonen!$B17</f>
        <v>5.2122306799122695</v>
      </c>
      <c r="AB16" s="20">
        <f>100*Monatswerte!AB16/Erwerbspersonen!$B17</f>
        <v>5.3799509740678619</v>
      </c>
      <c r="AC16" s="20">
        <f>100*Monatswerte!AC16/Erwerbspersonen!$B17</f>
        <v>5.4573603406012126</v>
      </c>
      <c r="AD16" s="20">
        <f>100*Monatswerte!AD16/Erwerbspersonen!$B17</f>
        <v>5.4573603406012126</v>
      </c>
      <c r="AE16" s="20">
        <f>100*Monatswerte!AE16/Erwerbspersonen!$B17</f>
        <v>5.5605728293123464</v>
      </c>
      <c r="AF16" s="20">
        <f>100*Monatswerte!AF16/Erwerbspersonen!$B17</f>
        <v>5.5863759514901306</v>
      </c>
      <c r="AG16" s="20">
        <f>100*Monatswerte!AG16/Erwerbspersonen!$B17</f>
        <v>5.5476712682234552</v>
      </c>
      <c r="AH16" s="20">
        <f>100*Monatswerte!AH16/Erwerbspersonen!$B17</f>
        <v>5.6250806347568059</v>
      </c>
      <c r="AI16" s="20">
        <f>100*Monatswerte!AI16/Erwerbspersonen!$B17</f>
        <v>5.5734743904012385</v>
      </c>
      <c r="AJ16" s="20">
        <f>100*Monatswerte!AJ16/Erwerbspersonen!$B17</f>
        <v>5.4831634627789967</v>
      </c>
      <c r="AK16" s="20">
        <f>100*Monatswerte!AK16/Erwerbspersonen!$B17</f>
        <v>5.4444587795123214</v>
      </c>
      <c r="AL16" s="26">
        <f>100*Monatswerte!AL16/Erwerbspersonen!$B17</f>
        <v>5.4960650238678879</v>
      </c>
      <c r="AM16" s="20">
        <f>100*Monatswerte!AM16/Erwerbspersonen!$B17</f>
        <v>5.4960650238678879</v>
      </c>
      <c r="AN16" s="20">
        <f>100*Monatswerte!AN16/Erwerbspersonen!$B17</f>
        <v>5.5347697071345632</v>
      </c>
      <c r="AO16" s="20">
        <f>100*Monatswerte!AO16/Erwerbspersonen!$B17</f>
        <v>5.7024900012901565</v>
      </c>
      <c r="AP16" s="20">
        <f>100*Monatswerte!AP16/Erwerbspersonen!$B17</f>
        <v>5.6250806347568059</v>
      </c>
      <c r="AQ16" s="20">
        <f>100*Monatswerte!AQ16/Erwerbspersonen!$B17</f>
        <v>5.6250806347568059</v>
      </c>
      <c r="AR16" s="20">
        <f>100*Monatswerte!AR16/Erwerbspersonen!$B17</f>
        <v>5.4960650238678879</v>
      </c>
      <c r="AS16" s="20">
        <f>100*Monatswerte!AS16/Erwerbspersonen!$B17</f>
        <v>5.4186556573345372</v>
      </c>
      <c r="AT16" s="20">
        <f>100*Monatswerte!AT16/Erwerbspersonen!$B17</f>
        <v>5.3154431686234034</v>
      </c>
      <c r="AU16" s="20">
        <f>100*Monatswerte!AU16/Erwerbspersonen!$B17</f>
        <v>5.2896400464456201</v>
      </c>
      <c r="AV16" s="20">
        <f>100*Monatswerte!AV16/Erwerbspersonen!$B17</f>
        <v>5.1735259966455942</v>
      </c>
      <c r="AW16" s="20">
        <f>100*Monatswerte!AW16/Erwerbspersonen!$B17</f>
        <v>5.2380338020900528</v>
      </c>
      <c r="AX16" s="26">
        <f>100*Monatswerte!AX16/Erwerbspersonen!$B17</f>
        <v>5.1735259966455942</v>
      </c>
      <c r="AY16" s="20">
        <f>100*Monatswerte!AY16/Erwerbspersonen!$C17</f>
        <v>3.5068068240565227</v>
      </c>
      <c r="AZ16" s="20">
        <f>100*Monatswerte!AZ16/Erwerbspersonen!$C17</f>
        <v>3.4120282612441839</v>
      </c>
      <c r="BA16" s="20">
        <f>100*Monatswerte!BA16/Erwerbspersonen!$C17</f>
        <v>3.291400999483026</v>
      </c>
      <c r="BB16" s="20">
        <f>100*Monatswerte!BB16/Erwerbspersonen!$C17</f>
        <v>3.2310873686024468</v>
      </c>
      <c r="BC16" s="20">
        <f>100*Monatswerte!BC16/Erwerbspersonen!$C17</f>
        <v>3.1621575047389281</v>
      </c>
      <c r="BD16" s="20">
        <f>100*Monatswerte!BD16/Erwerbspersonen!$C17</f>
        <v>3.0846114078924693</v>
      </c>
      <c r="BE16" s="20">
        <f>100*Monatswerte!BE16/Erwerbspersonen!$C17</f>
        <v>3.0673789419265898</v>
      </c>
      <c r="BF16" s="20">
        <f>100*Monatswerte!BF16/Erwerbspersonen!$C17</f>
        <v>2.9381354471824919</v>
      </c>
      <c r="BG16" s="20">
        <f>100*Monatswerte!BG16/Erwerbspersonen!$C17</f>
        <v>2.998449078063071</v>
      </c>
      <c r="BH16" s="20">
        <f>100*Monatswerte!BH16/Erwerbspersonen!$C17</f>
        <v>2.9726003791142515</v>
      </c>
      <c r="BI16" s="20">
        <f>100*Monatswerte!BI16/Erwerbspersonen!$C17</f>
        <v>3.1449250387730485</v>
      </c>
      <c r="BJ16" s="26">
        <f>100*Monatswerte!BJ16/Erwerbspersonen!$C17</f>
        <v>3.2224711356195073</v>
      </c>
      <c r="BK16" s="20">
        <f>100*Monatswerte!BK16/Erwerbspersonen!$C17</f>
        <v>3.2483198345683268</v>
      </c>
      <c r="BL16" s="20">
        <f>100*Monatswerte!BL16/Erwerbspersonen!$C17</f>
        <v>3.4034120282612443</v>
      </c>
      <c r="BM16" s="20">
        <f>100*Monatswerte!BM16/Erwerbspersonen!$C17</f>
        <v>3.5326555230053422</v>
      </c>
      <c r="BN16" s="20">
        <f>100*Monatswerte!BN16/Erwerbspersonen!$C17</f>
        <v>3.6274340858176806</v>
      </c>
      <c r="BO16" s="20">
        <f>100*Monatswerte!BO16/Erwerbspersonen!$C17</f>
        <v>3.7049801826641393</v>
      </c>
      <c r="BP16" s="20">
        <f>100*Monatswerte!BP16/Erwerbspersonen!$C17</f>
        <v>3.8169912114423572</v>
      </c>
      <c r="BQ16" s="20">
        <f>100*Monatswerte!BQ16/Erwerbspersonen!$C17</f>
        <v>3.9376184732035155</v>
      </c>
      <c r="BR16" s="20">
        <f>100*Monatswerte!BR16/Erwerbspersonen!$C17</f>
        <v>4.066861967947613</v>
      </c>
      <c r="BS16" s="20">
        <f>100*Monatswerte!BS16/Erwerbspersonen!$C17</f>
        <v>4.230570394623471</v>
      </c>
      <c r="BT16" s="20">
        <f>100*Monatswerte!BT16/Erwerbspersonen!$C17</f>
        <v>4.3253489574358088</v>
      </c>
      <c r="BU16" s="20">
        <f>100*Monatswerte!BU16/Erwerbspersonen!$C17</f>
        <v>4.4201275202481476</v>
      </c>
      <c r="BV16" s="26">
        <f>100*Monatswerte!BV16/Erwerbspersonen!$C17</f>
        <v>4.5579872479751851</v>
      </c>
      <c r="BW16" s="20">
        <f>100*Monatswerte!BW16/Erwerbspersonen!$C17</f>
        <v>4.7647768395657417</v>
      </c>
      <c r="BX16" s="20">
        <f>100*Monatswerte!BX16/Erwerbspersonen!$C17</f>
        <v>4.7906255385145613</v>
      </c>
      <c r="BY16" s="20">
        <f>100*Monatswerte!BY16/Erwerbspersonen!$C17</f>
        <v>4.9198690332586592</v>
      </c>
      <c r="BZ16" s="20">
        <f>100*Monatswerte!BZ16/Erwerbspersonen!$C17</f>
        <v>4.9715664311562984</v>
      </c>
      <c r="CA16" s="20">
        <f>100*Monatswerte!CA16/Erwerbspersonen!$C17</f>
        <v>4.997415130105118</v>
      </c>
      <c r="CB16" s="20">
        <f>100*Monatswerte!CB16/Erwerbspersonen!$C17</f>
        <v>5.0921936929174567</v>
      </c>
      <c r="CC16" s="20">
        <f>100*Monatswerte!CC16/Erwerbspersonen!$C17</f>
        <v>4.997415130105118</v>
      </c>
      <c r="CD16" s="20">
        <f>100*Monatswerte!CD16/Erwerbspersonen!$C17</f>
        <v>4.9026365672927792</v>
      </c>
      <c r="CE16" s="20">
        <f>100*Monatswerte!CE16/Erwerbspersonen!$C17</f>
        <v>4.86817163536102</v>
      </c>
      <c r="CF16" s="20">
        <f>100*Monatswerte!CF16/Erwerbspersonen!$C17</f>
        <v>4.7647768395657417</v>
      </c>
      <c r="CG16" s="20">
        <f>100*Monatswerte!CG16/Erwerbspersonen!$C17</f>
        <v>4.7733930725486813</v>
      </c>
      <c r="CH16" s="26">
        <f>100*Monatswerte!CH16/Erwerbspersonen!$C17</f>
        <v>4.7820093055316217</v>
      </c>
      <c r="CI16" s="20">
        <f>100*Monatswerte!CI16/Erwerbspersonen!$C17</f>
        <v>4.8337067034292609</v>
      </c>
      <c r="CJ16" s="20">
        <f>100*Monatswerte!CJ16/Erwerbspersonen!$C17</f>
        <v>4.6699982767534038</v>
      </c>
      <c r="CK16" s="20">
        <f>100*Monatswerte!CK16/Erwerbspersonen!$C17</f>
        <v>4.6441495778045843</v>
      </c>
      <c r="CL16" s="20">
        <f>100*Monatswerte!CL16/Erwerbspersonen!$C17</f>
        <v>4.394278821299328</v>
      </c>
      <c r="CM16" s="20">
        <f>100*Monatswerte!CM16/Erwerbspersonen!$C17</f>
        <v>4.1271755988281926</v>
      </c>
      <c r="CN16" s="20">
        <f>100*Monatswerte!CN16/Erwerbspersonen!$C17</f>
        <v>4.0410132689987934</v>
      </c>
      <c r="CO16" s="20">
        <f>100*Monatswerte!CO16/Erwerbspersonen!$C17</f>
        <v>3.9203860072376355</v>
      </c>
      <c r="CP16" s="20">
        <f>100*Monatswerte!CP16/Erwerbspersonen!$C17</f>
        <v>3.9806996381182147</v>
      </c>
      <c r="CQ16" s="20">
        <f>100*Monatswerte!CQ16/Erwerbspersonen!$C17</f>
        <v>3.911769774254696</v>
      </c>
      <c r="CR16" s="20">
        <f>100*Monatswerte!CR16/Erwerbspersonen!$C17</f>
        <v>3.8169912114423572</v>
      </c>
      <c r="CS16" s="20">
        <f>100*Monatswerte!CS16/Erwerbspersonen!$C17</f>
        <v>3.8083749784594176</v>
      </c>
      <c r="CT16" s="26">
        <f>100*Monatswerte!CT16/Erwerbspersonen!$C17</f>
        <v>3.911769774254696</v>
      </c>
      <c r="CU16" s="20">
        <f>100*Monatswerte!CU16/Erwerbspersonen!$C17</f>
        <v>3.911769774254696</v>
      </c>
      <c r="CV16" s="20">
        <f>100*Monatswerte!CV16/Erwerbspersonen!$C17</f>
        <v>3.8169912114423572</v>
      </c>
      <c r="CW16" s="20">
        <f>100*Monatswerte!CW16/Erwerbspersonen!$C17</f>
        <v>3.7135964156470793</v>
      </c>
      <c r="CX16" s="20">
        <f>100*Monatswerte!CX16/Erwerbspersonen!$C17</f>
        <v>3.6791314837153197</v>
      </c>
      <c r="CY16" s="20">
        <f>100*Monatswerte!CY16/Erwerbspersonen!$C17</f>
        <v>3.6877477166982597</v>
      </c>
      <c r="CZ16" s="20">
        <f>100*Monatswerte!CZ16/Erwerbspersonen!$C17</f>
        <v>3.5671204549371014</v>
      </c>
      <c r="DA16" s="20">
        <f>100*Monatswerte!DA16/Erwerbspersonen!$C17</f>
        <v>3.5240392900224022</v>
      </c>
      <c r="DB16" s="20">
        <f>100*Monatswerte!DB16/Erwerbspersonen!$C17</f>
        <v>3.6188178528347406</v>
      </c>
      <c r="DC16" s="20">
        <f>100*Monatswerte!DC16/Erwerbspersonen!$C17</f>
        <v>3.7308288816129589</v>
      </c>
      <c r="DD16" s="20">
        <f>100*Monatswerte!DD16/Erwerbspersonen!$C17</f>
        <v>3.6618990177494402</v>
      </c>
      <c r="DE16" s="20">
        <f>100*Monatswerte!DE16/Erwerbspersonen!$C17</f>
        <v>3.7308288816129589</v>
      </c>
      <c r="DF16" s="26">
        <f>100*Monatswerte!DF16/Erwerbspersonen!$C17</f>
        <v>3.8169912114423572</v>
      </c>
      <c r="DG16" s="20">
        <f>100*Monatswerte!DG16/Erwerbspersonen!$C17</f>
        <v>3.8773048423229364</v>
      </c>
      <c r="DH16" s="20">
        <f>100*Monatswerte!DH16/Erwerbspersonen!$C17</f>
        <v>3.8514561433741168</v>
      </c>
      <c r="DI16" s="20">
        <f>100*Monatswerte!DI16/Erwerbspersonen!$C17</f>
        <v>3.8428399103911768</v>
      </c>
      <c r="DJ16" s="20">
        <f>100*Monatswerte!DJ16/Erwerbspersonen!$C17</f>
        <v>3.7135964156470793</v>
      </c>
      <c r="DK16" s="20">
        <f>100*Monatswerte!DK16/Erwerbspersonen!$C17</f>
        <v>3.5585042219541618</v>
      </c>
      <c r="DL16" s="20">
        <f>100*Monatswerte!DL16/Erwerbspersonen!$C17</f>
        <v>3.5498879889712218</v>
      </c>
      <c r="DM16" s="20">
        <f>100*Monatswerte!DM16/Erwerbspersonen!$C17</f>
        <v>3.5671204549371014</v>
      </c>
      <c r="DN16" s="20">
        <f>100*Monatswerte!DN16/Erwerbspersonen!$C17</f>
        <v>3.4895743580906426</v>
      </c>
      <c r="DO16" s="20">
        <f>100*Monatswerte!DO16/Erwerbspersonen!$C17</f>
        <v>3.4120282612441839</v>
      </c>
      <c r="DP16" s="20">
        <f>100*Monatswerte!DP16/Erwerbspersonen!$C17</f>
        <v>3.5412717559882818</v>
      </c>
      <c r="DQ16" s="20">
        <f>100*Monatswerte!DQ16/Erwerbspersonen!$C17</f>
        <v>3.6274340858176806</v>
      </c>
      <c r="DR16" s="26">
        <f>100*Monatswerte!DR16/Erwerbspersonen!$C17</f>
        <v>3.610201619851801</v>
      </c>
      <c r="DS16" s="20">
        <f>100*Monatswerte!DS16/Erwerbspersonen!$D17</f>
        <v>3.4025846556518893</v>
      </c>
      <c r="DT16" s="20">
        <f>100*Monatswerte!DT16/Erwerbspersonen!$D17</f>
        <v>3.4680189759528872</v>
      </c>
      <c r="DU16" s="20">
        <f>100*Monatswerte!DU16/Erwerbspersonen!$D17</f>
        <v>3.476198265990512</v>
      </c>
      <c r="DV16" s="20">
        <f>100*Monatswerte!DV16/Erwerbspersonen!$D17</f>
        <v>3.5252740062162604</v>
      </c>
      <c r="DW16" s="20">
        <f>100*Monatswerte!DW16/Erwerbspersonen!$D17</f>
        <v>3.5416325862915099</v>
      </c>
      <c r="DX16" s="20">
        <f>100*Monatswerte!DX16/Erwerbspersonen!$D17</f>
        <v>3.5988876165548831</v>
      </c>
      <c r="DY16" s="20">
        <f>100*Monatswerte!DY16/Erwerbspersonen!$D17</f>
        <v>3.5579911663667594</v>
      </c>
      <c r="DZ16" s="20">
        <f>100*Monatswerte!DZ16/Erwerbspersonen!$D17</f>
        <v>3.5170947161786357</v>
      </c>
      <c r="EA16" s="20">
        <f>100*Monatswerte!EA16/Erwerbspersonen!$D17</f>
        <v>3.4516603958776377</v>
      </c>
      <c r="EB16" s="20">
        <f>100*Monatswerte!EB16/Erwerbspersonen!$D17</f>
        <v>3.3616882054637656</v>
      </c>
      <c r="EC16" s="20">
        <f>100*Monatswerte!EC16/Erwerbspersonen!$D17</f>
        <v>3.4271225257647635</v>
      </c>
      <c r="ED16" s="20">
        <f>100*Monatswerte!ED16/Erwerbspersonen!$D17</f>
        <v>3.6234254866677573</v>
      </c>
      <c r="EE16" s="24">
        <f>100*Monatswerte!EE16/Erwerbspersonen!$D17</f>
        <v>3.6561426468182563</v>
      </c>
      <c r="EF16" s="20">
        <f>100*Monatswerte!EF16/Erwerbspersonen!$D17</f>
        <v>3.7542941272697532</v>
      </c>
      <c r="EG16" s="20">
        <f>100*Monatswerte!EG16/Erwerbspersonen!$D17</f>
        <v>3.7706527073450022</v>
      </c>
      <c r="EH16" s="20">
        <f>100*Monatswerte!EH16/Erwerbspersonen!$D17</f>
        <v>3.8524456077212497</v>
      </c>
      <c r="EI16" s="20">
        <f>100*Monatswerte!EI16/Erwerbspersonen!$D17</f>
        <v>3.8606248977588744</v>
      </c>
      <c r="EJ16" s="20">
        <f>100*Monatswerte!EJ16/Erwerbspersonen!$D17</f>
        <v>3.9097006379846229</v>
      </c>
      <c r="EK16" s="20">
        <f>100*Monatswerte!EK16/Erwerbspersonen!$D17</f>
        <v>3.9260592180598723</v>
      </c>
      <c r="EL16" s="20">
        <f>100*Monatswerte!EL16/Erwerbspersonen!$D17</f>
        <v>3.8933420579093734</v>
      </c>
      <c r="EM16" s="20">
        <f>100*Monatswerte!EM16/Erwerbspersonen!$D17</f>
        <v>3.9751349582856208</v>
      </c>
      <c r="EN16" s="20">
        <f>100*Monatswerte!EN16/Erwerbspersonen!$D17</f>
        <v>3.9669556682479961</v>
      </c>
      <c r="EO16" s="20">
        <f>100*Monatswerte!EO16/Erwerbspersonen!$D17</f>
        <v>4.0978243088499919</v>
      </c>
      <c r="EP16" s="20">
        <f>100*Monatswerte!EP16/Erwerbspersonen!$D17</f>
        <v>4.2205136594143626</v>
      </c>
      <c r="EQ16" s="24">
        <f>100*Monatswerte!EQ16/Erwerbspersonen!$D17</f>
        <v>4.3268444299034847</v>
      </c>
      <c r="ER16" s="20">
        <f>100*Monatswerte!ER16/Erwerbspersonen!$D17</f>
        <v>4.400458040242107</v>
      </c>
      <c r="ES16" s="20">
        <f>100*Monatswerte!ES16/Erwerbspersonen!$D17</f>
        <v>4.4986095206936039</v>
      </c>
      <c r="ET16" s="20">
        <f>100*Monatswerte!ET16/Erwerbspersonen!$D17</f>
        <v>4.6049402911827251</v>
      </c>
      <c r="EU16" s="20">
        <f>100*Monatswerte!EU16/Erwerbspersonen!$D17</f>
        <v>4.5395059708817271</v>
      </c>
      <c r="EV16" s="20">
        <f>100*Monatswerte!EV16/Erwerbspersonen!$D17</f>
        <v>4.4413544904302302</v>
      </c>
      <c r="EW16" s="20">
        <f>100*Monatswerte!EW16/Erwerbspersonen!$D17</f>
        <v>4.400458040242107</v>
      </c>
      <c r="EX16" s="20">
        <f>100*Monatswerte!EX16/Erwerbspersonen!$D17</f>
        <v>4.4331752003926059</v>
      </c>
      <c r="EY16" s="20">
        <f>100*Monatswerte!EY16/Erwerbspersonen!$D17</f>
        <v>4.4331752003926059</v>
      </c>
      <c r="EZ16" s="20">
        <f>100*Monatswerte!EZ16/Erwerbspersonen!$D17</f>
        <v>4.4658923605431049</v>
      </c>
      <c r="FA16" s="20">
        <f>100*Monatswerte!FA16/Erwerbspersonen!$D17</f>
        <v>4.6540160314084735</v>
      </c>
      <c r="FB16" s="26">
        <f>100*Monatswerte!FB16/Erwerbspersonen!$D17</f>
        <v>4.6867331915589725</v>
      </c>
      <c r="FC16" s="20">
        <f>100*Monatswerte!FC16/Erwerbspersonen!$E17</f>
        <v>4.0221323685890615</v>
      </c>
      <c r="FD16" s="20">
        <f>100*Monatswerte!FD16/Erwerbspersonen!$E17</f>
        <v>4.0079449528268425</v>
      </c>
      <c r="FE16" s="20">
        <f>100*Monatswerte!FE16/Erwerbspersonen!$E17</f>
        <v>3.9937575370646239</v>
      </c>
      <c r="FF16" s="20">
        <f>100*Monatswerte!FF16/Erwerbspersonen!$E17</f>
        <v>3.9157267503724196</v>
      </c>
      <c r="FG16" s="20">
        <f>100*Monatswerte!FG16/Erwerbspersonen!$E17</f>
        <v>4.0292260764701711</v>
      </c>
      <c r="FH16" s="20">
        <f>100*Monatswerte!FH16/Erwerbspersonen!$E17</f>
        <v>4.015038660707952</v>
      </c>
      <c r="FI16" s="20">
        <f>100*Monatswerte!FI16/Erwerbspersonen!$E17</f>
        <v>4.0717883237568273</v>
      </c>
      <c r="FJ16" s="20">
        <f>100*Monatswerte!FJ16/Erwerbspersonen!$E17</f>
        <v>4.0221323685890615</v>
      </c>
      <c r="FK16" s="20">
        <f>100*Monatswerte!FK16/Erwerbspersonen!$E17</f>
        <v>4.0292260764701711</v>
      </c>
      <c r="FL16" s="20">
        <f>100*Monatswerte!FL16/Erwerbspersonen!$E17</f>
        <v>4.0930694474001559</v>
      </c>
      <c r="FM16" s="20">
        <f>100*Monatswerte!FM16/Erwerbspersonen!$E17</f>
        <v>4.1994750656167978</v>
      </c>
      <c r="FN16" s="20">
        <f>100*Monatswerte!FN16/Erwerbspersonen!$E17</f>
        <v>4.2136624813790169</v>
      </c>
      <c r="FO16" s="24">
        <f>100*Monatswerte!FO16/Erwerbspersonen!$E17</f>
        <v>4.121444278924594</v>
      </c>
      <c r="FP16" s="20">
        <f>100*Monatswerte!FP16/Erwerbspersonen!$E17</f>
        <v>4.1001631552812654</v>
      </c>
      <c r="FQ16" s="20">
        <f>100*Monatswerte!FQ16/Erwerbspersonen!$E17</f>
        <v>4.1711002340923597</v>
      </c>
      <c r="FR16" s="20">
        <f>100*Monatswerte!FR16/Erwerbspersonen!$E17</f>
        <v>4.1781939419734693</v>
      </c>
      <c r="FS16" s="20">
        <f>100*Monatswerte!FS16/Erwerbspersonen!$E17</f>
        <v>4.121444278924594</v>
      </c>
      <c r="FT16" s="20">
        <f>100*Monatswerte!FT16/Erwerbspersonen!$E17</f>
        <v>3.9370078740157481</v>
      </c>
      <c r="FU16" s="20">
        <f>100*Monatswerte!FU16/Erwerbspersonen!$E17</f>
        <v>3.9086330424913101</v>
      </c>
      <c r="FV16" s="20">
        <f>100*Monatswerte!FV16/Erwerbspersonen!$E17</f>
        <v>3.9582889976590763</v>
      </c>
      <c r="FW16" s="20">
        <f>100*Monatswerte!FW16/Erwerbspersonen!$E17</f>
        <v>3.901539334610201</v>
      </c>
      <c r="FX16" s="20">
        <f>100*Monatswerte!FX16/Erwerbspersonen!$E17</f>
        <v>3.8873519188479819</v>
      </c>
      <c r="FY16" s="20">
        <f>100*Monatswerte!FY16/Erwerbspersonen!$E17</f>
        <v>3.8660707952046534</v>
      </c>
      <c r="FZ16" s="26">
        <f>100*Monatswerte!FZ16/Erwerbspersonen!$E17</f>
        <v>3.9299141661346386</v>
      </c>
      <c r="GA16" s="20">
        <f>100*Monatswerte!GA16/Erwerbspersonen!$E17</f>
        <v>3.9157267503724196</v>
      </c>
      <c r="GB16" s="20">
        <f>100*Monatswerte!GB16/Erwerbspersonen!$E17</f>
        <v>3.8093211321557776</v>
      </c>
      <c r="GC16" s="20">
        <f>100*Monatswerte!GC16/Erwerbspersonen!$E17</f>
        <v>3.7312903454635737</v>
      </c>
      <c r="GD16" s="20">
        <f>100*Monatswerte!GD16/Erwerbspersonen!$E17</f>
        <v>3.8164148400368871</v>
      </c>
      <c r="GE16" s="20">
        <f>100*Monatswerte!GE16/Erwerbspersonen!$E17</f>
        <v>3.6461658508902604</v>
      </c>
      <c r="GF16" s="20">
        <f>100*Monatswerte!GF16/Erwerbspersonen!$E17</f>
        <v>3.7241966375824642</v>
      </c>
      <c r="GG16" s="20">
        <f>100*Monatswerte!GG16/Erwerbspersonen!$E17</f>
        <v>3.7596651769880118</v>
      </c>
      <c r="GH16" s="20">
        <f>100*Monatswerte!GH16/Erwerbspersonen!$E17</f>
        <v>3.6674469745335889</v>
      </c>
      <c r="GI16" s="20">
        <f>100*Monatswerte!GI16/Erwerbspersonen!$E17</f>
        <v>3.8022274242746685</v>
      </c>
      <c r="GJ16" s="20">
        <f>100*Monatswerte!GJ16/Erwerbspersonen!$E17</f>
        <v>3.8376959636802157</v>
      </c>
      <c r="GK16" s="20">
        <f>100*Monatswerte!GK16/Erwerbspersonen!$E17</f>
        <v>3.9511952897779667</v>
      </c>
      <c r="GL16" s="26">
        <f>100*Monatswerte!GL16/Erwerbspersonen!$E17</f>
        <v>3.9582889976590763</v>
      </c>
    </row>
    <row r="17" spans="1:194" s="1" customFormat="1" x14ac:dyDescent="0.2"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6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6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6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6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6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6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6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6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6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6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4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4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6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4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6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6"/>
    </row>
    <row r="18" spans="1:194" s="1" customFormat="1" ht="14.25" x14ac:dyDescent="0.25">
      <c r="A18" s="4" t="s">
        <v>29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6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6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6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6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6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6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6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6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6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6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4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4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6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4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6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6"/>
    </row>
    <row r="19" spans="1:194" s="1" customFormat="1" x14ac:dyDescent="0.2">
      <c r="A19" s="1" t="s">
        <v>30</v>
      </c>
      <c r="B19" s="1">
        <v>14</v>
      </c>
      <c r="C19" s="20">
        <f>100*Monatswerte!C19/Erwerbspersonen!$B20</f>
        <v>4.56031484913479</v>
      </c>
      <c r="D19" s="20">
        <f>100*Monatswerte!D19/Erwerbspersonen!$B20</f>
        <v>4.3729046498552773</v>
      </c>
      <c r="E19" s="20">
        <f>100*Monatswerte!E19/Erwerbspersonen!$B20</f>
        <v>4.2271411615267684</v>
      </c>
      <c r="F19" s="20">
        <f>100*Monatswerte!F19/Erwerbspersonen!$B20</f>
        <v>3.8814734606334467</v>
      </c>
      <c r="G19" s="20">
        <f>100*Monatswerte!G19/Erwerbspersonen!$B20</f>
        <v>3.7336276367573871</v>
      </c>
      <c r="H19" s="20">
        <f>100*Monatswerte!H19/Erwerbspersonen!$B20</f>
        <v>3.6232638527372303</v>
      </c>
      <c r="I19" s="20">
        <f>100*Monatswerte!I19/Erwerbspersonen!$B20</f>
        <v>3.6274285238323305</v>
      </c>
      <c r="J19" s="20">
        <f>100*Monatswerte!J19/Erwerbspersonen!$B20</f>
        <v>3.7065572746392355</v>
      </c>
      <c r="K19" s="20">
        <f>100*Monatswerte!K19/Erwerbspersonen!$B20</f>
        <v>3.5316410886450242</v>
      </c>
      <c r="L19" s="20">
        <f>100*Monatswerte!L19/Erwerbspersonen!$B20</f>
        <v>3.4254419757199677</v>
      </c>
      <c r="M19" s="20">
        <f>100*Monatswerte!M19/Erwerbspersonen!$B20</f>
        <v>3.62118151718968</v>
      </c>
      <c r="N19" s="26">
        <f>100*Monatswerte!N19/Erwerbspersonen!$B20</f>
        <v>3.8648147762530454</v>
      </c>
      <c r="O19" s="20">
        <f>100*Monatswerte!O19/Erwerbspersonen!$B20</f>
        <v>3.7669450055181892</v>
      </c>
      <c r="P19" s="20">
        <f>100*Monatswerte!P19/Erwerbspersonen!$B20</f>
        <v>3.8335797430397935</v>
      </c>
      <c r="Q19" s="20">
        <f>100*Monatswerte!Q19/Erwerbspersonen!$B20</f>
        <v>3.6628282281406825</v>
      </c>
      <c r="R19" s="20">
        <f>100*Monatswerte!R19/Erwerbspersonen!$B20</f>
        <v>3.5482997730254251</v>
      </c>
      <c r="S19" s="20">
        <f>100*Monatswerte!S19/Erwerbspersonen!$B20</f>
        <v>3.4483476667430191</v>
      </c>
      <c r="T19" s="20">
        <f>100*Monatswerte!T19/Erwerbspersonen!$B20</f>
        <v>3.2755138162963582</v>
      </c>
      <c r="U19" s="20">
        <f>100*Monatswerte!U19/Erwerbspersonen!$B20</f>
        <v>3.3588072381983634</v>
      </c>
      <c r="V19" s="20">
        <f>100*Monatswerte!V19/Erwerbspersonen!$B20</f>
        <v>3.3525602315557128</v>
      </c>
      <c r="W19" s="20">
        <f>100*Monatswerte!W19/Erwerbspersonen!$B20</f>
        <v>3.3879599358640653</v>
      </c>
      <c r="X19" s="20">
        <f>100*Monatswerte!X19/Erwerbspersonen!$B20</f>
        <v>3.3046665139620597</v>
      </c>
      <c r="Y19" s="20">
        <f>100*Monatswerte!Y19/Erwerbspersonen!$B20</f>
        <v>3.3192428627949107</v>
      </c>
      <c r="Z19" s="26">
        <f>100*Monatswerte!Z19/Erwerbspersonen!$B20</f>
        <v>3.3608895737459132</v>
      </c>
      <c r="AA19" s="20">
        <f>100*Monatswerte!AA19/Erwerbspersonen!$B20</f>
        <v>3.3775482581263145</v>
      </c>
      <c r="AB19" s="20">
        <f>100*Monatswerte!AB19/Erwerbspersonen!$B20</f>
        <v>3.2692668096537076</v>
      </c>
      <c r="AC19" s="20">
        <f>100*Monatswerte!AC19/Erwerbspersonen!$B20</f>
        <v>3.1922203943943526</v>
      </c>
      <c r="AD19" s="20">
        <f>100*Monatswerte!AD19/Erwerbspersonen!$B20</f>
        <v>3.0568685838035941</v>
      </c>
      <c r="AE19" s="20">
        <f>100*Monatswerte!AE19/Erwerbspersonen!$B20</f>
        <v>2.9964808529246403</v>
      </c>
      <c r="AF19" s="20">
        <f>100*Monatswerte!AF19/Erwerbspersonen!$B20</f>
        <v>2.8527997001436813</v>
      </c>
      <c r="AG19" s="20">
        <f>100*Monatswerte!AG19/Erwerbspersonen!$B20</f>
        <v>2.9839868396393396</v>
      </c>
      <c r="AH19" s="20">
        <f>100*Monatswerte!AH19/Erwerbspersonen!$B20</f>
        <v>2.8527997001436813</v>
      </c>
      <c r="AI19" s="20">
        <f>100*Monatswerte!AI19/Erwerbspersonen!$B20</f>
        <v>2.9131874310226351</v>
      </c>
      <c r="AJ19" s="20">
        <f>100*Monatswerte!AJ19/Erwerbspersonen!$B20</f>
        <v>2.8049059825500282</v>
      </c>
      <c r="AK19" s="20">
        <f>100*Monatswerte!AK19/Erwerbspersonen!$B20</f>
        <v>2.786164962622077</v>
      </c>
      <c r="AL19" s="26">
        <f>100*Monatswerte!AL19/Erwerbspersonen!$B20</f>
        <v>2.9485871353309872</v>
      </c>
      <c r="AM19" s="20">
        <f>100*Monatswerte!AM19/Erwerbspersonen!$B20</f>
        <v>2.929846115403036</v>
      </c>
      <c r="AN19" s="20">
        <f>100*Monatswerte!AN19/Erwerbspersonen!$B20</f>
        <v>2.7903296337171772</v>
      </c>
      <c r="AO19" s="20">
        <f>100*Monatswerte!AO19/Erwerbspersonen!$B20</f>
        <v>2.6820481852445703</v>
      </c>
      <c r="AP19" s="20">
        <f>100*Monatswerte!AP19/Erwerbspersonen!$B20</f>
        <v>2.5612727234866628</v>
      </c>
      <c r="AQ19" s="20">
        <f>100*Monatswerte!AQ19/Erwerbspersonen!$B20</f>
        <v>2.5446140391062615</v>
      </c>
      <c r="AR19" s="20">
        <f>100*Monatswerte!AR19/Erwerbspersonen!$B20</f>
        <v>2.409262228515503</v>
      </c>
      <c r="AS19" s="20">
        <f>100*Monatswerte!AS19/Erwerbspersonen!$B20</f>
        <v>2.473814630489557</v>
      </c>
      <c r="AT19" s="20">
        <f>100*Monatswerte!AT19/Erwerbspersonen!$B20</f>
        <v>2.4946379859650585</v>
      </c>
      <c r="AU19" s="20">
        <f>100*Monatswerte!AU19/Erwerbspersonen!$B20</f>
        <v>2.4488266039189557</v>
      </c>
      <c r="AV19" s="20">
        <f>100*Monatswerte!AV19/Erwerbspersonen!$B20</f>
        <v>2.409262228515503</v>
      </c>
      <c r="AW19" s="20">
        <f>100*Monatswerte!AW19/Erwerbspersonen!$B20</f>
        <v>2.4404972617287548</v>
      </c>
      <c r="AX19" s="26">
        <f>100*Monatswerte!AX19/Erwerbspersonen!$B20</f>
        <v>2.5217083480832101</v>
      </c>
      <c r="AY19" s="20">
        <f>100*Monatswerte!AY19/Erwerbspersonen!$C20</f>
        <v>2.394991069199301</v>
      </c>
      <c r="AZ19" s="20">
        <f>100*Monatswerte!AZ19/Erwerbspersonen!$C20</f>
        <v>2.2528664989340657</v>
      </c>
      <c r="BA19" s="20">
        <f>100*Monatswerte!BA19/Erwerbspersonen!$C20</f>
        <v>2.1529951792882249</v>
      </c>
      <c r="BB19" s="20">
        <f>100*Monatswerte!BB19/Erwerbspersonen!$C20</f>
        <v>2.2336604759252503</v>
      </c>
      <c r="BC19" s="20">
        <f>100*Monatswerte!BC19/Erwerbspersonen!$C20</f>
        <v>1.9590143468991876</v>
      </c>
      <c r="BD19" s="20">
        <f>100*Monatswerte!BD19/Erwerbspersonen!$C20</f>
        <v>1.8553018226515836</v>
      </c>
      <c r="BE19" s="20">
        <f>100*Monatswerte!BE19/Erwerbspersonen!$C20</f>
        <v>1.9724585630053584</v>
      </c>
      <c r="BF19" s="20">
        <f>100*Monatswerte!BF19/Erwerbspersonen!$C20</f>
        <v>2.0089500067221082</v>
      </c>
      <c r="BG19" s="20">
        <f>100*Monatswerte!BG19/Erwerbspersonen!$C20</f>
        <v>2.0435208481379759</v>
      </c>
      <c r="BH19" s="20">
        <f>100*Monatswerte!BH19/Erwerbspersonen!$C20</f>
        <v>2.0550444619432655</v>
      </c>
      <c r="BI19" s="20">
        <f>100*Monatswerte!BI19/Erwerbspersonen!$C20</f>
        <v>2.3930704668984193</v>
      </c>
      <c r="BJ19" s="26">
        <f>100*Monatswerte!BJ19/Erwerbspersonen!$C20</f>
        <v>2.7291758695526918</v>
      </c>
      <c r="BK19" s="20">
        <f>100*Monatswerte!BK19/Erwerbspersonen!$C20</f>
        <v>3.0633606699060825</v>
      </c>
      <c r="BL19" s="20">
        <f>100*Monatswerte!BL19/Erwerbspersonen!$C20</f>
        <v>3.2381354792863042</v>
      </c>
      <c r="BM19" s="20">
        <f>100*Monatswerte!BM19/Erwerbspersonen!$C20</f>
        <v>3.3668158334453686</v>
      </c>
      <c r="BN19" s="20">
        <f>100*Monatswerte!BN19/Erwerbspersonen!$C20</f>
        <v>3.4225133001709338</v>
      </c>
      <c r="BO19" s="20">
        <f>100*Monatswerte!BO19/Erwerbspersonen!$C20</f>
        <v>3.4436399254806309</v>
      </c>
      <c r="BP19" s="20">
        <f>100*Monatswerte!BP19/Erwerbspersonen!$C20</f>
        <v>3.6760328038872991</v>
      </c>
      <c r="BQ19" s="20">
        <f>100*Monatswerte!BQ19/Erwerbspersonen!$C20</f>
        <v>3.9391553191080724</v>
      </c>
      <c r="BR19" s="20">
        <f>100*Monatswerte!BR19/Erwerbspersonen!$C20</f>
        <v>4.0044557973380455</v>
      </c>
      <c r="BS19" s="20">
        <f>100*Monatswerte!BS19/Erwerbspersonen!$C20</f>
        <v>3.9948527858336376</v>
      </c>
      <c r="BT19" s="20">
        <f>100*Monatswerte!BT19/Erwerbspersonen!$C20</f>
        <v>4.1792306067182672</v>
      </c>
      <c r="BU19" s="20">
        <f>100*Monatswerte!BU19/Erwerbspersonen!$C20</f>
        <v>4.375132041408186</v>
      </c>
      <c r="BV19" s="26">
        <f>100*Monatswerte!BV19/Erwerbspersonen!$C20</f>
        <v>4.741967080876563</v>
      </c>
      <c r="BW19" s="20">
        <f>100*Monatswerte!BW19/Erwerbspersonen!$C20</f>
        <v>4.6613017842395372</v>
      </c>
      <c r="BX19" s="20">
        <f>100*Monatswerte!BX19/Erwerbspersonen!$C20</f>
        <v>4.4250677012311064</v>
      </c>
      <c r="BY19" s="20">
        <f>100*Monatswerte!BY19/Erwerbspersonen!$C20</f>
        <v>4.1561833791076879</v>
      </c>
      <c r="BZ19" s="20">
        <f>100*Monatswerte!BZ19/Erwerbspersonen!$C20</f>
        <v>3.9737261605239405</v>
      </c>
      <c r="CA19" s="20">
        <f>100*Monatswerte!CA19/Erwerbspersonen!$C20</f>
        <v>3.7048418384005224</v>
      </c>
      <c r="CB19" s="20">
        <f>100*Monatswerte!CB19/Erwerbspersonen!$C20</f>
        <v>3.4993373922061957</v>
      </c>
      <c r="CC19" s="20">
        <f>100*Monatswerte!CC19/Erwerbspersonen!$C20</f>
        <v>3.4071484817638811</v>
      </c>
      <c r="CD19" s="20">
        <f>100*Monatswerte!CD19/Erwerbspersonen!$C20</f>
        <v>3.3610540265427238</v>
      </c>
      <c r="CE19" s="20">
        <f>100*Monatswerte!CE19/Erwerbspersonen!$C20</f>
        <v>2.9711717594637679</v>
      </c>
      <c r="CF19" s="20">
        <f>100*Monatswerte!CF19/Erwerbspersonen!$C20</f>
        <v>3.0249486238884513</v>
      </c>
      <c r="CG19" s="20">
        <f>100*Monatswerte!CG19/Erwerbspersonen!$C20</f>
        <v>2.9231567019417288</v>
      </c>
      <c r="CH19" s="26">
        <f>100*Monatswerte!CH19/Erwerbspersonen!$C20</f>
        <v>3.0460752491981484</v>
      </c>
      <c r="CI19" s="20">
        <f>100*Monatswerte!CI19/Erwerbspersonen!$C20</f>
        <v>2.9961395893752281</v>
      </c>
      <c r="CJ19" s="20">
        <f>100*Monatswerte!CJ19/Erwerbspersonen!$C20</f>
        <v>2.8770622467205715</v>
      </c>
      <c r="CK19" s="20">
        <f>100*Monatswerte!CK19/Erwerbspersonen!$C20</f>
        <v>2.7214934603491656</v>
      </c>
      <c r="CL19" s="20">
        <f>100*Monatswerte!CL19/Erwerbspersonen!$C20</f>
        <v>2.4910211842433787</v>
      </c>
      <c r="CM19" s="20">
        <f>100*Monatswerte!CM19/Erwerbspersonen!$C20</f>
        <v>2.1722012022970403</v>
      </c>
      <c r="CN19" s="20">
        <f>100*Monatswerte!CN19/Erwerbspersonen!$C20</f>
        <v>2.143392167783817</v>
      </c>
      <c r="CO19" s="20">
        <f>100*Monatswerte!CO19/Erwerbspersonen!$C20</f>
        <v>2.2182956575181976</v>
      </c>
      <c r="CP19" s="20">
        <f>100*Monatswerte!CP19/Erwerbspersonen!$C20</f>
        <v>2.506386002650431</v>
      </c>
      <c r="CQ19" s="20">
        <f>100*Monatswerte!CQ19/Erwerbspersonen!$C20</f>
        <v>2.4622121497301555</v>
      </c>
      <c r="CR19" s="20">
        <f>100*Monatswerte!CR19/Erwerbspersonen!$C20</f>
        <v>2.4526091382257476</v>
      </c>
      <c r="CS19" s="20">
        <f>100*Monatswerte!CS19/Erwerbspersonen!$C20</f>
        <v>2.5582422647742331</v>
      </c>
      <c r="CT19" s="26">
        <f>100*Monatswerte!CT19/Erwerbspersonen!$C20</f>
        <v>2.7522230971632702</v>
      </c>
      <c r="CU19" s="20">
        <f>100*Monatswerte!CU19/Erwerbspersonen!$C20</f>
        <v>2.7330170741544548</v>
      </c>
      <c r="CV19" s="20">
        <f>100*Monatswerte!CV19/Erwerbspersonen!$C20</f>
        <v>2.7042080396412316</v>
      </c>
      <c r="CW19" s="20">
        <f>100*Monatswerte!CW19/Erwerbspersonen!$C20</f>
        <v>2.523671423358365</v>
      </c>
      <c r="CX19" s="20">
        <f>100*Monatswerte!CX19/Erwerbspersonen!$C20</f>
        <v>2.4314825129160504</v>
      </c>
      <c r="CY19" s="20">
        <f>100*Monatswerte!CY19/Erwerbspersonen!$C20</f>
        <v>2.3508172162790251</v>
      </c>
      <c r="CZ19" s="20">
        <f>100*Monatswerte!CZ19/Erwerbspersonen!$C20</f>
        <v>2.3220081817658018</v>
      </c>
      <c r="DA19" s="20">
        <f>100*Monatswerte!DA19/Erwerbspersonen!$C20</f>
        <v>2.4391649221195766</v>
      </c>
      <c r="DB19" s="20">
        <f>100*Monatswerte!DB19/Erwerbspersonen!$C20</f>
        <v>2.5947337084909829</v>
      </c>
      <c r="DC19" s="20">
        <f>100*Monatswerte!DC19/Erwerbspersonen!$C20</f>
        <v>2.5217508210574837</v>
      </c>
      <c r="DD19" s="20">
        <f>100*Monatswerte!DD19/Erwerbspersonen!$C20</f>
        <v>2.5716864808804041</v>
      </c>
      <c r="DE19" s="20">
        <f>100*Monatswerte!DE19/Erwerbspersonen!$C20</f>
        <v>2.8866652582249794</v>
      </c>
      <c r="DF19" s="26">
        <f>100*Monatswerte!DF19/Erwerbspersonen!$C20</f>
        <v>3.0940903067201875</v>
      </c>
      <c r="DG19" s="20">
        <f>100*Monatswerte!DG19/Erwerbspersonen!$C20</f>
        <v>3.1632319895519236</v>
      </c>
      <c r="DH19" s="20">
        <f>100*Monatswerte!DH19/Erwerbspersonen!$C20</f>
        <v>3.1747556033572129</v>
      </c>
      <c r="DI19" s="20">
        <f>100*Monatswerte!DI19/Erwerbspersonen!$C20</f>
        <v>3.0787254883131352</v>
      </c>
      <c r="DJ19" s="20">
        <f>100*Monatswerte!DJ19/Erwerbspersonen!$C20</f>
        <v>2.930839111145255</v>
      </c>
      <c r="DK19" s="20">
        <f>100*Monatswerte!DK19/Erwerbspersonen!$C20</f>
        <v>2.8290471891985325</v>
      </c>
      <c r="DL19" s="20">
        <f>100*Monatswerte!DL19/Erwerbspersonen!$C20</f>
        <v>2.6657959936236004</v>
      </c>
      <c r="DM19" s="20">
        <f>100*Monatswerte!DM19/Erwerbspersonen!$C20</f>
        <v>2.6830814143315345</v>
      </c>
      <c r="DN19" s="20">
        <f>100*Monatswerte!DN19/Erwerbspersonen!$C20</f>
        <v>2.612019129198917</v>
      </c>
      <c r="DO19" s="20">
        <f>100*Monatswerte!DO19/Erwerbspersonen!$C20</f>
        <v>2.5294332302610099</v>
      </c>
      <c r="DP19" s="20">
        <f>100*Monatswerte!DP19/Erwerbspersonen!$C20</f>
        <v>2.5908925038892199</v>
      </c>
      <c r="DQ19" s="20">
        <f>100*Monatswerte!DQ19/Erwerbspersonen!$C20</f>
        <v>2.740699483357981</v>
      </c>
      <c r="DR19" s="26">
        <f>100*Monatswerte!DR19/Erwerbspersonen!$C20</f>
        <v>2.9327597134461367</v>
      </c>
      <c r="DS19" s="20">
        <f>100*Monatswerte!DS19/Erwerbspersonen!$D20</f>
        <v>2.8276040806583755</v>
      </c>
      <c r="DT19" s="20">
        <f>100*Monatswerte!DT19/Erwerbspersonen!$D20</f>
        <v>2.7859938533844733</v>
      </c>
      <c r="DU19" s="20">
        <f>100*Monatswerte!DU19/Erwerbspersonen!$D20</f>
        <v>2.6346839360248278</v>
      </c>
      <c r="DV19" s="20">
        <f>100*Monatswerte!DV19/Erwerbspersonen!$D20</f>
        <v>2.5438979856090405</v>
      </c>
      <c r="DW19" s="20">
        <f>100*Monatswerte!DW19/Erwerbspersonen!$D20</f>
        <v>2.4190673037873327</v>
      </c>
      <c r="DX19" s="20">
        <f>100*Monatswerte!DX19/Erwerbspersonen!$D20</f>
        <v>2.3982621901503816</v>
      </c>
      <c r="DY19" s="20">
        <f>100*Monatswerte!DY19/Erwerbspersonen!$D20</f>
        <v>2.4871567665991732</v>
      </c>
      <c r="DZ19" s="20">
        <f>100*Monatswerte!DZ19/Erwerbspersonen!$D20</f>
        <v>2.4058276860183638</v>
      </c>
      <c r="EA19" s="20">
        <f>100*Monatswerte!EA19/Erwerbspersonen!$D20</f>
        <v>2.2885625000646383</v>
      </c>
      <c r="EB19" s="20">
        <f>100*Monatswerte!EB19/Erwerbspersonen!$D20</f>
        <v>2.2677573864276872</v>
      </c>
      <c r="EC19" s="20">
        <f>100*Monatswerte!EC19/Erwerbspersonen!$D20</f>
        <v>2.3793484504804256</v>
      </c>
      <c r="ED19" s="20">
        <f>100*Monatswerte!ED19/Erwerbspersonen!$D20</f>
        <v>2.6271184401568455</v>
      </c>
      <c r="EE19" s="24">
        <f>100*Monatswerte!EE19/Erwerbspersonen!$D20</f>
        <v>2.64224943189281</v>
      </c>
      <c r="EF19" s="20">
        <f>100*Monatswerte!EF19/Erwerbspersonen!$D20</f>
        <v>2.6630545455297612</v>
      </c>
      <c r="EG19" s="20">
        <f>100*Monatswerte!EG19/Erwerbspersonen!$D20</f>
        <v>2.5892909608169341</v>
      </c>
      <c r="EH19" s="20">
        <f>100*Monatswerte!EH19/Erwerbspersonen!$D20</f>
        <v>2.6006392046189073</v>
      </c>
      <c r="EI19" s="20">
        <f>100*Monatswerte!EI19/Erwerbspersonen!$D20</f>
        <v>2.5703772211469782</v>
      </c>
      <c r="EJ19" s="20">
        <f>100*Monatswerte!EJ19/Erwerbspersonen!$D20</f>
        <v>2.5873995868499384</v>
      </c>
      <c r="EK19" s="20">
        <f>100*Monatswerte!EK19/Erwerbspersonen!$D20</f>
        <v>2.7841024794174776</v>
      </c>
      <c r="EL19" s="20">
        <f>100*Monatswerte!EL19/Erwerbspersonen!$D20</f>
        <v>2.7557318699125442</v>
      </c>
      <c r="EM19" s="20">
        <f>100*Monatswerte!EM19/Erwerbspersonen!$D20</f>
        <v>2.7424922521435753</v>
      </c>
      <c r="EN19" s="20">
        <f>100*Monatswerte!EN19/Erwerbspersonen!$D20</f>
        <v>2.778428357516491</v>
      </c>
      <c r="EO19" s="20">
        <f>100*Monatswerte!EO19/Erwerbspersonen!$D20</f>
        <v>2.9240641529751499</v>
      </c>
      <c r="EP19" s="20">
        <f>100*Monatswerte!EP19/Erwerbspersonen!$D20</f>
        <v>3.2115529959584763</v>
      </c>
      <c r="EQ19" s="24">
        <f>100*Monatswerte!EQ19/Erwerbspersonen!$D20</f>
        <v>3.1226584195096847</v>
      </c>
      <c r="ER19" s="20">
        <f>100*Monatswerte!ER19/Erwerbspersonen!$D20</f>
        <v>3.0451120868628663</v>
      </c>
      <c r="ES19" s="20">
        <f>100*Monatswerte!ES19/Erwerbspersonen!$D20</f>
        <v>3.0091759814899501</v>
      </c>
      <c r="ET19" s="20">
        <f>100*Monatswerte!ET19/Erwerbspersonen!$D20</f>
        <v>2.8729970558662692</v>
      </c>
      <c r="EU19" s="20">
        <f>100*Monatswerte!EU19/Erwerbspersonen!$D20</f>
        <v>2.8540833161963137</v>
      </c>
      <c r="EV19" s="20">
        <f>100*Monatswerte!EV19/Erwerbspersonen!$D20</f>
        <v>2.7878852273514689</v>
      </c>
      <c r="EW19" s="20">
        <f>100*Monatswerte!EW19/Erwerbspersonen!$D20</f>
        <v>2.7424922521435753</v>
      </c>
      <c r="EX19" s="20">
        <f>100*Monatswerte!EX19/Erwerbspersonen!$D20</f>
        <v>2.818147210823398</v>
      </c>
      <c r="EY19" s="20">
        <f>100*Monatswerte!EY19/Erwerbspersonen!$D20</f>
        <v>2.9013676653712031</v>
      </c>
      <c r="EZ19" s="20">
        <f>100*Monatswerte!EZ19/Erwerbspersonen!$D20</f>
        <v>2.8881280476022337</v>
      </c>
      <c r="FA19" s="20">
        <f>100*Monatswerte!FA19/Erwerbspersonen!$D20</f>
        <v>3.0299810951269017</v>
      </c>
      <c r="FB19" s="26">
        <f>100*Monatswerte!FB19/Erwerbspersonen!$D20</f>
        <v>3.1699427686845736</v>
      </c>
      <c r="FC19" s="20">
        <f>100*Monatswerte!FC19/Erwerbspersonen!$E20</f>
        <v>3.1136977678793216</v>
      </c>
      <c r="FD19" s="20">
        <f>100*Monatswerte!FD19/Erwerbspersonen!$E20</f>
        <v>2.9735434887898631</v>
      </c>
      <c r="FE19" s="20">
        <f>100*Monatswerte!FE19/Erwerbspersonen!$E20</f>
        <v>2.8996783957562298</v>
      </c>
      <c r="FF19" s="20">
        <f>100*Monatswerte!FF19/Erwerbspersonen!$E20</f>
        <v>2.7500542329445103</v>
      </c>
      <c r="FG19" s="20">
        <f>100*Monatswerte!FG19/Erwerbspersonen!$E20</f>
        <v>2.6098999538550518</v>
      </c>
      <c r="FH19" s="20">
        <f>100*Monatswerte!FH19/Erwerbspersonen!$E20</f>
        <v>2.4545938608099762</v>
      </c>
      <c r="FI19" s="20">
        <f>100*Monatswerte!FI19/Erwerbspersonen!$E20</f>
        <v>2.4716396515100456</v>
      </c>
      <c r="FJ19" s="20">
        <f>100*Monatswerte!FJ19/Erwerbspersonen!$E20</f>
        <v>2.4602757910433328</v>
      </c>
      <c r="FK19" s="20">
        <f>100*Monatswerte!FK19/Erwerbspersonen!$E20</f>
        <v>2.465957721276689</v>
      </c>
      <c r="FL19" s="20">
        <f>100*Monatswerte!FL19/Erwerbspersonen!$E20</f>
        <v>2.4848974887212103</v>
      </c>
      <c r="FM19" s="20">
        <f>100*Monatswerte!FM19/Erwerbspersonen!$E20</f>
        <v>2.5625505352437483</v>
      </c>
      <c r="FN19" s="20">
        <f>100*Monatswerte!FN19/Erwerbspersonen!$E20</f>
        <v>2.7273265120110848</v>
      </c>
      <c r="FO19" s="24">
        <f>100*Monatswerte!FO19/Erwerbspersonen!$E20</f>
        <v>2.638309605021834</v>
      </c>
      <c r="FP19" s="20">
        <f>100*Monatswerte!FP19/Erwerbspersonen!$E20</f>
        <v>2.5701264422215568</v>
      </c>
      <c r="FQ19" s="20">
        <f>100*Monatswerte!FQ19/Erwerbspersonen!$E20</f>
        <v>2.5322469073325142</v>
      </c>
      <c r="FR19" s="20">
        <f>100*Monatswerte!FR19/Erwerbspersonen!$E20</f>
        <v>2.1667093956532506</v>
      </c>
      <c r="FS19" s="20">
        <f>100*Monatswerte!FS19/Erwerbspersonen!$E20</f>
        <v>1.8996586746854986</v>
      </c>
      <c r="FT19" s="20">
        <f>100*Monatswerte!FT19/Erwerbspersonen!$E20</f>
        <v>1.7935959769961787</v>
      </c>
      <c r="FU19" s="20">
        <f>100*Monatswerte!FU19/Erwerbspersonen!$E20</f>
        <v>1.717836907218093</v>
      </c>
      <c r="FV19" s="20">
        <f>100*Monatswerte!FV19/Erwerbspersonen!$E20</f>
        <v>1.7651863258293965</v>
      </c>
      <c r="FW19" s="20">
        <f>100*Monatswerte!FW19/Erwerbspersonen!$E20</f>
        <v>1.7235188374514494</v>
      </c>
      <c r="FX19" s="20">
        <f>100*Monatswerte!FX19/Erwerbspersonen!$E20</f>
        <v>1.6723814653512414</v>
      </c>
      <c r="FY19" s="20">
        <f>100*Monatswerte!FY19/Erwerbspersonen!$E20</f>
        <v>1.7102610002402843</v>
      </c>
      <c r="FZ19" s="26">
        <f>100*Monatswerte!FZ19/Erwerbspersonen!$E20</f>
        <v>1.7935959769961787</v>
      </c>
      <c r="GA19" s="20">
        <f>100*Monatswerte!GA19/Erwerbspersonen!$E20</f>
        <v>1.8864008374743335</v>
      </c>
      <c r="GB19" s="20">
        <f>100*Monatswerte!GB19/Erwerbspersonen!$E20</f>
        <v>1.7519284886182316</v>
      </c>
      <c r="GC19" s="20">
        <f>100*Monatswerte!GC19/Erwerbspersonen!$E20</f>
        <v>1.691321232795763</v>
      </c>
      <c r="GD19" s="20">
        <f>100*Monatswerte!GD19/Erwerbspersonen!$E20</f>
        <v>1.5587428606841129</v>
      </c>
      <c r="GE19" s="20">
        <f>100*Monatswerte!GE19/Erwerbspersonen!$E20</f>
        <v>1.5076054885839052</v>
      </c>
      <c r="GF19" s="20">
        <f>100*Monatswerte!GF19/Erwerbspersonen!$E20</f>
        <v>1.4507861862503408</v>
      </c>
      <c r="GG19" s="20">
        <f>100*Monatswerte!GG19/Erwerbspersonen!$E20</f>
        <v>1.452680162994793</v>
      </c>
      <c r="GH19" s="20">
        <f>100*Monatswerte!GH19/Erwerbspersonen!$E20</f>
        <v>1.5511669537063044</v>
      </c>
      <c r="GI19" s="20">
        <f>100*Monatswerte!GI19/Erwerbspersonen!$E20</f>
        <v>1.611774209528773</v>
      </c>
      <c r="GJ19" s="20">
        <f>100*Monatswerte!GJ19/Erwerbspersonen!$E20</f>
        <v>1.6382898839511029</v>
      </c>
      <c r="GK19" s="20">
        <f>100*Monatswerte!GK19/Erwerbspersonen!$E20</f>
        <v>1.6856393025624066</v>
      </c>
      <c r="GL19" s="26">
        <f>100*Monatswerte!GL19/Erwerbspersonen!$E20</f>
        <v>1.8977646979410465</v>
      </c>
    </row>
    <row r="20" spans="1:194" s="1" customFormat="1" x14ac:dyDescent="0.2">
      <c r="A20" s="1" t="s">
        <v>31</v>
      </c>
      <c r="B20" s="1">
        <v>15</v>
      </c>
      <c r="C20" s="20">
        <f>100*Monatswerte!C20/Erwerbspersonen!$B21</f>
        <v>5.2241161616161618</v>
      </c>
      <c r="D20" s="20">
        <f>100*Monatswerte!D20/Erwerbspersonen!$B21</f>
        <v>5.129419191919192</v>
      </c>
      <c r="E20" s="20">
        <f>100*Monatswerte!E20/Erwerbspersonen!$B21</f>
        <v>4.908459595959596</v>
      </c>
      <c r="F20" s="20">
        <f>100*Monatswerte!F20/Erwerbspersonen!$B21</f>
        <v>4.6953914141414144</v>
      </c>
      <c r="G20" s="20">
        <f>100*Monatswerte!G20/Erwerbspersonen!$B21</f>
        <v>4.4586489898989896</v>
      </c>
      <c r="H20" s="20">
        <f>100*Monatswerte!H20/Erwerbspersonen!$B21</f>
        <v>4.1114267676767673</v>
      </c>
      <c r="I20" s="20">
        <f>100*Monatswerte!I20/Erwerbspersonen!$B21</f>
        <v>4.1903409090909092</v>
      </c>
      <c r="J20" s="20">
        <f>100*Monatswerte!J20/Erwerbspersonen!$B21</f>
        <v>4.5533459595959593</v>
      </c>
      <c r="K20" s="20">
        <f>100*Monatswerte!K20/Erwerbspersonen!$B21</f>
        <v>4.5296717171717171</v>
      </c>
      <c r="L20" s="20">
        <f>100*Monatswerte!L20/Erwerbspersonen!$B21</f>
        <v>4.2850378787878789</v>
      </c>
      <c r="M20" s="20">
        <f>100*Monatswerte!M20/Erwerbspersonen!$B21</f>
        <v>4.5059974747474749</v>
      </c>
      <c r="N20" s="26">
        <f>100*Monatswerte!N20/Erwerbspersonen!$B21</f>
        <v>4.8453282828282829</v>
      </c>
      <c r="O20" s="20">
        <f>100*Monatswerte!O20/Erwerbspersonen!$B21</f>
        <v>4.8847853535353538</v>
      </c>
      <c r="P20" s="20">
        <f>100*Monatswerte!P20/Erwerbspersonen!$B21</f>
        <v>4.8453282828282829</v>
      </c>
      <c r="Q20" s="20">
        <f>100*Monatswerte!Q20/Erwerbspersonen!$B21</f>
        <v>4.6243686868686869</v>
      </c>
      <c r="R20" s="20">
        <f>100*Monatswerte!R20/Erwerbspersonen!$B21</f>
        <v>4.3402777777777777</v>
      </c>
      <c r="S20" s="20">
        <f>100*Monatswerte!S20/Erwerbspersonen!$B21</f>
        <v>4.2692550505050502</v>
      </c>
      <c r="T20" s="20">
        <f>100*Monatswerte!T20/Erwerbspersonen!$B21</f>
        <v>4.0009469696969697</v>
      </c>
      <c r="U20" s="20">
        <f>100*Monatswerte!U20/Erwerbspersonen!$B21</f>
        <v>4.0640782828282829</v>
      </c>
      <c r="V20" s="20">
        <f>100*Monatswerte!V20/Erwerbspersonen!$B21</f>
        <v>4.127209595959596</v>
      </c>
      <c r="W20" s="20">
        <f>100*Monatswerte!W20/Erwerbspersonen!$B21</f>
        <v>4.0640782828282829</v>
      </c>
      <c r="X20" s="20">
        <f>100*Monatswerte!X20/Erwerbspersonen!$B21</f>
        <v>4.1114267676767673</v>
      </c>
      <c r="Y20" s="20">
        <f>100*Monatswerte!Y20/Erwerbspersonen!$B21</f>
        <v>3.9693813131313131</v>
      </c>
      <c r="Z20" s="26">
        <f>100*Monatswerte!Z20/Erwerbspersonen!$B21</f>
        <v>4.0640782828282829</v>
      </c>
      <c r="AA20" s="20">
        <f>100*Monatswerte!AA20/Erwerbspersonen!$B21</f>
        <v>3.9299242424242422</v>
      </c>
      <c r="AB20" s="20">
        <f>100*Monatswerte!AB20/Erwerbspersonen!$B21</f>
        <v>4.0325126262626263</v>
      </c>
      <c r="AC20" s="20">
        <f>100*Monatswerte!AC20/Erwerbspersonen!$B21</f>
        <v>3.8352272727272729</v>
      </c>
      <c r="AD20" s="20">
        <f>100*Monatswerte!AD20/Erwerbspersonen!$B21</f>
        <v>3.7326388888888888</v>
      </c>
      <c r="AE20" s="20">
        <f>100*Monatswerte!AE20/Erwerbspersonen!$B21</f>
        <v>3.4248737373737375</v>
      </c>
      <c r="AF20" s="20">
        <f>100*Monatswerte!AF20/Erwerbspersonen!$B21</f>
        <v>3.4011994949494948</v>
      </c>
      <c r="AG20" s="20">
        <f>100*Monatswerte!AG20/Erwerbspersonen!$B21</f>
        <v>3.3380681818181817</v>
      </c>
      <c r="AH20" s="20">
        <f>100*Monatswerte!AH20/Erwerbspersonen!$B21</f>
        <v>3.4169823232323231</v>
      </c>
      <c r="AI20" s="20">
        <f>100*Monatswerte!AI20/Erwerbspersonen!$B21</f>
        <v>3.3301767676767677</v>
      </c>
      <c r="AJ20" s="20">
        <f>100*Monatswerte!AJ20/Erwerbspersonen!$B21</f>
        <v>3.2275883838383836</v>
      </c>
      <c r="AK20" s="20">
        <f>100*Monatswerte!AK20/Erwerbspersonen!$B21</f>
        <v>3.2039141414141414</v>
      </c>
      <c r="AL20" s="26">
        <f>100*Monatswerte!AL20/Erwerbspersonen!$B21</f>
        <v>3.456439393939394</v>
      </c>
      <c r="AM20" s="20">
        <f>100*Monatswerte!AM20/Erwerbspersonen!$B21</f>
        <v>3.4958964646464645</v>
      </c>
      <c r="AN20" s="20">
        <f>100*Monatswerte!AN20/Erwerbspersonen!$B21</f>
        <v>3.3854166666666665</v>
      </c>
      <c r="AO20" s="20">
        <f>100*Monatswerte!AO20/Erwerbspersonen!$B21</f>
        <v>3.1171085858585861</v>
      </c>
      <c r="AP20" s="20">
        <f>100*Monatswerte!AP20/Erwerbspersonen!$B21</f>
        <v>2.9908459595959598</v>
      </c>
      <c r="AQ20" s="20">
        <f>100*Monatswerte!AQ20/Erwerbspersonen!$B21</f>
        <v>2.8330176767676769</v>
      </c>
      <c r="AR20" s="20">
        <f>100*Monatswerte!AR20/Erwerbspersonen!$B21</f>
        <v>2.6515151515151514</v>
      </c>
      <c r="AS20" s="20">
        <f>100*Monatswerte!AS20/Erwerbspersonen!$B21</f>
        <v>2.7146464646464645</v>
      </c>
      <c r="AT20" s="20">
        <f>100*Monatswerte!AT20/Erwerbspersonen!$B21</f>
        <v>2.9119318181818183</v>
      </c>
      <c r="AU20" s="20">
        <f>100*Monatswerte!AU20/Erwerbspersonen!$B21</f>
        <v>2.7067550505050506</v>
      </c>
      <c r="AV20" s="20">
        <f>100*Monatswerte!AV20/Erwerbspersonen!$B21</f>
        <v>2.6357323232323231</v>
      </c>
      <c r="AW20" s="20">
        <f>100*Monatswerte!AW20/Erwerbspersonen!$B21</f>
        <v>2.5331439393939394</v>
      </c>
      <c r="AX20" s="26">
        <f>100*Monatswerte!AX20/Erwerbspersonen!$B21</f>
        <v>2.6278409090909092</v>
      </c>
      <c r="AY20" s="20">
        <f>100*Monatswerte!AY20/Erwerbspersonen!$C21</f>
        <v>2.7385159010600706</v>
      </c>
      <c r="AZ20" s="20">
        <f>100*Monatswerte!AZ20/Erwerbspersonen!$C21</f>
        <v>2.5859299710889818</v>
      </c>
      <c r="BA20" s="20">
        <f>100*Monatswerte!BA20/Erwerbspersonen!$C21</f>
        <v>2.5457757789913269</v>
      </c>
      <c r="BB20" s="20">
        <f>100*Monatswerte!BB20/Erwerbspersonen!$C21</f>
        <v>2.7706392547381946</v>
      </c>
      <c r="BC20" s="20">
        <f>100*Monatswerte!BC20/Erwerbspersonen!$C21</f>
        <v>2.7626084163186637</v>
      </c>
      <c r="BD20" s="20">
        <f>100*Monatswerte!BD20/Erwerbspersonen!$C21</f>
        <v>2.5457757789913269</v>
      </c>
      <c r="BE20" s="20">
        <f>100*Monatswerte!BE20/Erwerbspersonen!$C21</f>
        <v>2.7626084163186637</v>
      </c>
      <c r="BF20" s="20">
        <f>100*Monatswerte!BF20/Erwerbspersonen!$C21</f>
        <v>2.8509476389335044</v>
      </c>
      <c r="BG20" s="20">
        <f>100*Monatswerte!BG20/Erwerbspersonen!$C21</f>
        <v>2.9232251847092838</v>
      </c>
      <c r="BH20" s="20">
        <f>100*Monatswerte!BH20/Erwerbspersonen!$C21</f>
        <v>3.0276260841631868</v>
      </c>
      <c r="BI20" s="20">
        <f>100*Monatswerte!BI20/Erwerbspersonen!$C21</f>
        <v>3.2364278830709927</v>
      </c>
      <c r="BJ20" s="26">
        <f>100*Monatswerte!BJ20/Erwerbspersonen!$C21</f>
        <v>3.8467716029553487</v>
      </c>
      <c r="BK20" s="20">
        <f>100*Monatswerte!BK20/Erwerbspersonen!$C21</f>
        <v>3.9832958560873757</v>
      </c>
      <c r="BL20" s="20">
        <f>100*Monatswerte!BL20/Erwerbspersonen!$C21</f>
        <v>4.4249919691615807</v>
      </c>
      <c r="BM20" s="20">
        <f>100*Monatswerte!BM20/Erwerbspersonen!$C21</f>
        <v>4.7301638291037582</v>
      </c>
      <c r="BN20" s="20">
        <f>100*Monatswerte!BN20/Erwerbspersonen!$C21</f>
        <v>4.8265338901381307</v>
      </c>
      <c r="BO20" s="20">
        <f>100*Monatswerte!BO20/Erwerbspersonen!$C21</f>
        <v>5.1879216190170254</v>
      </c>
      <c r="BP20" s="20">
        <f>100*Monatswerte!BP20/Erwerbspersonen!$C21</f>
        <v>5.6376485705107617</v>
      </c>
      <c r="BQ20" s="20">
        <f>100*Monatswerte!BQ20/Erwerbspersonen!$C21</f>
        <v>5.7099261162865407</v>
      </c>
      <c r="BR20" s="20">
        <f>100*Monatswerte!BR20/Erwerbspersonen!$C21</f>
        <v>5.8544812078380986</v>
      </c>
      <c r="BS20" s="20">
        <f>100*Monatswerte!BS20/Erwerbspersonen!$C21</f>
        <v>5.9990362993896564</v>
      </c>
      <c r="BT20" s="20">
        <f>100*Monatswerte!BT20/Erwerbspersonen!$C21</f>
        <v>5.8625120462576294</v>
      </c>
      <c r="BU20" s="20">
        <f>100*Monatswerte!BU20/Erwerbspersonen!$C21</f>
        <v>6.0632830067459045</v>
      </c>
      <c r="BV20" s="26">
        <f>100*Monatswerte!BV20/Erwerbspersonen!$C21</f>
        <v>6.4728557661419854</v>
      </c>
      <c r="BW20" s="20">
        <f>100*Monatswerte!BW20/Erwerbspersonen!$C21</f>
        <v>6.440732412463861</v>
      </c>
      <c r="BX20" s="20">
        <f>100*Monatswerte!BX20/Erwerbspersonen!$C21</f>
        <v>6.2399614519755859</v>
      </c>
      <c r="BY20" s="20">
        <f>100*Monatswerte!BY20/Erwerbspersonen!$C21</f>
        <v>6.1114680372630898</v>
      </c>
      <c r="BZ20" s="20">
        <f>100*Monatswerte!BZ20/Erwerbspersonen!$C21</f>
        <v>5.5252168326373274</v>
      </c>
      <c r="CA20" s="20">
        <f>100*Monatswerte!CA20/Erwerbspersonen!$C21</f>
        <v>5.2120141342756181</v>
      </c>
      <c r="CB20" s="20">
        <f>100*Monatswerte!CB20/Erwerbspersonen!$C21</f>
        <v>4.7622871827818827</v>
      </c>
      <c r="CC20" s="20">
        <f>100*Monatswerte!CC20/Erwerbspersonen!$C21</f>
        <v>4.6177320912303248</v>
      </c>
      <c r="CD20" s="20">
        <f>100*Monatswerte!CD20/Erwerbspersonen!$C21</f>
        <v>4.6900096370061037</v>
      </c>
      <c r="CE20" s="20">
        <f>100*Monatswerte!CE20/Erwerbspersonen!$C21</f>
        <v>4.0636042402826851</v>
      </c>
      <c r="CF20" s="20">
        <f>100*Monatswerte!CF20/Erwerbspersonen!$C21</f>
        <v>4.2483135239318983</v>
      </c>
      <c r="CG20" s="20">
        <f>100*Monatswerte!CG20/Erwerbspersonen!$C21</f>
        <v>4.2563443623514292</v>
      </c>
      <c r="CH20" s="26">
        <f>100*Monatswerte!CH20/Erwerbspersonen!$C21</f>
        <v>4.3768069386443944</v>
      </c>
      <c r="CI20" s="20">
        <f>100*Monatswerte!CI20/Erwerbspersonen!$C21</f>
        <v>4.4008994539029871</v>
      </c>
      <c r="CJ20" s="20">
        <f>100*Monatswerte!CJ20/Erwerbspersonen!$C21</f>
        <v>4.1278509476389331</v>
      </c>
      <c r="CK20" s="20">
        <f>100*Monatswerte!CK20/Erwerbspersonen!$C21</f>
        <v>3.6861548345647286</v>
      </c>
      <c r="CL20" s="20">
        <f>100*Monatswerte!CL20/Erwerbspersonen!$C21</f>
        <v>3.3006745904272408</v>
      </c>
      <c r="CM20" s="20">
        <f>100*Monatswerte!CM20/Erwerbspersonen!$C21</f>
        <v>2.9312560231288147</v>
      </c>
      <c r="CN20" s="20">
        <f>100*Monatswerte!CN20/Erwerbspersonen!$C21</f>
        <v>2.8027626084163186</v>
      </c>
      <c r="CO20" s="20">
        <f>100*Monatswerte!CO20/Erwerbspersonen!$C21</f>
        <v>2.5859299710889818</v>
      </c>
      <c r="CP20" s="20">
        <f>100*Monatswerte!CP20/Erwerbspersonen!$C21</f>
        <v>2.5297141021522647</v>
      </c>
      <c r="CQ20" s="20">
        <f>100*Monatswerte!CQ20/Erwerbspersonen!$C21</f>
        <v>2.7786700931577255</v>
      </c>
      <c r="CR20" s="20">
        <f>100*Monatswerte!CR20/Erwerbspersonen!$C21</f>
        <v>2.7385159010600706</v>
      </c>
      <c r="CS20" s="20">
        <f>100*Monatswerte!CS20/Erwerbspersonen!$C21</f>
        <v>3.1721811757147447</v>
      </c>
      <c r="CT20" s="26">
        <f>100*Monatswerte!CT20/Erwerbspersonen!$C21</f>
        <v>3.2765820751686476</v>
      </c>
      <c r="CU20" s="20">
        <f>100*Monatswerte!CU20/Erwerbspersonen!$C21</f>
        <v>3.2685512367491167</v>
      </c>
      <c r="CV20" s="20">
        <f>100*Monatswerte!CV20/Erwerbspersonen!$C21</f>
        <v>3.4452296819787986</v>
      </c>
      <c r="CW20" s="20">
        <f>100*Monatswerte!CW20/Erwerbspersonen!$C21</f>
        <v>3.2846129135881785</v>
      </c>
      <c r="CX20" s="20">
        <f>100*Monatswerte!CX20/Erwerbspersonen!$C21</f>
        <v>3.3006745904272408</v>
      </c>
      <c r="CY20" s="20">
        <f>100*Monatswerte!CY20/Erwerbspersonen!$C21</f>
        <v>3.1239961451975584</v>
      </c>
      <c r="CZ20" s="20">
        <f>100*Monatswerte!CZ20/Erwerbspersonen!$C21</f>
        <v>3.0677802762608417</v>
      </c>
      <c r="DA20" s="20">
        <f>100*Monatswerte!DA20/Erwerbspersonen!$C21</f>
        <v>3.0999036299389657</v>
      </c>
      <c r="DB20" s="20">
        <f>100*Monatswerte!DB20/Erwerbspersonen!$C21</f>
        <v>3.4050754898811437</v>
      </c>
      <c r="DC20" s="20">
        <f>100*Monatswerte!DC20/Erwerbspersonen!$C21</f>
        <v>3.4371988435592677</v>
      </c>
      <c r="DD20" s="20">
        <f>100*Monatswerte!DD20/Erwerbspersonen!$C21</f>
        <v>3.3970446514616124</v>
      </c>
      <c r="DE20" s="20">
        <f>100*Monatswerte!DE20/Erwerbspersonen!$C21</f>
        <v>3.6700931577256664</v>
      </c>
      <c r="DF20" s="26">
        <f>100*Monatswerte!DF20/Erwerbspersonen!$C21</f>
        <v>4.0716350787022169</v>
      </c>
      <c r="DG20" s="20">
        <f>100*Monatswerte!DG20/Erwerbspersonen!$C21</f>
        <v>4.3527144233858017</v>
      </c>
      <c r="DH20" s="20">
        <f>100*Monatswerte!DH20/Erwerbspersonen!$C21</f>
        <v>4.2884677160295537</v>
      </c>
      <c r="DI20" s="20">
        <f>100*Monatswerte!DI20/Erwerbspersonen!$C21</f>
        <v>3.8628332797944105</v>
      </c>
      <c r="DJ20" s="20">
        <f>100*Monatswerte!DJ20/Erwerbspersonen!$C21</f>
        <v>3.7504015419209766</v>
      </c>
      <c r="DK20" s="20">
        <f>100*Monatswerte!DK20/Erwerbspersonen!$C21</f>
        <v>3.7263090266623835</v>
      </c>
      <c r="DL20" s="20">
        <f>100*Monatswerte!DL20/Erwerbspersonen!$C21</f>
        <v>3.5255380661741085</v>
      </c>
      <c r="DM20" s="20">
        <f>100*Monatswerte!DM20/Erwerbspersonen!$C21</f>
        <v>3.7584323803405075</v>
      </c>
      <c r="DN20" s="20">
        <f>100*Monatswerte!DN20/Erwerbspersonen!$C21</f>
        <v>4.0555734018631542</v>
      </c>
      <c r="DO20" s="20">
        <f>100*Monatswerte!DO20/Erwerbspersonen!$C21</f>
        <v>4.1278509476389331</v>
      </c>
      <c r="DP20" s="20">
        <f>100*Monatswerte!DP20/Erwerbspersonen!$C21</f>
        <v>4.3928686154834562</v>
      </c>
      <c r="DQ20" s="20">
        <f>100*Monatswerte!DQ20/Erwerbspersonen!$C21</f>
        <v>4.4651461612592351</v>
      </c>
      <c r="DR20" s="26">
        <f>100*Monatswerte!DR20/Erwerbspersonen!$C21</f>
        <v>4.7060713138451655</v>
      </c>
      <c r="DS20" s="20">
        <f>100*Monatswerte!DS20/Erwerbspersonen!$D21</f>
        <v>4.2275343072155822</v>
      </c>
      <c r="DT20" s="20">
        <f>100*Monatswerte!DT20/Erwerbspersonen!$D21</f>
        <v>4.1242437656780284</v>
      </c>
      <c r="DU20" s="20">
        <f>100*Monatswerte!DU20/Erwerbspersonen!$D21</f>
        <v>4.0430869116128081</v>
      </c>
      <c r="DV20" s="20">
        <f>100*Monatswerte!DV20/Erwerbspersonen!$D21</f>
        <v>3.9545521617234765</v>
      </c>
      <c r="DW20" s="20">
        <f>100*Monatswerte!DW20/Erwerbspersonen!$D21</f>
        <v>3.9176626826029217</v>
      </c>
      <c r="DX20" s="20">
        <f>100*Monatswerte!DX20/Erwerbspersonen!$D21</f>
        <v>3.6151689538143721</v>
      </c>
      <c r="DY20" s="20">
        <f>100*Monatswerte!DY20/Erwerbspersonen!$D21</f>
        <v>3.4897447248044857</v>
      </c>
      <c r="DZ20" s="20">
        <f>100*Monatswerte!DZ20/Erwerbspersonen!$D21</f>
        <v>3.3200531208499338</v>
      </c>
      <c r="EA20" s="20">
        <f>100*Monatswerte!EA20/Erwerbspersonen!$D21</f>
        <v>3.2684078500811569</v>
      </c>
      <c r="EB20" s="20">
        <f>100*Monatswerte!EB20/Erwerbspersonen!$D21</f>
        <v>3.0544488711819389</v>
      </c>
      <c r="EC20" s="20">
        <f>100*Monatswerte!EC20/Erwerbspersonen!$D21</f>
        <v>3.238896266784713</v>
      </c>
      <c r="ED20" s="20">
        <f>100*Monatswerte!ED20/Erwerbspersonen!$D21</f>
        <v>3.7405931828242585</v>
      </c>
      <c r="EE20" s="24">
        <f>100*Monatswerte!EE20/Erwerbspersonen!$D21</f>
        <v>3.6815700162313707</v>
      </c>
      <c r="EF20" s="20">
        <f>100*Monatswerte!EF20/Erwerbspersonen!$D21</f>
        <v>3.6815700162313707</v>
      </c>
      <c r="EG20" s="20">
        <f>100*Monatswerte!EG20/Erwerbspersonen!$D21</f>
        <v>3.6741921204072598</v>
      </c>
      <c r="EH20" s="20">
        <f>100*Monatswerte!EH20/Erwerbspersonen!$D21</f>
        <v>3.7037037037037037</v>
      </c>
      <c r="EI20" s="20">
        <f>100*Monatswerte!EI20/Erwerbspersonen!$D21</f>
        <v>3.3495647041463776</v>
      </c>
      <c r="EJ20" s="20">
        <f>100*Monatswerte!EJ20/Erwerbspersonen!$D21</f>
        <v>3.3126752250258225</v>
      </c>
      <c r="EK20" s="20">
        <f>100*Monatswerte!EK20/Erwerbspersonen!$D21</f>
        <v>3.4085878707392649</v>
      </c>
      <c r="EL20" s="20">
        <f>100*Monatswerte!EL20/Erwerbspersonen!$D21</f>
        <v>3.4897447248044857</v>
      </c>
      <c r="EM20" s="20">
        <f>100*Monatswerte!EM20/Erwerbspersonen!$D21</f>
        <v>3.4085878707392649</v>
      </c>
      <c r="EN20" s="20">
        <f>100*Monatswerte!EN20/Erwerbspersonen!$D21</f>
        <v>3.6963258078795929</v>
      </c>
      <c r="EO20" s="20">
        <f>100*Monatswerte!EO20/Erwerbspersonen!$D21</f>
        <v>4.2791795779843591</v>
      </c>
      <c r="EP20" s="20">
        <f>100*Monatswerte!EP20/Erwerbspersonen!$D21</f>
        <v>4.5521617234764644</v>
      </c>
      <c r="EQ20" s="24">
        <f>100*Monatswerte!EQ20/Erwerbspersonen!$D21</f>
        <v>4.4783827652353549</v>
      </c>
      <c r="ER20" s="20">
        <f>100*Monatswerte!ER20/Erwerbspersonen!$D21</f>
        <v>4.3160690571049134</v>
      </c>
      <c r="ES20" s="20">
        <f>100*Monatswerte!ES20/Erwerbspersonen!$D21</f>
        <v>4.2349122030396931</v>
      </c>
      <c r="ET20" s="20">
        <f>100*Monatswerte!ET20/Erwerbspersonen!$D21</f>
        <v>4.2054006197432496</v>
      </c>
      <c r="EU20" s="20">
        <f>100*Monatswerte!EU20/Erwerbspersonen!$D21</f>
        <v>4.0283311199645864</v>
      </c>
      <c r="EV20" s="20">
        <f>100*Monatswerte!EV20/Erwerbspersonen!$D21</f>
        <v>3.858639516010034</v>
      </c>
      <c r="EW20" s="20">
        <f>100*Monatswerte!EW20/Erwerbspersonen!$D21</f>
        <v>3.6520584329349268</v>
      </c>
      <c r="EX20" s="20">
        <f>100*Monatswerte!EX20/Erwerbspersonen!$D21</f>
        <v>3.7332152870001476</v>
      </c>
      <c r="EY20" s="20">
        <f>100*Monatswerte!EY20/Erwerbspersonen!$D21</f>
        <v>3.8881510993064778</v>
      </c>
      <c r="EZ20" s="20">
        <f>100*Monatswerte!EZ20/Erwerbspersonen!$D21</f>
        <v>3.8955289951305887</v>
      </c>
      <c r="FA20" s="20">
        <f>100*Monatswerte!FA20/Erwerbspersonen!$D21</f>
        <v>4.190644828095027</v>
      </c>
      <c r="FB20" s="26">
        <f>100*Monatswerte!FB20/Erwerbspersonen!$D21</f>
        <v>4.4931385568835767</v>
      </c>
      <c r="FC20" s="20">
        <f>100*Monatswerte!FC20/Erwerbspersonen!$E21</f>
        <v>4.4579459776004686</v>
      </c>
      <c r="FD20" s="20">
        <f>100*Monatswerte!FD20/Erwerbspersonen!$E21</f>
        <v>4.2676231608227804</v>
      </c>
      <c r="FE20" s="20">
        <f>100*Monatswerte!FE20/Erwerbspersonen!$E21</f>
        <v>4.1358612107459187</v>
      </c>
      <c r="FF20" s="20">
        <f>100*Monatswerte!FF20/Erwerbspersonen!$E21</f>
        <v>4.0480199106946779</v>
      </c>
      <c r="FG20" s="20">
        <f>100*Monatswerte!FG20/Erwerbspersonen!$E21</f>
        <v>3.7332552521777322</v>
      </c>
      <c r="FH20" s="20">
        <f>100*Monatswerte!FH20/Erwerbspersonen!$E21</f>
        <v>3.5722128687504573</v>
      </c>
      <c r="FI20" s="20">
        <f>100*Monatswerte!FI20/Erwerbspersonen!$E21</f>
        <v>3.6673742771393019</v>
      </c>
      <c r="FJ20" s="20">
        <f>100*Monatswerte!FJ20/Erwerbspersonen!$E21</f>
        <v>3.6966547104897152</v>
      </c>
      <c r="FK20" s="20">
        <f>100*Monatswerte!FK20/Erwerbspersonen!$E21</f>
        <v>3.5356123270624407</v>
      </c>
      <c r="FL20" s="20">
        <f>100*Monatswerte!FL20/Erwerbspersonen!$E21</f>
        <v>3.1330063684942537</v>
      </c>
      <c r="FM20" s="20">
        <f>100*Monatswerte!FM20/Erwerbspersonen!$E21</f>
        <v>3.381890051972769</v>
      </c>
      <c r="FN20" s="20">
        <f>100*Monatswerte!FN20/Erwerbspersonen!$E21</f>
        <v>3.6893346021521118</v>
      </c>
      <c r="FO20" s="24">
        <f>100*Monatswerte!FO20/Erwerbspersonen!$E21</f>
        <v>3.5941731937632677</v>
      </c>
      <c r="FP20" s="20">
        <f>100*Monatswerte!FP20/Erwerbspersonen!$E21</f>
        <v>3.5941731937632677</v>
      </c>
      <c r="FQ20" s="20">
        <f>100*Monatswerte!FQ20/Erwerbspersonen!$E21</f>
        <v>3.5282922187248373</v>
      </c>
      <c r="FR20" s="20">
        <f>100*Monatswerte!FR20/Erwerbspersonen!$E21</f>
        <v>3.0598052851182196</v>
      </c>
      <c r="FS20" s="20">
        <f>100*Monatswerte!FS20/Erwerbspersonen!$E21</f>
        <v>2.7450406266012739</v>
      </c>
      <c r="FT20" s="20">
        <f>100*Monatswerte!FT20/Erwerbspersonen!$E21</f>
        <v>2.4229558597467244</v>
      </c>
      <c r="FU20" s="20">
        <f>100*Monatswerte!FU20/Erwerbspersonen!$E21</f>
        <v>2.3204743430202766</v>
      </c>
      <c r="FV20" s="20">
        <f>100*Monatswerte!FV20/Erwerbspersonen!$E21</f>
        <v>2.2838738013322599</v>
      </c>
      <c r="FW20" s="20">
        <f>100*Monatswerte!FW20/Erwerbspersonen!$E21</f>
        <v>2.364394993045897</v>
      </c>
      <c r="FX20" s="20">
        <f>100*Monatswerte!FX20/Erwerbspersonen!$E21</f>
        <v>2.4449161847595344</v>
      </c>
      <c r="FY20" s="20">
        <f>100*Monatswerte!FY20/Erwerbspersonen!$E21</f>
        <v>2.5034770514603615</v>
      </c>
      <c r="FZ20" s="26">
        <f>100*Monatswerte!FZ20/Erwerbspersonen!$E21</f>
        <v>2.803601493302101</v>
      </c>
      <c r="GA20" s="20">
        <f>100*Monatswerte!GA20/Erwerbspersonen!$E21</f>
        <v>2.7962813849644976</v>
      </c>
      <c r="GB20" s="20">
        <f>100*Monatswerte!GB20/Erwerbspersonen!$E21</f>
        <v>2.7743210599516872</v>
      </c>
      <c r="GC20" s="20">
        <f>100*Monatswerte!GC20/Erwerbspersonen!$E21</f>
        <v>2.5766781348363956</v>
      </c>
      <c r="GD20" s="20">
        <f>100*Monatswerte!GD20/Erwerbspersonen!$E21</f>
        <v>2.3717151013835003</v>
      </c>
      <c r="GE20" s="20">
        <f>100*Monatswerte!GE20/Erwerbspersonen!$E21</f>
        <v>2.2033526096186224</v>
      </c>
      <c r="GF20" s="20">
        <f>100*Monatswerte!GF20/Erwerbspersonen!$E21</f>
        <v>2.1667520679306054</v>
      </c>
      <c r="GG20" s="20">
        <f>100*Monatswerte!GG20/Erwerbspersonen!$E21</f>
        <v>2.1960325012810191</v>
      </c>
      <c r="GH20" s="20">
        <f>100*Monatswerte!GH20/Erwerbspersonen!$E21</f>
        <v>2.3936754263963107</v>
      </c>
      <c r="GI20" s="20">
        <f>100*Monatswerte!GI20/Erwerbspersonen!$E21</f>
        <v>2.5547178098235852</v>
      </c>
      <c r="GJ20" s="20">
        <f>100*Monatswerte!GJ20/Erwerbspersonen!$E21</f>
        <v>2.5547178098235852</v>
      </c>
      <c r="GK20" s="20">
        <f>100*Monatswerte!GK20/Erwerbspersonen!$E21</f>
        <v>2.7157601932508602</v>
      </c>
      <c r="GL20" s="26">
        <f>100*Monatswerte!GL20/Erwerbspersonen!$E21</f>
        <v>3.08176561013103</v>
      </c>
    </row>
    <row r="21" spans="1:194" s="1" customFormat="1" x14ac:dyDescent="0.2">
      <c r="A21" s="1" t="s">
        <v>32</v>
      </c>
      <c r="B21" s="1">
        <v>16</v>
      </c>
      <c r="C21" s="20">
        <f>100*Monatswerte!C21/Erwerbspersonen!$B22</f>
        <v>3.7023970115181073</v>
      </c>
      <c r="D21" s="20">
        <f>100*Monatswerte!D21/Erwerbspersonen!$B22</f>
        <v>3.7231503579952268</v>
      </c>
      <c r="E21" s="20">
        <f>100*Monatswerte!E21/Erwerbspersonen!$B22</f>
        <v>3.5591989208259833</v>
      </c>
      <c r="F21" s="20">
        <f>100*Monatswerte!F21/Erwerbspersonen!$B22</f>
        <v>3.486562208156065</v>
      </c>
      <c r="G21" s="20">
        <f>100*Monatswerte!G21/Erwerbspersonen!$B22</f>
        <v>3.2748780740894468</v>
      </c>
      <c r="H21" s="20">
        <f>100*Monatswerte!H21/Erwerbspersonen!$B22</f>
        <v>3.2188440386012243</v>
      </c>
      <c r="I21" s="20">
        <f>100*Monatswerte!I21/Erwerbspersonen!$B22</f>
        <v>3.2686520701463109</v>
      </c>
      <c r="J21" s="20">
        <f>100*Monatswerte!J21/Erwerbspersonen!$B22</f>
        <v>3.4533568537926742</v>
      </c>
      <c r="K21" s="20">
        <f>100*Monatswerte!K21/Erwerbspersonen!$B22</f>
        <v>3.3869461450658918</v>
      </c>
      <c r="L21" s="20">
        <f>100*Monatswerte!L21/Erwerbspersonen!$B22</f>
        <v>3.2126180346580888</v>
      </c>
      <c r="M21" s="20">
        <f>100*Monatswerte!M21/Erwerbspersonen!$B22</f>
        <v>3.3122340977482621</v>
      </c>
      <c r="N21" s="26">
        <f>100*Monatswerte!N21/Erwerbspersonen!$B22</f>
        <v>3.4761855349175055</v>
      </c>
      <c r="O21" s="20">
        <f>100*Monatswerte!O21/Erwerbspersonen!$B22</f>
        <v>3.6608903185638684</v>
      </c>
      <c r="P21" s="20">
        <f>100*Monatswerte!P21/Erwerbspersonen!$B22</f>
        <v>3.6920203382795478</v>
      </c>
      <c r="Q21" s="20">
        <f>100*Monatswerte!Q21/Erwerbspersonen!$B22</f>
        <v>3.6318356334959012</v>
      </c>
      <c r="R21" s="20">
        <f>100*Monatswerte!R21/Erwerbspersonen!$B22</f>
        <v>3.3350627788730933</v>
      </c>
      <c r="S21" s="20">
        <f>100*Monatswerte!S21/Erwerbspersonen!$B22</f>
        <v>2.6252983293556085</v>
      </c>
      <c r="T21" s="20">
        <f>100*Monatswerte!T21/Erwerbspersonen!$B22</f>
        <v>3.2914807512711426</v>
      </c>
      <c r="U21" s="20">
        <f>100*Monatswerte!U21/Erwerbspersonen!$B22</f>
        <v>3.1897893535332571</v>
      </c>
      <c r="V21" s="20">
        <f>100*Monatswerte!V21/Erwerbspersonen!$B22</f>
        <v>3.3205354363391097</v>
      </c>
      <c r="W21" s="20">
        <f>100*Monatswerte!W21/Erwerbspersonen!$B22</f>
        <v>3.3807201411227559</v>
      </c>
      <c r="X21" s="20">
        <f>100*Monatswerte!X21/Erwerbspersonen!$B22</f>
        <v>3.3412887828162292</v>
      </c>
      <c r="Y21" s="20">
        <f>100*Monatswerte!Y21/Erwerbspersonen!$B22</f>
        <v>3.4699595309743696</v>
      </c>
      <c r="Z21" s="26">
        <f>100*Monatswerte!Z21/Erwerbspersonen!$B22</f>
        <v>3.5446715782919997</v>
      </c>
      <c r="AA21" s="20">
        <f>100*Monatswerte!AA21/Erwerbspersonen!$B22</f>
        <v>3.7688077202448893</v>
      </c>
      <c r="AB21" s="20">
        <f>100*Monatswerte!AB21/Erwerbspersonen!$B22</f>
        <v>3.6214589602573417</v>
      </c>
      <c r="AC21" s="20">
        <f>100*Monatswerte!AC21/Erwerbspersonen!$B22</f>
        <v>3.4492061844972501</v>
      </c>
      <c r="AD21" s="20">
        <f>100*Monatswerte!AD21/Erwerbspersonen!$B22</f>
        <v>3.2354467157829201</v>
      </c>
      <c r="AE21" s="20">
        <f>100*Monatswerte!AE21/Erwerbspersonen!$B22</f>
        <v>2.9199958493307046</v>
      </c>
      <c r="AF21" s="20">
        <f>100*Monatswerte!AF21/Erwerbspersonen!$B22</f>
        <v>2.7415170696274775</v>
      </c>
      <c r="AG21" s="20">
        <f>100*Monatswerte!AG21/Erwerbspersonen!$B22</f>
        <v>2.6605790183667115</v>
      </c>
      <c r="AH21" s="20">
        <f>100*Monatswerte!AH21/Erwerbspersonen!$B22</f>
        <v>2.7767977586385806</v>
      </c>
      <c r="AI21" s="20">
        <f>100*Monatswerte!AI21/Erwerbspersonen!$B22</f>
        <v>2.7083117152640863</v>
      </c>
      <c r="AJ21" s="20">
        <f>100*Monatswerte!AJ21/Erwerbspersonen!$B22</f>
        <v>2.6377503372418802</v>
      </c>
      <c r="AK21" s="20">
        <f>100*Monatswerte!AK21/Erwerbspersonen!$B22</f>
        <v>2.5671889592196742</v>
      </c>
      <c r="AL21" s="26">
        <f>100*Monatswerte!AL21/Erwerbspersonen!$B22</f>
        <v>2.6771816955484073</v>
      </c>
      <c r="AM21" s="20">
        <f>100*Monatswerte!AM21/Erwerbspersonen!$B22</f>
        <v>2.7871744318771401</v>
      </c>
      <c r="AN21" s="20">
        <f>100*Monatswerte!AN21/Erwerbspersonen!$B22</f>
        <v>2.7145377192072222</v>
      </c>
      <c r="AO21" s="20">
        <f>100*Monatswerte!AO21/Erwerbspersonen!$B22</f>
        <v>2.6169969907647608</v>
      </c>
      <c r="AP21" s="20">
        <f>100*Monatswerte!AP21/Erwerbspersonen!$B22</f>
        <v>2.3783335062778872</v>
      </c>
      <c r="AQ21" s="20">
        <f>100*Monatswerte!AQ21/Erwerbspersonen!$B22</f>
        <v>2.3513541558576319</v>
      </c>
      <c r="AR21" s="20">
        <f>100*Monatswerte!AR21/Erwerbspersonen!$B22</f>
        <v>2.2870187817785617</v>
      </c>
      <c r="AS21" s="20">
        <f>100*Monatswerte!AS21/Erwerbspersonen!$B22</f>
        <v>2.3389021479713605</v>
      </c>
      <c r="AT21" s="20">
        <f>100*Monatswerte!AT21/Erwerbspersonen!$B22</f>
        <v>2.4343675417661097</v>
      </c>
      <c r="AU21" s="20">
        <f>100*Monatswerte!AU21/Erwerbspersonen!$B22</f>
        <v>2.3306008093805124</v>
      </c>
      <c r="AV21" s="20">
        <f>100*Monatswerte!AV21/Erwerbspersonen!$B22</f>
        <v>2.2496627581197468</v>
      </c>
      <c r="AW21" s="20">
        <f>100*Monatswerte!AW21/Erwerbspersonen!$B22</f>
        <v>2.4468195496523815</v>
      </c>
      <c r="AX21" s="26">
        <f>100*Monatswerte!AX21/Erwerbspersonen!$B22</f>
        <v>2.5526616166856906</v>
      </c>
      <c r="AY21" s="20">
        <f>100*Monatswerte!AY21/Erwerbspersonen!$C22</f>
        <v>2.3558505792008329</v>
      </c>
      <c r="AZ21" s="20">
        <f>100*Monatswerte!AZ21/Erwerbspersonen!$C22</f>
        <v>2.210817946858556</v>
      </c>
      <c r="BA21" s="20">
        <f>100*Monatswerte!BA21/Erwerbspersonen!$C22</f>
        <v>2.1810676633011656</v>
      </c>
      <c r="BB21" s="20">
        <f>100*Monatswerte!BB21/Erwerbspersonen!$C22</f>
        <v>2.0825198490173111</v>
      </c>
      <c r="BC21" s="20">
        <f>100*Monatswerte!BC21/Erwerbspersonen!$C22</f>
        <v>1.8872836131719379</v>
      </c>
      <c r="BD21" s="20">
        <f>100*Monatswerte!BD21/Erwerbspersonen!$C22</f>
        <v>1.7868764061657463</v>
      </c>
      <c r="BE21" s="20">
        <f>100*Monatswerte!BE21/Erwerbspersonen!$C22</f>
        <v>1.8556739368922111</v>
      </c>
      <c r="BF21" s="20">
        <f>100*Monatswerte!BF21/Erwerbspersonen!$C22</f>
        <v>1.9114557185623176</v>
      </c>
      <c r="BG21" s="20">
        <f>100*Monatswerte!BG21/Erwerbspersonen!$C22</f>
        <v>1.8482363660028636</v>
      </c>
      <c r="BH21" s="20">
        <f>100*Monatswerte!BH21/Erwerbspersonen!$C22</f>
        <v>1.9263308603410125</v>
      </c>
      <c r="BI21" s="20">
        <f>100*Monatswerte!BI21/Erwerbspersonen!$C22</f>
        <v>2.0657853145162788</v>
      </c>
      <c r="BJ21" s="26">
        <f>100*Monatswerte!BJ21/Erwerbspersonen!$C22</f>
        <v>2.3763038991465386</v>
      </c>
      <c r="BK21" s="20">
        <f>100*Monatswerte!BK21/Erwerbspersonen!$C22</f>
        <v>2.6812443056097877</v>
      </c>
      <c r="BL21" s="20">
        <f>100*Monatswerte!BL21/Erwerbspersonen!$C22</f>
        <v>2.8114017961733699</v>
      </c>
      <c r="BM21" s="20">
        <f>100*Monatswerte!BM21/Erwerbspersonen!$C22</f>
        <v>2.9601532139603206</v>
      </c>
      <c r="BN21" s="20">
        <f>100*Monatswerte!BN21/Erwerbspersonen!$C22</f>
        <v>3.0940294899685763</v>
      </c>
      <c r="BO21" s="20">
        <f>100*Monatswerte!BO21/Erwerbspersonen!$C22</f>
        <v>3.1200609880812928</v>
      </c>
      <c r="BP21" s="20">
        <f>100*Monatswerte!BP21/Erwerbspersonen!$C22</f>
        <v>3.4603298562689426</v>
      </c>
      <c r="BQ21" s="20">
        <f>100*Monatswerte!BQ21/Erwerbspersonen!$C22</f>
        <v>3.6016437031665456</v>
      </c>
      <c r="BR21" s="20">
        <f>100*Monatswerte!BR21/Erwerbspersonen!$C22</f>
        <v>3.6760194120600214</v>
      </c>
      <c r="BS21" s="20">
        <f>100*Monatswerte!BS21/Erwerbspersonen!$C22</f>
        <v>3.7318011937301279</v>
      </c>
      <c r="BT21" s="20">
        <f>100*Monatswerte!BT21/Erwerbspersonen!$C22</f>
        <v>3.7857235826778974</v>
      </c>
      <c r="BU21" s="20">
        <f>100*Monatswerte!BU21/Erwerbspersonen!$C22</f>
        <v>3.7634108700098547</v>
      </c>
      <c r="BV21" s="26">
        <f>100*Monatswerte!BV21/Erwerbspersonen!$C22</f>
        <v>3.9028653241851212</v>
      </c>
      <c r="BW21" s="20">
        <f>100*Monatswerte!BW21/Erwerbspersonen!$C22</f>
        <v>3.9660846767445754</v>
      </c>
      <c r="BX21" s="20">
        <f>100*Monatswerte!BX21/Erwerbspersonen!$C22</f>
        <v>4.0144288875253347</v>
      </c>
      <c r="BY21" s="20">
        <f>100*Monatswerte!BY21/Erwerbspersonen!$C22</f>
        <v>3.8861307896840893</v>
      </c>
      <c r="BZ21" s="20">
        <f>100*Monatswerte!BZ21/Erwerbspersonen!$C22</f>
        <v>3.5830497759431768</v>
      </c>
      <c r="CA21" s="20">
        <f>100*Monatswerte!CA21/Erwerbspersonen!$C22</f>
        <v>3.4194232163775311</v>
      </c>
      <c r="CB21" s="20">
        <f>100*Monatswerte!CB21/Erwerbspersonen!$C22</f>
        <v>3.3134378312043289</v>
      </c>
      <c r="CC21" s="20">
        <f>100*Monatswerte!CC21/Erwerbspersonen!$C22</f>
        <v>3.2650936204235697</v>
      </c>
      <c r="CD21" s="20">
        <f>100*Monatswerte!CD21/Erwerbspersonen!$C22</f>
        <v>3.1516706643610197</v>
      </c>
      <c r="CE21" s="20">
        <f>100*Monatswerte!CE21/Erwerbspersonen!$C22</f>
        <v>2.9824659266283633</v>
      </c>
      <c r="CF21" s="20">
        <f>100*Monatswerte!CF21/Erwerbspersonen!$C22</f>
        <v>2.906230825012551</v>
      </c>
      <c r="CG21" s="20">
        <f>100*Monatswerte!CG21/Erwerbspersonen!$C22</f>
        <v>2.7909484762276642</v>
      </c>
      <c r="CH21" s="26">
        <f>100*Monatswerte!CH21/Erwerbspersonen!$C22</f>
        <v>2.9545750357933098</v>
      </c>
      <c r="CI21" s="20">
        <f>100*Monatswerte!CI21/Erwerbspersonen!$C22</f>
        <v>3.0066380320187425</v>
      </c>
      <c r="CJ21" s="20">
        <f>100*Monatswerte!CJ21/Erwerbspersonen!$C22</f>
        <v>2.8151205816180433</v>
      </c>
      <c r="CK21" s="20">
        <f>100*Monatswerte!CK21/Erwerbspersonen!$C22</f>
        <v>2.5696807422695747</v>
      </c>
      <c r="CL21" s="20">
        <f>100*Monatswerte!CL21/Erwerbspersonen!$C22</f>
        <v>2.3019281902530633</v>
      </c>
      <c r="CM21" s="20">
        <f>100*Monatswerte!CM21/Erwerbspersonen!$C22</f>
        <v>2.0788010635726373</v>
      </c>
      <c r="CN21" s="20">
        <f>100*Monatswerte!CN21/Erwerbspersonen!$C22</f>
        <v>2.0825198490173111</v>
      </c>
      <c r="CO21" s="20">
        <f>100*Monatswerte!CO21/Erwerbspersonen!$C22</f>
        <v>2.0081441401238354</v>
      </c>
      <c r="CP21" s="20">
        <f>100*Monatswerte!CP21/Erwerbspersonen!$C22</f>
        <v>2.1197077034640488</v>
      </c>
      <c r="CQ21" s="20">
        <f>100*Monatswerte!CQ21/Erwerbspersonen!$C22</f>
        <v>1.8872836131719379</v>
      </c>
      <c r="CR21" s="20">
        <f>100*Monatswerte!CR21/Erwerbspersonen!$C22</f>
        <v>1.8370800096688422</v>
      </c>
      <c r="CS21" s="20">
        <f>100*Monatswerte!CS21/Erwerbspersonen!$C22</f>
        <v>1.9226120748963389</v>
      </c>
      <c r="CT21" s="26">
        <f>100*Monatswerte!CT21/Erwerbspersonen!$C22</f>
        <v>2.1736300924118184</v>
      </c>
      <c r="CU21" s="20">
        <f>100*Monatswerte!CU21/Erwerbspersonen!$C22</f>
        <v>2.2591621576393148</v>
      </c>
      <c r="CV21" s="20">
        <f>100*Monatswerte!CV21/Erwerbspersonen!$C22</f>
        <v>2.2907718339190422</v>
      </c>
      <c r="CW21" s="20">
        <f>100*Monatswerte!CW21/Erwerbspersonen!$C22</f>
        <v>2.1104107398523642</v>
      </c>
      <c r="CX21" s="20">
        <f>100*Monatswerte!CX21/Erwerbspersonen!$C22</f>
        <v>2.0267380673472042</v>
      </c>
      <c r="CY21" s="20">
        <f>100*Monatswerte!CY21/Erwerbspersonen!$C22</f>
        <v>2.01744110373552</v>
      </c>
      <c r="CZ21" s="20">
        <f>100*Monatswerte!CZ21/Erwerbspersonen!$C22</f>
        <v>2.002565961956825</v>
      </c>
      <c r="DA21" s="20">
        <f>100*Monatswerte!DA21/Erwerbspersonen!$C22</f>
        <v>2.0360350309588888</v>
      </c>
      <c r="DB21" s="20">
        <f>100*Monatswerte!DB21/Erwerbspersonen!$C22</f>
        <v>2.1197077034640488</v>
      </c>
      <c r="DC21" s="20">
        <f>100*Monatswerte!DC21/Erwerbspersonen!$C22</f>
        <v>2.1513173797437757</v>
      </c>
      <c r="DD21" s="20">
        <f>100*Monatswerte!DD21/Erwerbspersonen!$C22</f>
        <v>2.2070991614138822</v>
      </c>
      <c r="DE21" s="20">
        <f>100*Monatswerte!DE21/Erwerbspersonen!$C22</f>
        <v>2.3502724010338225</v>
      </c>
      <c r="DF21" s="26">
        <f>100*Monatswerte!DF21/Erwerbspersonen!$C22</f>
        <v>2.6886818764991354</v>
      </c>
      <c r="DG21" s="20">
        <f>100*Monatswerte!DG21/Erwerbspersonen!$C22</f>
        <v>2.9248247522359199</v>
      </c>
      <c r="DH21" s="20">
        <f>100*Monatswerte!DH21/Erwerbspersonen!$C22</f>
        <v>2.8839181123445083</v>
      </c>
      <c r="DI21" s="20">
        <f>100*Monatswerte!DI21/Erwerbspersonen!$C22</f>
        <v>2.6589315929417454</v>
      </c>
      <c r="DJ21" s="20">
        <f>100*Monatswerte!DJ21/Erwerbspersonen!$C22</f>
        <v>2.502742604265447</v>
      </c>
      <c r="DK21" s="20">
        <f>100*Monatswerte!DK21/Erwerbspersonen!$C22</f>
        <v>2.4413826444283298</v>
      </c>
      <c r="DL21" s="20">
        <f>100*Monatswerte!DL21/Erwerbspersonen!$C22</f>
        <v>2.3948978263699074</v>
      </c>
      <c r="DM21" s="20">
        <f>100*Monatswerte!DM21/Erwerbspersonen!$C22</f>
        <v>2.3075063684200741</v>
      </c>
      <c r="DN21" s="20">
        <f>100*Monatswerte!DN21/Erwerbspersonen!$C22</f>
        <v>2.3763038991465386</v>
      </c>
      <c r="DO21" s="20">
        <f>100*Monatswerte!DO21/Erwerbspersonen!$C22</f>
        <v>2.2498651940276306</v>
      </c>
      <c r="DP21" s="20">
        <f>100*Monatswerte!DP21/Erwerbspersonen!$C22</f>
        <v>2.1940834123575241</v>
      </c>
      <c r="DQ21" s="20">
        <f>100*Monatswerte!DQ21/Erwerbspersonen!$C22</f>
        <v>2.3112251538647479</v>
      </c>
      <c r="DR21" s="26">
        <f>100*Monatswerte!DR21/Erwerbspersonen!$C22</f>
        <v>2.4748517134303936</v>
      </c>
      <c r="DS21" s="20">
        <f>100*Monatswerte!DS21/Erwerbspersonen!$D22</f>
        <v>2.5478973153466105</v>
      </c>
      <c r="DT21" s="20">
        <f>100*Monatswerte!DT21/Erwerbspersonen!$D22</f>
        <v>2.5534604099216027</v>
      </c>
      <c r="DU21" s="20">
        <f>100*Monatswerte!DU21/Erwerbspersonen!$D22</f>
        <v>2.3939850321051486</v>
      </c>
      <c r="DV21" s="20">
        <f>100*Monatswerte!DV21/Erwerbspersonen!$D22</f>
        <v>2.2159660057053854</v>
      </c>
      <c r="DW21" s="20">
        <f>100*Monatswerte!DW21/Erwerbspersonen!$D22</f>
        <v>2.0898691953388862</v>
      </c>
      <c r="DX21" s="20">
        <f>100*Monatswerte!DX21/Erwerbspersonen!$D22</f>
        <v>1.997150952422343</v>
      </c>
      <c r="DY21" s="20">
        <f>100*Monatswerte!DY21/Erwerbspersonen!$D22</f>
        <v>1.956354925539064</v>
      </c>
      <c r="DZ21" s="20">
        <f>100*Monatswerte!DZ21/Erwerbspersonen!$D22</f>
        <v>2.0305295198722986</v>
      </c>
      <c r="EA21" s="20">
        <f>100*Monatswerte!EA21/Erwerbspersonen!$D22</f>
        <v>2.0323838847306295</v>
      </c>
      <c r="EB21" s="20">
        <f>100*Monatswerte!EB21/Erwerbspersonen!$D22</f>
        <v>2.0639080873222539</v>
      </c>
      <c r="EC21" s="20">
        <f>100*Monatswerte!EC21/Erwerbspersonen!$D22</f>
        <v>2.052781898172269</v>
      </c>
      <c r="ED21" s="20">
        <f>100*Monatswerte!ED21/Erwerbspersonen!$D22</f>
        <v>2.3364997214968914</v>
      </c>
      <c r="EE21" s="24">
        <f>100*Monatswerte!EE21/Erwerbspersonen!$D22</f>
        <v>2.4329266941300967</v>
      </c>
      <c r="EF21" s="20">
        <f>100*Monatswerte!EF21/Erwerbspersonen!$D22</f>
        <v>2.4069655861134645</v>
      </c>
      <c r="EG21" s="20">
        <f>100*Monatswerte!EG21/Erwerbspersonen!$D22</f>
        <v>2.3420628160718842</v>
      </c>
      <c r="EH21" s="20">
        <f>100*Monatswerte!EH21/Erwerbspersonen!$D22</f>
        <v>2.316101708055252</v>
      </c>
      <c r="EI21" s="20">
        <f>100*Monatswerte!EI21/Erwerbspersonen!$D22</f>
        <v>2.2641794920219875</v>
      </c>
      <c r="EJ21" s="20">
        <f>100*Monatswerte!EJ21/Erwerbspersonen!$D22</f>
        <v>2.3068298837635974</v>
      </c>
      <c r="EK21" s="20">
        <f>100*Monatswerte!EK21/Erwerbspersonen!$D22</f>
        <v>2.3531890052218691</v>
      </c>
      <c r="EL21" s="20">
        <f>100*Monatswerte!EL21/Erwerbspersonen!$D22</f>
        <v>2.5293536667633014</v>
      </c>
      <c r="EM21" s="20">
        <f>100*Monatswerte!EM21/Erwerbspersonen!$D22</f>
        <v>2.4421985184217507</v>
      </c>
      <c r="EN21" s="20">
        <f>100*Monatswerte!EN21/Erwerbspersonen!$D22</f>
        <v>2.3754413835218395</v>
      </c>
      <c r="EO21" s="20">
        <f>100*Monatswerte!EO21/Erwerbspersonen!$D22</f>
        <v>2.4737227210133756</v>
      </c>
      <c r="EP21" s="20">
        <f>100*Monatswerte!EP21/Erwerbspersonen!$D22</f>
        <v>2.8983722735711441</v>
      </c>
      <c r="EQ21" s="24">
        <f>100*Monatswerte!EQ21/Erwerbspersonen!$D22</f>
        <v>3.0003623407793416</v>
      </c>
      <c r="ER21" s="20">
        <f>100*Monatswerte!ER21/Erwerbspersonen!$D22</f>
        <v>2.9669837733293862</v>
      </c>
      <c r="ES21" s="20">
        <f>100*Monatswerte!ES21/Erwerbspersonen!$D22</f>
        <v>2.881682989846166</v>
      </c>
      <c r="ET21" s="20">
        <f>100*Monatswerte!ET21/Erwerbspersonen!$D22</f>
        <v>2.7759841929213067</v>
      </c>
      <c r="EU21" s="20">
        <f>100*Monatswerte!EU21/Erwerbspersonen!$D22</f>
        <v>2.6721397608547783</v>
      </c>
      <c r="EV21" s="20">
        <f>100*Monatswerte!EV21/Erwerbspersonen!$D22</f>
        <v>2.5404798559132868</v>
      </c>
      <c r="EW21" s="20">
        <f>100*Monatswerte!EW21/Erwerbspersonen!$D22</f>
        <v>2.5312080316216323</v>
      </c>
      <c r="EX21" s="20">
        <f>100*Monatswerte!EX21/Erwerbspersonen!$D22</f>
        <v>2.8019453009379389</v>
      </c>
      <c r="EY21" s="20">
        <f>100*Monatswerte!EY21/Erwerbspersonen!$D22</f>
        <v>2.7722754632046449</v>
      </c>
      <c r="EZ21" s="20">
        <f>100*Monatswerte!EZ21/Erwerbspersonen!$D22</f>
        <v>2.7963822063629462</v>
      </c>
      <c r="FA21" s="20">
        <f>100*Monatswerte!FA21/Erwerbspersonen!$D22</f>
        <v>2.8260520440962402</v>
      </c>
      <c r="FB21" s="26">
        <f>100*Monatswerte!FB21/Erwerbspersonen!$D22</f>
        <v>3.1357309754374949</v>
      </c>
      <c r="FC21" s="20">
        <f>100*Monatswerte!FC21/Erwerbspersonen!$E22</f>
        <v>3.1093089673141288</v>
      </c>
      <c r="FD21" s="20">
        <f>100*Monatswerte!FD21/Erwerbspersonen!$E22</f>
        <v>3.0440910354600343</v>
      </c>
      <c r="FE21" s="20">
        <f>100*Monatswerte!FE21/Erwerbspersonen!$E22</f>
        <v>2.8554878271252204</v>
      </c>
      <c r="FF21" s="20">
        <f>100*Monatswerte!FF21/Erwerbspersonen!$E22</f>
        <v>2.7885072484642586</v>
      </c>
      <c r="FG21" s="20">
        <f>100*Monatswerte!FG21/Erwerbspersonen!$E22</f>
        <v>2.6686472655972739</v>
      </c>
      <c r="FH21" s="20">
        <f>100*Monatswerte!FH21/Erwerbspersonen!$E22</f>
        <v>2.5417366955028196</v>
      </c>
      <c r="FI21" s="20">
        <f>100*Monatswerte!FI21/Erwerbspersonen!$E22</f>
        <v>2.5769896316401679</v>
      </c>
      <c r="FJ21" s="20">
        <f>100*Monatswerte!FJ21/Erwerbspersonen!$E22</f>
        <v>2.716238729382694</v>
      </c>
      <c r="FK21" s="20">
        <f>100*Monatswerte!FK21/Erwerbspersonen!$E22</f>
        <v>2.4729934700349903</v>
      </c>
      <c r="FL21" s="20">
        <f>100*Monatswerte!FL21/Erwerbspersonen!$E22</f>
        <v>2.5487872827302893</v>
      </c>
      <c r="FM21" s="20">
        <f>100*Monatswerte!FM21/Erwerbspersonen!$E22</f>
        <v>2.5681763976058307</v>
      </c>
      <c r="FN21" s="20">
        <f>100*Monatswerte!FN21/Erwerbspersonen!$E22</f>
        <v>2.8466745930908832</v>
      </c>
      <c r="FO21" s="24">
        <f>100*Monatswerte!FO21/Erwerbspersonen!$E22</f>
        <v>2.8255228314084744</v>
      </c>
      <c r="FP21" s="20">
        <f>100*Monatswerte!FP21/Erwerbspersonen!$E22</f>
        <v>2.7321025506445009</v>
      </c>
      <c r="FQ21" s="20">
        <f>100*Monatswerte!FQ21/Erwerbspersonen!$E22</f>
        <v>2.9259936993999172</v>
      </c>
      <c r="FR21" s="20">
        <f>100*Monatswerte!FR21/Erwerbspersonen!$E22</f>
        <v>2.6651219719835391</v>
      </c>
      <c r="FS21" s="20">
        <f>100*Monatswerte!FS21/Erwerbspersonen!$E22</f>
        <v>2.4359778870907745</v>
      </c>
      <c r="FT21" s="20">
        <f>100*Monatswerte!FT21/Erwerbspersonen!$E22</f>
        <v>2.2755770276658391</v>
      </c>
      <c r="FU21" s="20">
        <f>100*Monatswerte!FU21/Erwerbspersonen!$E22</f>
        <v>2.2508999723696954</v>
      </c>
      <c r="FV21" s="20">
        <f>100*Monatswerte!FV21/Erwerbspersonen!$E22</f>
        <v>2.3108299638031875</v>
      </c>
      <c r="FW21" s="20">
        <f>100*Monatswerte!FW21/Erwerbspersonen!$E22</f>
        <v>2.2614758532108996</v>
      </c>
      <c r="FX21" s="20">
        <f>100*Monatswerte!FX21/Erwerbspersonen!$E22</f>
        <v>2.0957870533653624</v>
      </c>
      <c r="FY21" s="20">
        <f>100*Monatswerte!FY21/Erwerbspersonen!$E22</f>
        <v>2.1328026363095782</v>
      </c>
      <c r="FZ21" s="26">
        <f>100*Monatswerte!FZ21/Erwerbspersonen!$E22</f>
        <v>2.3266937850649945</v>
      </c>
      <c r="GA21" s="20">
        <f>100*Monatswerte!GA21/Erwerbspersonen!$E22</f>
        <v>2.3760478956572819</v>
      </c>
      <c r="GB21" s="20">
        <f>100*Monatswerte!GB21/Erwerbspersonen!$E22</f>
        <v>2.3513708403611382</v>
      </c>
      <c r="GC21" s="20">
        <f>100*Monatswerte!GC21/Erwerbspersonen!$E22</f>
        <v>2.2315108574941536</v>
      </c>
      <c r="GD21" s="20">
        <f>100*Monatswerte!GD21/Erwerbspersonen!$E22</f>
        <v>2.0570088236142792</v>
      </c>
      <c r="GE21" s="20">
        <f>100*Monatswerte!GE21/Erwerbspersonen!$E22</f>
        <v>1.984740304532715</v>
      </c>
      <c r="GF21" s="20">
        <f>100*Monatswerte!GF21/Erwerbspersonen!$E22</f>
        <v>1.8877947301550069</v>
      </c>
      <c r="GG21" s="20">
        <f>100*Monatswerte!GG21/Erwerbspersonen!$E22</f>
        <v>1.9248103130992227</v>
      </c>
      <c r="GH21" s="20">
        <f>100*Monatswerte!GH21/Erwerbspersonen!$E22</f>
        <v>1.9371488407472945</v>
      </c>
      <c r="GI21" s="20">
        <f>100*Monatswerte!GI21/Erwerbspersonen!$E22</f>
        <v>1.9230476662923552</v>
      </c>
      <c r="GJ21" s="20">
        <f>100*Monatswerte!GJ21/Erwerbspersonen!$E22</f>
        <v>2.048195589579942</v>
      </c>
      <c r="GK21" s="20">
        <f>100*Monatswerte!GK21/Erwerbspersonen!$E22</f>
        <v>2.1927326277430703</v>
      </c>
      <c r="GL21" s="26">
        <f>100*Monatswerte!GL21/Erwerbspersonen!$E22</f>
        <v>2.2879155553139112</v>
      </c>
    </row>
    <row r="22" spans="1:194" s="1" customFormat="1" x14ac:dyDescent="0.2">
      <c r="A22" s="1" t="s">
        <v>33</v>
      </c>
      <c r="B22" s="1">
        <v>17</v>
      </c>
      <c r="C22" s="20">
        <f>100*Monatswerte!C22/Erwerbspersonen!$B23</f>
        <v>3.4454358270418668</v>
      </c>
      <c r="D22" s="20">
        <f>100*Monatswerte!D22/Erwerbspersonen!$B23</f>
        <v>3.321894303363075</v>
      </c>
      <c r="E22" s="20">
        <f>100*Monatswerte!E22/Erwerbspersonen!$B23</f>
        <v>3.2120796156485931</v>
      </c>
      <c r="F22" s="20">
        <f>100*Monatswerte!F22/Erwerbspersonen!$B23</f>
        <v>2.9512697323266988</v>
      </c>
      <c r="G22" s="20">
        <f>100*Monatswerte!G22/Erwerbspersonen!$B23</f>
        <v>2.676733013040494</v>
      </c>
      <c r="H22" s="20">
        <f>100*Monatswerte!H22/Erwerbspersonen!$B23</f>
        <v>2.5120109814687717</v>
      </c>
      <c r="I22" s="20">
        <f>100*Monatswerte!I22/Erwerbspersonen!$B23</f>
        <v>2.7179135209334246</v>
      </c>
      <c r="J22" s="20">
        <f>100*Monatswerte!J22/Erwerbspersonen!$B23</f>
        <v>2.8140013726835966</v>
      </c>
      <c r="K22" s="20">
        <f>100*Monatswerte!K22/Erwerbspersonen!$B23</f>
        <v>2.7041866849691147</v>
      </c>
      <c r="L22" s="20">
        <f>100*Monatswerte!L22/Erwerbspersonen!$B23</f>
        <v>2.4433768016472204</v>
      </c>
      <c r="M22" s="20">
        <f>100*Monatswerte!M22/Erwerbspersonen!$B23</f>
        <v>2.5120109814687717</v>
      </c>
      <c r="N22" s="26">
        <f>100*Monatswerte!N22/Erwerbspersonen!$B23</f>
        <v>2.6492793411118738</v>
      </c>
      <c r="O22" s="20">
        <f>100*Monatswerte!O22/Erwerbspersonen!$B23</f>
        <v>2.6630061770761841</v>
      </c>
      <c r="P22" s="20">
        <f>100*Monatswerte!P22/Erwerbspersonen!$B23</f>
        <v>2.6630061770761841</v>
      </c>
      <c r="Q22" s="20">
        <f>100*Monatswerte!Q22/Erwerbspersonen!$B23</f>
        <v>2.676733013040494</v>
      </c>
      <c r="R22" s="20">
        <f>100*Monatswerte!R22/Erwerbspersonen!$B23</f>
        <v>2.5394646533973919</v>
      </c>
      <c r="S22" s="20">
        <f>100*Monatswerte!S22/Erwerbspersonen!$B23</f>
        <v>2.3747426218256691</v>
      </c>
      <c r="T22" s="20">
        <f>100*Monatswerte!T22/Erwerbspersonen!$B23</f>
        <v>2.1413864104323954</v>
      </c>
      <c r="U22" s="20">
        <f>100*Monatswerte!U22/Erwerbspersonen!$B23</f>
        <v>2.4571036376115307</v>
      </c>
      <c r="V22" s="20">
        <f>100*Monatswerte!V22/Erwerbspersonen!$B23</f>
        <v>2.5120109814687717</v>
      </c>
      <c r="W22" s="20">
        <f>100*Monatswerte!W22/Erwerbspersonen!$B23</f>
        <v>2.5257378174330816</v>
      </c>
      <c r="X22" s="20">
        <f>100*Monatswerte!X22/Erwerbspersonen!$B23</f>
        <v>2.4571036376115307</v>
      </c>
      <c r="Y22" s="20">
        <f>100*Monatswerte!Y22/Erwerbspersonen!$B23</f>
        <v>2.7728208647906656</v>
      </c>
      <c r="Z22" s="26">
        <f>100*Monatswerte!Z22/Erwerbspersonen!$B23</f>
        <v>2.5806451612903225</v>
      </c>
      <c r="AA22" s="20">
        <f>100*Monatswerte!AA22/Erwerbspersonen!$B23</f>
        <v>2.9238160603980781</v>
      </c>
      <c r="AB22" s="20">
        <f>100*Monatswerte!AB22/Erwerbspersonen!$B23</f>
        <v>2.8963623884694578</v>
      </c>
      <c r="AC22" s="20">
        <f>100*Monatswerte!AC22/Erwerbspersonen!$B23</f>
        <v>2.676733013040494</v>
      </c>
      <c r="AD22" s="20">
        <f>100*Monatswerte!AD22/Erwerbspersonen!$B23</f>
        <v>2.731640356897735</v>
      </c>
      <c r="AE22" s="20">
        <f>100*Monatswerte!AE22/Erwerbspersonen!$B23</f>
        <v>2.4708304735758406</v>
      </c>
      <c r="AF22" s="20">
        <f>100*Monatswerte!AF22/Erwerbspersonen!$B23</f>
        <v>2.3472889498970488</v>
      </c>
      <c r="AG22" s="20">
        <f>100*Monatswerte!AG22/Erwerbspersonen!$B23</f>
        <v>2.3061084420041182</v>
      </c>
      <c r="AH22" s="20">
        <f>100*Monatswerte!AH22/Erwerbspersonen!$B23</f>
        <v>2.1962937542896364</v>
      </c>
      <c r="AI22" s="20">
        <f>100*Monatswerte!AI22/Erwerbspersonen!$B23</f>
        <v>2.0864790665751545</v>
      </c>
      <c r="AJ22" s="20">
        <f>100*Monatswerte!AJ22/Erwerbspersonen!$B23</f>
        <v>2.1139327385037747</v>
      </c>
      <c r="AK22" s="20">
        <f>100*Monatswerte!AK22/Erwerbspersonen!$B23</f>
        <v>2.0590253946465338</v>
      </c>
      <c r="AL22" s="26">
        <f>100*Monatswerte!AL22/Erwerbspersonen!$B23</f>
        <v>2.1688400823610157</v>
      </c>
      <c r="AM22" s="20">
        <f>100*Monatswerte!AM22/Erwerbspersonen!$B23</f>
        <v>2.4159231297185997</v>
      </c>
      <c r="AN22" s="20">
        <f>100*Monatswerte!AN22/Erwerbspersonen!$B23</f>
        <v>2.3747426218256691</v>
      </c>
      <c r="AO22" s="20">
        <f>100*Monatswerte!AO22/Erwerbspersonen!$B23</f>
        <v>2.1688400823610157</v>
      </c>
      <c r="AP22" s="20">
        <f>100*Monatswerte!AP22/Erwerbspersonen!$B23</f>
        <v>2.1276595744680851</v>
      </c>
      <c r="AQ22" s="20">
        <f>100*Monatswerte!AQ22/Erwerbspersonen!$B23</f>
        <v>2.0864790665751545</v>
      </c>
      <c r="AR22" s="20">
        <f>100*Monatswerte!AR22/Erwerbspersonen!$B23</f>
        <v>2.1002059025394648</v>
      </c>
      <c r="AS22" s="20">
        <f>100*Monatswerte!AS22/Erwerbspersonen!$B23</f>
        <v>2.0864790665751545</v>
      </c>
      <c r="AT22" s="20">
        <f>100*Monatswerte!AT22/Erwerbspersonen!$B23</f>
        <v>1.9766643788606726</v>
      </c>
      <c r="AU22" s="20">
        <f>100*Monatswerte!AU22/Erwerbspersonen!$B23</f>
        <v>1.7295813315030886</v>
      </c>
      <c r="AV22" s="20">
        <f>100*Monatswerte!AV22/Erwerbspersonen!$B23</f>
        <v>1.5374056280027453</v>
      </c>
      <c r="AW22" s="20">
        <f>100*Monatswerte!AW22/Erwerbspersonen!$B23</f>
        <v>1.6609471516815375</v>
      </c>
      <c r="AX22" s="26">
        <f>100*Monatswerte!AX22/Erwerbspersonen!$B23</f>
        <v>1.7433081674673987</v>
      </c>
      <c r="AY22" s="20">
        <f>100*Monatswerte!AY22/Erwerbspersonen!$C23</f>
        <v>1.927019270192702</v>
      </c>
      <c r="AZ22" s="20">
        <f>100*Monatswerte!AZ22/Erwerbspersonen!$C23</f>
        <v>1.913352466858002</v>
      </c>
      <c r="BA22" s="20">
        <f>100*Monatswerte!BA22/Erwerbspersonen!$C23</f>
        <v>1.7766844335110017</v>
      </c>
      <c r="BB22" s="20">
        <f>100*Monatswerte!BB22/Erwerbspersonen!$C23</f>
        <v>2.0090200902009019</v>
      </c>
      <c r="BC22" s="20">
        <f>100*Monatswerte!BC22/Erwerbspersonen!$C23</f>
        <v>1.8450184501845019</v>
      </c>
      <c r="BD22" s="20">
        <f>100*Monatswerte!BD22/Erwerbspersonen!$C23</f>
        <v>1.6673500068334017</v>
      </c>
      <c r="BE22" s="20">
        <f>100*Monatswerte!BE22/Erwerbspersonen!$C23</f>
        <v>1.7630176301763019</v>
      </c>
      <c r="BF22" s="20">
        <f>100*Monatswerte!BF22/Erwerbspersonen!$C23</f>
        <v>1.7083504168375017</v>
      </c>
      <c r="BG22" s="20">
        <f>100*Monatswerte!BG22/Erwerbspersonen!$C23</f>
        <v>1.7493508268416018</v>
      </c>
      <c r="BH22" s="20">
        <f>100*Monatswerte!BH22/Erwerbspersonen!$C23</f>
        <v>1.7493508268416018</v>
      </c>
      <c r="BI22" s="20">
        <f>100*Monatswerte!BI22/Erwerbspersonen!$C23</f>
        <v>1.8450184501845019</v>
      </c>
      <c r="BJ22" s="26">
        <f>100*Monatswerte!BJ22/Erwerbspersonen!$C23</f>
        <v>2.2276889435561023</v>
      </c>
      <c r="BK22" s="20">
        <f>100*Monatswerte!BK22/Erwerbspersonen!$C23</f>
        <v>2.4053573869072022</v>
      </c>
      <c r="BL22" s="20">
        <f>100*Monatswerte!BL22/Erwerbspersonen!$C23</f>
        <v>2.8836955036217029</v>
      </c>
      <c r="BM22" s="20">
        <f>100*Monatswerte!BM22/Erwerbspersonen!$C23</f>
        <v>3.2526991936586032</v>
      </c>
      <c r="BN22" s="20">
        <f>100*Monatswerte!BN22/Erwerbspersonen!$C23</f>
        <v>3.3073664069974034</v>
      </c>
      <c r="BO22" s="20">
        <f>100*Monatswerte!BO22/Erwerbspersonen!$C23</f>
        <v>3.6080360803608036</v>
      </c>
      <c r="BP22" s="20">
        <f>100*Monatswerte!BP22/Erwerbspersonen!$C23</f>
        <v>3.8540385403854041</v>
      </c>
      <c r="BQ22" s="20">
        <f>100*Monatswerte!BQ22/Erwerbspersonen!$C23</f>
        <v>3.8677053437201039</v>
      </c>
      <c r="BR22" s="20">
        <f>100*Monatswerte!BR22/Erwerbspersonen!$C23</f>
        <v>3.8403717370507038</v>
      </c>
      <c r="BS22" s="20">
        <f>100*Monatswerte!BS22/Erwerbspersonen!$C23</f>
        <v>3.6763700970343036</v>
      </c>
      <c r="BT22" s="20">
        <f>100*Monatswerte!BT22/Erwerbspersonen!$C23</f>
        <v>3.7583709170425039</v>
      </c>
      <c r="BU22" s="20">
        <f>100*Monatswerte!BU22/Erwerbspersonen!$C23</f>
        <v>3.9360393603936039</v>
      </c>
      <c r="BV22" s="26">
        <f>100*Monatswerte!BV22/Erwerbspersonen!$C23</f>
        <v>4.2367090337570046</v>
      </c>
      <c r="BW22" s="20">
        <f>100*Monatswerte!BW22/Erwerbspersonen!$C23</f>
        <v>4.3050430504305046</v>
      </c>
      <c r="BX22" s="20">
        <f>100*Monatswerte!BX22/Erwerbspersonen!$C23</f>
        <v>4.4280442804428048</v>
      </c>
      <c r="BY22" s="20">
        <f>100*Monatswerte!BY22/Erwerbspersonen!$C23</f>
        <v>4.1957086237529042</v>
      </c>
      <c r="BZ22" s="20">
        <f>100*Monatswerte!BZ22/Erwerbspersonen!$C23</f>
        <v>3.7993713270466039</v>
      </c>
      <c r="CA22" s="20">
        <f>100*Monatswerte!CA22/Erwerbspersonen!$C23</f>
        <v>3.5670356703567037</v>
      </c>
      <c r="CB22" s="20">
        <f>100*Monatswerte!CB22/Erwerbspersonen!$C23</f>
        <v>3.4167008336750033</v>
      </c>
      <c r="CC22" s="20">
        <f>100*Monatswerte!CC22/Erwerbspersonen!$C23</f>
        <v>3.1843651769851031</v>
      </c>
      <c r="CD22" s="20">
        <f>100*Monatswerte!CD22/Erwerbspersonen!$C23</f>
        <v>3.0476971436381031</v>
      </c>
      <c r="CE22" s="20">
        <f>100*Monatswerte!CE22/Erwerbspersonen!$C23</f>
        <v>2.7060270602706029</v>
      </c>
      <c r="CF22" s="20">
        <f>100*Monatswerte!CF22/Erwerbspersonen!$C23</f>
        <v>2.7060270602706029</v>
      </c>
      <c r="CG22" s="20">
        <f>100*Monatswerte!CG22/Erwerbspersonen!$C23</f>
        <v>2.4600246002460024</v>
      </c>
      <c r="CH22" s="26">
        <f>100*Monatswerte!CH22/Erwerbspersonen!$C23</f>
        <v>2.6103594369277028</v>
      </c>
      <c r="CI22" s="20">
        <f>100*Monatswerte!CI22/Erwerbspersonen!$C23</f>
        <v>2.6240262402624026</v>
      </c>
      <c r="CJ22" s="20">
        <f>100*Monatswerte!CJ22/Erwerbspersonen!$C23</f>
        <v>2.4190241902419025</v>
      </c>
      <c r="CK22" s="20">
        <f>100*Monatswerte!CK22/Erwerbspersonen!$C23</f>
        <v>2.3916905835725024</v>
      </c>
      <c r="CL22" s="20">
        <f>100*Monatswerte!CL22/Erwerbspersonen!$C23</f>
        <v>2.1320213202132021</v>
      </c>
      <c r="CM22" s="20">
        <f>100*Monatswerte!CM22/Erwerbspersonen!$C23</f>
        <v>1.7220172201722017</v>
      </c>
      <c r="CN22" s="20">
        <f>100*Monatswerte!CN22/Erwerbspersonen!$C23</f>
        <v>1.7083504168375017</v>
      </c>
      <c r="CO22" s="20">
        <f>100*Monatswerte!CO22/Erwerbspersonen!$C23</f>
        <v>1.7083504168375017</v>
      </c>
      <c r="CP22" s="20">
        <f>100*Monatswerte!CP22/Erwerbspersonen!$C23</f>
        <v>1.7493508268416018</v>
      </c>
      <c r="CQ22" s="20">
        <f>100*Monatswerte!CQ22/Erwerbspersonen!$C23</f>
        <v>1.6810168101681018</v>
      </c>
      <c r="CR22" s="20">
        <f>100*Monatswerte!CR22/Erwerbspersonen!$C23</f>
        <v>1.7630176301763019</v>
      </c>
      <c r="CS22" s="20">
        <f>100*Monatswerte!CS22/Erwerbspersonen!$C23</f>
        <v>2.0226868935356022</v>
      </c>
      <c r="CT22" s="26">
        <f>100*Monatswerte!CT22/Erwerbspersonen!$C23</f>
        <v>2.3370233702337022</v>
      </c>
      <c r="CU22" s="20">
        <f>100*Monatswerte!CU22/Erwerbspersonen!$C23</f>
        <v>2.5010250102501024</v>
      </c>
      <c r="CV22" s="20">
        <f>100*Monatswerte!CV22/Erwerbspersonen!$C23</f>
        <v>2.4326909935766023</v>
      </c>
      <c r="CW22" s="20">
        <f>100*Monatswerte!CW22/Erwerbspersonen!$C23</f>
        <v>2.3780237802378026</v>
      </c>
      <c r="CX22" s="20">
        <f>100*Monatswerte!CX22/Erwerbspersonen!$C23</f>
        <v>2.0090200902009019</v>
      </c>
      <c r="CY22" s="20">
        <f>100*Monatswerte!CY22/Erwerbspersonen!$C23</f>
        <v>2.1593549268826022</v>
      </c>
      <c r="CZ22" s="20">
        <f>100*Monatswerte!CZ22/Erwerbspersonen!$C23</f>
        <v>1.9953532868662021</v>
      </c>
      <c r="DA22" s="20">
        <f>100*Monatswerte!DA22/Erwerbspersonen!$C23</f>
        <v>2.0226868935356022</v>
      </c>
      <c r="DB22" s="20">
        <f>100*Monatswerte!DB22/Erwerbspersonen!$C23</f>
        <v>2.1183545168785023</v>
      </c>
      <c r="DC22" s="20">
        <f>100*Monatswerte!DC22/Erwerbspersonen!$C23</f>
        <v>2.1183545168785023</v>
      </c>
      <c r="DD22" s="20">
        <f>100*Monatswerte!DD22/Erwerbspersonen!$C23</f>
        <v>2.2550225502255024</v>
      </c>
      <c r="DE22" s="20">
        <f>100*Monatswerte!DE22/Erwerbspersonen!$C23</f>
        <v>2.3780237802378026</v>
      </c>
      <c r="DF22" s="26">
        <f>100*Monatswerte!DF22/Erwerbspersonen!$C23</f>
        <v>2.6376930435971024</v>
      </c>
      <c r="DG22" s="20">
        <f>100*Monatswerte!DG22/Erwerbspersonen!$C23</f>
        <v>2.8700287002870031</v>
      </c>
      <c r="DH22" s="20">
        <f>100*Monatswerte!DH22/Erwerbspersonen!$C23</f>
        <v>2.7743610769441029</v>
      </c>
      <c r="DI22" s="20">
        <f>100*Monatswerte!DI22/Erwerbspersonen!$C23</f>
        <v>2.5693590269236024</v>
      </c>
      <c r="DJ22" s="20">
        <f>100*Monatswerte!DJ22/Erwerbspersonen!$C23</f>
        <v>2.5693590269236024</v>
      </c>
      <c r="DK22" s="20">
        <f>100*Monatswerte!DK22/Erwerbspersonen!$C23</f>
        <v>2.5146918135848026</v>
      </c>
      <c r="DL22" s="20">
        <f>100*Monatswerte!DL22/Erwerbspersonen!$C23</f>
        <v>2.5010250102501024</v>
      </c>
      <c r="DM22" s="20">
        <f>100*Monatswerte!DM22/Erwerbspersonen!$C23</f>
        <v>2.7470274702747028</v>
      </c>
      <c r="DN22" s="20">
        <f>100*Monatswerte!DN22/Erwerbspersonen!$C23</f>
        <v>2.6376930435971024</v>
      </c>
      <c r="DO22" s="20">
        <f>100*Monatswerte!DO22/Erwerbspersonen!$C23</f>
        <v>2.3780237802378026</v>
      </c>
      <c r="DP22" s="20">
        <f>100*Monatswerte!DP22/Erwerbspersonen!$C23</f>
        <v>2.4326909935766023</v>
      </c>
      <c r="DQ22" s="20">
        <f>100*Monatswerte!DQ22/Erwerbspersonen!$C23</f>
        <v>2.6103594369277028</v>
      </c>
      <c r="DR22" s="26">
        <f>100*Monatswerte!DR22/Erwerbspersonen!$C23</f>
        <v>2.7606942736094027</v>
      </c>
      <c r="DS22" s="20">
        <f>100*Monatswerte!DS22/Erwerbspersonen!$D23</f>
        <v>2.8375858096193833</v>
      </c>
      <c r="DT22" s="20">
        <f>100*Monatswerte!DT22/Erwerbspersonen!$D23</f>
        <v>2.6924070007551357</v>
      </c>
      <c r="DU22" s="20">
        <f>100*Monatswerte!DU22/Erwerbspersonen!$D23</f>
        <v>2.4812378242253215</v>
      </c>
      <c r="DV22" s="20">
        <f>100*Monatswerte!DV22/Erwerbspersonen!$D23</f>
        <v>2.2964647947617336</v>
      </c>
      <c r="DW22" s="20">
        <f>100*Monatswerte!DW22/Erwerbspersonen!$D23</f>
        <v>2.2700686476955068</v>
      </c>
      <c r="DX22" s="20">
        <f>100*Monatswerte!DX22/Erwerbspersonen!$D23</f>
        <v>2.2700686476955068</v>
      </c>
      <c r="DY22" s="20">
        <f>100*Monatswerte!DY22/Erwerbspersonen!$D23</f>
        <v>2.2700686476955068</v>
      </c>
      <c r="DZ22" s="20">
        <f>100*Monatswerte!DZ22/Erwerbspersonen!$D23</f>
        <v>2.309662868294847</v>
      </c>
      <c r="EA22" s="20">
        <f>100*Monatswerte!EA22/Erwerbspersonen!$D23</f>
        <v>2.2304744270961665</v>
      </c>
      <c r="EB22" s="20">
        <f>100*Monatswerte!EB22/Erwerbspersonen!$D23</f>
        <v>2.2040782800299397</v>
      </c>
      <c r="EC22" s="20">
        <f>100*Monatswerte!EC22/Erwerbspersonen!$D23</f>
        <v>2.4152474565597544</v>
      </c>
      <c r="ED22" s="20">
        <f>100*Monatswerte!ED22/Erwerbspersonen!$D23</f>
        <v>2.4152474565597544</v>
      </c>
      <c r="EE22" s="24">
        <f>100*Monatswerte!EE22/Erwerbspersonen!$D23</f>
        <v>2.3360590153610739</v>
      </c>
      <c r="EF22" s="20">
        <f>100*Monatswerte!EF22/Erwerbspersonen!$D23</f>
        <v>2.3228609418279604</v>
      </c>
      <c r="EG22" s="20">
        <f>100*Monatswerte!EG22/Erwerbspersonen!$D23</f>
        <v>2.468039750692208</v>
      </c>
      <c r="EH22" s="20">
        <f>100*Monatswerte!EH22/Erwerbspersonen!$D23</f>
        <v>2.4152474565597544</v>
      </c>
      <c r="EI22" s="20">
        <f>100*Monatswerte!EI22/Erwerbspersonen!$D23</f>
        <v>2.2304744270961665</v>
      </c>
      <c r="EJ22" s="20">
        <f>100*Monatswerte!EJ22/Erwerbspersonen!$D23</f>
        <v>2.3888513094935275</v>
      </c>
      <c r="EK22" s="20">
        <f>100*Monatswerte!EK22/Erwerbspersonen!$D23</f>
        <v>2.3888513094935275</v>
      </c>
      <c r="EL22" s="20">
        <f>100*Monatswerte!EL22/Erwerbspersonen!$D23</f>
        <v>2.4020493830266409</v>
      </c>
      <c r="EM22" s="20">
        <f>100*Monatswerte!EM22/Erwerbspersonen!$D23</f>
        <v>2.2964647947617336</v>
      </c>
      <c r="EN22" s="20">
        <f>100*Monatswerte!EN22/Erwerbspersonen!$D23</f>
        <v>2.5076339712915483</v>
      </c>
      <c r="EO22" s="20">
        <f>100*Monatswerte!EO22/Erwerbspersonen!$D23</f>
        <v>2.5736243389571154</v>
      </c>
      <c r="EP22" s="20">
        <f>100*Monatswerte!EP22/Erwerbspersonen!$D23</f>
        <v>3.048754986149198</v>
      </c>
      <c r="EQ22" s="24">
        <f>100*Monatswerte!EQ22/Erwerbspersonen!$D23</f>
        <v>3.1279434273478786</v>
      </c>
      <c r="ER22" s="20">
        <f>100*Monatswerte!ER22/Erwerbspersonen!$D23</f>
        <v>3.1015472802816517</v>
      </c>
      <c r="ES22" s="20">
        <f>100*Monatswerte!ES22/Erwerbspersonen!$D23</f>
        <v>2.9299723243511773</v>
      </c>
      <c r="ET22" s="20">
        <f>100*Monatswerte!ET22/Erwerbspersonen!$D23</f>
        <v>2.7583973684207028</v>
      </c>
      <c r="EU22" s="20">
        <f>100*Monatswerte!EU22/Erwerbspersonen!$D23</f>
        <v>2.732001221354476</v>
      </c>
      <c r="EV22" s="20">
        <f>100*Monatswerte!EV22/Erwerbspersonen!$D23</f>
        <v>2.468039750692208</v>
      </c>
      <c r="EW22" s="20">
        <f>100*Monatswerte!EW22/Erwerbspersonen!$D23</f>
        <v>2.560426265424002</v>
      </c>
      <c r="EX22" s="20">
        <f>100*Monatswerte!EX22/Erwerbspersonen!$D23</f>
        <v>2.8507838831524968</v>
      </c>
      <c r="EY22" s="20">
        <f>100*Monatswerte!EY22/Erwerbspersonen!$D23</f>
        <v>2.890378103751837</v>
      </c>
      <c r="EZ22" s="20">
        <f>100*Monatswerte!EZ22/Erwerbspersonen!$D23</f>
        <v>2.890378103751837</v>
      </c>
      <c r="FA22" s="20">
        <f>100*Monatswerte!FA22/Erwerbspersonen!$D23</f>
        <v>2.9827646184836309</v>
      </c>
      <c r="FB22" s="26">
        <f>100*Monatswerte!FB22/Erwerbspersonen!$D23</f>
        <v>2.9827646184836309</v>
      </c>
      <c r="FC22" s="20">
        <f>100*Monatswerte!FC22/Erwerbspersonen!$E23</f>
        <v>3.0379886790191186</v>
      </c>
      <c r="FD22" s="20">
        <f>100*Monatswerte!FD22/Erwerbspersonen!$E23</f>
        <v>3.0766071791761411</v>
      </c>
      <c r="FE22" s="20">
        <f>100*Monatswerte!FE22/Erwerbspersonen!$E23</f>
        <v>3.1795898462615351</v>
      </c>
      <c r="FF22" s="20">
        <f>100*Monatswerte!FF22/Erwerbspersonen!$E23</f>
        <v>2.8963875117767022</v>
      </c>
      <c r="FG22" s="20">
        <f>100*Monatswerte!FG22/Erwerbspersonen!$E23</f>
        <v>2.7805320113056338</v>
      </c>
      <c r="FH22" s="20">
        <f>100*Monatswerte!FH22/Erwerbspersonen!$E23</f>
        <v>2.6389308440632173</v>
      </c>
      <c r="FI22" s="20">
        <f>100*Monatswerte!FI22/Erwerbspersonen!$E23</f>
        <v>2.6518036774488918</v>
      </c>
      <c r="FJ22" s="20">
        <f>100*Monatswerte!FJ22/Erwerbspersonen!$E23</f>
        <v>2.5230753435921494</v>
      </c>
      <c r="FK22" s="20">
        <f>100*Monatswerte!FK22/Erwerbspersonen!$E23</f>
        <v>2.6260580106775433</v>
      </c>
      <c r="FL22" s="20">
        <f>100*Monatswerte!FL22/Erwerbspersonen!$E23</f>
        <v>2.5230753435921494</v>
      </c>
      <c r="FM22" s="20">
        <f>100*Monatswerte!FM22/Erwerbspersonen!$E23</f>
        <v>2.4200926765067554</v>
      </c>
      <c r="FN22" s="20">
        <f>100*Monatswerte!FN22/Erwerbspersonen!$E23</f>
        <v>2.6518036774488918</v>
      </c>
      <c r="FO22" s="24">
        <f>100*Monatswerte!FO22/Erwerbspersonen!$E23</f>
        <v>2.7032950109915888</v>
      </c>
      <c r="FP22" s="20">
        <f>100*Monatswerte!FP22/Erwerbspersonen!$E23</f>
        <v>2.5102025102064749</v>
      </c>
      <c r="FQ22" s="20">
        <f>100*Monatswerte!FQ22/Erwerbspersonen!$E23</f>
        <v>2.5230753435921494</v>
      </c>
      <c r="FR22" s="20">
        <f>100*Monatswerte!FR22/Erwerbspersonen!$E23</f>
        <v>2.111144675250574</v>
      </c>
      <c r="FS22" s="20">
        <f>100*Monatswerte!FS22/Erwerbspersonen!$E23</f>
        <v>1.8794336743084377</v>
      </c>
      <c r="FT22" s="20">
        <f>100*Monatswerte!FT22/Erwerbspersonen!$E23</f>
        <v>1.7893238406087182</v>
      </c>
      <c r="FU22" s="20">
        <f>100*Monatswerte!FU22/Erwerbspersonen!$E23</f>
        <v>1.7635781738373697</v>
      </c>
      <c r="FV22" s="20">
        <f>100*Monatswerte!FV22/Erwerbspersonen!$E23</f>
        <v>1.8536880075370894</v>
      </c>
      <c r="FW22" s="20">
        <f>100*Monatswerte!FW22/Erwerbspersonen!$E23</f>
        <v>1.7893238406087182</v>
      </c>
      <c r="FX22" s="20">
        <f>100*Monatswerte!FX22/Erwerbspersonen!$E23</f>
        <v>1.609104173209279</v>
      </c>
      <c r="FY22" s="20">
        <f>100*Monatswerte!FY22/Erwerbspersonen!$E23</f>
        <v>1.4803758393525366</v>
      </c>
      <c r="FZ22" s="26">
        <f>100*Monatswerte!FZ22/Erwerbspersonen!$E23</f>
        <v>1.6219770065949533</v>
      </c>
      <c r="GA22" s="20">
        <f>100*Monatswerte!GA22/Erwerbspersonen!$E23</f>
        <v>1.8923065076941119</v>
      </c>
      <c r="GB22" s="20">
        <f>100*Monatswerte!GB22/Erwerbspersonen!$E23</f>
        <v>1.8665608409227636</v>
      </c>
      <c r="GC22" s="20">
        <f>100*Monatswerte!GC22/Erwerbspersonen!$E23</f>
        <v>1.8794336743084377</v>
      </c>
      <c r="GD22" s="20">
        <f>100*Monatswerte!GD22/Erwerbspersonen!$E23</f>
        <v>1.6992140069089985</v>
      </c>
      <c r="GE22" s="20">
        <f>100*Monatswerte!GE22/Erwerbspersonen!$E23</f>
        <v>1.4031388390384911</v>
      </c>
      <c r="GF22" s="20">
        <f>100*Monatswerte!GF22/Erwerbspersonen!$E23</f>
        <v>1.3259018387244459</v>
      </c>
      <c r="GG22" s="20">
        <f>100*Monatswerte!GG22/Erwerbspersonen!$E23</f>
        <v>1.4675030059668623</v>
      </c>
      <c r="GH22" s="20">
        <f>100*Monatswerte!GH22/Erwerbspersonen!$E23</f>
        <v>1.5447400062809078</v>
      </c>
      <c r="GI22" s="20">
        <f>100*Monatswerte!GI22/Erwerbspersonen!$E23</f>
        <v>1.5833585064379305</v>
      </c>
      <c r="GJ22" s="20">
        <f>100*Monatswerte!GJ22/Erwerbspersonen!$E23</f>
        <v>1.609104173209279</v>
      </c>
      <c r="GK22" s="20">
        <f>100*Monatswerte!GK22/Erwerbspersonen!$E23</f>
        <v>1.5704856730522563</v>
      </c>
      <c r="GL22" s="26">
        <f>100*Monatswerte!GL22/Erwerbspersonen!$E23</f>
        <v>1.8150695073800667</v>
      </c>
    </row>
    <row r="23" spans="1:194" s="1" customFormat="1" x14ac:dyDescent="0.2">
      <c r="A23" s="1" t="s">
        <v>34</v>
      </c>
      <c r="B23" s="1">
        <v>18</v>
      </c>
      <c r="C23" s="20">
        <f>100*Monatswerte!C23/Erwerbspersonen!$B24</f>
        <v>2.6523599975887637</v>
      </c>
      <c r="D23" s="20">
        <f>100*Monatswerte!D23/Erwerbspersonen!$B24</f>
        <v>2.7488094520465367</v>
      </c>
      <c r="E23" s="20">
        <f>100*Monatswerte!E23/Erwerbspersonen!$B24</f>
        <v>2.6282476339743202</v>
      </c>
      <c r="F23" s="20">
        <f>100*Monatswerte!F23/Erwerbspersonen!$B24</f>
        <v>2.598107179456266</v>
      </c>
      <c r="G23" s="20">
        <f>100*Monatswerte!G23/Erwerbspersonen!$B24</f>
        <v>2.5860509976490444</v>
      </c>
      <c r="H23" s="20">
        <f>100*Monatswerte!H23/Erwerbspersonen!$B24</f>
        <v>2.5197419977093256</v>
      </c>
      <c r="I23" s="20">
        <f>100*Monatswerte!I23/Erwerbspersonen!$B24</f>
        <v>2.5076858159021036</v>
      </c>
      <c r="J23" s="20">
        <f>100*Monatswerte!J23/Erwerbspersonen!$B24</f>
        <v>2.5438543613237687</v>
      </c>
      <c r="K23" s="20">
        <f>100*Monatswerte!K23/Erwerbspersonen!$B24</f>
        <v>2.4534329977696063</v>
      </c>
      <c r="L23" s="20">
        <f>100*Monatswerte!L23/Erwerbspersonen!$B24</f>
        <v>2.5257700886129362</v>
      </c>
      <c r="M23" s="20">
        <f>100*Monatswerte!M23/Erwerbspersonen!$B24</f>
        <v>2.5438543613237687</v>
      </c>
      <c r="N23" s="26">
        <f>100*Monatswerte!N23/Erwerbspersonen!$B24</f>
        <v>2.8030622701790344</v>
      </c>
      <c r="O23" s="20">
        <f>100*Monatswerte!O23/Erwerbspersonen!$B24</f>
        <v>2.7849779974682018</v>
      </c>
      <c r="P23" s="20">
        <f>100*Monatswerte!P23/Erwerbspersonen!$B24</f>
        <v>2.706612815721261</v>
      </c>
      <c r="Q23" s="20">
        <f>100*Monatswerte!Q23/Erwerbspersonen!$B24</f>
        <v>2.7186689975284826</v>
      </c>
      <c r="R23" s="20">
        <f>100*Monatswerte!R23/Erwerbspersonen!$B24</f>
        <v>2.5739948158418229</v>
      </c>
      <c r="S23" s="20">
        <f>100*Monatswerte!S23/Erwerbspersonen!$B24</f>
        <v>2.4413768159623848</v>
      </c>
      <c r="T23" s="20">
        <f>100*Monatswerte!T23/Erwerbspersonen!$B24</f>
        <v>2.4474049068659953</v>
      </c>
      <c r="U23" s="20">
        <f>100*Monatswerte!U23/Erwerbspersonen!$B24</f>
        <v>2.4654891795768279</v>
      </c>
      <c r="V23" s="20">
        <f>100*Monatswerte!V23/Erwerbspersonen!$B24</f>
        <v>2.6764723612032069</v>
      </c>
      <c r="W23" s="20">
        <f>100*Monatswerte!W23/Erwerbspersonen!$B24</f>
        <v>2.5137139068057146</v>
      </c>
      <c r="X23" s="20">
        <f>100*Monatswerte!X23/Erwerbspersonen!$B24</f>
        <v>2.4835734522876605</v>
      </c>
      <c r="Y23" s="20">
        <f>100*Monatswerte!Y23/Erwerbspersonen!$B24</f>
        <v>2.3569835433118334</v>
      </c>
      <c r="Z23" s="26">
        <f>100*Monatswerte!Z23/Erwerbspersonen!$B24</f>
        <v>2.604135270359877</v>
      </c>
      <c r="AA23" s="20">
        <f>100*Monatswerte!AA23/Erwerbspersonen!$B24</f>
        <v>2.7005847248176504</v>
      </c>
      <c r="AB23" s="20">
        <f>100*Monatswerte!AB23/Erwerbspersonen!$B24</f>
        <v>2.712640906624872</v>
      </c>
      <c r="AC23" s="20">
        <f>100*Monatswerte!AC23/Erwerbspersonen!$B24</f>
        <v>2.5920790885526555</v>
      </c>
      <c r="AD23" s="20">
        <f>100*Monatswerte!AD23/Erwerbspersonen!$B24</f>
        <v>2.3931520887334981</v>
      </c>
      <c r="AE23" s="20">
        <f>100*Monatswerte!AE23/Erwerbspersonen!$B24</f>
        <v>2.2725902706612815</v>
      </c>
      <c r="AF23" s="20">
        <f>100*Monatswerte!AF23/Erwerbspersonen!$B24</f>
        <v>2.2123093616251732</v>
      </c>
      <c r="AG23" s="20">
        <f>100*Monatswerte!AG23/Erwerbspersonen!$B24</f>
        <v>2.2303936343360058</v>
      </c>
      <c r="AH23" s="20">
        <f>100*Monatswerte!AH23/Erwerbspersonen!$B24</f>
        <v>2.049550907227681</v>
      </c>
      <c r="AI23" s="20">
        <f>100*Monatswerte!AI23/Erwerbspersonen!$B24</f>
        <v>1.9772138163843511</v>
      </c>
      <c r="AJ23" s="20">
        <f>100*Monatswerte!AJ23/Erwerbspersonen!$B24</f>
        <v>1.9289890891554644</v>
      </c>
      <c r="AK23" s="20">
        <f>100*Monatswerte!AK23/Erwerbspersonen!$B24</f>
        <v>1.8867924528301887</v>
      </c>
      <c r="AL23" s="26">
        <f>100*Monatswerte!AL23/Erwerbspersonen!$B24</f>
        <v>2.0013261799987943</v>
      </c>
      <c r="AM23" s="20">
        <f>100*Monatswerte!AM23/Erwerbspersonen!$B24</f>
        <v>2.0616070890349025</v>
      </c>
      <c r="AN23" s="20">
        <f>100*Monatswerte!AN23/Erwerbspersonen!$B24</f>
        <v>2.1218879980710108</v>
      </c>
      <c r="AO23" s="20">
        <f>100*Monatswerte!AO23/Erwerbspersonen!$B24</f>
        <v>2.04352281632407</v>
      </c>
      <c r="AP23" s="20">
        <f>100*Monatswerte!AP23/Erwerbspersonen!$B24</f>
        <v>1.947073361866297</v>
      </c>
      <c r="AQ23" s="20">
        <f>100*Monatswerte!AQ23/Erwerbspersonen!$B24</f>
        <v>1.9048767255410211</v>
      </c>
      <c r="AR23" s="20">
        <f>100*Monatswerte!AR23/Erwerbspersonen!$B24</f>
        <v>1.8204834528904696</v>
      </c>
      <c r="AS23" s="20">
        <f>100*Monatswerte!AS23/Erwerbspersonen!$B24</f>
        <v>1.838567725601302</v>
      </c>
      <c r="AT23" s="20">
        <f>100*Monatswerte!AT23/Erwerbspersonen!$B24</f>
        <v>1.8506239074085238</v>
      </c>
      <c r="AU23" s="20">
        <f>100*Monatswerte!AU23/Erwerbspersonen!$B24</f>
        <v>1.633612634878534</v>
      </c>
      <c r="AV23" s="20">
        <f>100*Monatswerte!AV23/Erwerbspersonen!$B24</f>
        <v>1.7541744529507506</v>
      </c>
      <c r="AW23" s="20">
        <f>100*Monatswerte!AW23/Erwerbspersonen!$B24</f>
        <v>1.8747362710229669</v>
      </c>
      <c r="AX23" s="26">
        <f>100*Monatswerte!AX23/Erwerbspersonen!$B24</f>
        <v>2.1218879980710108</v>
      </c>
      <c r="AY23" s="20">
        <f>100*Monatswerte!AY23/Erwerbspersonen!$C24</f>
        <v>1.7417918753478019</v>
      </c>
      <c r="AZ23" s="20">
        <f>100*Monatswerte!AZ23/Erwerbspersonen!$C24</f>
        <v>1.6471897607122983</v>
      </c>
      <c r="BA23" s="20">
        <f>100*Monatswerte!BA23/Erwerbspersonen!$C24</f>
        <v>1.5470228158041179</v>
      </c>
      <c r="BB23" s="20">
        <f>100*Monatswerte!BB23/Erwerbspersonen!$C24</f>
        <v>1.6026711185308848</v>
      </c>
      <c r="BC23" s="20">
        <f>100*Monatswerte!BC23/Erwerbspersonen!$C24</f>
        <v>1.474680022259321</v>
      </c>
      <c r="BD23" s="20">
        <f>100*Monatswerte!BD23/Erwerbspersonen!$C24</f>
        <v>1.4691151919866443</v>
      </c>
      <c r="BE23" s="20">
        <f>100*Monatswerte!BE23/Erwerbspersonen!$C24</f>
        <v>1.474680022259321</v>
      </c>
      <c r="BF23" s="20">
        <f>100*Monatswerte!BF23/Erwerbspersonen!$C24</f>
        <v>1.3912075681691709</v>
      </c>
      <c r="BG23" s="20">
        <f>100*Monatswerte!BG23/Erwerbspersonen!$C24</f>
        <v>1.5247634947134112</v>
      </c>
      <c r="BH23" s="20">
        <f>100*Monatswerte!BH23/Erwerbspersonen!$C24</f>
        <v>1.5414579855314412</v>
      </c>
      <c r="BI23" s="20">
        <f>100*Monatswerte!BI23/Erwerbspersonen!$C24</f>
        <v>1.5637173066221479</v>
      </c>
      <c r="BJ23" s="26">
        <f>100*Monatswerte!BJ23/Erwerbspersonen!$C24</f>
        <v>1.7250973845297719</v>
      </c>
      <c r="BK23" s="20">
        <f>100*Monatswerte!BK23/Erwerbspersonen!$C24</f>
        <v>1.8419588202559822</v>
      </c>
      <c r="BL23" s="20">
        <f>100*Monatswerte!BL23/Erwerbspersonen!$C24</f>
        <v>1.9643850862548693</v>
      </c>
      <c r="BM23" s="20">
        <f>100*Monatswerte!BM23/Erwerbspersonen!$C24</f>
        <v>2.0144685587089595</v>
      </c>
      <c r="BN23" s="20">
        <f>100*Monatswerte!BN23/Erwerbspersonen!$C24</f>
        <v>2.0311630495269895</v>
      </c>
      <c r="BO23" s="20">
        <f>100*Monatswerte!BO23/Erwerbspersonen!$C24</f>
        <v>2.1480244852531998</v>
      </c>
      <c r="BP23" s="20">
        <f>100*Monatswerte!BP23/Erwerbspersonen!$C24</f>
        <v>2.320534223706177</v>
      </c>
      <c r="BQ23" s="20">
        <f>100*Monatswerte!BQ23/Erwerbspersonen!$C24</f>
        <v>2.3427935447968835</v>
      </c>
      <c r="BR23" s="20">
        <f>100*Monatswerte!BR23/Erwerbspersonen!$C24</f>
        <v>2.3149693934335005</v>
      </c>
      <c r="BS23" s="20">
        <f>100*Monatswerte!BS23/Erwerbspersonen!$C24</f>
        <v>2.4874791318864773</v>
      </c>
      <c r="BT23" s="20">
        <f>100*Monatswerte!BT23/Erwerbspersonen!$C24</f>
        <v>2.4596549805230938</v>
      </c>
      <c r="BU23" s="20">
        <f>100*Monatswerte!BU23/Erwerbspersonen!$C24</f>
        <v>2.4373956594323873</v>
      </c>
      <c r="BV23" s="26">
        <f>100*Monatswerte!BV23/Erwerbspersonen!$C24</f>
        <v>2.4930439621591542</v>
      </c>
      <c r="BW23" s="20">
        <f>100*Monatswerte!BW23/Erwerbspersonen!$C24</f>
        <v>2.4151363383416804</v>
      </c>
      <c r="BX23" s="20">
        <f>100*Monatswerte!BX23/Erwerbspersonen!$C24</f>
        <v>2.4373956594323873</v>
      </c>
      <c r="BY23" s="20">
        <f>100*Monatswerte!BY23/Erwerbspersonen!$C24</f>
        <v>2.4095715080690039</v>
      </c>
      <c r="BZ23" s="20">
        <f>100*Monatswerte!BZ23/Erwerbspersonen!$C24</f>
        <v>2.4318308291597108</v>
      </c>
      <c r="CA23" s="20">
        <f>100*Monatswerte!CA23/Erwerbspersonen!$C24</f>
        <v>2.3650528658875904</v>
      </c>
      <c r="CB23" s="20">
        <f>100*Monatswerte!CB23/Erwerbspersonen!$C24</f>
        <v>2.2760155815247636</v>
      </c>
      <c r="CC23" s="20">
        <f>100*Monatswerte!CC23/Erwerbspersonen!$C24</f>
        <v>2.303839732888147</v>
      </c>
      <c r="CD23" s="20">
        <f>100*Monatswerte!CD23/Erwerbspersonen!$C24</f>
        <v>2.3316638842515305</v>
      </c>
      <c r="CE23" s="20">
        <f>100*Monatswerte!CE23/Erwerbspersonen!$C24</f>
        <v>2.4095715080690039</v>
      </c>
      <c r="CF23" s="20">
        <f>100*Monatswerte!CF23/Erwerbspersonen!$C24</f>
        <v>2.4095715080690039</v>
      </c>
      <c r="CG23" s="20">
        <f>100*Monatswerte!CG23/Erwerbspersonen!$C24</f>
        <v>2.4763494713411243</v>
      </c>
      <c r="CH23" s="26">
        <f>100*Monatswerte!CH23/Erwerbspersonen!$C24</f>
        <v>2.5765164162493046</v>
      </c>
      <c r="CI23" s="20">
        <f>100*Monatswerte!CI23/Erwerbspersonen!$C24</f>
        <v>2.5598219254312742</v>
      </c>
      <c r="CJ23" s="20">
        <f>100*Monatswerte!CJ23/Erwerbspersonen!$C24</f>
        <v>2.4652198107957708</v>
      </c>
      <c r="CK23" s="20">
        <f>100*Monatswerte!CK23/Erwerbspersonen!$C24</f>
        <v>2.3761825264329439</v>
      </c>
      <c r="CL23" s="20">
        <f>100*Monatswerte!CL23/Erwerbspersonen!$C24</f>
        <v>2.1869782971619367</v>
      </c>
      <c r="CM23" s="20">
        <f>100*Monatswerte!CM23/Erwerbspersonen!$C24</f>
        <v>2.0534223706176959</v>
      </c>
      <c r="CN23" s="20">
        <f>100*Monatswerte!CN23/Erwerbspersonen!$C24</f>
        <v>2.003338898163606</v>
      </c>
      <c r="CO23" s="20">
        <f>100*Monatswerte!CO23/Erwerbspersonen!$C24</f>
        <v>2.0089037284362825</v>
      </c>
      <c r="CP23" s="20">
        <f>100*Monatswerte!CP23/Erwerbspersonen!$C24</f>
        <v>1.8586533110740122</v>
      </c>
      <c r="CQ23" s="20">
        <f>100*Monatswerte!CQ23/Erwerbspersonen!$C24</f>
        <v>1.8809126321647189</v>
      </c>
      <c r="CR23" s="20">
        <f>100*Monatswerte!CR23/Erwerbspersonen!$C24</f>
        <v>1.9254312743461324</v>
      </c>
      <c r="CS23" s="20">
        <f>100*Monatswerte!CS23/Erwerbspersonen!$C24</f>
        <v>1.986644407345576</v>
      </c>
      <c r="CT23" s="26">
        <f>100*Monatswerte!CT23/Erwerbspersonen!$C24</f>
        <v>2.1535893155258763</v>
      </c>
      <c r="CU23" s="20">
        <f>100*Monatswerte!CU23/Erwerbspersonen!$C24</f>
        <v>2.2426265998887036</v>
      </c>
      <c r="CV23" s="20">
        <f>100*Monatswerte!CV23/Erwerbspersonen!$C24</f>
        <v>2.2203672787979967</v>
      </c>
      <c r="CW23" s="20">
        <f>100*Monatswerte!CW23/Erwerbspersonen!$C24</f>
        <v>2.1702838063439067</v>
      </c>
      <c r="CX23" s="20">
        <f>100*Monatswerte!CX23/Erwerbspersonen!$C24</f>
        <v>2.1814134668892597</v>
      </c>
      <c r="CY23" s="20">
        <f>100*Monatswerte!CY23/Erwerbspersonen!$C24</f>
        <v>2.0868113522537564</v>
      </c>
      <c r="CZ23" s="20">
        <f>100*Monatswerte!CZ23/Erwerbspersonen!$C24</f>
        <v>2.020033388981636</v>
      </c>
      <c r="DA23" s="20">
        <f>100*Monatswerte!DA23/Erwerbspersonen!$C24</f>
        <v>2.0311630495269895</v>
      </c>
      <c r="DB23" s="20">
        <f>100*Monatswerte!DB23/Erwerbspersonen!$C24</f>
        <v>2.0923761825264329</v>
      </c>
      <c r="DC23" s="20">
        <f>100*Monatswerte!DC23/Erwerbspersonen!$C24</f>
        <v>2.0868113522537564</v>
      </c>
      <c r="DD23" s="20">
        <f>100*Monatswerte!DD23/Erwerbspersonen!$C24</f>
        <v>2.1535893155258763</v>
      </c>
      <c r="DE23" s="20">
        <f>100*Monatswerte!DE23/Erwerbspersonen!$C24</f>
        <v>2.3316638842515305</v>
      </c>
      <c r="DF23" s="26">
        <f>100*Monatswerte!DF23/Erwerbspersonen!$C24</f>
        <v>2.4819143016138008</v>
      </c>
      <c r="DG23" s="20">
        <f>100*Monatswerte!DG23/Erwerbspersonen!$C24</f>
        <v>2.6265998887033946</v>
      </c>
      <c r="DH23" s="20">
        <f>100*Monatswerte!DH23/Erwerbspersonen!$C24</f>
        <v>2.5375626043405677</v>
      </c>
      <c r="DI23" s="20">
        <f>100*Monatswerte!DI23/Erwerbspersonen!$C24</f>
        <v>2.3928770172509739</v>
      </c>
      <c r="DJ23" s="20">
        <f>100*Monatswerte!DJ23/Erwerbspersonen!$C24</f>
        <v>2.2648859209794101</v>
      </c>
      <c r="DK23" s="20">
        <f>100*Monatswerte!DK23/Erwerbspersonen!$C24</f>
        <v>2.0923761825264329</v>
      </c>
      <c r="DL23" s="20">
        <f>100*Monatswerte!DL23/Erwerbspersonen!$C24</f>
        <v>1.9643850862548693</v>
      </c>
      <c r="DM23" s="20">
        <f>100*Monatswerte!DM23/Erwerbspersonen!$C24</f>
        <v>2.036727879799666</v>
      </c>
      <c r="DN23" s="20">
        <f>100*Monatswerte!DN23/Erwerbspersonen!$C24</f>
        <v>1.9309961046188091</v>
      </c>
      <c r="DO23" s="20">
        <f>100*Monatswerte!DO23/Erwerbspersonen!$C24</f>
        <v>1.8196994991652755</v>
      </c>
      <c r="DP23" s="20">
        <f>100*Monatswerte!DP23/Erwerbspersonen!$C24</f>
        <v>1.8864774624373957</v>
      </c>
      <c r="DQ23" s="20">
        <f>100*Monatswerte!DQ23/Erwerbspersonen!$C24</f>
        <v>1.8864774624373957</v>
      </c>
      <c r="DR23" s="26">
        <f>100*Monatswerte!DR23/Erwerbspersonen!$C24</f>
        <v>1.9588202559821926</v>
      </c>
      <c r="DS23" s="20">
        <f>100*Monatswerte!DS23/Erwerbspersonen!$D24</f>
        <v>2.0388528696079375</v>
      </c>
      <c r="DT23" s="20">
        <f>100*Monatswerte!DT23/Erwerbspersonen!$D24</f>
        <v>2.0610143138428061</v>
      </c>
      <c r="DU23" s="20">
        <f>100*Monatswerte!DU23/Erwerbspersonen!$D24</f>
        <v>2.2106040624281711</v>
      </c>
      <c r="DV23" s="20">
        <f>100*Monatswerte!DV23/Erwerbspersonen!$D24</f>
        <v>2.1330390076061301</v>
      </c>
      <c r="DW23" s="20">
        <f>100*Monatswerte!DW23/Erwerbspersonen!$D24</f>
        <v>2.0277721474905031</v>
      </c>
      <c r="DX23" s="20">
        <f>100*Monatswerte!DX23/Erwerbspersonen!$D24</f>
        <v>2.0388528696079375</v>
      </c>
      <c r="DY23" s="20">
        <f>100*Monatswerte!DY23/Erwerbspersonen!$D24</f>
        <v>2.0554739527840891</v>
      </c>
      <c r="DZ23" s="20">
        <f>100*Monatswerte!DZ23/Erwerbspersonen!$D24</f>
        <v>2.0333125085492201</v>
      </c>
      <c r="EA23" s="20">
        <f>100*Monatswerte!EA23/Erwerbspersonen!$D24</f>
        <v>2.0720950359602406</v>
      </c>
      <c r="EB23" s="20">
        <f>100*Monatswerte!EB23/Erwerbspersonen!$D24</f>
        <v>2.0222317864317856</v>
      </c>
      <c r="EC23" s="20">
        <f>100*Monatswerte!EC23/Erwerbspersonen!$D24</f>
        <v>2.0166914253730686</v>
      </c>
      <c r="ED23" s="20">
        <f>100*Monatswerte!ED23/Erwerbspersonen!$D24</f>
        <v>2.1552004518409991</v>
      </c>
      <c r="EE23" s="24">
        <f>100*Monatswerte!EE23/Erwerbspersonen!$D24</f>
        <v>2.1773618960758681</v>
      </c>
      <c r="EF23" s="20">
        <f>100*Monatswerte!EF23/Erwerbspersonen!$D24</f>
        <v>2.2549269508979091</v>
      </c>
      <c r="EG23" s="20">
        <f>100*Monatswerte!EG23/Erwerbspersonen!$D24</f>
        <v>2.2272251456043231</v>
      </c>
      <c r="EH23" s="20">
        <f>100*Monatswerte!EH23/Erwerbspersonen!$D24</f>
        <v>2.0831757580776751</v>
      </c>
      <c r="EI23" s="20">
        <f>100*Monatswerte!EI23/Erwerbspersonen!$D24</f>
        <v>1.9889896200794823</v>
      </c>
      <c r="EJ23" s="20">
        <f>100*Monatswerte!EJ23/Erwerbspersonen!$D24</f>
        <v>1.9225052873748756</v>
      </c>
      <c r="EK23" s="20">
        <f>100*Monatswerte!EK23/Erwerbspersonen!$D24</f>
        <v>2.0443932306666546</v>
      </c>
      <c r="EL23" s="20">
        <f>100*Monatswerte!EL23/Erwerbspersonen!$D24</f>
        <v>2.2992498393676466</v>
      </c>
      <c r="EM23" s="20">
        <f>100*Monatswerte!EM23/Erwerbspersonen!$D24</f>
        <v>2.2272251456043231</v>
      </c>
      <c r="EN23" s="20">
        <f>100*Monatswerte!EN23/Erwerbspersonen!$D24</f>
        <v>2.2826287561914951</v>
      </c>
      <c r="EO23" s="20">
        <f>100*Monatswerte!EO23/Erwerbspersonen!$D24</f>
        <v>2.5042431985401841</v>
      </c>
      <c r="EP23" s="20">
        <f>100*Monatswerte!EP23/Erwerbspersonen!$D24</f>
        <v>2.7258576408888726</v>
      </c>
      <c r="EQ23" s="24">
        <f>100*Monatswerte!EQ23/Erwerbspersonen!$D24</f>
        <v>2.8754473894742376</v>
      </c>
      <c r="ER23" s="20">
        <f>100*Monatswerte!ER23/Erwerbspersonen!$D24</f>
        <v>2.9031491947678236</v>
      </c>
      <c r="ES23" s="20">
        <f>100*Monatswerte!ES23/Erwerbspersonen!$D24</f>
        <v>2.8200437788870656</v>
      </c>
      <c r="ET23" s="20">
        <f>100*Monatswerte!ET23/Erwerbspersonen!$D24</f>
        <v>2.6926154745365696</v>
      </c>
      <c r="EU23" s="20">
        <f>100*Monatswerte!EU23/Erwerbspersonen!$D24</f>
        <v>2.6926154745365696</v>
      </c>
      <c r="EV23" s="20">
        <f>100*Monatswerte!EV23/Erwerbspersonen!$D24</f>
        <v>2.5430257259512046</v>
      </c>
      <c r="EW23" s="20">
        <f>100*Monatswerte!EW23/Erwerbspersonen!$D24</f>
        <v>2.5430257259512046</v>
      </c>
      <c r="EX23" s="20">
        <f>100*Monatswerte!EX23/Erwerbspersonen!$D24</f>
        <v>2.5430257259512046</v>
      </c>
      <c r="EY23" s="20">
        <f>100*Monatswerte!EY23/Erwerbspersonen!$D24</f>
        <v>2.4654606711291636</v>
      </c>
      <c r="EZ23" s="20">
        <f>100*Monatswerte!EZ23/Erwerbspersonen!$D24</f>
        <v>2.4931624764227496</v>
      </c>
      <c r="FA23" s="20">
        <f>100*Monatswerte!FA23/Erwerbspersonen!$D24</f>
        <v>2.5485660870099216</v>
      </c>
      <c r="FB23" s="26">
        <f>100*Monatswerte!FB23/Erwerbspersonen!$D24</f>
        <v>2.6427522250081146</v>
      </c>
      <c r="FC23" s="20">
        <f>100*Monatswerte!FC23/Erwerbspersonen!$E24</f>
        <v>2.5035775392613471</v>
      </c>
      <c r="FD23" s="20">
        <f>100*Monatswerte!FD23/Erwerbspersonen!$E24</f>
        <v>2.4627860518599403</v>
      </c>
      <c r="FE23" s="20">
        <f>100*Monatswerte!FE23/Erwerbspersonen!$E24</f>
        <v>2.3302137178053677</v>
      </c>
      <c r="FF23" s="20">
        <f>100*Monatswerte!FF23/Erwerbspersonen!$E24</f>
        <v>2.3914009489074783</v>
      </c>
      <c r="FG23" s="20">
        <f>100*Monatswerte!FG23/Erwerbspersonen!$E24</f>
        <v>2.3251147818801918</v>
      </c>
      <c r="FH23" s="20">
        <f>100*Monatswerte!FH23/Erwerbspersonen!$E24</f>
        <v>2.1874435119004438</v>
      </c>
      <c r="FI23" s="20">
        <f>100*Monatswerte!FI23/Erwerbspersonen!$E24</f>
        <v>2.1721467041249163</v>
      </c>
      <c r="FJ23" s="20">
        <f>100*Monatswerte!FJ23/Erwerbspersonen!$E24</f>
        <v>2.1007616011724544</v>
      </c>
      <c r="FK23" s="20">
        <f>100*Monatswerte!FK23/Erwerbspersonen!$E24</f>
        <v>2.0854647933969264</v>
      </c>
      <c r="FL23" s="20">
        <f>100*Monatswerte!FL23/Erwerbspersonen!$E24</f>
        <v>2.0395743700703437</v>
      </c>
      <c r="FM23" s="20">
        <f>100*Monatswerte!FM23/Erwerbspersonen!$E24</f>
        <v>2.0854647933969264</v>
      </c>
      <c r="FN23" s="20">
        <f>100*Monatswerte!FN23/Erwerbspersonen!$E24</f>
        <v>2.182344575975268</v>
      </c>
      <c r="FO23" s="24">
        <f>100*Monatswerte!FO23/Erwerbspersonen!$E24</f>
        <v>2.3608073333564228</v>
      </c>
      <c r="FP23" s="20">
        <f>100*Monatswerte!FP23/Erwerbspersonen!$E24</f>
        <v>2.3404115896557194</v>
      </c>
      <c r="FQ23" s="20">
        <f>100*Monatswerte!FQ23/Erwerbspersonen!$E24</f>
        <v>2.1415530885738612</v>
      </c>
      <c r="FR23" s="20">
        <f>100*Monatswerte!FR23/Erwerbspersonen!$E24</f>
        <v>2.0140796904444644</v>
      </c>
      <c r="FS23" s="20">
        <f>100*Monatswerte!FS23/Erwerbspersonen!$E24</f>
        <v>1.8305179971381336</v>
      </c>
      <c r="FT23" s="20">
        <f>100*Monatswerte!FT23/Erwerbspersonen!$E24</f>
        <v>1.9375956515668267</v>
      </c>
      <c r="FU23" s="20">
        <f>100*Monatswerte!FU23/Erwerbspersonen!$E24</f>
        <v>1.7999243815870785</v>
      </c>
      <c r="FV23" s="20">
        <f>100*Monatswerte!FV23/Erwerbspersonen!$E24</f>
        <v>1.7795286378863751</v>
      </c>
      <c r="FW23" s="20">
        <f>100*Monatswerte!FW23/Erwerbspersonen!$E24</f>
        <v>1.738737150484968</v>
      </c>
      <c r="FX23" s="20">
        <f>100*Monatswerte!FX23/Erwerbspersonen!$E24</f>
        <v>1.7030445990087371</v>
      </c>
      <c r="FY23" s="20">
        <f>100*Monatswerte!FY23/Erwerbspersonen!$E24</f>
        <v>1.6061648164303959</v>
      </c>
      <c r="FZ23" s="26">
        <f>100*Monatswerte!FZ23/Erwerbspersonen!$E24</f>
        <v>1.7183414067842646</v>
      </c>
      <c r="GA23" s="20">
        <f>100*Monatswerte!GA23/Erwerbspersonen!$E24</f>
        <v>1.7591328941856716</v>
      </c>
      <c r="GB23" s="20">
        <f>100*Monatswerte!GB23/Erwerbspersonen!$E24</f>
        <v>1.7846275738115509</v>
      </c>
      <c r="GC23" s="20">
        <f>100*Monatswerte!GC23/Erwerbspersonen!$E24</f>
        <v>1.6316594960562751</v>
      </c>
      <c r="GD23" s="20">
        <f>100*Monatswerte!GD23/Erwerbspersonen!$E24</f>
        <v>1.5194829057024062</v>
      </c>
      <c r="GE23" s="20">
        <f>100*Monatswerte!GE23/Erwerbspersonen!$E24</f>
        <v>1.4175041871988889</v>
      </c>
      <c r="GF23" s="20">
        <f>100*Monatswerte!GF23/Erwerbspersonen!$E24</f>
        <v>1.5041860979268786</v>
      </c>
      <c r="GG23" s="20">
        <f>100*Monatswerte!GG23/Erwerbspersonen!$E24</f>
        <v>1.3614158920219546</v>
      </c>
      <c r="GH23" s="20">
        <f>100*Monatswerte!GH23/Erwerbspersonen!$E24</f>
        <v>1.346119084246427</v>
      </c>
      <c r="GI23" s="20">
        <f>100*Monatswerte!GI23/Erwerbspersonen!$E24</f>
        <v>1.3716137638723063</v>
      </c>
      <c r="GJ23" s="20">
        <f>100*Monatswerte!GJ23/Erwerbspersonen!$E24</f>
        <v>1.3257233405457236</v>
      </c>
      <c r="GK23" s="20">
        <f>100*Monatswerte!GK23/Erwerbspersonen!$E24</f>
        <v>1.3920095075730097</v>
      </c>
      <c r="GL23" s="26">
        <f>100*Monatswerte!GL23/Erwerbspersonen!$E24</f>
        <v>1.7183414067842646</v>
      </c>
    </row>
    <row r="24" spans="1:194" s="1" customFormat="1" x14ac:dyDescent="0.2"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6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6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6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6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6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6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6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6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6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6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4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4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6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4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6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6"/>
    </row>
    <row r="25" spans="1:194" s="1" customFormat="1" ht="14.25" x14ac:dyDescent="0.25">
      <c r="A25" s="4" t="s">
        <v>42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7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7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7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6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7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7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7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7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7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6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4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4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6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4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6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6"/>
    </row>
    <row r="26" spans="1:194" s="1" customFormat="1" x14ac:dyDescent="0.2">
      <c r="A26" s="1" t="s">
        <v>30</v>
      </c>
      <c r="B26" s="1">
        <v>19</v>
      </c>
      <c r="C26" s="20">
        <f>100*Monatswerte!C26/Erwerbspersonen!$B27</f>
        <v>6.6343210544947215</v>
      </c>
      <c r="D26" s="20">
        <f>100*Monatswerte!D26/Erwerbspersonen!$B27</f>
        <v>6.6114153634716697</v>
      </c>
      <c r="E26" s="20">
        <f>100*Monatswerte!E26/Erwerbspersonen!$B27</f>
        <v>6.4635695395956105</v>
      </c>
      <c r="F26" s="20">
        <f>100*Monatswerte!F26/Erwerbspersonen!$B27</f>
        <v>6.2136892738895941</v>
      </c>
      <c r="G26" s="20">
        <f>100*Monatswerte!G26/Erwerbspersonen!$B27</f>
        <v>6.0450200945380335</v>
      </c>
      <c r="H26" s="20">
        <f>100*Monatswerte!H26/Erwerbspersonen!$B27</f>
        <v>5.9200799616850261</v>
      </c>
      <c r="I26" s="20">
        <f>100*Monatswerte!I26/Erwerbspersonen!$B27</f>
        <v>5.8888449284717739</v>
      </c>
      <c r="J26" s="20">
        <f>100*Monatswerte!J26/Erwerbspersonen!$B27</f>
        <v>5.9284093038752266</v>
      </c>
      <c r="K26" s="20">
        <f>100*Monatswerte!K26/Erwerbspersonen!$B27</f>
        <v>5.7743164733565164</v>
      </c>
      <c r="L26" s="20">
        <f>100*Monatswerte!L26/Erwerbspersonen!$B27</f>
        <v>5.6077296295525061</v>
      </c>
      <c r="M26" s="20">
        <f>100*Monatswerte!M26/Erwerbspersonen!$B27</f>
        <v>5.6993523936447117</v>
      </c>
      <c r="N26" s="26">
        <f>100*Monatswerte!N26/Erwerbspersonen!$B27</f>
        <v>5.8576098952585216</v>
      </c>
      <c r="O26" s="20">
        <f>100*Monatswerte!O26/Erwerbspersonen!$B27</f>
        <v>5.901338941757075</v>
      </c>
      <c r="P26" s="20">
        <f>100*Monatswerte!P26/Erwerbspersonen!$B27</f>
        <v>5.9638090081835786</v>
      </c>
      <c r="Q26" s="20">
        <f>100*Monatswerte!Q26/Erwerbspersonen!$B27</f>
        <v>5.7639047956187657</v>
      </c>
      <c r="R26" s="20">
        <f>100*Monatswerte!R26/Erwerbspersonen!$B27</f>
        <v>5.6556233471461592</v>
      </c>
      <c r="S26" s="20">
        <f>100*Monatswerte!S26/Erwerbspersonen!$B27</f>
        <v>5.6285529850280076</v>
      </c>
      <c r="T26" s="20">
        <f>100*Monatswerte!T26/Erwerbspersonen!$B27</f>
        <v>14.48680840430627</v>
      </c>
      <c r="U26" s="20">
        <f>100*Monatswerte!U26/Erwerbspersonen!$B27</f>
        <v>5.5452595631260024</v>
      </c>
      <c r="V26" s="20">
        <f>100*Monatswerte!V26/Erwerbspersonen!$B27</f>
        <v>5.4515544634862465</v>
      </c>
      <c r="W26" s="20">
        <f>100*Monatswerte!W26/Erwerbspersonen!$B27</f>
        <v>5.4265664369156443</v>
      </c>
      <c r="X26" s="20">
        <f>100*Monatswerte!X26/Erwerbspersonen!$B27</f>
        <v>5.5015305166274491</v>
      </c>
      <c r="Y26" s="20">
        <f>100*Monatswerte!Y26/Erwerbspersonen!$B27</f>
        <v>5.4786248256043981</v>
      </c>
      <c r="Z26" s="26">
        <f>100*Monatswerte!Z26/Erwerbspersonen!$B27</f>
        <v>5.4578014701288966</v>
      </c>
      <c r="AA26" s="20">
        <f>100*Monatswerte!AA26/Erwerbspersonen!$B27</f>
        <v>5.3474376861087398</v>
      </c>
      <c r="AB26" s="20">
        <f>100*Monatswerte!AB26/Erwerbspersonen!$B27</f>
        <v>5.230826895445932</v>
      </c>
      <c r="AC26" s="20">
        <f>100*Monatswerte!AC26/Erwerbspersonen!$B27</f>
        <v>5.1475334735439269</v>
      </c>
      <c r="AD26" s="20">
        <f>100*Monatswerte!AD26/Erwerbspersonen!$B27</f>
        <v>4.9996876496678677</v>
      </c>
      <c r="AE26" s="20">
        <f>100*Monatswerte!AE26/Erwerbspersonen!$B27</f>
        <v>4.8768298523624098</v>
      </c>
      <c r="AF26" s="20">
        <f>100*Monatswerte!AF26/Erwerbspersonen!$B27</f>
        <v>4.7831247527226539</v>
      </c>
      <c r="AG26" s="20">
        <f>100*Monatswerte!AG26/Erwerbspersonen!$B27</f>
        <v>4.8476771546967079</v>
      </c>
      <c r="AH26" s="20">
        <f>100*Monatswerte!AH26/Erwerbspersonen!$B27</f>
        <v>4.7602190616996021</v>
      </c>
      <c r="AI26" s="20">
        <f>100*Monatswerte!AI26/Erwerbspersonen!$B27</f>
        <v>4.7727130749849032</v>
      </c>
      <c r="AJ26" s="20">
        <f>100*Monatswerte!AJ26/Erwerbspersonen!$B27</f>
        <v>4.6561022843220954</v>
      </c>
      <c r="AK26" s="20">
        <f>100*Monatswerte!AK26/Erwerbspersonen!$B27</f>
        <v>4.5998792245382418</v>
      </c>
      <c r="AL26" s="26">
        <f>100*Monatswerte!AL26/Erwerbspersonen!$B27</f>
        <v>4.6685962976073965</v>
      </c>
      <c r="AM26" s="20">
        <f>100*Monatswerte!AM26/Erwerbspersonen!$B27</f>
        <v>4.5686441913249904</v>
      </c>
      <c r="AN26" s="20">
        <f>100*Monatswerte!AN26/Erwerbspersonen!$B27</f>
        <v>4.489515440518085</v>
      </c>
      <c r="AO26" s="20">
        <f>100*Monatswerte!AO26/Erwerbspersonen!$B27</f>
        <v>4.3687399787601775</v>
      </c>
      <c r="AP26" s="20">
        <f>100*Monatswerte!AP26/Erwerbspersonen!$B27</f>
        <v>4.2687878724777715</v>
      </c>
      <c r="AQ26" s="20">
        <f>100*Monatswerte!AQ26/Erwerbspersonen!$B27</f>
        <v>4.1688357661953646</v>
      </c>
      <c r="AR26" s="20">
        <f>100*Monatswerte!AR26/Erwerbspersonen!$B27</f>
        <v>4.012660600129105</v>
      </c>
      <c r="AS26" s="20">
        <f>100*Monatswerte!AS26/Erwerbspersonen!$B27</f>
        <v>4.0459779688899067</v>
      </c>
      <c r="AT26" s="20">
        <f>100*Monatswerte!AT26/Erwerbspersonen!$B27</f>
        <v>4.0397309622472566</v>
      </c>
      <c r="AU26" s="20">
        <f>100*Monatswerte!AU26/Erwerbspersonen!$B27</f>
        <v>4.0189076067717551</v>
      </c>
      <c r="AV26" s="20">
        <f>100*Monatswerte!AV26/Erwerbspersonen!$B27</f>
        <v>3.998084251296254</v>
      </c>
      <c r="AW26" s="20">
        <f>100*Monatswerte!AW26/Erwerbspersonen!$B27</f>
        <v>4.0168252712242047</v>
      </c>
      <c r="AX26" s="26">
        <f>100*Monatswerte!AX26/Erwerbspersonen!$B27</f>
        <v>4.0522249755325577</v>
      </c>
      <c r="AY26" s="20">
        <f>100*Monatswerte!AY26/Erwerbspersonen!$C27</f>
        <v>3.783586532736666</v>
      </c>
      <c r="AZ26" s="20">
        <f>100*Monatswerte!AZ26/Erwerbspersonen!$C27</f>
        <v>3.6049705187546817</v>
      </c>
      <c r="BA26" s="20">
        <f>100*Monatswerte!BA26/Erwerbspersonen!$C27</f>
        <v>3.5050991991088405</v>
      </c>
      <c r="BB26" s="20">
        <f>100*Monatswerte!BB26/Erwerbspersonen!$C27</f>
        <v>3.4762901645956172</v>
      </c>
      <c r="BC26" s="20">
        <f>100*Monatswerte!BC26/Erwerbspersonen!$C27</f>
        <v>3.1901204217642651</v>
      </c>
      <c r="BD26" s="20">
        <f>100*Monatswerte!BD26/Erwerbspersonen!$C27</f>
        <v>3.0326310330919775</v>
      </c>
      <c r="BE26" s="20">
        <f>100*Monatswerte!BE26/Erwerbspersonen!$C27</f>
        <v>3.0537576584016746</v>
      </c>
      <c r="BF26" s="20">
        <f>100*Monatswerte!BF26/Erwerbspersonen!$C27</f>
        <v>3.0979315113219505</v>
      </c>
      <c r="BG26" s="20">
        <f>100*Monatswerte!BG26/Erwerbspersonen!$C27</f>
        <v>3.1901204217642651</v>
      </c>
      <c r="BH26" s="20">
        <f>100*Monatswerte!BH26/Erwerbspersonen!$C27</f>
        <v>3.2400560815871859</v>
      </c>
      <c r="BI26" s="20">
        <f>100*Monatswerte!BI26/Erwerbspersonen!$C27</f>
        <v>3.4839725737991434</v>
      </c>
      <c r="BJ26" s="26">
        <f>100*Monatswerte!BJ26/Erwerbspersonen!$C27</f>
        <v>3.8200779764534158</v>
      </c>
      <c r="BK26" s="20">
        <f>100*Monatswerte!BK26/Erwerbspersonen!$C27</f>
        <v>4.163865788311214</v>
      </c>
      <c r="BL26" s="20">
        <f>100*Monatswerte!BL26/Erwerbspersonen!$C27</f>
        <v>4.3482436091958441</v>
      </c>
      <c r="BM26" s="20">
        <f>100*Monatswerte!BM26/Erwerbspersonen!$C27</f>
        <v>4.5422244415848807</v>
      </c>
      <c r="BN26" s="20">
        <f>100*Monatswerte!BN26/Erwerbspersonen!$C27</f>
        <v>4.6670635911421821</v>
      </c>
      <c r="BO26" s="20">
        <f>100*Monatswerte!BO26/Erwerbspersonen!$C27</f>
        <v>4.707396239460695</v>
      </c>
      <c r="BP26" s="20">
        <f>100*Monatswerte!BP26/Erwerbspersonen!$C27</f>
        <v>4.9282655040620735</v>
      </c>
      <c r="BQ26" s="20">
        <f>100*Monatswerte!BQ26/Erwerbspersonen!$C27</f>
        <v>5.1683407916722688</v>
      </c>
      <c r="BR26" s="20">
        <f>100*Monatswerte!BR26/Erwerbspersonen!$C27</f>
        <v>5.2394030768048863</v>
      </c>
      <c r="BS26" s="20">
        <f>100*Monatswerte!BS26/Erwerbspersonen!$C27</f>
        <v>5.2317206676013601</v>
      </c>
      <c r="BT26" s="20">
        <f>100*Monatswerte!BT26/Erwerbspersonen!$C27</f>
        <v>5.3776864424683577</v>
      </c>
      <c r="BU26" s="20">
        <f>100*Monatswerte!BU26/Erwerbspersonen!$C27</f>
        <v>5.6465707645917762</v>
      </c>
      <c r="BV26" s="26">
        <f>100*Monatswerte!BV26/Erwerbspersonen!$C27</f>
        <v>5.9788349626442852</v>
      </c>
      <c r="BW26" s="20">
        <f>100*Monatswerte!BW26/Erwerbspersonen!$C27</f>
        <v>5.9058520752107864</v>
      </c>
      <c r="BX26" s="20">
        <f>100*Monatswerte!BX26/Erwerbspersonen!$C27</f>
        <v>5.7522038911402618</v>
      </c>
      <c r="BY26" s="20">
        <f>100*Monatswerte!BY26/Erwerbspersonen!$C27</f>
        <v>5.6561737760961837</v>
      </c>
      <c r="BZ26" s="20">
        <f>100*Monatswerte!BZ26/Erwerbspersonen!$C27</f>
        <v>5.4525899322027387</v>
      </c>
      <c r="CA26" s="20">
        <f>100*Monatswerte!CA26/Erwerbspersonen!$C27</f>
        <v>5.1856262123802024</v>
      </c>
      <c r="CB26" s="20">
        <f>100*Monatswerte!CB26/Erwerbspersonen!$C27</f>
        <v>4.9225036971594296</v>
      </c>
      <c r="CC26" s="20">
        <f>100*Monatswerte!CC26/Erwerbspersonen!$C27</f>
        <v>4.8283941844162328</v>
      </c>
      <c r="CD26" s="20">
        <f>100*Monatswerte!CD26/Erwerbspersonen!$C27</f>
        <v>4.809188161407417</v>
      </c>
      <c r="CE26" s="20">
        <f>100*Monatswerte!CE26/Erwerbspersonen!$C27</f>
        <v>4.6075249198148542</v>
      </c>
      <c r="CF26" s="20">
        <f>100*Monatswerte!CF26/Erwerbspersonen!$C27</f>
        <v>4.6152073290183804</v>
      </c>
      <c r="CG26" s="20">
        <f>100*Monatswerte!CG26/Erwerbspersonen!$C27</f>
        <v>4.5114948047707761</v>
      </c>
      <c r="CH26" s="26">
        <f>100*Monatswerte!CH26/Erwerbspersonen!$C27</f>
        <v>4.551827453089289</v>
      </c>
      <c r="CI26" s="20">
        <f>100*Monatswerte!CI26/Erwerbspersonen!$C27</f>
        <v>4.4500355311425661</v>
      </c>
      <c r="CJ26" s="20">
        <f>100*Monatswerte!CJ26/Erwerbspersonen!$C27</f>
        <v>4.2560546987535295</v>
      </c>
      <c r="CK26" s="20">
        <f>100*Monatswerte!CK26/Erwerbspersonen!$C27</f>
        <v>4.1965160274262008</v>
      </c>
      <c r="CL26" s="20">
        <f>100*Monatswerte!CL26/Erwerbspersonen!$C27</f>
        <v>3.8642518293736914</v>
      </c>
      <c r="CM26" s="20">
        <f>100*Monatswerte!CM26/Erwerbspersonen!$C27</f>
        <v>3.5070198014097222</v>
      </c>
      <c r="CN26" s="20">
        <f>100*Monatswerte!CN26/Erwerbspersonen!$C27</f>
        <v>3.434036913976223</v>
      </c>
      <c r="CO26" s="20">
        <f>100*Monatswerte!CO26/Erwerbspersonen!$C27</f>
        <v>3.3687364357462499</v>
      </c>
      <c r="CP26" s="20">
        <f>100*Monatswerte!CP26/Erwerbspersonen!$C27</f>
        <v>3.6414619624714311</v>
      </c>
      <c r="CQ26" s="20">
        <f>100*Monatswerte!CQ26/Erwerbspersonen!$C27</f>
        <v>3.6453031670731941</v>
      </c>
      <c r="CR26" s="20">
        <f>100*Monatswerte!CR26/Erwerbspersonen!$C27</f>
        <v>3.7125242476040485</v>
      </c>
      <c r="CS26" s="20">
        <f>100*Monatswerte!CS26/Erwerbspersonen!$C27</f>
        <v>3.8469664086657578</v>
      </c>
      <c r="CT26" s="26">
        <f>100*Monatswerte!CT26/Erwerbspersonen!$C27</f>
        <v>3.9525995352142433</v>
      </c>
      <c r="CU26" s="20">
        <f>100*Monatswerte!CU26/Erwerbspersonen!$C27</f>
        <v>3.9718055582230587</v>
      </c>
      <c r="CV26" s="20">
        <f>100*Monatswerte!CV26/Erwerbspersonen!$C27</f>
        <v>3.9679643536212956</v>
      </c>
      <c r="CW26" s="20">
        <f>100*Monatswerte!CW26/Erwerbspersonen!$C27</f>
        <v>3.7874277373384295</v>
      </c>
      <c r="CX26" s="20">
        <f>100*Monatswerte!CX26/Erwerbspersonen!$C27</f>
        <v>3.7394126798163905</v>
      </c>
      <c r="CY26" s="20">
        <f>100*Monatswerte!CY26/Erwerbspersonen!$C27</f>
        <v>3.6453031670731941</v>
      </c>
      <c r="CZ26" s="20">
        <f>100*Monatswerte!CZ26/Erwerbspersonen!$C27</f>
        <v>3.5876850980467476</v>
      </c>
      <c r="DA26" s="20">
        <f>100*Monatswerte!DA26/Erwerbspersonen!$C27</f>
        <v>3.6395413601705493</v>
      </c>
      <c r="DB26" s="20">
        <f>100*Monatswerte!DB26/Erwerbspersonen!$C27</f>
        <v>3.7566981005243245</v>
      </c>
      <c r="DC26" s="20">
        <f>100*Monatswerte!DC26/Erwerbspersonen!$C27</f>
        <v>3.6606679854802464</v>
      </c>
      <c r="DD26" s="20">
        <f>100*Monatswerte!DD26/Erwerbspersonen!$C27</f>
        <v>3.8104749649490079</v>
      </c>
      <c r="DE26" s="20">
        <f>100*Monatswerte!DE26/Erwerbspersonen!$C27</f>
        <v>4.123533139992702</v>
      </c>
      <c r="DF26" s="26">
        <f>100*Monatswerte!DF26/Erwerbspersonen!$C27</f>
        <v>4.2925461424702789</v>
      </c>
      <c r="DG26" s="20">
        <f>100*Monatswerte!DG26/Erwerbspersonen!$C27</f>
        <v>4.3885762575143561</v>
      </c>
      <c r="DH26" s="20">
        <f>100*Monatswerte!DH26/Erwerbspersonen!$C27</f>
        <v>4.4135440874258167</v>
      </c>
      <c r="DI26" s="20">
        <f>100*Monatswerte!DI26/Erwerbspersonen!$C27</f>
        <v>4.3693702345055412</v>
      </c>
      <c r="DJ26" s="20">
        <f>100*Monatswerte!DJ26/Erwerbspersonen!$C27</f>
        <v>4.2829431309658705</v>
      </c>
      <c r="DK26" s="20">
        <f>100*Monatswerte!DK26/Erwerbspersonen!$C27</f>
        <v>4.1811512090191485</v>
      </c>
      <c r="DL26" s="20">
        <f>100*Monatswerte!DL26/Erwerbspersonen!$C27</f>
        <v>4.0697562755680181</v>
      </c>
      <c r="DM26" s="20">
        <f>100*Monatswerte!DM26/Erwerbspersonen!$C27</f>
        <v>4.0543914571609658</v>
      </c>
      <c r="DN26" s="20">
        <f>100*Monatswerte!DN26/Erwerbspersonen!$C27</f>
        <v>3.9487583306124803</v>
      </c>
      <c r="DO26" s="20">
        <f>100*Monatswerte!DO26/Erwerbspersonen!$C27</f>
        <v>3.8258397833560607</v>
      </c>
      <c r="DP26" s="20">
        <f>100*Monatswerte!DP26/Erwerbspersonen!$C27</f>
        <v>3.9852497743292297</v>
      </c>
      <c r="DQ26" s="20">
        <f>100*Monatswerte!DQ26/Erwerbspersonen!$C27</f>
        <v>4.0966447077803601</v>
      </c>
      <c r="DR26" s="26">
        <f>100*Monatswerte!DR26/Erwerbspersonen!$C27</f>
        <v>4.1581039814085701</v>
      </c>
      <c r="DS26" s="20">
        <f>100*Monatswerte!DS26/Erwerbspersonen!$D27</f>
        <v>3.9889076963936549</v>
      </c>
      <c r="DT26" s="20">
        <f>100*Monatswerte!DT26/Erwerbspersonen!$D27</f>
        <v>3.9132527377138322</v>
      </c>
      <c r="DU26" s="20">
        <f>100*Monatswerte!DU26/Erwerbspersonen!$D27</f>
        <v>3.7884220558921249</v>
      </c>
      <c r="DV26" s="20">
        <f>100*Monatswerte!DV26/Erwerbspersonen!$D27</f>
        <v>3.7373549587832446</v>
      </c>
      <c r="DW26" s="20">
        <f>100*Monatswerte!DW26/Erwerbspersonen!$D27</f>
        <v>3.6011760331595633</v>
      </c>
      <c r="DX26" s="20">
        <f>100*Monatswerte!DX26/Erwerbspersonen!$D27</f>
        <v>3.5652399277866476</v>
      </c>
      <c r="DY26" s="20">
        <f>100*Monatswerte!DY26/Erwerbspersonen!$D27</f>
        <v>3.6011760331595633</v>
      </c>
      <c r="DZ26" s="20">
        <f>100*Monatswerte!DZ26/Erwerbspersonen!$D27</f>
        <v>3.5084987087767807</v>
      </c>
      <c r="EA26" s="20">
        <f>100*Monatswerte!EA26/Erwerbspersonen!$D27</f>
        <v>3.3950162707570466</v>
      </c>
      <c r="EB26" s="20">
        <f>100*Monatswerte!EB26/Erwerbspersonen!$D27</f>
        <v>3.3761025310870907</v>
      </c>
      <c r="EC26" s="20">
        <f>100*Monatswerte!EC26/Erwerbspersonen!$D27</f>
        <v>3.4858022211728339</v>
      </c>
      <c r="ED26" s="20">
        <f>100*Monatswerte!ED26/Erwerbspersonen!$D27</f>
        <v>3.6598086261364262</v>
      </c>
      <c r="EE26" s="24">
        <f>100*Monatswerte!EE26/Erwerbspersonen!$D27</f>
        <v>3.6163070248955278</v>
      </c>
      <c r="EF26" s="20">
        <f>100*Monatswerte!EF26/Erwerbspersonen!$D27</f>
        <v>3.6730482439053951</v>
      </c>
      <c r="EG26" s="20">
        <f>100*Monatswerte!EG26/Erwerbspersonen!$D27</f>
        <v>3.7089843492783108</v>
      </c>
      <c r="EH26" s="20">
        <f>100*Monatswerte!EH26/Erwerbspersonen!$D27</f>
        <v>3.7241153410142753</v>
      </c>
      <c r="EI26" s="20">
        <f>100*Monatswerte!EI26/Erwerbspersonen!$D27</f>
        <v>3.7070929753113155</v>
      </c>
      <c r="EJ26" s="20">
        <f>100*Monatswerte!EJ26/Erwerbspersonen!$D27</f>
        <v>3.7316808368822576</v>
      </c>
      <c r="EK26" s="20">
        <f>100*Monatswerte!EK26/Erwerbspersonen!$D27</f>
        <v>3.9132527377138322</v>
      </c>
      <c r="EL26" s="20">
        <f>100*Monatswerte!EL26/Erwerbspersonen!$D27</f>
        <v>3.9472974691197527</v>
      </c>
      <c r="EM26" s="20">
        <f>100*Monatswerte!EM26/Erwerbspersonen!$D27</f>
        <v>3.9699939567236995</v>
      </c>
      <c r="EN26" s="20">
        <f>100*Monatswerte!EN26/Erwerbspersonen!$D27</f>
        <v>4.0551057852385002</v>
      </c>
      <c r="EO26" s="20">
        <f>100*Monatswerte!EO26/Erwerbspersonen!$D27</f>
        <v>4.2877447831789546</v>
      </c>
      <c r="EP26" s="20">
        <f>100*Monatswerte!EP26/Erwerbspersonen!$D27</f>
        <v>4.4655339360765387</v>
      </c>
      <c r="EQ26" s="24">
        <f>100*Monatswerte!EQ26/Erwerbspersonen!$D27</f>
        <v>4.4163582129346537</v>
      </c>
      <c r="ER26" s="20">
        <f>100*Monatswerte!ER26/Erwerbspersonen!$D27</f>
        <v>4.389878977396716</v>
      </c>
      <c r="ES26" s="20">
        <f>100*Monatswerte!ES26/Erwerbspersonen!$D27</f>
        <v>4.3047671488819148</v>
      </c>
      <c r="ET26" s="20">
        <f>100*Monatswerte!ET26/Erwerbspersonen!$D27</f>
        <v>4.1856105889611941</v>
      </c>
      <c r="EU26" s="20">
        <f>100*Monatswerte!EU26/Erwerbspersonen!$D27</f>
        <v>4.1856105889611941</v>
      </c>
      <c r="EV26" s="20">
        <f>100*Monatswerte!EV26/Erwerbspersonen!$D27</f>
        <v>4.2158725724331232</v>
      </c>
      <c r="EW26" s="20">
        <f>100*Monatswerte!EW26/Erwerbspersonen!$D27</f>
        <v>4.1761537191262166</v>
      </c>
      <c r="EX26" s="20">
        <f>100*Monatswerte!EX26/Erwerbspersonen!$D27</f>
        <v>4.2574827997070255</v>
      </c>
      <c r="EY26" s="20">
        <f>100*Monatswerte!EY26/Erwerbspersonen!$D27</f>
        <v>4.3198981406178794</v>
      </c>
      <c r="EZ26" s="20">
        <f>100*Monatswerte!EZ26/Erwerbspersonen!$D27</f>
        <v>4.3180067666508846</v>
      </c>
      <c r="FA26" s="20">
        <f>100*Monatswerte!FA26/Erwerbspersonen!$D27</f>
        <v>4.4598598141755517</v>
      </c>
      <c r="FB26" s="26">
        <f>100*Monatswerte!FB26/Erwerbspersonen!$D27</f>
        <v>4.5430802687233571</v>
      </c>
      <c r="FC26" s="20">
        <f>100*Monatswerte!FC26/Erwerbspersonen!$E27</f>
        <v>4.5512261169184978</v>
      </c>
      <c r="FD26" s="20">
        <f>100*Monatswerte!FD26/Erwerbspersonen!$E27</f>
        <v>4.4337995587624643</v>
      </c>
      <c r="FE26" s="20">
        <f>100*Monatswerte!FE26/Erwerbspersonen!$E27</f>
        <v>4.4356935355069167</v>
      </c>
      <c r="FF26" s="20">
        <f>100*Monatswerte!FF26/Erwerbspersonen!$E27</f>
        <v>4.2595536982728675</v>
      </c>
      <c r="FG26" s="20">
        <f>100*Monatswerte!FG26/Erwerbspersonen!$E27</f>
        <v>4.1383391866279302</v>
      </c>
      <c r="FH26" s="20">
        <f>100*Monatswerte!FH26/Erwerbspersonen!$E27</f>
        <v>4.0284885354497062</v>
      </c>
      <c r="FI26" s="20">
        <f>100*Monatswerte!FI26/Erwerbspersonen!$E27</f>
        <v>4.0152306982385415</v>
      </c>
      <c r="FJ26" s="20">
        <f>100*Monatswerte!FJ26/Erwerbspersonen!$E27</f>
        <v>3.9584113959049771</v>
      </c>
      <c r="FK26" s="20">
        <f>100*Monatswerte!FK26/Erwerbspersonen!$E27</f>
        <v>3.9489415121827163</v>
      </c>
      <c r="FL26" s="20">
        <f>100*Monatswerte!FL26/Erwerbspersonen!$E27</f>
        <v>3.9697752563716899</v>
      </c>
      <c r="FM26" s="20">
        <f>100*Monatswerte!FM26/Erwerbspersonen!$E27</f>
        <v>4.077731930805462</v>
      </c>
      <c r="FN26" s="20">
        <f>100*Monatswerte!FN26/Erwerbspersonen!$E27</f>
        <v>4.0815198842943667</v>
      </c>
      <c r="FO26" s="24">
        <f>100*Monatswerte!FO26/Erwerbspersonen!$E27</f>
        <v>4.0436403494053232</v>
      </c>
      <c r="FP26" s="20">
        <f>100*Monatswerte!FP26/Erwerbspersonen!$E27</f>
        <v>3.984927070327307</v>
      </c>
      <c r="FQ26" s="20">
        <f>100*Monatswerte!FQ26/Erwerbspersonen!$E27</f>
        <v>3.9375776517160035</v>
      </c>
      <c r="FR26" s="20">
        <f>100*Monatswerte!FR26/Erwerbspersonen!$E27</f>
        <v>3.7974233726265449</v>
      </c>
      <c r="FS26" s="20">
        <f>100*Monatswerte!FS26/Erwerbspersonen!$E27</f>
        <v>3.6421172795814694</v>
      </c>
      <c r="FT26" s="20">
        <f>100*Monatswerte!FT26/Erwerbspersonen!$E27</f>
        <v>3.4565075586251592</v>
      </c>
      <c r="FU26" s="20">
        <f>100*Monatswerte!FU26/Erwerbspersonen!$E27</f>
        <v>3.4565075586251592</v>
      </c>
      <c r="FV26" s="20">
        <f>100*Monatswerte!FV26/Erwerbspersonen!$E27</f>
        <v>3.435673814436186</v>
      </c>
      <c r="FW26" s="20">
        <f>100*Monatswerte!FW26/Erwerbspersonen!$E27</f>
        <v>3.358020767913648</v>
      </c>
      <c r="FX26" s="20">
        <f>100*Monatswerte!FX26/Erwerbspersonen!$E27</f>
        <v>3.3674906516359089</v>
      </c>
      <c r="FY26" s="20">
        <f>100*Monatswerte!FY26/Erwerbspersonen!$E27</f>
        <v>3.4621894888585159</v>
      </c>
      <c r="FZ26" s="26">
        <f>100*Monatswerte!FZ26/Erwerbspersonen!$E27</f>
        <v>3.5890859307368093</v>
      </c>
      <c r="GA26" s="20">
        <f>100*Monatswerte!GA26/Erwerbspersonen!$E27</f>
        <v>3.5947678609701659</v>
      </c>
      <c r="GB26" s="20">
        <f>100*Monatswerte!GB26/Erwerbspersonen!$E27</f>
        <v>3.4451436981584465</v>
      </c>
      <c r="GC26" s="20">
        <f>100*Monatswerte!GC26/Erwerbspersonen!$E27</f>
        <v>3.3864304190804302</v>
      </c>
      <c r="GD26" s="20">
        <f>100*Monatswerte!GD26/Erwerbspersonen!$E27</f>
        <v>3.2993074888356317</v>
      </c>
      <c r="GE26" s="20">
        <f>100*Monatswerte!GE26/Erwerbspersonen!$E27</f>
        <v>3.1780929771906945</v>
      </c>
      <c r="GF26" s="20">
        <f>100*Monatswerte!GF26/Erwerbspersonen!$E27</f>
        <v>3.1686230934684336</v>
      </c>
      <c r="GG26" s="20">
        <f>100*Monatswerte!GG26/Erwerbspersonen!$E27</f>
        <v>3.1724110469573379</v>
      </c>
      <c r="GH26" s="20">
        <f>100*Monatswerte!GH26/Erwerbspersonen!$E27</f>
        <v>3.1326375353238429</v>
      </c>
      <c r="GI26" s="20">
        <f>100*Monatswerte!GI26/Erwerbspersonen!$E27</f>
        <v>3.1724110469573379</v>
      </c>
      <c r="GJ26" s="20">
        <f>100*Monatswerte!GJ26/Erwerbspersonen!$E27</f>
        <v>3.318247256280153</v>
      </c>
      <c r="GK26" s="20">
        <f>100*Monatswerte!GK26/Erwerbspersonen!$E27</f>
        <v>3.4584015353696116</v>
      </c>
      <c r="GL26" s="26">
        <f>100*Monatswerte!GL26/Erwerbspersonen!$E27</f>
        <v>3.5758280935256446</v>
      </c>
    </row>
    <row r="27" spans="1:194" s="1" customFormat="1" x14ac:dyDescent="0.2">
      <c r="A27" s="1" t="s">
        <v>31</v>
      </c>
      <c r="B27" s="1">
        <v>20</v>
      </c>
      <c r="C27" s="20">
        <f>100*Monatswerte!C27/Erwerbspersonen!$B28</f>
        <v>7.1654040404040407</v>
      </c>
      <c r="D27" s="20">
        <f>100*Monatswerte!D27/Erwerbspersonen!$B28</f>
        <v>7.1259469696969697</v>
      </c>
      <c r="E27" s="20">
        <f>100*Monatswerte!E27/Erwerbspersonen!$B28</f>
        <v>6.8655303030303028</v>
      </c>
      <c r="F27" s="20">
        <f>100*Monatswerte!F27/Erwerbspersonen!$B28</f>
        <v>6.8734217171717171</v>
      </c>
      <c r="G27" s="20">
        <f>100*Monatswerte!G27/Erwerbspersonen!$B28</f>
        <v>6.6366792929292933</v>
      </c>
      <c r="H27" s="20">
        <f>100*Monatswerte!H27/Erwerbspersonen!$B28</f>
        <v>6.3841540404040407</v>
      </c>
      <c r="I27" s="20">
        <f>100*Monatswerte!I27/Erwerbspersonen!$B28</f>
        <v>6.3683712121212119</v>
      </c>
      <c r="J27" s="20">
        <f>100*Monatswerte!J27/Erwerbspersonen!$B28</f>
        <v>6.810290404040404</v>
      </c>
      <c r="K27" s="20">
        <f>100*Monatswerte!K27/Erwerbspersonen!$B28</f>
        <v>6.7471590909090908</v>
      </c>
      <c r="L27" s="20">
        <f>100*Monatswerte!L27/Erwerbspersonen!$B28</f>
        <v>6.510416666666667</v>
      </c>
      <c r="M27" s="20">
        <f>100*Monatswerte!M27/Erwerbspersonen!$B28</f>
        <v>6.7550505050505052</v>
      </c>
      <c r="N27" s="26">
        <f>100*Monatswerte!N27/Erwerbspersonen!$B28</f>
        <v>6.8181818181818183</v>
      </c>
      <c r="O27" s="20">
        <f>100*Monatswerte!O27/Erwerbspersonen!$B28</f>
        <v>6.7866161616161618</v>
      </c>
      <c r="P27" s="20">
        <f>100*Monatswerte!P27/Erwerbspersonen!$B28</f>
        <v>7.0233585858585856</v>
      </c>
      <c r="Q27" s="20">
        <f>100*Monatswerte!Q27/Erwerbspersonen!$B28</f>
        <v>6.7550505050505052</v>
      </c>
      <c r="R27" s="20">
        <f>100*Monatswerte!R27/Erwerbspersonen!$B28</f>
        <v>6.510416666666667</v>
      </c>
      <c r="S27" s="20">
        <f>100*Monatswerte!S27/Erwerbspersonen!$B28</f>
        <v>6.470959595959596</v>
      </c>
      <c r="T27" s="20">
        <f>100*Monatswerte!T27/Erwerbspersonen!$B28</f>
        <v>6.1789772727272725</v>
      </c>
      <c r="U27" s="20">
        <f>100*Monatswerte!U27/Erwerbspersonen!$B28</f>
        <v>6.2421085858585856</v>
      </c>
      <c r="V27" s="20">
        <f>100*Monatswerte!V27/Erwerbspersonen!$B28</f>
        <v>6.1868686868686869</v>
      </c>
      <c r="W27" s="20">
        <f>100*Monatswerte!W27/Erwerbspersonen!$B28</f>
        <v>5.9659090909090908</v>
      </c>
      <c r="X27" s="20">
        <f>100*Monatswerte!X27/Erwerbspersonen!$B28</f>
        <v>6.1000631313131315</v>
      </c>
      <c r="Y27" s="20">
        <f>100*Monatswerte!Y27/Erwerbspersonen!$B28</f>
        <v>6.0606060606060606</v>
      </c>
      <c r="Z27" s="26">
        <f>100*Monatswerte!Z27/Erwerbspersonen!$B28</f>
        <v>6.171085858585859</v>
      </c>
      <c r="AA27" s="20">
        <f>100*Monatswerte!AA27/Erwerbspersonen!$B28</f>
        <v>6.0842803030303028</v>
      </c>
      <c r="AB27" s="20">
        <f>100*Monatswerte!AB27/Erwerbspersonen!$B28</f>
        <v>6.0606060606060606</v>
      </c>
      <c r="AC27" s="20">
        <f>100*Monatswerte!AC27/Erwerbspersonen!$B28</f>
        <v>5.950126262626263</v>
      </c>
      <c r="AD27" s="20">
        <f>100*Monatswerte!AD27/Erwerbspersonen!$B28</f>
        <v>5.6660353535353538</v>
      </c>
      <c r="AE27" s="20">
        <f>100*Monatswerte!AE27/Erwerbspersonen!$B28</f>
        <v>5.4371843434343434</v>
      </c>
      <c r="AF27" s="20">
        <f>100*Monatswerte!AF27/Erwerbspersonen!$B28</f>
        <v>5.3424873737373737</v>
      </c>
      <c r="AG27" s="20">
        <f>100*Monatswerte!AG27/Erwerbspersonen!$B28</f>
        <v>5.208333333333333</v>
      </c>
      <c r="AH27" s="20">
        <f>100*Monatswerte!AH27/Erwerbspersonen!$B28</f>
        <v>5.1846590909090908</v>
      </c>
      <c r="AI27" s="20">
        <f>100*Monatswerte!AI27/Erwerbspersonen!$B28</f>
        <v>5.168876262626263</v>
      </c>
      <c r="AJ27" s="20">
        <f>100*Monatswerte!AJ27/Erwerbspersonen!$B28</f>
        <v>5.1846590909090908</v>
      </c>
      <c r="AK27" s="20">
        <f>100*Monatswerte!AK27/Erwerbspersonen!$B28</f>
        <v>5.1452020202020199</v>
      </c>
      <c r="AL27" s="26">
        <f>100*Monatswerte!AL27/Erwerbspersonen!$B28</f>
        <v>5.1767676767676765</v>
      </c>
      <c r="AM27" s="20">
        <f>100*Monatswerte!AM27/Erwerbspersonen!$B28</f>
        <v>5.2320075757575761</v>
      </c>
      <c r="AN27" s="20">
        <f>100*Monatswerte!AN27/Erwerbspersonen!$B28</f>
        <v>5.0662878787878789</v>
      </c>
      <c r="AO27" s="20">
        <f>100*Monatswerte!AO27/Erwerbspersonen!$B28</f>
        <v>4.8611111111111107</v>
      </c>
      <c r="AP27" s="20">
        <f>100*Monatswerte!AP27/Erwerbspersonen!$B28</f>
        <v>4.6953914141414144</v>
      </c>
      <c r="AQ27" s="20">
        <f>100*Monatswerte!AQ27/Erwerbspersonen!$B28</f>
        <v>4.4823232323232327</v>
      </c>
      <c r="AR27" s="20">
        <f>100*Monatswerte!AR27/Erwerbspersonen!$B28</f>
        <v>4.3718434343434343</v>
      </c>
      <c r="AS27" s="20">
        <f>100*Monatswerte!AS27/Erwerbspersonen!$B28</f>
        <v>4.3008207070707067</v>
      </c>
      <c r="AT27" s="20">
        <f>100*Monatswerte!AT27/Erwerbspersonen!$B28</f>
        <v>4.4902146464646462</v>
      </c>
      <c r="AU27" s="20">
        <f>100*Monatswerte!AU27/Erwerbspersonen!$B28</f>
        <v>4.0956439393939394</v>
      </c>
      <c r="AV27" s="20">
        <f>100*Monatswerte!AV27/Erwerbspersonen!$B28</f>
        <v>4.0482954545454541</v>
      </c>
      <c r="AW27" s="20">
        <f>100*Monatswerte!AW27/Erwerbspersonen!$B28</f>
        <v>3.8904671717171717</v>
      </c>
      <c r="AX27" s="26">
        <f>100*Monatswerte!AX27/Erwerbspersonen!$B28</f>
        <v>3.9772727272727271</v>
      </c>
      <c r="AY27" s="20">
        <f>100*Monatswerte!AY27/Erwerbspersonen!$C28</f>
        <v>4.2724060391904919</v>
      </c>
      <c r="AZ27" s="20">
        <f>100*Monatswerte!AZ27/Erwerbspersonen!$C28</f>
        <v>4.1117892707998713</v>
      </c>
      <c r="BA27" s="20">
        <f>100*Monatswerte!BA27/Erwerbspersonen!$C28</f>
        <v>4.0073883713459688</v>
      </c>
      <c r="BB27" s="20">
        <f>100*Monatswerte!BB27/Erwerbspersonen!$C28</f>
        <v>4.1198201092194022</v>
      </c>
      <c r="BC27" s="20">
        <f>100*Monatswerte!BC27/Erwerbspersonen!$C28</f>
        <v>4.1117892707998713</v>
      </c>
      <c r="BD27" s="20">
        <f>100*Monatswerte!BD27/Erwerbspersonen!$C28</f>
        <v>4.0555734018631542</v>
      </c>
      <c r="BE27" s="20">
        <f>100*Monatswerte!BE27/Erwerbspersonen!$C28</f>
        <v>4.1117892707998713</v>
      </c>
      <c r="BF27" s="20">
        <f>100*Monatswerte!BF27/Erwerbspersonen!$C28</f>
        <v>4.2081593318342438</v>
      </c>
      <c r="BG27" s="20">
        <f>100*Monatswerte!BG27/Erwerbspersonen!$C28</f>
        <v>4.3045293928686155</v>
      </c>
      <c r="BH27" s="20">
        <f>100*Monatswerte!BH27/Erwerbspersonen!$C28</f>
        <v>4.3527144233858017</v>
      </c>
      <c r="BI27" s="20">
        <f>100*Monatswerte!BI27/Erwerbspersonen!$C28</f>
        <v>4.5293928686154832</v>
      </c>
      <c r="BJ27" s="26">
        <f>100*Monatswerte!BJ27/Erwerbspersonen!$C28</f>
        <v>5.1236749116607774</v>
      </c>
      <c r="BK27" s="20">
        <f>100*Monatswerte!BK27/Erwerbspersonen!$C28</f>
        <v>5.3886925795053005</v>
      </c>
      <c r="BL27" s="20">
        <f>100*Monatswerte!BL27/Erwerbspersonen!$C28</f>
        <v>5.7741728236427887</v>
      </c>
      <c r="BM27" s="20">
        <f>100*Monatswerte!BM27/Erwerbspersonen!$C28</f>
        <v>6.1516222293607452</v>
      </c>
      <c r="BN27" s="20">
        <f>100*Monatswerte!BN27/Erwerbspersonen!$C28</f>
        <v>6.3443623514294893</v>
      </c>
      <c r="BO27" s="20">
        <f>100*Monatswerte!BO27/Erwerbspersonen!$C28</f>
        <v>6.8262126566013492</v>
      </c>
      <c r="BP27" s="20">
        <f>100*Monatswerte!BP27/Erwerbspersonen!$C28</f>
        <v>7.251847092836492</v>
      </c>
      <c r="BQ27" s="20">
        <f>100*Monatswerte!BQ27/Erwerbspersonen!$C28</f>
        <v>7.3241246386122709</v>
      </c>
      <c r="BR27" s="20">
        <f>100*Monatswerte!BR27/Erwerbspersonen!$C28</f>
        <v>7.5570189527786704</v>
      </c>
      <c r="BS27" s="20">
        <f>100*Monatswerte!BS27/Erwerbspersonen!$C28</f>
        <v>7.8782524895599098</v>
      </c>
      <c r="BT27" s="20">
        <f>100*Monatswerte!BT27/Erwerbspersonen!$C28</f>
        <v>7.725666559588821</v>
      </c>
      <c r="BU27" s="20">
        <f>100*Monatswerte!BU27/Erwerbspersonen!$C28</f>
        <v>7.8782524895599098</v>
      </c>
      <c r="BV27" s="26">
        <f>100*Monatswerte!BV27/Erwerbspersonen!$C28</f>
        <v>8.19948602634115</v>
      </c>
      <c r="BW27" s="20">
        <f>100*Monatswerte!BW27/Erwerbspersonen!$C28</f>
        <v>8.0950851268872466</v>
      </c>
      <c r="BX27" s="20">
        <f>100*Monatswerte!BX27/Erwerbspersonen!$C28</f>
        <v>7.9505300353356887</v>
      </c>
      <c r="BY27" s="20">
        <f>100*Monatswerte!BY27/Erwerbspersonen!$C28</f>
        <v>8.0067459042724067</v>
      </c>
      <c r="BZ27" s="20">
        <f>100*Monatswerte!BZ27/Erwerbspersonen!$C28</f>
        <v>7.5168647606810151</v>
      </c>
      <c r="CA27" s="20">
        <f>100*Monatswerte!CA27/Erwerbspersonen!$C28</f>
        <v>7.2197237391583684</v>
      </c>
      <c r="CB27" s="20">
        <f>100*Monatswerte!CB27/Erwerbspersonen!$C28</f>
        <v>6.9065210407966591</v>
      </c>
      <c r="CC27" s="20">
        <f>100*Monatswerte!CC27/Erwerbspersonen!$C28</f>
        <v>6.641503372952136</v>
      </c>
      <c r="CD27" s="20">
        <f>100*Monatswerte!CD27/Erwerbspersonen!$C28</f>
        <v>6.6013491808544815</v>
      </c>
      <c r="CE27" s="20">
        <f>100*Monatswerte!CE27/Erwerbspersonen!$C28</f>
        <v>6.2881464824927722</v>
      </c>
      <c r="CF27" s="20">
        <f>100*Monatswerte!CF27/Erwerbspersonen!$C28</f>
        <v>6.1998072598779315</v>
      </c>
      <c r="CG27" s="20">
        <f>100*Monatswerte!CG27/Erwerbspersonen!$C28</f>
        <v>6.2720848056537104</v>
      </c>
      <c r="CH27" s="26">
        <f>100*Monatswerte!CH27/Erwerbspersonen!$C28</f>
        <v>6.3925473819466756</v>
      </c>
      <c r="CI27" s="20">
        <f>100*Monatswerte!CI27/Erwerbspersonen!$C28</f>
        <v>6.3363315130099584</v>
      </c>
      <c r="CJ27" s="20">
        <f>100*Monatswerte!CJ27/Erwerbspersonen!$C28</f>
        <v>6.0150979762287182</v>
      </c>
      <c r="CK27" s="20">
        <f>100*Monatswerte!CK27/Erwerbspersonen!$C28</f>
        <v>5.6778027626084162</v>
      </c>
      <c r="CL27" s="20">
        <f>100*Monatswerte!CL27/Erwerbspersonen!$C28</f>
        <v>5.1879216190170254</v>
      </c>
      <c r="CM27" s="20">
        <f>100*Monatswerte!CM27/Erwerbspersonen!$C28</f>
        <v>4.74622550594282</v>
      </c>
      <c r="CN27" s="20">
        <f>100*Monatswerte!CN27/Erwerbspersonen!$C28</f>
        <v>4.6578862833279793</v>
      </c>
      <c r="CO27" s="20">
        <f>100*Monatswerte!CO27/Erwerbspersonen!$C28</f>
        <v>4.2643752007709601</v>
      </c>
      <c r="CP27" s="20">
        <f>100*Monatswerte!CP27/Erwerbspersonen!$C28</f>
        <v>4.2081593318342438</v>
      </c>
      <c r="CQ27" s="20">
        <f>100*Monatswerte!CQ27/Erwerbspersonen!$C28</f>
        <v>4.3768069386443944</v>
      </c>
      <c r="CR27" s="20">
        <f>100*Monatswerte!CR27/Erwerbspersonen!$C28</f>
        <v>4.336652746546739</v>
      </c>
      <c r="CS27" s="20">
        <f>100*Monatswerte!CS27/Erwerbspersonen!$C28</f>
        <v>4.7783488596209445</v>
      </c>
      <c r="CT27" s="26">
        <f>100*Monatswerte!CT27/Erwerbspersonen!$C28</f>
        <v>4.8345647285576616</v>
      </c>
      <c r="CU27" s="20">
        <f>100*Monatswerte!CU27/Erwerbspersonen!$C28</f>
        <v>4.8506264053967234</v>
      </c>
      <c r="CV27" s="20">
        <f>100*Monatswerte!CV27/Erwerbspersonen!$C28</f>
        <v>5.0273048506264058</v>
      </c>
      <c r="CW27" s="20">
        <f>100*Monatswerte!CW27/Erwerbspersonen!$C28</f>
        <v>4.8907805974943788</v>
      </c>
      <c r="CX27" s="20">
        <f>100*Monatswerte!CX27/Erwerbspersonen!$C28</f>
        <v>4.8988114359139097</v>
      </c>
      <c r="CY27" s="20">
        <f>100*Monatswerte!CY27/Erwerbspersonen!$C28</f>
        <v>4.6016704143912621</v>
      </c>
      <c r="CZ27" s="20">
        <f>100*Monatswerte!CZ27/Erwerbspersonen!$C28</f>
        <v>4.4651461612592351</v>
      </c>
      <c r="DA27" s="20">
        <f>100*Monatswerte!DA27/Erwerbspersonen!$C28</f>
        <v>4.4169611307420498</v>
      </c>
      <c r="DB27" s="20">
        <f>100*Monatswerte!DB27/Erwerbspersonen!$C28</f>
        <v>4.6659171217475102</v>
      </c>
      <c r="DC27" s="20">
        <f>100*Monatswerte!DC27/Erwerbspersonen!$C28</f>
        <v>4.7703180212014136</v>
      </c>
      <c r="DD27" s="20">
        <f>100*Monatswerte!DD27/Erwerbspersonen!$C28</f>
        <v>4.8506264053967234</v>
      </c>
      <c r="DE27" s="20">
        <f>100*Monatswerte!DE27/Erwerbspersonen!$C28</f>
        <v>5.1236749116607774</v>
      </c>
      <c r="DF27" s="26">
        <f>100*Monatswerte!DF27/Erwerbspersonen!$C28</f>
        <v>5.3806617410857696</v>
      </c>
      <c r="DG27" s="20">
        <f>100*Monatswerte!DG27/Erwerbspersonen!$C28</f>
        <v>5.7099261162865407</v>
      </c>
      <c r="DH27" s="20">
        <f>100*Monatswerte!DH27/Erwerbspersonen!$C28</f>
        <v>5.6617410857693544</v>
      </c>
      <c r="DI27" s="20">
        <f>100*Monatswerte!DI27/Erwerbspersonen!$C28</f>
        <v>5.420815933183424</v>
      </c>
      <c r="DJ27" s="20">
        <f>100*Monatswerte!DJ27/Erwerbspersonen!$C28</f>
        <v>5.3083841953099906</v>
      </c>
      <c r="DK27" s="20">
        <f>100*Monatswerte!DK27/Erwerbspersonen!$C28</f>
        <v>5.1879216190170254</v>
      </c>
      <c r="DL27" s="20">
        <f>100*Monatswerte!DL27/Erwerbspersonen!$C28</f>
        <v>5.0433665274654675</v>
      </c>
      <c r="DM27" s="20">
        <f>100*Monatswerte!DM27/Erwerbspersonen!$C28</f>
        <v>5.1156440732412465</v>
      </c>
      <c r="DN27" s="20">
        <f>100*Monatswerte!DN27/Erwerbspersonen!$C28</f>
        <v>5.3967234179248313</v>
      </c>
      <c r="DO27" s="20">
        <f>100*Monatswerte!DO27/Erwerbspersonen!$C28</f>
        <v>5.4690009637006103</v>
      </c>
      <c r="DP27" s="20">
        <f>100*Monatswerte!DP27/Erwerbspersonen!$C28</f>
        <v>5.9267587536138775</v>
      </c>
      <c r="DQ27" s="20">
        <f>100*Monatswerte!DQ27/Erwerbspersonen!$C28</f>
        <v>6.0632830067459045</v>
      </c>
      <c r="DR27" s="26">
        <f>100*Monatswerte!DR27/Erwerbspersonen!$C28</f>
        <v>6.1757147446193379</v>
      </c>
      <c r="DS27" s="20">
        <f>100*Monatswerte!DS27/Erwerbspersonen!$D28</f>
        <v>5.621956617972554</v>
      </c>
      <c r="DT27" s="20">
        <f>100*Monatswerte!DT27/Erwerbspersonen!$D28</f>
        <v>5.5186660764350011</v>
      </c>
      <c r="DU27" s="20">
        <f>100*Monatswerte!DU27/Erwerbspersonen!$D28</f>
        <v>5.430131326545669</v>
      </c>
      <c r="DV27" s="20">
        <f>100*Monatswerte!DV27/Erwerbspersonen!$D28</f>
        <v>5.4227534307215581</v>
      </c>
      <c r="DW27" s="20">
        <f>100*Monatswerte!DW27/Erwerbspersonen!$D28</f>
        <v>5.3784860557768921</v>
      </c>
      <c r="DX27" s="20">
        <f>100*Monatswerte!DX27/Erwerbspersonen!$D28</f>
        <v>5.0833702228124542</v>
      </c>
      <c r="DY27" s="20">
        <f>100*Monatswerte!DY27/Erwerbspersonen!$D28</f>
        <v>4.9063007230337909</v>
      </c>
      <c r="DZ27" s="20">
        <f>100*Monatswerte!DZ27/Erwerbspersonen!$D28</f>
        <v>4.6849638483104616</v>
      </c>
      <c r="EA27" s="20">
        <f>100*Monatswerte!EA27/Erwerbspersonen!$D28</f>
        <v>4.574295410948797</v>
      </c>
      <c r="EB27" s="20">
        <f>100*Monatswerte!EB27/Erwerbspersonen!$D28</f>
        <v>4.3160690571049134</v>
      </c>
      <c r="EC27" s="20">
        <f>100*Monatswerte!EC27/Erwerbspersonen!$D28</f>
        <v>4.5816733067729087</v>
      </c>
      <c r="ED27" s="20">
        <f>100*Monatswerte!ED27/Erwerbspersonen!$D28</f>
        <v>5.0243470562195665</v>
      </c>
      <c r="EE27" s="24">
        <f>100*Monatswerte!EE27/Erwerbspersonen!$D28</f>
        <v>4.9358123063302344</v>
      </c>
      <c r="EF27" s="20">
        <f>100*Monatswerte!EF27/Erwerbspersonen!$D28</f>
        <v>4.9948354729231221</v>
      </c>
      <c r="EG27" s="20">
        <f>100*Monatswerte!EG27/Erwerbspersonen!$D28</f>
        <v>5.1055039102847868</v>
      </c>
      <c r="EH27" s="20">
        <f>100*Monatswerte!EH27/Erwerbspersonen!$D28</f>
        <v>5.1350154935812302</v>
      </c>
      <c r="EI27" s="20">
        <f>100*Monatswerte!EI27/Erwerbspersonen!$D28</f>
        <v>4.7956322856721263</v>
      </c>
      <c r="EJ27" s="20">
        <f>100*Monatswerte!EJ27/Erwerbspersonen!$D28</f>
        <v>4.8030101814962372</v>
      </c>
      <c r="EK27" s="20">
        <f>100*Monatswerte!EK27/Erwerbspersonen!$D28</f>
        <v>4.8398996606167923</v>
      </c>
      <c r="EL27" s="20">
        <f>100*Monatswerte!EL27/Erwerbspersonen!$D28</f>
        <v>4.9358123063302344</v>
      </c>
      <c r="EM27" s="20">
        <f>100*Monatswerte!EM27/Erwerbspersonen!$D28</f>
        <v>5.046480743691899</v>
      </c>
      <c r="EN27" s="20">
        <f>100*Monatswerte!EN27/Erwerbspersonen!$D28</f>
        <v>5.2678176184152283</v>
      </c>
      <c r="EO27" s="20">
        <f>100*Monatswerte!EO27/Erwerbspersonen!$D28</f>
        <v>5.7990261177512172</v>
      </c>
      <c r="EP27" s="20">
        <f>100*Monatswerte!EP27/Erwerbspersonen!$D28</f>
        <v>6.0203629924745465</v>
      </c>
      <c r="EQ27" s="24">
        <f>100*Monatswerte!EQ27/Erwerbspersonen!$D28</f>
        <v>6.0646303674192117</v>
      </c>
      <c r="ER27" s="20">
        <f>100*Monatswerte!ER27/Erwerbspersonen!$D28</f>
        <v>6.0793861590674343</v>
      </c>
      <c r="ES27" s="20">
        <f>100*Monatswerte!ES27/Erwerbspersonen!$D28</f>
        <v>6.0351187841227683</v>
      </c>
      <c r="ET27" s="20">
        <f>100*Monatswerte!ET27/Erwerbspersonen!$D28</f>
        <v>6.0056072008263239</v>
      </c>
      <c r="EU27" s="20">
        <f>100*Monatswerte!EU27/Erwerbspersonen!$D28</f>
        <v>5.9392061384093253</v>
      </c>
      <c r="EV27" s="20">
        <f>100*Monatswerte!EV27/Erwerbspersonen!$D28</f>
        <v>5.8654271801682158</v>
      </c>
      <c r="EW27" s="20">
        <f>100*Monatswerte!EW27/Erwerbspersonen!$D28</f>
        <v>5.7178692636859969</v>
      </c>
      <c r="EX27" s="20">
        <f>100*Monatswerte!EX27/Erwerbspersonen!$D28</f>
        <v>5.7252471595101078</v>
      </c>
      <c r="EY27" s="20">
        <f>100*Monatswerte!EY27/Erwerbspersonen!$D28</f>
        <v>5.8875608676405493</v>
      </c>
      <c r="EZ27" s="20">
        <f>100*Monatswerte!EZ27/Erwerbspersonen!$D28</f>
        <v>5.9318282425852145</v>
      </c>
      <c r="FA27" s="20">
        <f>100*Monatswerte!FA27/Erwerbspersonen!$D28</f>
        <v>6.1752988047808763</v>
      </c>
      <c r="FB27" s="26">
        <f>100*Monatswerte!FB27/Erwerbspersonen!$D28</f>
        <v>6.3892577836800948</v>
      </c>
      <c r="FC27" s="20">
        <f>100*Monatswerte!FC27/Erwerbspersonen!$E28</f>
        <v>6.3538540370397483</v>
      </c>
      <c r="FD27" s="20">
        <f>100*Monatswerte!FD27/Erwerbspersonen!$E28</f>
        <v>6.2147719786252837</v>
      </c>
      <c r="FE27" s="20">
        <f>100*Monatswerte!FE27/Erwerbspersonen!$E28</f>
        <v>6.1928116536124733</v>
      </c>
      <c r="FF27" s="20">
        <f>100*Monatswerte!FF27/Erwerbspersonen!$E28</f>
        <v>5.9732084034843718</v>
      </c>
      <c r="FG27" s="20">
        <f>100*Monatswerte!FG27/Erwerbspersonen!$E28</f>
        <v>5.9000073201083376</v>
      </c>
      <c r="FH27" s="20">
        <f>100*Monatswerte!FH27/Erwerbspersonen!$E28</f>
        <v>5.7389649366810627</v>
      </c>
      <c r="FI27" s="20">
        <f>100*Monatswerte!FI27/Erwerbspersonen!$E28</f>
        <v>5.8926872117707338</v>
      </c>
      <c r="FJ27" s="20">
        <f>100*Monatswerte!FJ27/Erwerbspersonen!$E28</f>
        <v>5.9073274284459414</v>
      </c>
      <c r="FK27" s="20">
        <f>100*Monatswerte!FK27/Erwerbspersonen!$E28</f>
        <v>5.8926872117707338</v>
      </c>
      <c r="FL27" s="20">
        <f>100*Monatswerte!FL27/Erwerbspersonen!$E28</f>
        <v>5.6364834199546152</v>
      </c>
      <c r="FM27" s="20">
        <f>100*Monatswerte!FM27/Erwerbspersonen!$E28</f>
        <v>5.6218432032794086</v>
      </c>
      <c r="FN27" s="20">
        <f>100*Monatswerte!FN27/Erwerbspersonen!$E28</f>
        <v>5.6877241783178389</v>
      </c>
      <c r="FO27" s="24">
        <f>100*Monatswerte!FO27/Erwerbspersonen!$E28</f>
        <v>5.6877241783178389</v>
      </c>
      <c r="FP27" s="20">
        <f>100*Monatswerte!FP27/Erwerbspersonen!$E28</f>
        <v>5.6877241783178389</v>
      </c>
      <c r="FQ27" s="20">
        <f>100*Monatswerte!FQ27/Erwerbspersonen!$E28</f>
        <v>5.5413220115657715</v>
      </c>
      <c r="FR27" s="20">
        <f>100*Monatswerte!FR27/Erwerbspersonen!$E28</f>
        <v>5.1679964863479979</v>
      </c>
      <c r="FS27" s="20">
        <f>100*Monatswerte!FS27/Erwerbspersonen!$E28</f>
        <v>4.8971524778566726</v>
      </c>
      <c r="FT27" s="20">
        <f>100*Monatswerte!FT27/Erwerbspersonen!$E28</f>
        <v>4.765390527779811</v>
      </c>
      <c r="FU27" s="20">
        <f>100*Monatswerte!FU27/Erwerbspersonen!$E28</f>
        <v>4.8459117194934489</v>
      </c>
      <c r="FV27" s="20">
        <f>100*Monatswerte!FV27/Erwerbspersonen!$E28</f>
        <v>4.7434302027670006</v>
      </c>
      <c r="FW27" s="20">
        <f>100*Monatswerte!FW27/Erwerbspersonen!$E28</f>
        <v>4.6702291193909673</v>
      </c>
      <c r="FX27" s="20">
        <f>100*Monatswerte!FX27/Erwerbspersonen!$E28</f>
        <v>4.7580704194422081</v>
      </c>
      <c r="FY27" s="20">
        <f>100*Monatswerte!FY27/Erwerbspersonen!$E28</f>
        <v>5.1021155113095675</v>
      </c>
      <c r="FZ27" s="26">
        <f>100*Monatswerte!FZ27/Erwerbspersonen!$E28</f>
        <v>5.204597028036015</v>
      </c>
      <c r="GA27" s="20">
        <f>100*Monatswerte!GA27/Erwerbspersonen!$E28</f>
        <v>5.2631578947368425</v>
      </c>
      <c r="GB27" s="20">
        <f>100*Monatswerte!GB27/Erwerbspersonen!$E28</f>
        <v>5.0655149696215505</v>
      </c>
      <c r="GC27" s="20">
        <f>100*Monatswerte!GC27/Erwerbspersonen!$E28</f>
        <v>4.9557133445574992</v>
      </c>
      <c r="GD27" s="20">
        <f>100*Monatswerte!GD27/Erwerbspersonen!$E28</f>
        <v>4.8971524778566726</v>
      </c>
      <c r="GE27" s="20">
        <f>100*Monatswerte!GE27/Erwerbspersonen!$E28</f>
        <v>4.8093111778054318</v>
      </c>
      <c r="GF27" s="20">
        <f>100*Monatswerte!GF27/Erwerbspersonen!$E28</f>
        <v>4.6189883610277436</v>
      </c>
      <c r="GG27" s="20">
        <f>100*Monatswerte!GG27/Erwerbspersonen!$E28</f>
        <v>4.6629090110533635</v>
      </c>
      <c r="GH27" s="20">
        <f>100*Monatswerte!GH27/Erwerbspersonen!$E28</f>
        <v>4.6921894444037768</v>
      </c>
      <c r="GI27" s="20">
        <f>100*Monatswerte!GI27/Erwerbspersonen!$E28</f>
        <v>4.8019910694678281</v>
      </c>
      <c r="GJ27" s="20">
        <f>100*Monatswerte!GJ27/Erwerbspersonen!$E28</f>
        <v>4.9557133445574992</v>
      </c>
      <c r="GK27" s="20">
        <f>100*Monatswerte!GK27/Erwerbspersonen!$E28</f>
        <v>5.204597028036015</v>
      </c>
      <c r="GL27" s="26">
        <f>100*Monatswerte!GL27/Erwerbspersonen!$E28</f>
        <v>5.5047214698777545</v>
      </c>
    </row>
    <row r="28" spans="1:194" s="1" customFormat="1" x14ac:dyDescent="0.2">
      <c r="A28" s="1" t="s">
        <v>32</v>
      </c>
      <c r="B28" s="1">
        <v>21</v>
      </c>
      <c r="C28" s="20">
        <f>100*Monatswerte!C28/Erwerbspersonen!$B29</f>
        <v>5.545294178686313</v>
      </c>
      <c r="D28" s="20">
        <f>100*Monatswerte!D28/Erwerbspersonen!$B29</f>
        <v>5.5639721905157202</v>
      </c>
      <c r="E28" s="20">
        <f>100*Monatswerte!E28/Erwerbspersonen!$B29</f>
        <v>5.4664314620732597</v>
      </c>
      <c r="F28" s="20">
        <f>100*Monatswerte!F28/Erwerbspersonen!$B29</f>
        <v>5.4726574660163951</v>
      </c>
      <c r="G28" s="20">
        <f>100*Monatswerte!G28/Erwerbspersonen!$B29</f>
        <v>5.2464459894157933</v>
      </c>
      <c r="H28" s="20">
        <f>100*Monatswerte!H28/Erwerbspersonen!$B29</f>
        <v>5.2236173082909616</v>
      </c>
      <c r="I28" s="20">
        <f>100*Monatswerte!I28/Erwerbspersonen!$B29</f>
        <v>5.2775760091314723</v>
      </c>
      <c r="J28" s="20">
        <f>100*Monatswerte!J28/Erwerbspersonen!$B29</f>
        <v>5.4373767770052925</v>
      </c>
      <c r="K28" s="20">
        <f>100*Monatswerte!K28/Erwerbspersonen!$B29</f>
        <v>5.4166234305281726</v>
      </c>
      <c r="L28" s="20">
        <f>100*Monatswerte!L28/Erwerbspersonen!$B29</f>
        <v>5.2173913043478262</v>
      </c>
      <c r="M28" s="20">
        <f>100*Monatswerte!M28/Erwerbspersonen!$B29</f>
        <v>5.3792674068693573</v>
      </c>
      <c r="N28" s="26">
        <f>100*Monatswerte!N28/Erwerbspersonen!$B29</f>
        <v>5.5141641589706341</v>
      </c>
      <c r="O28" s="20">
        <f>100*Monatswerte!O28/Erwerbspersonen!$B29</f>
        <v>5.5722735291065684</v>
      </c>
      <c r="P28" s="20">
        <f>100*Monatswerte!P28/Erwerbspersonen!$B29</f>
        <v>5.636608903185639</v>
      </c>
      <c r="Q28" s="20">
        <f>100*Monatswerte!Q28/Erwerbspersonen!$B29</f>
        <v>5.5577461865725848</v>
      </c>
      <c r="R28" s="20">
        <f>100*Monatswerte!R28/Erwerbspersonen!$B29</f>
        <v>5.4249247691190208</v>
      </c>
      <c r="S28" s="20">
        <f>100*Monatswerte!S28/Erwerbspersonen!$B29</f>
        <v>5.4788834699595306</v>
      </c>
      <c r="T28" s="20">
        <f>100*Monatswerte!T28/Erwerbspersonen!$B29</f>
        <v>5.4954861471412269</v>
      </c>
      <c r="U28" s="20">
        <f>100*Monatswerte!U28/Erwerbspersonen!$B29</f>
        <v>5.3792674068693573</v>
      </c>
      <c r="V28" s="20">
        <f>100*Monatswerte!V28/Erwerbspersonen!$B29</f>
        <v>5.5120888243229222</v>
      </c>
      <c r="W28" s="20">
        <f>100*Monatswerte!W28/Erwerbspersonen!$B29</f>
        <v>5.5266161668569058</v>
      </c>
      <c r="X28" s="20">
        <f>100*Monatswerte!X28/Erwerbspersonen!$B29</f>
        <v>5.4560547888346997</v>
      </c>
      <c r="Y28" s="20">
        <f>100*Monatswerte!Y28/Erwerbspersonen!$B29</f>
        <v>5.5971775448791119</v>
      </c>
      <c r="Z28" s="26">
        <f>100*Monatswerte!Z28/Erwerbspersonen!$B29</f>
        <v>5.6054788834699592</v>
      </c>
      <c r="AA28" s="20">
        <f>100*Monatswerte!AA28/Erwerbspersonen!$B29</f>
        <v>5.7279236276849641</v>
      </c>
      <c r="AB28" s="20">
        <f>100*Monatswerte!AB28/Erwerbspersonen!$B29</f>
        <v>5.5888762062882638</v>
      </c>
      <c r="AC28" s="20">
        <f>100*Monatswerte!AC28/Erwerbspersonen!$B29</f>
        <v>5.5598215212202966</v>
      </c>
      <c r="AD28" s="20">
        <f>100*Monatswerte!AD28/Erwerbspersonen!$B29</f>
        <v>5.4311507730621562</v>
      </c>
      <c r="AE28" s="20">
        <f>100*Monatswerte!AE28/Erwerbspersonen!$B29</f>
        <v>5.1385285877347719</v>
      </c>
      <c r="AF28" s="20">
        <f>100*Monatswerte!AF28/Erwerbspersonen!$B29</f>
        <v>5.0057071702812079</v>
      </c>
      <c r="AG28" s="20">
        <f>100*Monatswerte!AG28/Erwerbspersonen!$B29</f>
        <v>4.9102417764864583</v>
      </c>
      <c r="AH28" s="20">
        <f>100*Monatswerte!AH28/Erwerbspersonen!$B29</f>
        <v>4.9932551623949362</v>
      </c>
      <c r="AI28" s="20">
        <f>100*Monatswerte!AI28/Erwerbspersonen!$B29</f>
        <v>4.8770364221230675</v>
      </c>
      <c r="AJ28" s="20">
        <f>100*Monatswerte!AJ28/Erwerbspersonen!$B29</f>
        <v>4.7130849849538237</v>
      </c>
      <c r="AK28" s="20">
        <f>100*Monatswerte!AK28/Erwerbspersonen!$B29</f>
        <v>4.6736536266472966</v>
      </c>
      <c r="AL28" s="26">
        <f>100*Monatswerte!AL28/Erwerbspersonen!$B29</f>
        <v>4.7753450243851825</v>
      </c>
      <c r="AM28" s="20">
        <f>100*Monatswerte!AM28/Erwerbspersonen!$B29</f>
        <v>4.8334543945211168</v>
      </c>
      <c r="AN28" s="20">
        <f>100*Monatswerte!AN28/Erwerbspersonen!$B29</f>
        <v>4.8438310677596759</v>
      </c>
      <c r="AO28" s="20">
        <f>100*Monatswerte!AO28/Erwerbspersonen!$B29</f>
        <v>4.7628930164989107</v>
      </c>
      <c r="AP28" s="20">
        <f>100*Monatswerte!AP28/Erwerbspersonen!$B29</f>
        <v>4.5615855556708516</v>
      </c>
      <c r="AQ28" s="20">
        <f>100*Monatswerte!AQ28/Erwerbspersonen!$B29</f>
        <v>4.5076268548303418</v>
      </c>
      <c r="AR28" s="20">
        <f>100*Monatswerte!AR28/Erwerbspersonen!$B29</f>
        <v>4.4225381342741521</v>
      </c>
      <c r="AS28" s="20">
        <f>100*Monatswerte!AS28/Erwerbspersonen!$B29</f>
        <v>4.4204627996264394</v>
      </c>
      <c r="AT28" s="20">
        <f>100*Monatswerte!AT28/Erwerbspersonen!$B29</f>
        <v>4.3955587838538968</v>
      </c>
      <c r="AU28" s="20">
        <f>100*Monatswerte!AU28/Erwerbspersonen!$B29</f>
        <v>4.2440593545709246</v>
      </c>
      <c r="AV28" s="20">
        <f>100*Monatswerte!AV28/Erwerbspersonen!$B29</f>
        <v>4.1236899450036315</v>
      </c>
      <c r="AW28" s="20">
        <f>100*Monatswerte!AW28/Erwerbspersonen!$B29</f>
        <v>4.2419840199232128</v>
      </c>
      <c r="AX28" s="26">
        <f>100*Monatswerte!AX28/Erwerbspersonen!$B29</f>
        <v>4.3665040987859296</v>
      </c>
      <c r="AY28" s="20">
        <f>100*Monatswerte!AY28/Erwerbspersonen!$C29</f>
        <v>3.9623658912999016</v>
      </c>
      <c r="AZ28" s="20">
        <f>100*Monatswerte!AZ28/Erwerbspersonen!$C29</f>
        <v>3.8340677934586562</v>
      </c>
      <c r="BA28" s="20">
        <f>100*Monatswerte!BA28/Erwerbspersonen!$C29</f>
        <v>3.8191926516799612</v>
      </c>
      <c r="BB28" s="20">
        <f>100*Monatswerte!BB28/Erwerbspersonen!$C29</f>
        <v>3.7522545136758336</v>
      </c>
      <c r="BC28" s="20">
        <f>100*Monatswerte!BC28/Erwerbspersonen!$C29</f>
        <v>3.5886279541101875</v>
      </c>
      <c r="BD28" s="20">
        <f>100*Monatswerte!BD28/Erwerbspersonen!$C29</f>
        <v>3.4584704635466057</v>
      </c>
      <c r="BE28" s="20">
        <f>100*Monatswerte!BE28/Erwerbspersonen!$C29</f>
        <v>3.4435953217679107</v>
      </c>
      <c r="BF28" s="20">
        <f>100*Monatswerte!BF28/Erwerbspersonen!$C29</f>
        <v>3.3803759692084565</v>
      </c>
      <c r="BG28" s="20">
        <f>100*Monatswerte!BG28/Erwerbspersonen!$C29</f>
        <v>3.3878135400978042</v>
      </c>
      <c r="BH28" s="20">
        <f>100*Monatswerte!BH28/Erwerbspersonen!$C29</f>
        <v>3.4380171436008999</v>
      </c>
      <c r="BI28" s="20">
        <f>100*Monatswerte!BI28/Erwerbspersonen!$C29</f>
        <v>3.5495807069411129</v>
      </c>
      <c r="BJ28" s="26">
        <f>100*Monatswerte!BJ28/Erwerbspersonen!$C29</f>
        <v>3.8359271861809932</v>
      </c>
      <c r="BK28" s="20">
        <f>100*Monatswerte!BK28/Erwerbspersonen!$C29</f>
        <v>4.1148360945315261</v>
      </c>
      <c r="BL28" s="20">
        <f>100*Monatswerte!BL28/Erwerbspersonen!$C29</f>
        <v>4.2431341923727715</v>
      </c>
      <c r="BM28" s="20">
        <f>100*Monatswerte!BM28/Erwerbspersonen!$C29</f>
        <v>4.4588237481638497</v>
      </c>
      <c r="BN28" s="20">
        <f>100*Monatswerte!BN28/Erwerbspersonen!$C29</f>
        <v>4.6057157732284635</v>
      </c>
      <c r="BO28" s="20">
        <f>100*Monatswerte!BO28/Erwerbspersonen!$C29</f>
        <v>4.6131533441178112</v>
      </c>
      <c r="BP28" s="20">
        <f>100*Monatswerte!BP28/Erwerbspersonen!$C29</f>
        <v>5.0408136702552948</v>
      </c>
      <c r="BQ28" s="20">
        <f>100*Monatswerte!BQ28/Erwerbspersonen!$C29</f>
        <v>5.1914244807645824</v>
      </c>
      <c r="BR28" s="20">
        <f>100*Monatswerte!BR28/Erwerbspersonen!$C29</f>
        <v>5.2843941168814261</v>
      </c>
      <c r="BS28" s="20">
        <f>100*Monatswerte!BS28/Erwerbspersonen!$C29</f>
        <v>5.3885201093322923</v>
      </c>
      <c r="BT28" s="20">
        <f>100*Monatswerte!BT28/Erwerbspersonen!$C29</f>
        <v>5.4294267492237038</v>
      </c>
      <c r="BU28" s="20">
        <f>100*Monatswerte!BU28/Erwerbspersonen!$C29</f>
        <v>5.4331455346683777</v>
      </c>
      <c r="BV28" s="26">
        <f>100*Monatswerte!BV28/Erwerbspersonen!$C29</f>
        <v>5.6674290176828244</v>
      </c>
      <c r="BW28" s="20">
        <f>100*Monatswerte!BW28/Erwerbspersonen!$C29</f>
        <v>5.7511016901879843</v>
      </c>
      <c r="BX28" s="20">
        <f>100*Monatswerte!BX28/Erwerbspersonen!$C29</f>
        <v>5.8180398281921129</v>
      </c>
      <c r="BY28" s="20">
        <f>100*Monatswerte!BY28/Erwerbspersonen!$C29</f>
        <v>5.8050240791357544</v>
      </c>
      <c r="BZ28" s="20">
        <f>100*Monatswerte!BZ28/Erwerbspersonen!$C29</f>
        <v>5.5093806362841899</v>
      </c>
      <c r="CA28" s="20">
        <f>100*Monatswerte!CA28/Erwerbspersonen!$C29</f>
        <v>5.3978170729439761</v>
      </c>
      <c r="CB28" s="20">
        <f>100*Monatswerte!CB28/Erwerbspersonen!$C29</f>
        <v>5.3457540767185439</v>
      </c>
      <c r="CC28" s="20">
        <f>100*Monatswerte!CC28/Erwerbspersonen!$C29</f>
        <v>5.3662073966642492</v>
      </c>
      <c r="CD28" s="20">
        <f>100*Monatswerte!CD28/Erwerbspersonen!$C29</f>
        <v>5.2527844406016992</v>
      </c>
      <c r="CE28" s="20">
        <f>100*Monatswerte!CE28/Erwerbspersonen!$C29</f>
        <v>5.0835797028690433</v>
      </c>
      <c r="CF28" s="20">
        <f>100*Monatswerte!CF28/Erwerbspersonen!$C29</f>
        <v>4.9441252486937763</v>
      </c>
      <c r="CG28" s="20">
        <f>100*Monatswerte!CG28/Erwerbspersonen!$C29</f>
        <v>4.8251241144642156</v>
      </c>
      <c r="CH28" s="26">
        <f>100*Monatswerte!CH28/Erwerbspersonen!$C29</f>
        <v>4.9069373942470387</v>
      </c>
      <c r="CI28" s="20">
        <f>100*Monatswerte!CI28/Erwerbspersonen!$C29</f>
        <v>4.8492962198545957</v>
      </c>
      <c r="CJ28" s="20">
        <f>100*Monatswerte!CJ28/Erwerbspersonen!$C29</f>
        <v>4.7135605511240026</v>
      </c>
      <c r="CK28" s="20">
        <f>100*Monatswerte!CK28/Erwerbspersonen!$C29</f>
        <v>4.4867146389989028</v>
      </c>
      <c r="CL28" s="20">
        <f>100*Monatswerte!CL28/Erwerbspersonen!$C29</f>
        <v>4.0646324910284299</v>
      </c>
      <c r="CM28" s="20">
        <f>100*Monatswerte!CM28/Erwerbspersonen!$C29</f>
        <v>3.9028653241851212</v>
      </c>
      <c r="CN28" s="20">
        <f>100*Monatswerte!CN28/Erwerbspersonen!$C29</f>
        <v>3.8675368624607205</v>
      </c>
      <c r="CO28" s="20">
        <f>100*Monatswerte!CO28/Erwerbspersonen!$C29</f>
        <v>3.6890351611163794</v>
      </c>
      <c r="CP28" s="20">
        <f>100*Monatswerte!CP28/Erwerbspersonen!$C29</f>
        <v>3.7057696956174113</v>
      </c>
      <c r="CQ28" s="20">
        <f>100*Monatswerte!CQ28/Erwerbspersonen!$C29</f>
        <v>3.6183782376675779</v>
      </c>
      <c r="CR28" s="20">
        <f>100*Monatswerte!CR28/Erwerbspersonen!$C29</f>
        <v>3.6295345940015991</v>
      </c>
      <c r="CS28" s="20">
        <f>100*Monatswerte!CS28/Erwerbspersonen!$C29</f>
        <v>3.8563805061266989</v>
      </c>
      <c r="CT28" s="26">
        <f>100*Monatswerte!CT28/Erwerbspersonen!$C29</f>
        <v>4.0962421673081568</v>
      </c>
      <c r="CU28" s="20">
        <f>100*Monatswerte!CU28/Erwerbspersonen!$C29</f>
        <v>4.1706178762016322</v>
      </c>
      <c r="CV28" s="20">
        <f>100*Monatswerte!CV28/Erwerbspersonen!$C29</f>
        <v>4.1445863780889161</v>
      </c>
      <c r="CW28" s="20">
        <f>100*Monatswerte!CW28/Erwerbspersonen!$C29</f>
        <v>4.0088507093583239</v>
      </c>
      <c r="CX28" s="20">
        <f>100*Monatswerte!CX28/Erwerbspersonen!$C29</f>
        <v>3.95120953496588</v>
      </c>
      <c r="CY28" s="20">
        <f>100*Monatswerte!CY28/Erwerbspersonen!$C29</f>
        <v>3.9493501422435431</v>
      </c>
      <c r="CZ28" s="20">
        <f>100*Monatswerte!CZ28/Erwerbspersonen!$C29</f>
        <v>4.00513192391365</v>
      </c>
      <c r="DA28" s="20">
        <f>100*Monatswerte!DA28/Erwerbspersonen!$C29</f>
        <v>4.0386009929157138</v>
      </c>
      <c r="DB28" s="20">
        <f>100*Monatswerte!DB28/Erwerbspersonen!$C29</f>
        <v>4.0386009929157138</v>
      </c>
      <c r="DC28" s="20">
        <f>100*Monatswerte!DC28/Erwerbspersonen!$C29</f>
        <v>4.1036797381975045</v>
      </c>
      <c r="DD28" s="20">
        <f>100*Monatswerte!DD28/Erwerbspersonen!$C29</f>
        <v>4.2245402651494022</v>
      </c>
      <c r="DE28" s="20">
        <f>100*Monatswerte!DE28/Erwerbspersonen!$C29</f>
        <v>4.4123389301054274</v>
      </c>
      <c r="DF28" s="26">
        <f>100*Monatswerte!DF28/Erwerbspersonen!$C29</f>
        <v>4.6800914821219388</v>
      </c>
      <c r="DG28" s="20">
        <f>100*Monatswerte!DG28/Erwerbspersonen!$C29</f>
        <v>4.8492962198545957</v>
      </c>
      <c r="DH28" s="20">
        <f>100*Monatswerte!DH28/Erwerbspersonen!$C29</f>
        <v>4.8176865435748688</v>
      </c>
      <c r="DI28" s="20">
        <f>100*Monatswerte!DI28/Erwerbspersonen!$C29</f>
        <v>4.6373254495081904</v>
      </c>
      <c r="DJ28" s="20">
        <f>100*Monatswerte!DJ28/Erwerbspersonen!$C29</f>
        <v>4.535058849779662</v>
      </c>
      <c r="DK28" s="20">
        <f>100*Monatswerte!DK28/Erwerbspersonen!$C29</f>
        <v>4.4030419664937428</v>
      </c>
      <c r="DL28" s="20">
        <f>100*Monatswerte!DL28/Erwerbspersonen!$C29</f>
        <v>4.3918856101597221</v>
      </c>
      <c r="DM28" s="20">
        <f>100*Monatswerte!DM28/Erwerbspersonen!$C29</f>
        <v>4.3974637883267329</v>
      </c>
      <c r="DN28" s="20">
        <f>100*Monatswerte!DN28/Erwerbspersonen!$C29</f>
        <v>4.3546977557129845</v>
      </c>
      <c r="DO28" s="20">
        <f>100*Monatswerte!DO28/Erwerbspersonen!$C29</f>
        <v>4.282181439541846</v>
      </c>
      <c r="DP28" s="20">
        <f>100*Monatswerte!DP28/Erwerbspersonen!$C29</f>
        <v>4.2896190104311929</v>
      </c>
      <c r="DQ28" s="20">
        <f>100*Monatswerte!DQ28/Erwerbspersonen!$C29</f>
        <v>4.4662613190531975</v>
      </c>
      <c r="DR28" s="26">
        <f>100*Monatswerte!DR28/Erwerbspersonen!$C29</f>
        <v>4.5852624532827582</v>
      </c>
      <c r="DS28" s="20">
        <f>100*Monatswerte!DS28/Erwerbspersonen!$D29</f>
        <v>4.5858442946522322</v>
      </c>
      <c r="DT28" s="20">
        <f>100*Monatswerte!DT28/Erwerbspersonen!$D29</f>
        <v>4.5042522408856742</v>
      </c>
      <c r="DU28" s="20">
        <f>100*Monatswerte!DU28/Erwerbspersonen!$D29</f>
        <v>4.3781554305191754</v>
      </c>
      <c r="DV28" s="20">
        <f>100*Monatswerte!DV28/Erwerbspersonen!$D29</f>
        <v>4.1982820392610813</v>
      </c>
      <c r="DW28" s="20">
        <f>100*Monatswerte!DW28/Erwerbspersonen!$D29</f>
        <v>4.0517872154529426</v>
      </c>
      <c r="DX28" s="20">
        <f>100*Monatswerte!DX28/Erwerbspersonen!$D29</f>
        <v>4.0202630128613182</v>
      </c>
      <c r="DY28" s="20">
        <f>100*Monatswerte!DY28/Erwerbspersonen!$D29</f>
        <v>3.9609233373947301</v>
      </c>
      <c r="DZ28" s="20">
        <f>100*Monatswerte!DZ28/Erwerbspersonen!$D29</f>
        <v>3.8496614458948786</v>
      </c>
      <c r="EA28" s="20">
        <f>100*Monatswerte!EA28/Erwerbspersonen!$D29</f>
        <v>3.8941662024948194</v>
      </c>
      <c r="EB28" s="20">
        <f>100*Monatswerte!EB28/Erwerbspersonen!$D29</f>
        <v>3.9701951616863846</v>
      </c>
      <c r="EC28" s="20">
        <f>100*Monatswerte!EC28/Erwerbspersonen!$D29</f>
        <v>4.0666221343195899</v>
      </c>
      <c r="ED28" s="20">
        <f>100*Monatswerte!ED28/Erwerbspersonen!$D29</f>
        <v>4.2631848093026612</v>
      </c>
      <c r="EE28" s="24">
        <f>100*Monatswerte!EE28/Erwerbspersonen!$D29</f>
        <v>4.3299419442025728</v>
      </c>
      <c r="EF28" s="20">
        <f>100*Monatswerte!EF28/Erwerbspersonen!$D29</f>
        <v>4.346631227927551</v>
      </c>
      <c r="EG28" s="20">
        <f>100*Monatswerte!EG28/Erwerbspersonen!$D29</f>
        <v>4.4449125654190862</v>
      </c>
      <c r="EH28" s="20">
        <f>100*Monatswerte!EH28/Erwerbspersonen!$D29</f>
        <v>4.4189514574024544</v>
      </c>
      <c r="EI28" s="20">
        <f>100*Monatswerte!EI28/Erwerbspersonen!$D29</f>
        <v>4.3651748765108591</v>
      </c>
      <c r="EJ28" s="20">
        <f>100*Monatswerte!EJ28/Erwerbspersonen!$D29</f>
        <v>4.4782911328690425</v>
      </c>
      <c r="EK28" s="20">
        <f>100*Monatswerte!EK28/Erwerbspersonen!$D29</f>
        <v>4.5988248486605485</v>
      </c>
      <c r="EL28" s="20">
        <f>100*Monatswerte!EL28/Erwerbspersonen!$D29</f>
        <v>4.5469026326272841</v>
      </c>
      <c r="EM28" s="20">
        <f>100*Monatswerte!EM28/Erwerbspersonen!$D29</f>
        <v>4.6136597675271949</v>
      </c>
      <c r="EN28" s="20">
        <f>100*Monatswerte!EN28/Erwerbspersonen!$D29</f>
        <v>4.6767081727104447</v>
      </c>
      <c r="EO28" s="20">
        <f>100*Monatswerte!EO28/Erwerbspersonen!$D29</f>
        <v>4.9233386988684495</v>
      </c>
      <c r="EP28" s="20">
        <f>100*Monatswerte!EP28/Erwerbspersonen!$D29</f>
        <v>5.1495712115848153</v>
      </c>
      <c r="EQ28" s="24">
        <f>100*Monatswerte!EQ28/Erwerbspersonen!$D29</f>
        <v>5.1644061304514626</v>
      </c>
      <c r="ER28" s="20">
        <f>100*Monatswerte!ER28/Erwerbspersonen!$D29</f>
        <v>5.2404350896430278</v>
      </c>
      <c r="ES28" s="20">
        <f>100*Monatswerte!ES28/Erwerbspersonen!$D29</f>
        <v>5.2033477924764107</v>
      </c>
      <c r="ET28" s="20">
        <f>100*Monatswerte!ET28/Erwerbspersonen!$D29</f>
        <v>5.1384450224348308</v>
      </c>
      <c r="EU28" s="20">
        <f>100*Monatswerte!EU28/Erwerbspersonen!$D29</f>
        <v>5.0104938472100002</v>
      </c>
      <c r="EV28" s="20">
        <f>100*Monatswerte!EV28/Erwerbspersonen!$D29</f>
        <v>4.8973775908518178</v>
      </c>
      <c r="EW28" s="20">
        <f>100*Monatswerte!EW28/Erwerbspersonen!$D29</f>
        <v>4.8510184693935461</v>
      </c>
      <c r="EX28" s="20">
        <f>100*Monatswerte!EX28/Erwerbspersonen!$D29</f>
        <v>4.9863871040516994</v>
      </c>
      <c r="EY28" s="20">
        <f>100*Monatswerte!EY28/Erwerbspersonen!$D29</f>
        <v>5.0290374957933093</v>
      </c>
      <c r="EZ28" s="20">
        <f>100*Monatswerte!EZ28/Erwerbspersonen!$D29</f>
        <v>5.1421537521514917</v>
      </c>
      <c r="FA28" s="20">
        <f>100*Monatswerte!FA28/Erwerbspersonen!$D29</f>
        <v>5.2608331030846678</v>
      </c>
      <c r="FB28" s="26">
        <f>100*Monatswerte!FB28/Erwerbspersonen!$D29</f>
        <v>5.3943473728844902</v>
      </c>
      <c r="FC28" s="20">
        <f>100*Monatswerte!FC28/Erwerbspersonen!$E29</f>
        <v>5.2191971951344307</v>
      </c>
      <c r="FD28" s="20">
        <f>100*Monatswerte!FD28/Erwerbspersonen!$E29</f>
        <v>5.2473995440443089</v>
      </c>
      <c r="FE28" s="20">
        <f>100*Monatswerte!FE28/Erwerbspersonen!$E29</f>
        <v>5.1398780888253963</v>
      </c>
      <c r="FF28" s="20">
        <f>100*Monatswerte!FF28/Erwerbspersonen!$E29</f>
        <v>4.9724266421729917</v>
      </c>
      <c r="FG28" s="20">
        <f>100*Monatswerte!FG28/Erwerbspersonen!$E29</f>
        <v>4.9213098847738364</v>
      </c>
      <c r="FH28" s="20">
        <f>100*Monatswerte!FH28/Erwerbspersonen!$E29</f>
        <v>4.9054460635120298</v>
      </c>
      <c r="FI28" s="20">
        <f>100*Monatswerte!FI28/Erwerbspersonen!$E29</f>
        <v>4.9724266421729917</v>
      </c>
      <c r="FJ28" s="20">
        <f>100*Monatswerte!FJ28/Erwerbspersonen!$E29</f>
        <v>4.9336484124219089</v>
      </c>
      <c r="FK28" s="20">
        <f>100*Monatswerte!FK28/Erwerbspersonen!$E29</f>
        <v>4.8983954762845601</v>
      </c>
      <c r="FL28" s="20">
        <f>100*Monatswerte!FL28/Erwerbspersonen!$E29</f>
        <v>4.8490413656922726</v>
      </c>
      <c r="FM28" s="20">
        <f>100*Monatswerte!FM28/Erwerbspersonen!$E29</f>
        <v>5.0517457484820261</v>
      </c>
      <c r="FN28" s="20">
        <f>100*Monatswerte!FN28/Erwerbspersonen!$E29</f>
        <v>5.1892321994176847</v>
      </c>
      <c r="FO28" s="24">
        <f>100*Monatswerte!FO28/Erwerbspersonen!$E29</f>
        <v>5.1680804377352754</v>
      </c>
      <c r="FP28" s="20">
        <f>100*Monatswerte!FP28/Erwerbspersonen!$E29</f>
        <v>5.0887613314262419</v>
      </c>
      <c r="FQ28" s="20">
        <f>100*Monatswerte!FQ28/Erwerbspersonen!$E29</f>
        <v>5.0552710420957601</v>
      </c>
      <c r="FR28" s="20">
        <f>100*Monatswerte!FR28/Erwerbspersonen!$E29</f>
        <v>4.8966328294776931</v>
      </c>
      <c r="FS28" s="20">
        <f>100*Monatswerte!FS28/Erwerbspersonen!$E29</f>
        <v>4.7203681487909508</v>
      </c>
      <c r="FT28" s="20">
        <f>100*Monatswerte!FT28/Erwerbspersonen!$E29</f>
        <v>4.4401073064990308</v>
      </c>
      <c r="FU28" s="20">
        <f>100*Monatswerte!FU28/Erwerbspersonen!$E29</f>
        <v>4.4189555448166216</v>
      </c>
      <c r="FV28" s="20">
        <f>100*Monatswerte!FV28/Erwerbspersonen!$E29</f>
        <v>4.3960411363273453</v>
      </c>
      <c r="FW28" s="20">
        <f>100*Monatswerte!FW28/Erwerbspersonen!$E29</f>
        <v>4.4436326001127657</v>
      </c>
      <c r="FX28" s="20">
        <f>100*Monatswerte!FX28/Erwerbspersonen!$E29</f>
        <v>4.5106131787737276</v>
      </c>
      <c r="FY28" s="20">
        <f>100*Monatswerte!FY28/Erwerbspersonen!$E29</f>
        <v>4.6745393318123973</v>
      </c>
      <c r="FZ28" s="26">
        <f>100*Monatswerte!FZ28/Erwerbspersonen!$E29</f>
        <v>4.7168428551772159</v>
      </c>
      <c r="GA28" s="20">
        <f>100*Monatswerte!GA28/Erwerbspersonen!$E29</f>
        <v>4.5987455191170987</v>
      </c>
      <c r="GB28" s="20">
        <f>100*Monatswerte!GB28/Erwerbspersonen!$E29</f>
        <v>4.5811190510484243</v>
      </c>
      <c r="GC28" s="20">
        <f>100*Monatswerte!GC28/Erwerbspersonen!$E29</f>
        <v>4.558204642559148</v>
      </c>
      <c r="GD28" s="20">
        <f>100*Monatswerte!GD28/Erwerbspersonen!$E29</f>
        <v>4.403091723554815</v>
      </c>
      <c r="GE28" s="20">
        <f>100*Monatswerte!GE28/Erwerbspersonen!$E29</f>
        <v>4.3625508469968644</v>
      </c>
      <c r="GF28" s="20">
        <f>100*Monatswerte!GF28/Erwerbspersonen!$E29</f>
        <v>4.2356402769024104</v>
      </c>
      <c r="GG28" s="20">
        <f>100*Monatswerte!GG28/Erwerbspersonen!$E29</f>
        <v>4.2567920385848188</v>
      </c>
      <c r="GH28" s="20">
        <f>100*Monatswerte!GH28/Erwerbspersonen!$E29</f>
        <v>4.1510332301727741</v>
      </c>
      <c r="GI28" s="20">
        <f>100*Monatswerte!GI28/Erwerbspersonen!$E29</f>
        <v>4.1774729322757853</v>
      </c>
      <c r="GJ28" s="20">
        <f>100*Monatswerte!GJ28/Erwerbspersonen!$E29</f>
        <v>4.2321149832886755</v>
      </c>
      <c r="GK28" s="20">
        <f>100*Monatswerte!GK28/Erwerbspersonen!$E29</f>
        <v>4.3960411363273453</v>
      </c>
      <c r="GL28" s="26">
        <f>100*Monatswerte!GL28/Erwerbspersonen!$E29</f>
        <v>4.4859361234775834</v>
      </c>
    </row>
    <row r="29" spans="1:194" s="1" customFormat="1" x14ac:dyDescent="0.2">
      <c r="A29" s="1" t="s">
        <v>33</v>
      </c>
      <c r="B29" s="1">
        <v>22</v>
      </c>
      <c r="C29" s="20">
        <f>100*Monatswerte!C29/Erwerbspersonen!$B30</f>
        <v>4.8318462594371994</v>
      </c>
      <c r="D29" s="20">
        <f>100*Monatswerte!D29/Erwerbspersonen!$B30</f>
        <v>4.7357584076870278</v>
      </c>
      <c r="E29" s="20">
        <f>100*Monatswerte!E29/Erwerbspersonen!$B30</f>
        <v>4.6808510638297873</v>
      </c>
      <c r="F29" s="20">
        <f>100*Monatswerte!F29/Erwerbspersonen!$B30</f>
        <v>4.2964996568291012</v>
      </c>
      <c r="G29" s="20">
        <f>100*Monatswerte!G29/Erwerbspersonen!$B30</f>
        <v>4.0494166094715167</v>
      </c>
      <c r="H29" s="20">
        <f>100*Monatswerte!H29/Erwerbspersonen!$B30</f>
        <v>3.8846945778997939</v>
      </c>
      <c r="I29" s="20">
        <f>100*Monatswerte!I29/Erwerbspersonen!$B30</f>
        <v>3.9258750857927249</v>
      </c>
      <c r="J29" s="20">
        <f>100*Monatswerte!J29/Erwerbspersonen!$B30</f>
        <v>4.0356897735072064</v>
      </c>
      <c r="K29" s="20">
        <f>100*Monatswerte!K29/Erwerbspersonen!$B30</f>
        <v>3.9945092656142758</v>
      </c>
      <c r="L29" s="20">
        <f>100*Monatswerte!L29/Erwerbspersonen!$B30</f>
        <v>3.8846945778997939</v>
      </c>
      <c r="M29" s="20">
        <f>100*Monatswerte!M29/Erwerbspersonen!$B30</f>
        <v>4.1317776252573779</v>
      </c>
      <c r="N29" s="26">
        <f>100*Monatswerte!N29/Erwerbspersonen!$B30</f>
        <v>4.1866849691146193</v>
      </c>
      <c r="O29" s="20">
        <f>100*Monatswerte!O29/Erwerbspersonen!$B30</f>
        <v>4.0494166094715167</v>
      </c>
      <c r="P29" s="20">
        <f>100*Monatswerte!P29/Erwerbspersonen!$B30</f>
        <v>4.0494166094715167</v>
      </c>
      <c r="Q29" s="20">
        <f>100*Monatswerte!Q29/Erwerbspersonen!$B30</f>
        <v>4.021962937542896</v>
      </c>
      <c r="R29" s="20">
        <f>100*Monatswerte!R29/Erwerbspersonen!$B30</f>
        <v>3.9945092656142758</v>
      </c>
      <c r="S29" s="20">
        <f>100*Monatswerte!S29/Erwerbspersonen!$B30</f>
        <v>3.7886067261496224</v>
      </c>
      <c r="T29" s="20">
        <f>100*Monatswerte!T29/Erwerbspersonen!$B30</f>
        <v>3.7474262182566918</v>
      </c>
      <c r="U29" s="20">
        <f>100*Monatswerte!U29/Erwerbspersonen!$B30</f>
        <v>3.9807824296499659</v>
      </c>
      <c r="V29" s="20">
        <f>100*Monatswerte!V29/Erwerbspersonen!$B30</f>
        <v>4.1180507892930676</v>
      </c>
      <c r="W29" s="20">
        <f>100*Monatswerte!W29/Erwerbspersonen!$B30</f>
        <v>3.9396019217570348</v>
      </c>
      <c r="X29" s="20">
        <f>100*Monatswerte!X29/Erwerbspersonen!$B30</f>
        <v>3.9807824296499659</v>
      </c>
      <c r="Y29" s="20">
        <f>100*Monatswerte!Y29/Erwerbspersonen!$B30</f>
        <v>4.1455044612216883</v>
      </c>
      <c r="Z29" s="26">
        <f>100*Monatswerte!Z29/Erwerbspersonen!$B30</f>
        <v>4.0768702814001374</v>
      </c>
      <c r="AA29" s="20">
        <f>100*Monatswerte!AA29/Erwerbspersonen!$B30</f>
        <v>4.4749485243651339</v>
      </c>
      <c r="AB29" s="20">
        <f>100*Monatswerte!AB29/Erwerbspersonen!$B30</f>
        <v>4.4749485243651339</v>
      </c>
      <c r="AC29" s="20">
        <f>100*Monatswerte!AC29/Erwerbspersonen!$B30</f>
        <v>4.4200411805078925</v>
      </c>
      <c r="AD29" s="20">
        <f>100*Monatswerte!AD29/Erwerbspersonen!$B30</f>
        <v>4.2964996568291012</v>
      </c>
      <c r="AE29" s="20">
        <f>100*Monatswerte!AE29/Erwerbspersonen!$B30</f>
        <v>4.1866849691146193</v>
      </c>
      <c r="AF29" s="20">
        <f>100*Monatswerte!AF29/Erwerbspersonen!$B30</f>
        <v>3.9945092656142758</v>
      </c>
      <c r="AG29" s="20">
        <f>100*Monatswerte!AG29/Erwerbspersonen!$B30</f>
        <v>3.9121482498284146</v>
      </c>
      <c r="AH29" s="20">
        <f>100*Monatswerte!AH29/Erwerbspersonen!$B30</f>
        <v>3.6376115305422099</v>
      </c>
      <c r="AI29" s="20">
        <f>100*Monatswerte!AI29/Erwerbspersonen!$B30</f>
        <v>3.5415236787920383</v>
      </c>
      <c r="AJ29" s="20">
        <f>100*Monatswerte!AJ29/Erwerbspersonen!$B30</f>
        <v>3.568977350720659</v>
      </c>
      <c r="AK29" s="20">
        <f>100*Monatswerte!AK29/Erwerbspersonen!$B30</f>
        <v>3.6376115305422099</v>
      </c>
      <c r="AL29" s="26">
        <f>100*Monatswerte!AL29/Erwerbspersonen!$B30</f>
        <v>3.6925188743994508</v>
      </c>
      <c r="AM29" s="20">
        <f>100*Monatswerte!AM29/Erwerbspersonen!$B30</f>
        <v>3.7748798901853124</v>
      </c>
      <c r="AN29" s="20">
        <f>100*Monatswerte!AN29/Erwerbspersonen!$B30</f>
        <v>3.7748798901853124</v>
      </c>
      <c r="AO29" s="20">
        <f>100*Monatswerte!AO29/Erwerbspersonen!$B30</f>
        <v>3.5964310226492793</v>
      </c>
      <c r="AP29" s="20">
        <f>100*Monatswerte!AP29/Erwerbspersonen!$B30</f>
        <v>3.4591626630061771</v>
      </c>
      <c r="AQ29" s="20">
        <f>100*Monatswerte!AQ29/Erwerbspersonen!$B30</f>
        <v>3.4042553191489362</v>
      </c>
      <c r="AR29" s="20">
        <f>100*Monatswerte!AR29/Erwerbspersonen!$B30</f>
        <v>3.4728894989704875</v>
      </c>
      <c r="AS29" s="20">
        <f>100*Monatswerte!AS29/Erwerbspersonen!$B30</f>
        <v>3.4042553191489362</v>
      </c>
      <c r="AT29" s="20">
        <f>100*Monatswerte!AT29/Erwerbspersonen!$B30</f>
        <v>3.1708991077556625</v>
      </c>
      <c r="AU29" s="20">
        <f>100*Monatswerte!AU29/Erwerbspersonen!$B30</f>
        <v>2.9238160603980781</v>
      </c>
      <c r="AV29" s="20">
        <f>100*Monatswerte!AV29/Erwerbspersonen!$B30</f>
        <v>2.8277282086479065</v>
      </c>
      <c r="AW29" s="20">
        <f>100*Monatswerte!AW29/Erwerbspersonen!$B30</f>
        <v>2.8689087165408371</v>
      </c>
      <c r="AX29" s="26">
        <f>100*Monatswerte!AX29/Erwerbspersonen!$B30</f>
        <v>2.9649965682910091</v>
      </c>
      <c r="AY29" s="20">
        <f>100*Monatswerte!AY29/Erwerbspersonen!$C30</f>
        <v>3.1296979636463029</v>
      </c>
      <c r="AZ29" s="20">
        <f>100*Monatswerte!AZ29/Erwerbspersonen!$C30</f>
        <v>3.1023643569769033</v>
      </c>
      <c r="BA29" s="20">
        <f>100*Monatswerte!BA29/Erwerbspersonen!$C30</f>
        <v>3.0750307503075032</v>
      </c>
      <c r="BB29" s="20">
        <f>100*Monatswerte!BB29/Erwerbspersonen!$C30</f>
        <v>3.1160311603116031</v>
      </c>
      <c r="BC29" s="20">
        <f>100*Monatswerte!BC29/Erwerbspersonen!$C30</f>
        <v>3.0066967336340031</v>
      </c>
      <c r="BD29" s="20">
        <f>100*Monatswerte!BD29/Erwerbspersonen!$C30</f>
        <v>2.9246959136258028</v>
      </c>
      <c r="BE29" s="20">
        <f>100*Monatswerte!BE29/Erwerbspersonen!$C30</f>
        <v>2.911029110291103</v>
      </c>
      <c r="BF29" s="20">
        <f>100*Monatswerte!BF29/Erwerbspersonen!$C30</f>
        <v>2.8153614869482029</v>
      </c>
      <c r="BG29" s="20">
        <f>100*Monatswerte!BG29/Erwerbspersonen!$C30</f>
        <v>2.7060270602706029</v>
      </c>
      <c r="BH29" s="20">
        <f>100*Monatswerte!BH29/Erwerbspersonen!$C30</f>
        <v>2.6513598469318027</v>
      </c>
      <c r="BI29" s="20">
        <f>100*Monatswerte!BI29/Erwerbspersonen!$C30</f>
        <v>2.7333606669400026</v>
      </c>
      <c r="BJ29" s="26">
        <f>100*Monatswerte!BJ29/Erwerbspersonen!$C30</f>
        <v>3.1023643569769033</v>
      </c>
      <c r="BK29" s="20">
        <f>100*Monatswerte!BK29/Erwerbspersonen!$C30</f>
        <v>3.4030340303403035</v>
      </c>
      <c r="BL29" s="20">
        <f>100*Monatswerte!BL29/Erwerbspersonen!$C30</f>
        <v>3.895038950389504</v>
      </c>
      <c r="BM29" s="20">
        <f>100*Monatswerte!BM29/Erwerbspersonen!$C30</f>
        <v>4.4007106737734043</v>
      </c>
      <c r="BN29" s="20">
        <f>100*Monatswerte!BN29/Erwerbspersonen!$C30</f>
        <v>4.5100451004510047</v>
      </c>
      <c r="BO29" s="20">
        <f>100*Monatswerte!BO29/Erwerbspersonen!$C30</f>
        <v>4.9337160038267047</v>
      </c>
      <c r="BP29" s="20">
        <f>100*Monatswerte!BP29/Erwerbspersonen!$C30</f>
        <v>5.125051250512505</v>
      </c>
      <c r="BQ29" s="20">
        <f>100*Monatswerte!BQ29/Erwerbspersonen!$C30</f>
        <v>5.193385267186005</v>
      </c>
      <c r="BR29" s="20">
        <f>100*Monatswerte!BR29/Erwerbspersonen!$C30</f>
        <v>5.2343856771901054</v>
      </c>
      <c r="BS29" s="20">
        <f>100*Monatswerte!BS29/Erwerbspersonen!$C30</f>
        <v>5.1523848571819055</v>
      </c>
      <c r="BT29" s="20">
        <f>100*Monatswerte!BT29/Erwerbspersonen!$C30</f>
        <v>5.2480524805248052</v>
      </c>
      <c r="BU29" s="20">
        <f>100*Monatswerte!BU29/Erwerbspersonen!$C30</f>
        <v>5.4667213338800051</v>
      </c>
      <c r="BV29" s="26">
        <f>100*Monatswerte!BV29/Erwerbspersonen!$C30</f>
        <v>5.753724203908706</v>
      </c>
      <c r="BW29" s="20">
        <f>100*Monatswerte!BW29/Erwerbspersonen!$C30</f>
        <v>5.8630586305863055</v>
      </c>
      <c r="BX29" s="20">
        <f>100*Monatswerte!BX29/Erwerbspersonen!$C30</f>
        <v>5.7947246139128055</v>
      </c>
      <c r="BY29" s="20">
        <f>100*Monatswerte!BY29/Erwerbspersonen!$C30</f>
        <v>5.753724203908706</v>
      </c>
      <c r="BZ29" s="20">
        <f>100*Monatswerte!BZ29/Erwerbspersonen!$C30</f>
        <v>5.4667213338800051</v>
      </c>
      <c r="CA29" s="20">
        <f>100*Monatswerte!CA29/Erwerbspersonen!$C30</f>
        <v>5.2890528905289056</v>
      </c>
      <c r="CB29" s="20">
        <f>100*Monatswerte!CB29/Erwerbspersonen!$C30</f>
        <v>4.9337160038267047</v>
      </c>
      <c r="CC29" s="20">
        <f>100*Monatswerte!CC29/Erwerbspersonen!$C30</f>
        <v>4.5510455104551042</v>
      </c>
      <c r="CD29" s="20">
        <f>100*Monatswerte!CD29/Erwerbspersonen!$C30</f>
        <v>4.4280442804428048</v>
      </c>
      <c r="CE29" s="20">
        <f>100*Monatswerte!CE29/Erwerbspersonen!$C30</f>
        <v>4.2230422304223039</v>
      </c>
      <c r="CF29" s="20">
        <f>100*Monatswerte!CF29/Erwerbspersonen!$C30</f>
        <v>4.1820418204182044</v>
      </c>
      <c r="CG29" s="20">
        <f>100*Monatswerte!CG29/Erwerbspersonen!$C30</f>
        <v>3.9907065737324041</v>
      </c>
      <c r="CH29" s="26">
        <f>100*Monatswerte!CH29/Erwerbspersonen!$C30</f>
        <v>4.1273746070794042</v>
      </c>
      <c r="CI29" s="20">
        <f>100*Monatswerte!CI29/Erwerbspersonen!$C30</f>
        <v>4.1000410004100045</v>
      </c>
      <c r="CJ29" s="20">
        <f>100*Monatswerte!CJ29/Erwerbspersonen!$C30</f>
        <v>3.8677053437201039</v>
      </c>
      <c r="CK29" s="20">
        <f>100*Monatswerte!CK29/Erwerbspersonen!$C30</f>
        <v>3.7583709170425039</v>
      </c>
      <c r="CL29" s="20">
        <f>100*Monatswerte!CL29/Erwerbspersonen!$C30</f>
        <v>3.4440344403444034</v>
      </c>
      <c r="CM29" s="20">
        <f>100*Monatswerte!CM29/Erwerbspersonen!$C30</f>
        <v>3.1433647669810032</v>
      </c>
      <c r="CN29" s="20">
        <f>100*Monatswerte!CN29/Erwerbspersonen!$C30</f>
        <v>2.9930299302993029</v>
      </c>
      <c r="CO29" s="20">
        <f>100*Monatswerte!CO29/Erwerbspersonen!$C30</f>
        <v>2.8700287002870031</v>
      </c>
      <c r="CP29" s="20">
        <f>100*Monatswerte!CP29/Erwerbspersonen!$C30</f>
        <v>2.911029110291103</v>
      </c>
      <c r="CQ29" s="20">
        <f>100*Monatswerte!CQ29/Erwerbspersonen!$C30</f>
        <v>2.9383627169605031</v>
      </c>
      <c r="CR29" s="20">
        <f>100*Monatswerte!CR29/Erwerbspersonen!$C30</f>
        <v>3.0476971436381031</v>
      </c>
      <c r="CS29" s="20">
        <f>100*Monatswerte!CS29/Erwerbspersonen!$C30</f>
        <v>3.3347000136668035</v>
      </c>
      <c r="CT29" s="26">
        <f>100*Monatswerte!CT29/Erwerbspersonen!$C30</f>
        <v>3.6627032936996038</v>
      </c>
      <c r="CU29" s="20">
        <f>100*Monatswerte!CU29/Erwerbspersonen!$C30</f>
        <v>3.8540385403854041</v>
      </c>
      <c r="CV29" s="20">
        <f>100*Monatswerte!CV29/Erwerbspersonen!$C30</f>
        <v>3.9223725570589041</v>
      </c>
      <c r="CW29" s="20">
        <f>100*Monatswerte!CW29/Erwerbspersonen!$C30</f>
        <v>3.8677053437201039</v>
      </c>
      <c r="CX29" s="20">
        <f>100*Monatswerte!CX29/Erwerbspersonen!$C30</f>
        <v>3.5397020636873036</v>
      </c>
      <c r="CY29" s="20">
        <f>100*Monatswerte!CY29/Erwerbspersonen!$C30</f>
        <v>3.4987016536832036</v>
      </c>
      <c r="CZ29" s="20">
        <f>100*Monatswerte!CZ29/Erwerbspersonen!$C30</f>
        <v>3.2936996036627031</v>
      </c>
      <c r="DA29" s="20">
        <f>100*Monatswerte!DA29/Erwerbspersonen!$C30</f>
        <v>3.2663659969933034</v>
      </c>
      <c r="DB29" s="20">
        <f>100*Monatswerte!DB29/Erwerbspersonen!$C30</f>
        <v>3.4987016536832036</v>
      </c>
      <c r="DC29" s="20">
        <f>100*Monatswerte!DC29/Erwerbspersonen!$C30</f>
        <v>3.6490364903649035</v>
      </c>
      <c r="DD29" s="20">
        <f>100*Monatswerte!DD29/Erwerbspersonen!$C30</f>
        <v>3.8540385403854041</v>
      </c>
      <c r="DE29" s="20">
        <f>100*Monatswerte!DE29/Erwerbspersonen!$C30</f>
        <v>3.8813721470548037</v>
      </c>
      <c r="DF29" s="26">
        <f>100*Monatswerte!DF29/Erwerbspersonen!$C30</f>
        <v>4.1000410004100045</v>
      </c>
      <c r="DG29" s="20">
        <f>100*Monatswerte!DG29/Erwerbspersonen!$C30</f>
        <v>4.2640426404264042</v>
      </c>
      <c r="DH29" s="20">
        <f>100*Monatswerte!DH29/Erwerbspersonen!$C30</f>
        <v>4.1273746070794042</v>
      </c>
      <c r="DI29" s="20">
        <f>100*Monatswerte!DI29/Erwerbspersonen!$C30</f>
        <v>3.9087057537242038</v>
      </c>
      <c r="DJ29" s="20">
        <f>100*Monatswerte!DJ29/Erwerbspersonen!$C30</f>
        <v>3.895038950389504</v>
      </c>
      <c r="DK29" s="20">
        <f>100*Monatswerte!DK29/Erwerbspersonen!$C30</f>
        <v>3.7993713270466039</v>
      </c>
      <c r="DL29" s="20">
        <f>100*Monatswerte!DL29/Erwerbspersonen!$C30</f>
        <v>3.7720377203772038</v>
      </c>
      <c r="DM29" s="20">
        <f>100*Monatswerte!DM29/Erwerbspersonen!$C30</f>
        <v>4.0317069837365036</v>
      </c>
      <c r="DN29" s="20">
        <f>100*Monatswerte!DN29/Erwerbspersonen!$C30</f>
        <v>3.8540385403854041</v>
      </c>
      <c r="DO29" s="20">
        <f>100*Monatswerte!DO29/Erwerbspersonen!$C30</f>
        <v>3.7720377203772038</v>
      </c>
      <c r="DP29" s="20">
        <f>100*Monatswerte!DP29/Erwerbspersonen!$C30</f>
        <v>3.7720377203772038</v>
      </c>
      <c r="DQ29" s="20">
        <f>100*Monatswerte!DQ29/Erwerbspersonen!$C30</f>
        <v>3.8403717370507038</v>
      </c>
      <c r="DR29" s="26">
        <f>100*Monatswerte!DR29/Erwerbspersonen!$C30</f>
        <v>4.0863741970753038</v>
      </c>
      <c r="DS29" s="20">
        <f>100*Monatswerte!DS29/Erwerbspersonen!$D30</f>
        <v>3.9858182070002504</v>
      </c>
      <c r="DT29" s="20">
        <f>100*Monatswerte!DT29/Erwerbspersonen!$D30</f>
        <v>3.9066297658015698</v>
      </c>
      <c r="DU29" s="20">
        <f>100*Monatswerte!DU29/Erwerbspersonen!$D30</f>
        <v>3.7482528834042088</v>
      </c>
      <c r="DV29" s="20">
        <f>100*Monatswerte!DV29/Erwerbspersonen!$D30</f>
        <v>3.5898760010068478</v>
      </c>
      <c r="DW29" s="20">
        <f>100*Monatswerte!DW29/Erwerbspersonen!$D30</f>
        <v>3.5502817804075075</v>
      </c>
      <c r="DX29" s="20">
        <f>100*Monatswerte!DX29/Erwerbspersonen!$D30</f>
        <v>3.6162721480730746</v>
      </c>
      <c r="DY29" s="20">
        <f>100*Monatswerte!DY29/Erwerbspersonen!$D30</f>
        <v>3.4842914127419404</v>
      </c>
      <c r="DZ29" s="20">
        <f>100*Monatswerte!DZ29/Erwerbspersonen!$D30</f>
        <v>3.4051029715432604</v>
      </c>
      <c r="EA29" s="20">
        <f>100*Monatswerte!EA29/Erwerbspersonen!$D30</f>
        <v>3.3391126038776933</v>
      </c>
      <c r="EB29" s="20">
        <f>100*Monatswerte!EB29/Erwerbspersonen!$D30</f>
        <v>3.4446971921426006</v>
      </c>
      <c r="EC29" s="20">
        <f>100*Monatswerte!EC29/Erwerbspersonen!$D30</f>
        <v>3.5370837068743941</v>
      </c>
      <c r="ED29" s="20">
        <f>100*Monatswerte!ED29/Erwerbspersonen!$D30</f>
        <v>3.5238856333412807</v>
      </c>
      <c r="EE29" s="24">
        <f>100*Monatswerte!EE29/Erwerbspersonen!$D30</f>
        <v>3.3391126038776933</v>
      </c>
      <c r="EF29" s="20">
        <f>100*Monatswerte!EF29/Erwerbspersonen!$D30</f>
        <v>3.3127164568114664</v>
      </c>
      <c r="EG29" s="20">
        <f>100*Monatswerte!EG29/Erwerbspersonen!$D30</f>
        <v>3.5238856333412807</v>
      </c>
      <c r="EH29" s="20">
        <f>100*Monatswerte!EH29/Erwerbspersonen!$D30</f>
        <v>3.5766779274737344</v>
      </c>
      <c r="EI29" s="20">
        <f>100*Monatswerte!EI29/Erwerbspersonen!$D30</f>
        <v>3.3787068244770335</v>
      </c>
      <c r="EJ29" s="20">
        <f>100*Monatswerte!EJ29/Erwerbspersonen!$D30</f>
        <v>3.5238856333412807</v>
      </c>
      <c r="EK29" s="20">
        <f>100*Monatswerte!EK29/Erwerbspersonen!$D30</f>
        <v>3.5370837068743941</v>
      </c>
      <c r="EL29" s="20">
        <f>100*Monatswerte!EL29/Erwerbspersonen!$D30</f>
        <v>3.5370837068743941</v>
      </c>
      <c r="EM29" s="20">
        <f>100*Monatswerte!EM29/Erwerbspersonen!$D30</f>
        <v>3.5370837068743941</v>
      </c>
      <c r="EN29" s="20">
        <f>100*Monatswerte!EN29/Erwerbspersonen!$D30</f>
        <v>3.6426682951393015</v>
      </c>
      <c r="EO29" s="20">
        <f>100*Monatswerte!EO29/Erwerbspersonen!$D30</f>
        <v>3.8010451775366625</v>
      </c>
      <c r="EP29" s="20">
        <f>100*Monatswerte!EP29/Erwerbspersonen!$D30</f>
        <v>4.1441950893976109</v>
      </c>
      <c r="EQ29" s="24">
        <f>100*Monatswerte!EQ29/Erwerbspersonen!$D30</f>
        <v>4.302571971794972</v>
      </c>
      <c r="ER29" s="20">
        <f>100*Monatswerte!ER29/Erwerbspersonen!$D30</f>
        <v>4.3421661923943127</v>
      </c>
      <c r="ES29" s="20">
        <f>100*Monatswerte!ES29/Erwerbspersonen!$D30</f>
        <v>4.2101854570631785</v>
      </c>
      <c r="ET29" s="20">
        <f>100*Monatswerte!ET29/Erwerbspersonen!$D30</f>
        <v>4.2629777511956322</v>
      </c>
      <c r="EU29" s="20">
        <f>100*Monatswerte!EU29/Erwerbspersonen!$D30</f>
        <v>4.3157700453280858</v>
      </c>
      <c r="EV29" s="20">
        <f>100*Monatswerte!EV29/Erwerbspersonen!$D30</f>
        <v>4.2761758247287451</v>
      </c>
      <c r="EW29" s="20">
        <f>100*Monatswerte!EW29/Erwerbspersonen!$D30</f>
        <v>4.2761758247287451</v>
      </c>
      <c r="EX29" s="20">
        <f>100*Monatswerte!EX29/Erwerbspersonen!$D30</f>
        <v>4.5005430747916737</v>
      </c>
      <c r="EY29" s="20">
        <f>100*Monatswerte!EY29/Erwerbspersonen!$D30</f>
        <v>4.6589199571890338</v>
      </c>
      <c r="EZ29" s="20">
        <f>100*Monatswerte!EZ29/Erwerbspersonen!$D30</f>
        <v>4.7381083983877144</v>
      </c>
      <c r="FA29" s="20">
        <f>100*Monatswerte!FA29/Erwerbspersonen!$D30</f>
        <v>5.0020698690499827</v>
      </c>
      <c r="FB29" s="26">
        <f>100*Monatswerte!FB29/Erwerbspersonen!$D30</f>
        <v>4.8700891337188486</v>
      </c>
      <c r="FC29" s="20">
        <f>100*Monatswerte!FC29/Erwerbspersonen!$E30</f>
        <v>4.7372026859281169</v>
      </c>
      <c r="FD29" s="20">
        <f>100*Monatswerte!FD29/Erwerbspersonen!$E30</f>
        <v>4.8144396862421628</v>
      </c>
      <c r="FE29" s="20">
        <f>100*Monatswerte!FE29/Erwerbspersonen!$E30</f>
        <v>4.8530581863991848</v>
      </c>
      <c r="FF29" s="20">
        <f>100*Monatswerte!FF29/Erwerbspersonen!$E30</f>
        <v>4.505491684985981</v>
      </c>
      <c r="FG29" s="20">
        <f>100*Monatswerte!FG29/Erwerbspersonen!$E30</f>
        <v>4.376763351129239</v>
      </c>
      <c r="FH29" s="20">
        <f>100*Monatswerte!FH29/Erwerbspersonen!$E30</f>
        <v>4.1450523501871022</v>
      </c>
      <c r="FI29" s="20">
        <f>100*Monatswerte!FI29/Erwerbspersonen!$E30</f>
        <v>4.2480350172724961</v>
      </c>
      <c r="FJ29" s="20">
        <f>100*Monatswerte!FJ29/Erwerbspersonen!$E30</f>
        <v>4.1450523501871022</v>
      </c>
      <c r="FK29" s="20">
        <f>100*Monatswerte!FK29/Erwerbspersonen!$E30</f>
        <v>4.209416517115474</v>
      </c>
      <c r="FL29" s="20">
        <f>100*Monatswerte!FL29/Erwerbspersonen!$E30</f>
        <v>4.1707980169584511</v>
      </c>
      <c r="FM29" s="20">
        <f>100*Monatswerte!FM29/Erwerbspersonen!$E30</f>
        <v>4.1579251835727771</v>
      </c>
      <c r="FN29" s="20">
        <f>100*Monatswerte!FN29/Erwerbspersonen!$E30</f>
        <v>4.1965436837297991</v>
      </c>
      <c r="FO29" s="24">
        <f>100*Monatswerte!FO29/Erwerbspersonen!$E30</f>
        <v>4.2866535174295191</v>
      </c>
      <c r="FP29" s="20">
        <f>100*Monatswerte!FP29/Erwerbspersonen!$E30</f>
        <v>4.1707980169584511</v>
      </c>
      <c r="FQ29" s="20">
        <f>100*Monatswerte!FQ29/Erwerbspersonen!$E30</f>
        <v>4.0163240163303602</v>
      </c>
      <c r="FR29" s="20">
        <f>100*Monatswerte!FR29/Erwerbspersonen!$E30</f>
        <v>3.7202488484598528</v>
      </c>
      <c r="FS29" s="20">
        <f>100*Monatswerte!FS29/Erwerbspersonen!$E30</f>
        <v>3.4499193473606939</v>
      </c>
      <c r="FT29" s="20">
        <f>100*Monatswerte!FT29/Erwerbspersonen!$E30</f>
        <v>3.3726823470466485</v>
      </c>
      <c r="FU29" s="20">
        <f>100*Monatswerte!FU29/Erwerbspersonen!$E30</f>
        <v>3.4756650141320424</v>
      </c>
      <c r="FV29" s="20">
        <f>100*Monatswerte!FV29/Erwerbspersonen!$E30</f>
        <v>3.334063846889626</v>
      </c>
      <c r="FW29" s="20">
        <f>100*Monatswerte!FW29/Erwerbspersonen!$E30</f>
        <v>3.2439540131899065</v>
      </c>
      <c r="FX29" s="20">
        <f>100*Monatswerte!FX29/Erwerbspersonen!$E30</f>
        <v>3.2696996799612545</v>
      </c>
      <c r="FY29" s="20">
        <f>100*Monatswerte!FY29/Erwerbspersonen!$E30</f>
        <v>3.2568268465755805</v>
      </c>
      <c r="FZ29" s="26">
        <f>100*Monatswerte!FZ29/Erwerbspersonen!$E30</f>
        <v>3.4113008472036714</v>
      </c>
      <c r="GA29" s="20">
        <f>100*Monatswerte!GA29/Erwerbspersonen!$E30</f>
        <v>3.7202488484598528</v>
      </c>
      <c r="GB29" s="20">
        <f>100*Monatswerte!GB29/Erwerbspersonen!$E30</f>
        <v>3.5271563476747394</v>
      </c>
      <c r="GC29" s="20">
        <f>100*Monatswerte!GC29/Erwerbspersonen!$E30</f>
        <v>3.6301390147601333</v>
      </c>
      <c r="GD29" s="20">
        <f>100*Monatswerte!GD29/Erwerbspersonen!$E30</f>
        <v>3.5142835142890649</v>
      </c>
      <c r="GE29" s="20">
        <f>100*Monatswerte!GE29/Erwerbspersonen!$E30</f>
        <v>3.282572513346929</v>
      </c>
      <c r="GF29" s="20">
        <f>100*Monatswerte!GF29/Erwerbspersonen!$E30</f>
        <v>3.218208346418558</v>
      </c>
      <c r="GG29" s="20">
        <f>100*Monatswerte!GG29/Erwerbspersonen!$E30</f>
        <v>3.166717012875861</v>
      </c>
      <c r="GH29" s="20">
        <f>100*Monatswerte!GH29/Erwerbspersonen!$E30</f>
        <v>3.0894800125618156</v>
      </c>
      <c r="GI29" s="20">
        <f>100*Monatswerte!GI29/Erwerbspersonen!$E30</f>
        <v>3.2568268465755805</v>
      </c>
      <c r="GJ29" s="20">
        <f>100*Monatswerte!GJ29/Erwerbspersonen!$E30</f>
        <v>3.4370465139750199</v>
      </c>
      <c r="GK29" s="20">
        <f>100*Monatswerte!GK29/Erwerbspersonen!$E30</f>
        <v>3.4113008472036714</v>
      </c>
      <c r="GL29" s="26">
        <f>100*Monatswerte!GL29/Erwerbspersonen!$E30</f>
        <v>3.6430118481458074</v>
      </c>
    </row>
    <row r="30" spans="1:194" s="1" customFormat="1" x14ac:dyDescent="0.2">
      <c r="A30" s="1" t="s">
        <v>34</v>
      </c>
      <c r="B30" s="1">
        <v>23</v>
      </c>
      <c r="C30" s="20">
        <f>100*Monatswerte!C30/Erwerbspersonen!$B31</f>
        <v>3.3094219060823438</v>
      </c>
      <c r="D30" s="20">
        <f>100*Monatswerte!D30/Erwerbspersonen!$B31</f>
        <v>3.4420399059617819</v>
      </c>
      <c r="E30" s="20">
        <f>100*Monatswerte!E30/Erwerbspersonen!$B31</f>
        <v>3.4239556332509493</v>
      </c>
      <c r="F30" s="20">
        <f>100*Monatswerte!F30/Erwerbspersonen!$B31</f>
        <v>3.3998432696365062</v>
      </c>
      <c r="G30" s="20">
        <f>100*Monatswerte!G30/Erwerbspersonen!$B31</f>
        <v>3.4540960877690035</v>
      </c>
      <c r="H30" s="20">
        <f>100*Monatswerte!H30/Erwerbspersonen!$B31</f>
        <v>3.363674724214841</v>
      </c>
      <c r="I30" s="20">
        <f>100*Monatswerte!I30/Erwerbspersonen!$B31</f>
        <v>3.4058713605401167</v>
      </c>
      <c r="J30" s="20">
        <f>100*Monatswerte!J30/Erwerbspersonen!$B31</f>
        <v>3.5505455422267769</v>
      </c>
      <c r="K30" s="20">
        <f>100*Monatswerte!K30/Erwerbspersonen!$B31</f>
        <v>3.5204050877087227</v>
      </c>
      <c r="L30" s="20">
        <f>100*Monatswerte!L30/Erwerbspersonen!$B31</f>
        <v>3.5927421785520526</v>
      </c>
      <c r="M30" s="20">
        <f>100*Monatswerte!M30/Erwerbspersonen!$B31</f>
        <v>3.7072759057206581</v>
      </c>
      <c r="N30" s="26">
        <f>100*Monatswerte!N30/Erwerbspersonen!$B31</f>
        <v>3.8820905419253724</v>
      </c>
      <c r="O30" s="20">
        <f>100*Monatswerte!O30/Erwerbspersonen!$B31</f>
        <v>3.8760624510217614</v>
      </c>
      <c r="P30" s="20">
        <f>100*Monatswerte!P30/Erwerbspersonen!$B31</f>
        <v>3.8097534510820421</v>
      </c>
      <c r="Q30" s="20">
        <f>100*Monatswerte!Q30/Erwerbspersonen!$B31</f>
        <v>3.8579781783109288</v>
      </c>
      <c r="R30" s="20">
        <f>100*Monatswerte!R30/Erwerbspersonen!$B31</f>
        <v>3.7193320875278801</v>
      </c>
      <c r="S30" s="20">
        <f>100*Monatswerte!S30/Erwerbspersonen!$B31</f>
        <v>3.6289107239737177</v>
      </c>
      <c r="T30" s="20">
        <f>100*Monatswerte!T30/Erwerbspersonen!$B31</f>
        <v>3.6711073602989934</v>
      </c>
      <c r="U30" s="20">
        <f>100*Monatswerte!U30/Erwerbspersonen!$B31</f>
        <v>3.7072759057206581</v>
      </c>
      <c r="V30" s="20">
        <f>100*Monatswerte!V30/Erwerbspersonen!$B31</f>
        <v>3.8579781783109288</v>
      </c>
      <c r="W30" s="20">
        <f>100*Monatswerte!W30/Erwerbspersonen!$B31</f>
        <v>3.8398939056000962</v>
      </c>
      <c r="X30" s="20">
        <f>100*Monatswerte!X30/Erwerbspersonen!$B31</f>
        <v>3.7374163602387123</v>
      </c>
      <c r="Y30" s="20">
        <f>100*Monatswerte!Y30/Erwerbspersonen!$B31</f>
        <v>3.7012478148170476</v>
      </c>
      <c r="Z30" s="26">
        <f>100*Monatswerte!Z30/Erwerbspersonen!$B31</f>
        <v>3.8519500874073183</v>
      </c>
      <c r="AA30" s="20">
        <f>100*Monatswerte!AA30/Erwerbspersonen!$B31</f>
        <v>3.9182590873470371</v>
      </c>
      <c r="AB30" s="20">
        <f>100*Monatswerte!AB30/Erwerbspersonen!$B31</f>
        <v>3.9423714509614807</v>
      </c>
      <c r="AC30" s="20">
        <f>100*Monatswerte!AC30/Erwerbspersonen!$B31</f>
        <v>3.9483995418650912</v>
      </c>
      <c r="AD30" s="20">
        <f>100*Monatswerte!AD30/Erwerbspersonen!$B31</f>
        <v>3.6650792693953824</v>
      </c>
      <c r="AE30" s="20">
        <f>100*Monatswerte!AE30/Erwerbspersonen!$B31</f>
        <v>3.5204050877087227</v>
      </c>
      <c r="AF30" s="20">
        <f>100*Monatswerte!AF30/Erwerbspersonen!$B31</f>
        <v>3.4118994514437277</v>
      </c>
      <c r="AG30" s="20">
        <f>100*Monatswerte!AG30/Erwerbspersonen!$B31</f>
        <v>3.3275061787931763</v>
      </c>
      <c r="AH30" s="20">
        <f>100*Monatswerte!AH30/Erwerbspersonen!$B31</f>
        <v>3.1587196334920731</v>
      </c>
      <c r="AI30" s="20">
        <f>100*Monatswerte!AI30/Erwerbspersonen!$B31</f>
        <v>2.9296521791548615</v>
      </c>
      <c r="AJ30" s="20">
        <f>100*Monatswerte!AJ30/Erwerbspersonen!$B31</f>
        <v>2.8753993610223643</v>
      </c>
      <c r="AK30" s="20">
        <f>100*Monatswerte!AK30/Erwerbspersonen!$B31</f>
        <v>2.809090361082645</v>
      </c>
      <c r="AL30" s="26">
        <f>100*Monatswerte!AL30/Erwerbspersonen!$B31</f>
        <v>2.8271746337934776</v>
      </c>
      <c r="AM30" s="20">
        <f>100*Monatswerte!AM30/Erwerbspersonen!$B31</f>
        <v>2.8874555428295858</v>
      </c>
      <c r="AN30" s="20">
        <f>100*Monatswerte!AN30/Erwerbspersonen!$B31</f>
        <v>3.0080173609018024</v>
      </c>
      <c r="AO30" s="20">
        <f>100*Monatswerte!AO30/Erwerbspersonen!$B31</f>
        <v>2.8934836337331968</v>
      </c>
      <c r="AP30" s="20">
        <f>100*Monatswerte!AP30/Erwerbspersonen!$B31</f>
        <v>2.8332027246970886</v>
      </c>
      <c r="AQ30" s="20">
        <f>100*Monatswerte!AQ30/Erwerbspersonen!$B31</f>
        <v>2.7729218156609803</v>
      </c>
      <c r="AR30" s="20">
        <f>100*Monatswerte!AR30/Erwerbspersonen!$B31</f>
        <v>2.7427813611429261</v>
      </c>
      <c r="AS30" s="20">
        <f>100*Monatswerte!AS30/Erwerbspersonen!$B31</f>
        <v>2.7668937247573693</v>
      </c>
      <c r="AT30" s="20">
        <f>100*Monatswerte!AT30/Erwerbspersonen!$B31</f>
        <v>2.7186689975284826</v>
      </c>
      <c r="AU30" s="20">
        <f>100*Monatswerte!AU30/Erwerbspersonen!$B31</f>
        <v>2.598107179456266</v>
      </c>
      <c r="AV30" s="20">
        <f>100*Monatswerte!AV30/Erwerbspersonen!$B31</f>
        <v>2.604135270359877</v>
      </c>
      <c r="AW30" s="20">
        <f>100*Monatswerte!AW30/Erwerbspersonen!$B31</f>
        <v>2.7488094520465367</v>
      </c>
      <c r="AX30" s="26">
        <f>100*Monatswerte!AX30/Erwerbspersonen!$B31</f>
        <v>2.9718488154801372</v>
      </c>
      <c r="AY30" s="20">
        <f>100*Monatswerte!AY30/Erwerbspersonen!$C31</f>
        <v>2.6099053978853646</v>
      </c>
      <c r="AZ30" s="20">
        <f>100*Monatswerte!AZ30/Erwerbspersonen!$C31</f>
        <v>2.4485253199777408</v>
      </c>
      <c r="BA30" s="20">
        <f>100*Monatswerte!BA30/Erwerbspersonen!$C31</f>
        <v>2.353923205342237</v>
      </c>
      <c r="BB30" s="20">
        <f>100*Monatswerte!BB30/Erwerbspersonen!$C31</f>
        <v>2.337228714524207</v>
      </c>
      <c r="BC30" s="20">
        <f>100*Monatswerte!BC30/Erwerbspersonen!$C31</f>
        <v>2.2537562604340566</v>
      </c>
      <c r="BD30" s="20">
        <f>100*Monatswerte!BD30/Erwerbspersonen!$C31</f>
        <v>2.2036727879799667</v>
      </c>
      <c r="BE30" s="20">
        <f>100*Monatswerte!BE30/Erwerbspersonen!$C31</f>
        <v>2.2203672787979967</v>
      </c>
      <c r="BF30" s="20">
        <f>100*Monatswerte!BF30/Erwerbspersonen!$C31</f>
        <v>2.1257651641624928</v>
      </c>
      <c r="BG30" s="20">
        <f>100*Monatswerte!BG30/Erwerbspersonen!$C31</f>
        <v>2.2259321090706732</v>
      </c>
      <c r="BH30" s="20">
        <f>100*Monatswerte!BH30/Erwerbspersonen!$C31</f>
        <v>2.2704507512520866</v>
      </c>
      <c r="BI30" s="20">
        <f>100*Monatswerte!BI30/Erwerbspersonen!$C31</f>
        <v>2.320534223706177</v>
      </c>
      <c r="BJ30" s="26">
        <f>100*Monatswerte!BJ30/Erwerbspersonen!$C31</f>
        <v>2.4373956594323873</v>
      </c>
      <c r="BK30" s="20">
        <f>100*Monatswerte!BK30/Erwerbspersonen!$C31</f>
        <v>2.5653867557039511</v>
      </c>
      <c r="BL30" s="20">
        <f>100*Monatswerte!BL30/Erwerbspersonen!$C31</f>
        <v>2.6432943795214245</v>
      </c>
      <c r="BM30" s="20">
        <f>100*Monatswerte!BM30/Erwerbspersonen!$C31</f>
        <v>2.7879799666110183</v>
      </c>
      <c r="BN30" s="20">
        <f>100*Monatswerte!BN30/Erwerbspersonen!$C31</f>
        <v>2.8992765720645521</v>
      </c>
      <c r="BO30" s="20">
        <f>100*Monatswerte!BO30/Erwerbspersonen!$C31</f>
        <v>2.9938786867000555</v>
      </c>
      <c r="BP30" s="20">
        <f>100*Monatswerte!BP30/Erwerbspersonen!$C31</f>
        <v>3.1163049526989428</v>
      </c>
      <c r="BQ30" s="20">
        <f>100*Monatswerte!BQ30/Erwerbspersonen!$C31</f>
        <v>3.1329994435169728</v>
      </c>
      <c r="BR30" s="20">
        <f>100*Monatswerte!BR30/Erwerbspersonen!$C31</f>
        <v>3.1830829159710627</v>
      </c>
      <c r="BS30" s="20">
        <f>100*Monatswerte!BS30/Erwerbspersonen!$C31</f>
        <v>3.3778519755147469</v>
      </c>
      <c r="BT30" s="20">
        <f>100*Monatswerte!BT30/Erwerbspersonen!$C31</f>
        <v>3.3667223149693934</v>
      </c>
      <c r="BU30" s="20">
        <f>100*Monatswerte!BU30/Erwerbspersonen!$C31</f>
        <v>3.3667223149693934</v>
      </c>
      <c r="BV30" s="26">
        <f>100*Monatswerte!BV30/Erwerbspersonen!$C31</f>
        <v>3.33889816360601</v>
      </c>
      <c r="BW30" s="20">
        <f>100*Monatswerte!BW30/Erwerbspersonen!$C31</f>
        <v>3.2331663884251531</v>
      </c>
      <c r="BX30" s="20">
        <f>100*Monatswerte!BX30/Erwerbspersonen!$C31</f>
        <v>3.2109070673344462</v>
      </c>
      <c r="BY30" s="20">
        <f>100*Monatswerte!BY30/Erwerbspersonen!$C31</f>
        <v>3.1663884251530328</v>
      </c>
      <c r="BZ30" s="20">
        <f>100*Monatswerte!BZ30/Erwerbspersonen!$C31</f>
        <v>3.1886477462437397</v>
      </c>
      <c r="CA30" s="20">
        <f>100*Monatswerte!CA30/Erwerbspersonen!$C31</f>
        <v>3.1608235948803562</v>
      </c>
      <c r="CB30" s="20">
        <f>100*Monatswerte!CB30/Erwerbspersonen!$C31</f>
        <v>3.1329994435169728</v>
      </c>
      <c r="CC30" s="20">
        <f>100*Monatswerte!CC30/Erwerbspersonen!$C31</f>
        <v>3.1886477462437397</v>
      </c>
      <c r="CD30" s="20">
        <f>100*Monatswerte!CD30/Erwerbspersonen!$C31</f>
        <v>3.2053422370617697</v>
      </c>
      <c r="CE30" s="20">
        <f>100*Monatswerte!CE30/Erwerbspersonen!$C31</f>
        <v>3.2442960489705066</v>
      </c>
      <c r="CF30" s="20">
        <f>100*Monatswerte!CF30/Erwerbspersonen!$C31</f>
        <v>3.1608235948803562</v>
      </c>
      <c r="CG30" s="20">
        <f>100*Monatswerte!CG30/Erwerbspersonen!$C31</f>
        <v>3.2164718976071232</v>
      </c>
      <c r="CH30" s="26">
        <f>100*Monatswerte!CH30/Erwerbspersonen!$C31</f>
        <v>3.2609905397885366</v>
      </c>
      <c r="CI30" s="20">
        <f>100*Monatswerte!CI30/Erwerbspersonen!$C31</f>
        <v>3.1886477462437397</v>
      </c>
      <c r="CJ30" s="20">
        <f>100*Monatswerte!CJ30/Erwerbspersonen!$C31</f>
        <v>3.1496939343350028</v>
      </c>
      <c r="CK30" s="20">
        <f>100*Monatswerte!CK30/Erwerbspersonen!$C31</f>
        <v>3.0940456316082359</v>
      </c>
      <c r="CL30" s="20">
        <f>100*Monatswerte!CL30/Erwerbspersonen!$C31</f>
        <v>2.8658875904284917</v>
      </c>
      <c r="CM30" s="20">
        <f>100*Monatswerte!CM30/Erwerbspersonen!$C31</f>
        <v>2.8102392877017253</v>
      </c>
      <c r="CN30" s="20">
        <f>100*Monatswerte!CN30/Erwerbspersonen!$C31</f>
        <v>2.7545909849749584</v>
      </c>
      <c r="CO30" s="20">
        <f>100*Monatswerte!CO30/Erwerbspersonen!$C31</f>
        <v>2.7156371730662214</v>
      </c>
      <c r="CP30" s="20">
        <f>100*Monatswerte!CP30/Erwerbspersonen!$C31</f>
        <v>2.5319977740678907</v>
      </c>
      <c r="CQ30" s="20">
        <f>100*Monatswerte!CQ30/Erwerbspersonen!$C31</f>
        <v>2.5709515859766277</v>
      </c>
      <c r="CR30" s="20">
        <f>100*Monatswerte!CR30/Erwerbspersonen!$C31</f>
        <v>2.5709515859766277</v>
      </c>
      <c r="CS30" s="20">
        <f>100*Monatswerte!CS30/Erwerbspersonen!$C31</f>
        <v>2.654424040066778</v>
      </c>
      <c r="CT30" s="26">
        <f>100*Monatswerte!CT30/Erwerbspersonen!$C31</f>
        <v>2.8213689482470783</v>
      </c>
      <c r="CU30" s="20">
        <f>100*Monatswerte!CU30/Erwerbspersonen!$C31</f>
        <v>2.8436282693377852</v>
      </c>
      <c r="CV30" s="20">
        <f>100*Monatswerte!CV30/Erwerbspersonen!$C31</f>
        <v>2.8213689482470783</v>
      </c>
      <c r="CW30" s="20">
        <f>100*Monatswerte!CW30/Erwerbspersonen!$C31</f>
        <v>2.7601558152476349</v>
      </c>
      <c r="CX30" s="20">
        <f>100*Monatswerte!CX30/Erwerbspersonen!$C31</f>
        <v>2.8046744574290483</v>
      </c>
      <c r="CY30" s="20">
        <f>100*Monatswerte!CY30/Erwerbspersonen!$C31</f>
        <v>2.7434613244296049</v>
      </c>
      <c r="CZ30" s="20">
        <f>100*Monatswerte!CZ30/Erwerbspersonen!$C31</f>
        <v>2.671118530884808</v>
      </c>
      <c r="DA30" s="20">
        <f>100*Monatswerte!DA30/Erwerbspersonen!$C31</f>
        <v>2.7601558152476349</v>
      </c>
      <c r="DB30" s="20">
        <f>100*Monatswerte!DB30/Erwerbspersonen!$C31</f>
        <v>2.8269337785197552</v>
      </c>
      <c r="DC30" s="20">
        <f>100*Monatswerte!DC30/Erwerbspersonen!$C31</f>
        <v>2.8046744574290483</v>
      </c>
      <c r="DD30" s="20">
        <f>100*Monatswerte!DD30/Erwerbspersonen!$C31</f>
        <v>2.8603227601558152</v>
      </c>
      <c r="DE30" s="20">
        <f>100*Monatswerte!DE30/Erwerbspersonen!$C31</f>
        <v>3.0940456316082359</v>
      </c>
      <c r="DF30" s="26">
        <f>100*Monatswerte!DF30/Erwerbspersonen!$C31</f>
        <v>3.2721202003338896</v>
      </c>
      <c r="DG30" s="20">
        <f>100*Monatswerte!DG30/Erwerbspersonen!$C31</f>
        <v>3.3611574846967169</v>
      </c>
      <c r="DH30" s="20">
        <f>100*Monatswerte!DH30/Erwerbspersonen!$C31</f>
        <v>3.2721202003338896</v>
      </c>
      <c r="DI30" s="20">
        <f>100*Monatswerte!DI30/Erwerbspersonen!$C31</f>
        <v>3.1441291040623263</v>
      </c>
      <c r="DJ30" s="20">
        <f>100*Monatswerte!DJ30/Erwerbspersonen!$C31</f>
        <v>2.988313856427379</v>
      </c>
      <c r="DK30" s="20">
        <f>100*Monatswerte!DK30/Erwerbspersonen!$C31</f>
        <v>2.8380634390651087</v>
      </c>
      <c r="DL30" s="20">
        <f>100*Monatswerte!DL30/Erwerbspersonen!$C31</f>
        <v>2.6933778519755149</v>
      </c>
      <c r="DM30" s="20">
        <f>100*Monatswerte!DM30/Erwerbspersonen!$C31</f>
        <v>2.7545909849749584</v>
      </c>
      <c r="DN30" s="20">
        <f>100*Monatswerte!DN30/Erwerbspersonen!$C31</f>
        <v>2.637729549248748</v>
      </c>
      <c r="DO30" s="20">
        <f>100*Monatswerte!DO30/Erwerbspersonen!$C31</f>
        <v>2.687813021702838</v>
      </c>
      <c r="DP30" s="20">
        <f>100*Monatswerte!DP30/Erwerbspersonen!$C31</f>
        <v>2.7879799666110183</v>
      </c>
      <c r="DQ30" s="20">
        <f>100*Monatswerte!DQ30/Erwerbspersonen!$C31</f>
        <v>2.7434613244296049</v>
      </c>
      <c r="DR30" s="26">
        <f>100*Monatswerte!DR30/Erwerbspersonen!$C31</f>
        <v>2.7601558152476349</v>
      </c>
      <c r="DS30" s="20">
        <f>100*Monatswerte!DS30/Erwerbspersonen!$D31</f>
        <v>2.8145034178283481</v>
      </c>
      <c r="DT30" s="20">
        <f>100*Monatswerte!DT30/Erwerbspersonen!$D31</f>
        <v>2.8699070284155206</v>
      </c>
      <c r="DU30" s="20">
        <f>100*Monatswerte!DU30/Erwerbspersonen!$D31</f>
        <v>2.9862546106485821</v>
      </c>
      <c r="DV30" s="20">
        <f>100*Monatswerte!DV30/Erwerbspersonen!$D31</f>
        <v>2.9086895558265411</v>
      </c>
      <c r="DW30" s="20">
        <f>100*Monatswerte!DW30/Erwerbspersonen!$D31</f>
        <v>2.8532859452393686</v>
      </c>
      <c r="DX30" s="20">
        <f>100*Monatswerte!DX30/Erwerbspersonen!$D31</f>
        <v>2.8976088337091066</v>
      </c>
      <c r="DY30" s="20">
        <f>100*Monatswerte!DY30/Erwerbspersonen!$D31</f>
        <v>3.0028756938247336</v>
      </c>
      <c r="DZ30" s="20">
        <f>100*Monatswerte!DZ30/Erwerbspersonen!$D31</f>
        <v>2.8588263062980861</v>
      </c>
      <c r="EA30" s="20">
        <f>100*Monatswerte!EA30/Erwerbspersonen!$D31</f>
        <v>2.8920684726503896</v>
      </c>
      <c r="EB30" s="20">
        <f>100*Monatswerte!EB30/Erwerbspersonen!$D31</f>
        <v>2.8255841399457826</v>
      </c>
      <c r="EC30" s="20">
        <f>100*Monatswerte!EC30/Erwerbspersonen!$D31</f>
        <v>2.8366648620632171</v>
      </c>
      <c r="ED30" s="20">
        <f>100*Monatswerte!ED30/Erwerbspersonen!$D31</f>
        <v>2.9973353327660166</v>
      </c>
      <c r="EE30" s="24">
        <f>100*Monatswerte!EE30/Erwerbspersonen!$D31</f>
        <v>3.0859811097054921</v>
      </c>
      <c r="EF30" s="20">
        <f>100*Monatswerte!EF30/Erwerbspersonen!$D31</f>
        <v>3.0915214707642091</v>
      </c>
      <c r="EG30" s="20">
        <f>100*Monatswerte!EG30/Erwerbspersonen!$D31</f>
        <v>3.1081425539403611</v>
      </c>
      <c r="EH30" s="20">
        <f>100*Monatswerte!EH30/Erwerbspersonen!$D31</f>
        <v>3.2023286919385536</v>
      </c>
      <c r="EI30" s="20">
        <f>100*Monatswerte!EI30/Erwerbspersonen!$D31</f>
        <v>3.1247636371165126</v>
      </c>
      <c r="EJ30" s="20">
        <f>100*Monatswerte!EJ30/Erwerbspersonen!$D31</f>
        <v>3.1524654424100986</v>
      </c>
      <c r="EK30" s="20">
        <f>100*Monatswerte!EK30/Erwerbspersonen!$D31</f>
        <v>3.1912479698211191</v>
      </c>
      <c r="EL30" s="20">
        <f>100*Monatswerte!EL30/Erwerbspersonen!$D31</f>
        <v>3.3463780794652016</v>
      </c>
      <c r="EM30" s="20">
        <f>100*Monatswerte!EM30/Erwerbspersonen!$D31</f>
        <v>3.3352973573477671</v>
      </c>
      <c r="EN30" s="20">
        <f>100*Monatswerte!EN30/Erwerbspersonen!$D31</f>
        <v>3.4848871059331321</v>
      </c>
      <c r="EO30" s="20">
        <f>100*Monatswerte!EO30/Erwerbspersonen!$D31</f>
        <v>3.7619051588689931</v>
      </c>
      <c r="EP30" s="20">
        <f>100*Monatswerte!EP30/Erwerbspersonen!$D31</f>
        <v>3.8948738242782062</v>
      </c>
      <c r="EQ30" s="24">
        <f>100*Monatswerte!EQ30/Erwerbspersonen!$D31</f>
        <v>3.8006876862800136</v>
      </c>
      <c r="ER30" s="20">
        <f>100*Monatswerte!ER30/Erwerbspersonen!$D31</f>
        <v>3.8893334632194891</v>
      </c>
      <c r="ES30" s="20">
        <f>100*Monatswerte!ES30/Erwerbspersonen!$D31</f>
        <v>3.8560912968671857</v>
      </c>
      <c r="ET30" s="20">
        <f>100*Monatswerte!ET30/Erwerbspersonen!$D31</f>
        <v>3.7508244367515586</v>
      </c>
      <c r="EU30" s="20">
        <f>100*Monatswerte!EU30/Erwerbspersonen!$D31</f>
        <v>3.7674455199277102</v>
      </c>
      <c r="EV30" s="20">
        <f>100*Monatswerte!EV30/Erwerbspersonen!$D31</f>
        <v>3.7840666031038621</v>
      </c>
      <c r="EW30" s="20">
        <f>100*Monatswerte!EW30/Erwerbspersonen!$D31</f>
        <v>3.8283894915735996</v>
      </c>
      <c r="EX30" s="20">
        <f>100*Monatswerte!EX30/Erwerbspersonen!$D31</f>
        <v>3.8062280473387307</v>
      </c>
      <c r="EY30" s="20">
        <f>100*Monatswerte!EY30/Erwerbspersonen!$D31</f>
        <v>3.6843401040469521</v>
      </c>
      <c r="EZ30" s="20">
        <f>100*Monatswerte!EZ30/Erwerbspersonen!$D31</f>
        <v>3.6787997429882346</v>
      </c>
      <c r="FA30" s="20">
        <f>100*Monatswerte!FA30/Erwerbspersonen!$D31</f>
        <v>3.8117684083974481</v>
      </c>
      <c r="FB30" s="26">
        <f>100*Monatswerte!FB30/Erwerbspersonen!$D31</f>
        <v>4.0223021286287022</v>
      </c>
      <c r="FC30" s="20">
        <f>100*Monatswerte!FC30/Erwerbspersonen!$E31</f>
        <v>3.6151455709496845</v>
      </c>
      <c r="FD30" s="20">
        <f>100*Monatswerte!FD30/Erwerbspersonen!$E31</f>
        <v>3.666134930201443</v>
      </c>
      <c r="FE30" s="20">
        <f>100*Monatswerte!FE30/Erwerbspersonen!$E31</f>
        <v>3.5488594039223984</v>
      </c>
      <c r="FF30" s="20">
        <f>100*Monatswerte!FF30/Erwerbspersonen!$E31</f>
        <v>3.4876721728202882</v>
      </c>
      <c r="FG30" s="20">
        <f>100*Monatswerte!FG30/Erwerbspersonen!$E31</f>
        <v>3.4825732368951123</v>
      </c>
      <c r="FH30" s="20">
        <f>100*Monatswerte!FH30/Erwerbspersonen!$E31</f>
        <v>3.3347040950650122</v>
      </c>
      <c r="FI30" s="20">
        <f>100*Monatswerte!FI30/Erwerbspersonen!$E31</f>
        <v>3.4162870698678258</v>
      </c>
      <c r="FJ30" s="20">
        <f>100*Monatswerte!FJ30/Erwerbspersonen!$E31</f>
        <v>3.2582200561873744</v>
      </c>
      <c r="FK30" s="20">
        <f>100*Monatswerte!FK30/Erwerbspersonen!$E31</f>
        <v>3.2225275047111435</v>
      </c>
      <c r="FL30" s="20">
        <f>100*Monatswerte!FL30/Erwerbspersonen!$E31</f>
        <v>3.156241337683857</v>
      </c>
      <c r="FM30" s="20">
        <f>100*Monatswerte!FM30/Erwerbspersonen!$E31</f>
        <v>3.2174285687859676</v>
      </c>
      <c r="FN30" s="20">
        <f>100*Monatswerte!FN30/Erwerbspersonen!$E31</f>
        <v>3.2888136717384295</v>
      </c>
      <c r="FO30" s="24">
        <f>100*Monatswerte!FO30/Erwerbspersonen!$E31</f>
        <v>3.4060891980174741</v>
      </c>
      <c r="FP30" s="20">
        <f>100*Monatswerte!FP30/Erwerbspersonen!$E31</f>
        <v>3.4009902620922983</v>
      </c>
      <c r="FQ30" s="20">
        <f>100*Monatswerte!FQ30/Erwerbspersonen!$E31</f>
        <v>3.3041104795139571</v>
      </c>
      <c r="FR30" s="20">
        <f>100*Monatswerte!FR30/Erwerbspersonen!$E31</f>
        <v>3.2939126076636054</v>
      </c>
      <c r="FS30" s="20">
        <f>100*Monatswerte!FS30/Erwerbspersonen!$E31</f>
        <v>3.1409445299083294</v>
      </c>
      <c r="FT30" s="20">
        <f>100*Monatswerte!FT30/Erwerbspersonen!$E31</f>
        <v>3.0950541065817467</v>
      </c>
      <c r="FU30" s="20">
        <f>100*Monatswerte!FU30/Erwerbspersonen!$E31</f>
        <v>3.1409445299083294</v>
      </c>
      <c r="FV30" s="20">
        <f>100*Monatswerte!FV30/Erwerbspersonen!$E31</f>
        <v>3.1307466580579777</v>
      </c>
      <c r="FW30" s="20">
        <f>100*Monatswerte!FW30/Erwerbspersonen!$E31</f>
        <v>3.0287679395544607</v>
      </c>
      <c r="FX30" s="20">
        <f>100*Monatswerte!FX30/Erwerbspersonen!$E31</f>
        <v>2.9777785803027021</v>
      </c>
      <c r="FY30" s="20">
        <f>100*Monatswerte!FY30/Erwerbspersonen!$E31</f>
        <v>2.9675807084523504</v>
      </c>
      <c r="FZ30" s="26">
        <f>100*Monatswerte!FZ30/Erwerbspersonen!$E31</f>
        <v>2.9726796443775263</v>
      </c>
      <c r="GA30" s="20">
        <f>100*Monatswerte!GA30/Erwerbspersonen!$E31</f>
        <v>3.018570067704109</v>
      </c>
      <c r="GB30" s="20">
        <f>100*Monatswerte!GB30/Erwerbspersonen!$E31</f>
        <v>3.0593615551055158</v>
      </c>
      <c r="GC30" s="20">
        <f>100*Monatswerte!GC30/Erwerbspersonen!$E31</f>
        <v>2.8197115666222503</v>
      </c>
      <c r="GD30" s="20">
        <f>100*Monatswerte!GD30/Erwerbspersonen!$E31</f>
        <v>2.7177328481187333</v>
      </c>
      <c r="GE30" s="20">
        <f>100*Monatswerte!GE30/Erwerbspersonen!$E31</f>
        <v>2.6259520014655675</v>
      </c>
      <c r="GF30" s="20">
        <f>100*Monatswerte!GF30/Erwerbspersonen!$E31</f>
        <v>2.6412488092410951</v>
      </c>
      <c r="GG30" s="20">
        <f>100*Monatswerte!GG30/Erwerbspersonen!$E31</f>
        <v>2.6871392325676782</v>
      </c>
      <c r="GH30" s="20">
        <f>100*Monatswerte!GH30/Erwerbspersonen!$E31</f>
        <v>2.5494679625879297</v>
      </c>
      <c r="GI30" s="20">
        <f>100*Monatswerte!GI30/Erwerbspersonen!$E31</f>
        <v>2.5851605140641607</v>
      </c>
      <c r="GJ30" s="20">
        <f>100*Monatswerte!GJ30/Erwerbspersonen!$E31</f>
        <v>2.6208530655403917</v>
      </c>
      <c r="GK30" s="20">
        <f>100*Monatswerte!GK30/Erwerbspersonen!$E31</f>
        <v>2.7891179510711952</v>
      </c>
      <c r="GL30" s="26">
        <f>100*Monatswerte!GL30/Erwerbspersonen!$E31</f>
        <v>3.0134711317789331</v>
      </c>
    </row>
    <row r="31" spans="1:194" x14ac:dyDescent="0.2"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FO31" s="41"/>
    </row>
    <row r="32" spans="1:194" x14ac:dyDescent="0.2"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FO32" s="41"/>
    </row>
    <row r="33" spans="171:171" x14ac:dyDescent="0.2">
      <c r="FO33" s="41"/>
    </row>
    <row r="34" spans="171:171" x14ac:dyDescent="0.2">
      <c r="FO34" s="41"/>
    </row>
    <row r="35" spans="171:171" x14ac:dyDescent="0.2">
      <c r="FO35" s="41"/>
    </row>
    <row r="36" spans="171:171" x14ac:dyDescent="0.2">
      <c r="FO36" s="41"/>
    </row>
    <row r="37" spans="171:171" x14ac:dyDescent="0.2">
      <c r="FO37" s="41"/>
    </row>
    <row r="38" spans="171:171" x14ac:dyDescent="0.2">
      <c r="FO38" s="41"/>
    </row>
    <row r="39" spans="171:171" x14ac:dyDescent="0.2">
      <c r="FO39" s="41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workbookViewId="0"/>
  </sheetViews>
  <sheetFormatPr baseColWidth="10" defaultColWidth="11.42578125" defaultRowHeight="12.75" x14ac:dyDescent="0.2"/>
  <cols>
    <col min="1" max="1" width="25.28515625" style="1" bestFit="1" customWidth="1"/>
    <col min="2" max="2" width="13.42578125" style="1" customWidth="1"/>
    <col min="3" max="3" width="12.7109375" style="1" customWidth="1"/>
    <col min="4" max="4" width="17.7109375" style="1" bestFit="1" customWidth="1"/>
    <col min="5" max="5" width="18.85546875" style="34" customWidth="1"/>
    <col min="6" max="16384" width="11.42578125" style="1"/>
  </cols>
  <sheetData>
    <row r="1" spans="1:5" ht="14.25" x14ac:dyDescent="0.25">
      <c r="A1" s="3" t="s">
        <v>47</v>
      </c>
    </row>
    <row r="3" spans="1:5" ht="14.25" x14ac:dyDescent="0.25">
      <c r="B3" s="3" t="s">
        <v>65</v>
      </c>
      <c r="C3" s="3" t="s">
        <v>64</v>
      </c>
      <c r="D3" s="37" t="s">
        <v>66</v>
      </c>
      <c r="E3" s="37" t="s">
        <v>73</v>
      </c>
    </row>
    <row r="4" spans="1:5" x14ac:dyDescent="0.2">
      <c r="A4" s="1" t="s">
        <v>48</v>
      </c>
      <c r="B4" s="1">
        <v>132754</v>
      </c>
      <c r="C4" s="1">
        <v>143585</v>
      </c>
      <c r="D4" s="34">
        <v>145979</v>
      </c>
      <c r="E4" s="34">
        <v>150573</v>
      </c>
    </row>
    <row r="5" spans="1:5" x14ac:dyDescent="0.2">
      <c r="A5" s="1" t="s">
        <v>1</v>
      </c>
      <c r="B5" s="1">
        <v>132754</v>
      </c>
      <c r="C5" s="1">
        <v>143585</v>
      </c>
      <c r="D5" s="34">
        <v>145979</v>
      </c>
      <c r="E5" s="34">
        <v>150573</v>
      </c>
    </row>
    <row r="6" spans="1:5" x14ac:dyDescent="0.2">
      <c r="A6" s="1" t="s">
        <v>2</v>
      </c>
      <c r="B6" s="1">
        <v>74870</v>
      </c>
      <c r="C6" s="1">
        <v>78629</v>
      </c>
      <c r="D6" s="34">
        <v>79443</v>
      </c>
      <c r="E6" s="34">
        <v>81477</v>
      </c>
    </row>
    <row r="7" spans="1:5" x14ac:dyDescent="0.2">
      <c r="A7" s="1" t="s">
        <v>3</v>
      </c>
      <c r="B7" s="1">
        <v>57884</v>
      </c>
      <c r="C7" s="1">
        <v>64956</v>
      </c>
      <c r="D7" s="34">
        <v>66536</v>
      </c>
      <c r="E7" s="34">
        <v>69096</v>
      </c>
    </row>
    <row r="8" spans="1:5" x14ac:dyDescent="0.2">
      <c r="A8" s="1" t="s">
        <v>4</v>
      </c>
      <c r="B8" s="1">
        <v>108441</v>
      </c>
      <c r="C8" s="1">
        <v>115018</v>
      </c>
      <c r="D8" s="34">
        <v>114541</v>
      </c>
      <c r="E8" s="34">
        <v>116059</v>
      </c>
    </row>
    <row r="9" spans="1:5" x14ac:dyDescent="0.2">
      <c r="A9" s="1" t="s">
        <v>5</v>
      </c>
      <c r="B9" s="1">
        <v>24313</v>
      </c>
      <c r="C9" s="1">
        <v>28567</v>
      </c>
      <c r="D9" s="34">
        <v>31437</v>
      </c>
      <c r="E9" s="34">
        <v>34514</v>
      </c>
    </row>
    <row r="10" spans="1:5" x14ac:dyDescent="0.2">
      <c r="A10" s="1" t="s">
        <v>49</v>
      </c>
      <c r="D10" s="34"/>
    </row>
    <row r="11" spans="1:5" x14ac:dyDescent="0.2">
      <c r="A11" s="1" t="s">
        <v>50</v>
      </c>
      <c r="B11" s="1">
        <v>8441</v>
      </c>
      <c r="C11" s="1">
        <v>7939</v>
      </c>
      <c r="D11" s="34">
        <v>7183</v>
      </c>
      <c r="E11" s="34">
        <v>6667</v>
      </c>
    </row>
    <row r="12" spans="1:5" x14ac:dyDescent="0.2">
      <c r="A12" s="1" t="s">
        <v>51</v>
      </c>
      <c r="B12" s="1">
        <v>11039</v>
      </c>
      <c r="C12" s="1">
        <v>13117</v>
      </c>
      <c r="D12" s="34">
        <v>12890</v>
      </c>
      <c r="E12" s="34">
        <v>12195</v>
      </c>
    </row>
    <row r="13" spans="1:5" x14ac:dyDescent="0.2">
      <c r="A13" s="1" t="s">
        <v>52</v>
      </c>
      <c r="B13" s="1">
        <v>12729</v>
      </c>
      <c r="C13" s="1">
        <v>12728</v>
      </c>
      <c r="D13" s="34">
        <v>15379</v>
      </c>
      <c r="E13" s="34">
        <v>15473</v>
      </c>
    </row>
    <row r="14" spans="1:5" x14ac:dyDescent="0.2">
      <c r="A14" s="1" t="s">
        <v>53</v>
      </c>
      <c r="B14" s="1">
        <v>34547</v>
      </c>
      <c r="C14" s="1">
        <v>26742</v>
      </c>
      <c r="D14" s="34">
        <v>28371</v>
      </c>
      <c r="E14" s="34">
        <f>15194+15097</f>
        <v>30291</v>
      </c>
    </row>
    <row r="15" spans="1:5" x14ac:dyDescent="0.2">
      <c r="A15" s="1" t="s">
        <v>54</v>
      </c>
      <c r="B15" s="1">
        <v>32924</v>
      </c>
      <c r="C15" s="1">
        <v>39821</v>
      </c>
      <c r="D15" s="34">
        <v>35584</v>
      </c>
      <c r="E15" s="34">
        <f>15731+18517</f>
        <v>34248</v>
      </c>
    </row>
    <row r="16" spans="1:5" x14ac:dyDescent="0.2">
      <c r="A16" s="1" t="s">
        <v>55</v>
      </c>
      <c r="B16" s="1">
        <v>25323</v>
      </c>
      <c r="C16" s="1">
        <v>31632</v>
      </c>
      <c r="D16" s="34">
        <v>34345</v>
      </c>
      <c r="E16" s="34">
        <f>19650+17951</f>
        <v>37601</v>
      </c>
    </row>
    <row r="17" spans="1:5" x14ac:dyDescent="0.2">
      <c r="A17" s="1" t="s">
        <v>56</v>
      </c>
      <c r="B17" s="1">
        <v>7751</v>
      </c>
      <c r="C17" s="1">
        <v>11606</v>
      </c>
      <c r="D17" s="34">
        <v>12226</v>
      </c>
      <c r="E17" s="34">
        <f>10573+3524</f>
        <v>14097</v>
      </c>
    </row>
    <row r="18" spans="1:5" ht="14.25" x14ac:dyDescent="0.25">
      <c r="C18" s="38"/>
      <c r="D18" s="34"/>
    </row>
    <row r="19" spans="1:5" ht="14.25" x14ac:dyDescent="0.25">
      <c r="A19" s="4" t="s">
        <v>57</v>
      </c>
      <c r="B19" s="38"/>
      <c r="D19" s="34"/>
    </row>
    <row r="20" spans="1:5" x14ac:dyDescent="0.2">
      <c r="A20" s="1" t="s">
        <v>58</v>
      </c>
      <c r="B20" s="1">
        <v>48023</v>
      </c>
      <c r="C20" s="1">
        <v>52067</v>
      </c>
      <c r="D20" s="34">
        <v>52871.617007000008</v>
      </c>
      <c r="E20" s="34">
        <v>52798.958748000005</v>
      </c>
    </row>
    <row r="21" spans="1:5" x14ac:dyDescent="0.2">
      <c r="A21" s="1" t="s">
        <v>59</v>
      </c>
      <c r="B21" s="1">
        <v>12672</v>
      </c>
      <c r="C21" s="1">
        <v>12452</v>
      </c>
      <c r="D21" s="34">
        <v>13554</v>
      </c>
      <c r="E21" s="34">
        <v>13661</v>
      </c>
    </row>
    <row r="22" spans="1:5" x14ac:dyDescent="0.2">
      <c r="A22" s="1" t="s">
        <v>60</v>
      </c>
      <c r="B22" s="1">
        <v>48185</v>
      </c>
      <c r="C22" s="1">
        <v>53781</v>
      </c>
      <c r="D22" s="34">
        <v>53926.820038000005</v>
      </c>
      <c r="E22" s="34">
        <v>56732.863106999997</v>
      </c>
    </row>
    <row r="23" spans="1:5" x14ac:dyDescent="0.2">
      <c r="A23" s="1" t="s">
        <v>61</v>
      </c>
      <c r="B23" s="1">
        <v>7285</v>
      </c>
      <c r="C23" s="1">
        <v>7317</v>
      </c>
      <c r="D23" s="34">
        <v>7576.8633769999997</v>
      </c>
      <c r="E23" s="34">
        <v>7768.2975459999998</v>
      </c>
    </row>
    <row r="24" spans="1:5" x14ac:dyDescent="0.2">
      <c r="A24" s="1" t="s">
        <v>62</v>
      </c>
      <c r="B24" s="1">
        <v>16589</v>
      </c>
      <c r="C24" s="1">
        <v>17970</v>
      </c>
      <c r="D24" s="34">
        <v>18049.365184000002</v>
      </c>
      <c r="E24" s="34">
        <v>19611.935013000002</v>
      </c>
    </row>
    <row r="25" spans="1:5" ht="14.25" x14ac:dyDescent="0.25">
      <c r="C25" s="38"/>
      <c r="D25" s="39"/>
    </row>
    <row r="26" spans="1:5" ht="14.25" x14ac:dyDescent="0.25">
      <c r="A26" s="4" t="s">
        <v>63</v>
      </c>
      <c r="B26" s="38"/>
      <c r="D26" s="39"/>
    </row>
    <row r="27" spans="1:5" x14ac:dyDescent="0.2">
      <c r="A27" s="1" t="s">
        <v>58</v>
      </c>
      <c r="B27" s="1">
        <v>48023</v>
      </c>
      <c r="C27" s="1">
        <v>52067</v>
      </c>
      <c r="D27" s="34">
        <v>52871.617007000008</v>
      </c>
      <c r="E27" s="34">
        <v>52798.958748000005</v>
      </c>
    </row>
    <row r="28" spans="1:5" x14ac:dyDescent="0.2">
      <c r="A28" s="1" t="s">
        <v>59</v>
      </c>
      <c r="B28" s="1">
        <v>12672</v>
      </c>
      <c r="C28" s="1">
        <v>12452</v>
      </c>
      <c r="D28" s="34">
        <v>13554</v>
      </c>
      <c r="E28" s="34">
        <v>13661</v>
      </c>
    </row>
    <row r="29" spans="1:5" x14ac:dyDescent="0.2">
      <c r="A29" s="1" t="s">
        <v>60</v>
      </c>
      <c r="B29" s="1">
        <v>48185</v>
      </c>
      <c r="C29" s="1">
        <v>53781</v>
      </c>
      <c r="D29" s="34">
        <v>53926.820038000005</v>
      </c>
      <c r="E29" s="34">
        <v>56732.863106999997</v>
      </c>
    </row>
    <row r="30" spans="1:5" x14ac:dyDescent="0.2">
      <c r="A30" s="1" t="s">
        <v>61</v>
      </c>
      <c r="B30" s="1">
        <v>7285</v>
      </c>
      <c r="C30" s="1">
        <v>7317</v>
      </c>
      <c r="D30" s="34">
        <v>7576.8633769999997</v>
      </c>
      <c r="E30" s="34">
        <v>7768.2975459999998</v>
      </c>
    </row>
    <row r="31" spans="1:5" x14ac:dyDescent="0.2">
      <c r="A31" s="1" t="s">
        <v>62</v>
      </c>
      <c r="B31" s="1">
        <v>16589</v>
      </c>
      <c r="C31" s="1">
        <v>17970</v>
      </c>
      <c r="D31" s="34">
        <v>18049.365184000002</v>
      </c>
      <c r="E31" s="34">
        <v>19611.935013000002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Jahreswerte</vt:lpstr>
      <vt:lpstr>Monatswerte</vt:lpstr>
      <vt:lpstr>Quoten</vt:lpstr>
      <vt:lpstr>Erwerbspersonen</vt:lpstr>
      <vt:lpstr>Jahreswerte!Drucktitel</vt:lpstr>
      <vt:lpstr>Monatswerte!Drucktitel</vt:lpstr>
    </vt:vector>
  </TitlesOfParts>
  <Company>Kanton Solothurn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Brunner Christian</dc:creator>
  <cp:lastModifiedBy>Wälchli Gaby</cp:lastModifiedBy>
  <cp:lastPrinted>2016-07-13T13:05:04Z</cp:lastPrinted>
  <dcterms:created xsi:type="dcterms:W3CDTF">2016-05-17T08:13:07Z</dcterms:created>
  <dcterms:modified xsi:type="dcterms:W3CDTF">2025-08-07T09:37:56Z</dcterms:modified>
</cp:coreProperties>
</file>