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FDSTVNP\Stab\Ruch Martin\92_Homepage\"/>
    </mc:Choice>
  </mc:AlternateContent>
  <xr:revisionPtr revIDLastSave="0" documentId="8_{818C6AB2-1EFF-43EF-89E4-54D369B67193}" xr6:coauthVersionLast="47" xr6:coauthVersionMax="47" xr10:uidLastSave="{00000000-0000-0000-0000-000000000000}"/>
  <bookViews>
    <workbookView xWindow="-98" yWindow="-98" windowWidth="38596" windowHeight="21075" tabRatio="825" xr2:uid="{00000000-000D-0000-FFFF-FFFF00000000}"/>
  </bookViews>
  <sheets>
    <sheet name="Berechnung prov. GGST" sheetId="1" r:id="rId1"/>
    <sheet name="Tarif ab 2023" sheetId="4" state="hidden" r:id="rId2"/>
  </sheets>
  <definedNames>
    <definedName name="Amt" localSheetId="0">'Berechnung prov. GGST'!$B$1</definedName>
    <definedName name="Auskunft_erteilt_von">'Berechnung prov. GGST'!$Q$51</definedName>
    <definedName name="_xlnm.Print_Area" localSheetId="0">'Berechnung prov. GGST'!$B$1:$H$48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D6" i="4"/>
  <c r="H21" i="1" l="1"/>
  <c r="H23" i="1" s="1"/>
  <c r="F28" i="1"/>
  <c r="F29" i="1" s="1"/>
  <c r="F39" i="1"/>
  <c r="I4" i="4"/>
  <c r="D5" i="4"/>
  <c r="F5" i="4"/>
  <c r="I5" i="4"/>
  <c r="G6" i="4"/>
  <c r="F6" i="4"/>
  <c r="F7" i="4" s="1"/>
  <c r="F8" i="4" s="1"/>
  <c r="F9" i="4" s="1"/>
  <c r="F10" i="4" s="1"/>
  <c r="I6" i="4"/>
  <c r="D7" i="4"/>
  <c r="I7" i="4"/>
  <c r="D8" i="4"/>
  <c r="I8" i="4"/>
  <c r="D9" i="4"/>
  <c r="I9" i="4"/>
  <c r="D10" i="4"/>
  <c r="I10" i="4"/>
  <c r="D11" i="4"/>
  <c r="I11" i="4"/>
  <c r="D12" i="4"/>
  <c r="I12" i="4"/>
  <c r="D13" i="4"/>
  <c r="I13" i="4"/>
  <c r="D14" i="4"/>
  <c r="G7" i="4" l="1"/>
  <c r="G8" i="4" s="1"/>
  <c r="G9" i="4" s="1"/>
  <c r="G10" i="4" s="1"/>
  <c r="G11" i="4" s="1"/>
  <c r="G12" i="4" s="1"/>
  <c r="G13" i="4" s="1"/>
  <c r="G14" i="4" s="1"/>
  <c r="F11" i="4"/>
  <c r="F12" i="4" s="1"/>
  <c r="F13" i="4" s="1"/>
  <c r="F14" i="4" s="1"/>
  <c r="H25" i="1"/>
  <c r="H29" i="1" s="1"/>
  <c r="H31" i="1" s="1"/>
  <c r="K31" i="1" l="1"/>
  <c r="J32" i="1"/>
  <c r="K32" i="1" s="1"/>
  <c r="K35" i="1" l="1"/>
  <c r="H33" i="1" s="1"/>
  <c r="E35" i="1" s="1"/>
  <c r="H37" i="1" s="1"/>
  <c r="H38" i="1" l="1"/>
  <c r="H36" i="1"/>
  <c r="H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 Portmann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Eingaben sind nur in den grau unterlegten Feldern möglich. Sie können mit der Tabulatortaste oder mit der Maus angesprungen werden. In den grün markierten Zellen sind Berechnungsformeln hinterlegt. - Ausgedruckt wird nur das Berechnungsblatt links, ohne die Hinweise unten.</t>
        </r>
      </text>
    </comment>
    <comment ref="C8" authorId="0" shapeId="0" xr:uid="{00000000-0006-0000-0000-000002000000}">
      <text>
        <r>
          <rPr>
            <sz val="8"/>
            <color indexed="81"/>
            <rFont val="Tahoma"/>
            <family val="2"/>
          </rPr>
          <t>Gemeinde</t>
        </r>
      </text>
    </comment>
    <comment ref="E8" authorId="0" shapeId="0" xr:uid="{00000000-0006-0000-0000-000003000000}">
      <text>
        <r>
          <rPr>
            <sz val="8"/>
            <color indexed="81"/>
            <rFont val="Tahoma"/>
            <family val="2"/>
          </rPr>
          <t>GB-Nr.</t>
        </r>
      </text>
    </comment>
    <comment ref="H11" authorId="0" shapeId="0" xr:uid="{00000000-0006-0000-0000-000004000000}">
      <text>
        <r>
          <rPr>
            <sz val="8"/>
            <color indexed="81"/>
            <rFont val="Tahoma"/>
            <family val="2"/>
          </rPr>
          <t>inkl. wiederkehrende Leistungen zum Barwert, aber ohne Nutzniessung und Wohnrecht</t>
        </r>
      </text>
    </comment>
    <comment ref="H13" authorId="0" shapeId="0" xr:uid="{00000000-0006-0000-0000-000005000000}">
      <text>
        <r>
          <rPr>
            <sz val="8"/>
            <color indexed="81"/>
            <rFont val="Tahoma"/>
            <family val="2"/>
          </rPr>
          <t>Entschädigung für Räumungs- und Umzugskosten sowie Verkaufsspesen, Ablösung von Bauservituten usw.</t>
        </r>
      </text>
    </comment>
    <comment ref="H17" authorId="0" shapeId="0" xr:uid="{00000000-0006-0000-0000-000006000000}">
      <text>
        <r>
          <rPr>
            <sz val="8"/>
            <color indexed="81"/>
            <rFont val="Tahoma"/>
            <family val="2"/>
          </rPr>
          <t>Wurde die Liegenschaft vor mehr als 30 Jahren erworben, gilt der Verkehrswert vor 30 Jahren oder ein nachgewiesener höherer Kaufpreis als Erwerbspreis.</t>
        </r>
      </text>
    </comment>
    <comment ref="H18" authorId="0" shapeId="0" xr:uid="{00000000-0006-0000-0000-000007000000}">
      <text>
        <r>
          <rPr>
            <sz val="8"/>
            <color indexed="81"/>
            <rFont val="Tahoma"/>
            <family val="2"/>
          </rPr>
          <t>Wertvermehrend sind Kosten für Bauten, An-, Um- und Ausbauten sowie Perimeterbeiträge, nicht aber Unterhaltskosten.</t>
        </r>
      </text>
    </comment>
    <comment ref="H19" authorId="0" shapeId="0" xr:uid="{00000000-0006-0000-0000-000008000000}">
      <text>
        <r>
          <rPr>
            <sz val="8"/>
            <color indexed="81"/>
            <rFont val="Tahoma"/>
            <family val="2"/>
          </rPr>
          <t>Handänderungssteuer und Gebühren, nur soweit sie der Verkäufer bezahlt</t>
        </r>
      </text>
    </comment>
    <comment ref="H22" authorId="0" shapeId="0" xr:uid="{00000000-0006-0000-0000-000009000000}">
      <text>
        <r>
          <rPr>
            <sz val="8"/>
            <color indexed="81"/>
            <rFont val="Tahoma"/>
            <family val="2"/>
          </rPr>
          <t>Gewinne aus früheren Verkäufen, deren Besteuerung aufge-schoben wurde (z.B. Ersatzbeschaffung Eigenheim)</t>
        </r>
      </text>
    </comment>
    <comment ref="F27" authorId="0" shapeId="0" xr:uid="{00000000-0006-0000-0000-00000A000000}">
      <text>
        <r>
          <rPr>
            <sz val="8"/>
            <color indexed="81"/>
            <rFont val="Tahoma"/>
            <family val="2"/>
          </rPr>
          <t>Der Besitzesdauerabzug beträgt für jedes volle Jahr Besitzes-dauer über 5 Jahre 2%.  Wenn das Verkaufsdatum (z.B. 03.04. 2008) früher im Jahr liegt als das Kaufsdatum (z.B. 06.07.1982), ist das Vorjahr als Verkaufsjahr einzugeben (im Beispiel also: 2007!).</t>
        </r>
      </text>
    </comment>
  </commentList>
</comments>
</file>

<file path=xl/sharedStrings.xml><?xml version="1.0" encoding="utf-8"?>
<sst xmlns="http://schemas.openxmlformats.org/spreadsheetml/2006/main" count="42" uniqueCount="41">
  <si>
    <t>Nr. </t>
  </si>
  <si>
    <t>Erlös</t>
  </si>
  <si>
    <t>Total Erlös</t>
  </si>
  <si>
    <t>Anlagekosten</t>
  </si>
  <si>
    <t>Wertvermehrende Aufwendungen</t>
  </si>
  <si>
    <t>Handänderungssteuer und Gebühren bei Erwerb und Veräusserung</t>
  </si>
  <si>
    <t>Vermittlerprovisionen und andere Auslagen</t>
  </si>
  <si>
    <t>Total Anlagekosten</t>
  </si>
  <si>
    <t>Total anrechenbare Anlagekosten</t>
  </si>
  <si>
    <t>Reingewinn vor Besitzesdauerabzug</t>
  </si>
  <si>
    <t>Verkaufspreis gemäss Kaufvertrag</t>
  </si>
  <si>
    <t>Abzug für Besitzesdauer in % / in Fr. </t>
  </si>
  <si>
    <t>Steuerbarer Grundstückgewinn</t>
  </si>
  <si>
    <t>Kaufsjahr</t>
  </si>
  <si>
    <t>Verkaufsjahr</t>
  </si>
  <si>
    <t>Steuersatz</t>
  </si>
  <si>
    <t>einfache Staatssteuer</t>
  </si>
  <si>
    <t>Steuerfuss / Steuer Einwohnergemeinde</t>
  </si>
  <si>
    <t>Steuerfuss / Steuer Kirchgemeinde</t>
  </si>
  <si>
    <t>Total Steuerfuss</t>
  </si>
  <si>
    <t>von den ersten</t>
  </si>
  <si>
    <t>von den nächsten</t>
  </si>
  <si>
    <t>nein</t>
  </si>
  <si>
    <t>Zusätzliche Leistungen des Erwerbers</t>
  </si>
  <si>
    <t>(Erlös - Anlagekosten)</t>
  </si>
  <si>
    <t>./. Gewinn mit Steueraufschub aus früheren Verkäufen</t>
  </si>
  <si>
    <t>Grundstück GB</t>
  </si>
  <si>
    <t>Grundstückgewinnsteuer, wenn der Erwerber sie übernimmt</t>
  </si>
  <si>
    <t>steuerbares Einkommen kumuliert</t>
  </si>
  <si>
    <t>Steuer kumuliert</t>
  </si>
  <si>
    <t>Progressions-stufe</t>
  </si>
  <si>
    <t>Steuer je Progressions-stufe</t>
  </si>
  <si>
    <t>Steueramt des Kantons Solothurn</t>
  </si>
  <si>
    <t>Besitzesdauer in Jahren (es zählen nur volle Jahre, max. 30)</t>
  </si>
  <si>
    <t>Steuerfuss / Steuer Kanton</t>
  </si>
  <si>
    <t>Erwerbspreis oder Verkehrswert vor 30 Jahren</t>
  </si>
  <si>
    <t>Anteil</t>
  </si>
  <si>
    <t>Tarif gemäss § 44 Abs. 1 StG ab 2023</t>
  </si>
  <si>
    <r>
      <t xml:space="preserve">Wichtiger Hinweis: </t>
    </r>
    <r>
      <rPr>
        <sz val="10"/>
        <rFont val="Frutiger LT Com 55 Roman"/>
        <family val="2"/>
      </rPr>
      <t>Diese Berechnung ist unverbindlich und erfolgt ohne Gewähr. Die effektive Steuerveranlagung kann davon abweichen.</t>
    </r>
  </si>
  <si>
    <t>Provisorische Berechnung der Grundstückgewinnsteuer 2024</t>
  </si>
  <si>
    <t>Total provisorische Grundstückgewinnsteuer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</si>
</sst>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000%"/>
  </numFmts>
  <fonts count="10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Frutiger 55 Roman"/>
      <family val="2"/>
    </font>
    <font>
      <sz val="10"/>
      <name val="Frutiger 55 Roman"/>
      <family val="2"/>
    </font>
    <font>
      <b/>
      <i/>
      <sz val="9"/>
      <name val="Frutiger LT Com 55 Roman"/>
      <family val="2"/>
    </font>
    <font>
      <sz val="10"/>
      <name val="Frutiger LT Com 55 Roman"/>
      <family val="2"/>
    </font>
    <font>
      <b/>
      <sz val="11"/>
      <name val="Frutiger LT Com 55 Roman"/>
      <family val="2"/>
    </font>
    <font>
      <b/>
      <sz val="10"/>
      <name val="Frutiger LT Com 55 Roman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theme="0" tint="-0.14999847407452621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 applyProtection="1">
      <protection locked="0"/>
    </xf>
    <xf numFmtId="0" fontId="4" fillId="0" borderId="0" xfId="0" applyFont="1"/>
    <xf numFmtId="43" fontId="4" fillId="0" borderId="0" xfId="1" applyFont="1"/>
    <xf numFmtId="164" fontId="4" fillId="0" borderId="0" xfId="1" applyNumberFormat="1" applyFont="1"/>
    <xf numFmtId="0" fontId="4" fillId="0" borderId="0" xfId="0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10" fontId="4" fillId="0" borderId="0" xfId="2" applyNumberFormat="1" applyFont="1"/>
    <xf numFmtId="10" fontId="3" fillId="0" borderId="0" xfId="2" applyNumberFormat="1" applyFont="1"/>
    <xf numFmtId="10" fontId="4" fillId="0" borderId="0" xfId="2" applyNumberFormat="1" applyFont="1" applyAlignment="1">
      <alignment horizontal="right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1" applyNumberFormat="1" applyFont="1" applyFill="1" applyAlignment="1" applyProtection="1">
      <alignment horizontal="left"/>
      <protection locked="0"/>
    </xf>
    <xf numFmtId="0" fontId="8" fillId="2" borderId="0" xfId="0" applyFont="1" applyFill="1"/>
    <xf numFmtId="164" fontId="6" fillId="4" borderId="0" xfId="1" applyNumberFormat="1" applyFont="1" applyFill="1" applyProtection="1">
      <protection locked="0"/>
    </xf>
    <xf numFmtId="0" fontId="6" fillId="2" borderId="0" xfId="0" applyFont="1" applyFill="1" applyAlignment="1">
      <alignment horizontal="right"/>
    </xf>
    <xf numFmtId="164" fontId="6" fillId="2" borderId="0" xfId="1" applyNumberFormat="1" applyFont="1" applyFill="1"/>
    <xf numFmtId="164" fontId="6" fillId="4" borderId="1" xfId="1" applyNumberFormat="1" applyFont="1" applyFill="1" applyBorder="1" applyProtection="1">
      <protection locked="0"/>
    </xf>
    <xf numFmtId="164" fontId="8" fillId="3" borderId="0" xfId="1" applyNumberFormat="1" applyFont="1" applyFill="1"/>
    <xf numFmtId="0" fontId="6" fillId="4" borderId="0" xfId="0" applyFont="1" applyFill="1" applyProtection="1">
      <protection locked="0"/>
    </xf>
    <xf numFmtId="0" fontId="6" fillId="4" borderId="1" xfId="0" applyFont="1" applyFill="1" applyBorder="1" applyProtection="1">
      <protection locked="0"/>
    </xf>
    <xf numFmtId="164" fontId="6" fillId="3" borderId="0" xfId="1" applyNumberFormat="1" applyFont="1" applyFill="1"/>
    <xf numFmtId="9" fontId="6" fillId="3" borderId="1" xfId="2" applyFont="1" applyFill="1" applyBorder="1"/>
    <xf numFmtId="0" fontId="6" fillId="2" borderId="1" xfId="0" applyFont="1" applyFill="1" applyBorder="1"/>
    <xf numFmtId="164" fontId="6" fillId="3" borderId="1" xfId="1" applyNumberFormat="1" applyFont="1" applyFill="1" applyBorder="1"/>
    <xf numFmtId="164" fontId="8" fillId="3" borderId="3" xfId="1" applyNumberFormat="1" applyFont="1" applyFill="1" applyBorder="1"/>
    <xf numFmtId="165" fontId="6" fillId="3" borderId="0" xfId="2" applyNumberFormat="1" applyFont="1" applyFill="1"/>
    <xf numFmtId="43" fontId="8" fillId="3" borderId="0" xfId="1" applyFont="1" applyFill="1"/>
    <xf numFmtId="9" fontId="6" fillId="4" borderId="0" xfId="2" applyFont="1" applyFill="1" applyProtection="1">
      <protection locked="0"/>
    </xf>
    <xf numFmtId="9" fontId="6" fillId="4" borderId="1" xfId="2" applyFont="1" applyFill="1" applyBorder="1" applyProtection="1">
      <protection locked="0"/>
    </xf>
    <xf numFmtId="9" fontId="8" fillId="3" borderId="1" xfId="2" applyFont="1" applyFill="1" applyBorder="1"/>
    <xf numFmtId="0" fontId="6" fillId="2" borderId="0" xfId="0" applyFont="1" applyFill="1" applyProtection="1">
      <protection locked="0"/>
    </xf>
    <xf numFmtId="43" fontId="8" fillId="3" borderId="2" xfId="1" applyFont="1" applyFill="1" applyBorder="1"/>
    <xf numFmtId="43" fontId="8" fillId="3" borderId="0" xfId="2" applyNumberFormat="1" applyFont="1" applyFill="1"/>
    <xf numFmtId="0" fontId="8" fillId="2" borderId="0" xfId="0" applyFont="1" applyFill="1" applyAlignment="1">
      <alignment horizontal="center"/>
    </xf>
    <xf numFmtId="49" fontId="6" fillId="4" borderId="0" xfId="1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0</xdr:row>
      <xdr:rowOff>0</xdr:rowOff>
    </xdr:from>
    <xdr:to>
      <xdr:col>7</xdr:col>
      <xdr:colOff>1000125</xdr:colOff>
      <xdr:row>1</xdr:row>
      <xdr:rowOff>38100</xdr:rowOff>
    </xdr:to>
    <xdr:pic>
      <xdr:nvPicPr>
        <xdr:cNvPr id="1103" name="Picture 31" descr="Kanton_sw_bi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028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57"/>
  </sheetPr>
  <dimension ref="A1:K48"/>
  <sheetViews>
    <sheetView showGridLines="0" showRowColHeaders="0" tabSelected="1" zoomScale="90" zoomScaleNormal="90" zoomScaleSheetLayoutView="100" workbookViewId="0">
      <selection activeCell="C8" sqref="C8"/>
    </sheetView>
  </sheetViews>
  <sheetFormatPr baseColWidth="10" defaultColWidth="11.3984375" defaultRowHeight="13.15" x14ac:dyDescent="0.4"/>
  <cols>
    <col min="1" max="1" width="5" style="4" customWidth="1"/>
    <col min="2" max="2" width="17.73046875" style="4" customWidth="1"/>
    <col min="3" max="3" width="17.3984375" style="4" customWidth="1"/>
    <col min="4" max="4" width="5.3984375" style="4" customWidth="1"/>
    <col min="5" max="5" width="14.3984375" style="4" customWidth="1"/>
    <col min="6" max="6" width="6.265625" style="4" customWidth="1"/>
    <col min="7" max="7" width="4.86328125" style="4" customWidth="1"/>
    <col min="8" max="8" width="15.265625" style="4" customWidth="1"/>
    <col min="9" max="9" width="11.59765625" style="4" bestFit="1" customWidth="1"/>
    <col min="10" max="10" width="11.59765625" style="4" hidden="1" customWidth="1"/>
    <col min="11" max="11" width="11.3984375" style="4" hidden="1" customWidth="1"/>
    <col min="12" max="16384" width="11.3984375" style="4"/>
  </cols>
  <sheetData>
    <row r="1" spans="1:9" x14ac:dyDescent="0.4">
      <c r="A1" s="3"/>
      <c r="B1" s="12" t="s">
        <v>32</v>
      </c>
      <c r="C1" s="13"/>
      <c r="D1" s="13"/>
      <c r="E1" s="13"/>
      <c r="F1" s="13"/>
      <c r="G1" s="13"/>
      <c r="H1" s="13"/>
    </row>
    <row r="2" spans="1:9" x14ac:dyDescent="0.4">
      <c r="B2" s="13"/>
      <c r="C2" s="13"/>
      <c r="D2" s="13"/>
      <c r="E2" s="13"/>
      <c r="F2" s="13"/>
      <c r="G2" s="13"/>
      <c r="H2" s="13"/>
    </row>
    <row r="3" spans="1:9" x14ac:dyDescent="0.4">
      <c r="B3" s="13"/>
      <c r="C3" s="13"/>
      <c r="D3" s="13"/>
      <c r="E3" s="13"/>
      <c r="F3" s="13"/>
      <c r="G3" s="13"/>
      <c r="H3" s="13"/>
    </row>
    <row r="4" spans="1:9" x14ac:dyDescent="0.4">
      <c r="B4" s="13"/>
      <c r="C4" s="13"/>
      <c r="D4" s="13"/>
      <c r="E4" s="13"/>
      <c r="F4" s="13"/>
      <c r="G4" s="13"/>
      <c r="H4" s="13"/>
    </row>
    <row r="5" spans="1:9" ht="13.9" x14ac:dyDescent="0.4">
      <c r="B5" s="14" t="s">
        <v>39</v>
      </c>
      <c r="C5" s="13"/>
      <c r="D5" s="13"/>
      <c r="E5" s="13"/>
      <c r="F5" s="13"/>
      <c r="G5" s="13"/>
      <c r="H5" s="13"/>
    </row>
    <row r="6" spans="1:9" x14ac:dyDescent="0.4">
      <c r="B6" s="13"/>
      <c r="C6" s="13"/>
      <c r="D6" s="13"/>
      <c r="E6" s="13"/>
      <c r="F6" s="13"/>
      <c r="G6" s="13"/>
      <c r="H6" s="15"/>
    </row>
    <row r="7" spans="1:9" x14ac:dyDescent="0.4">
      <c r="B7" s="13"/>
      <c r="C7" s="13"/>
      <c r="D7" s="13"/>
      <c r="E7" s="13"/>
      <c r="F7" s="13"/>
      <c r="G7" s="13"/>
      <c r="H7" s="13"/>
    </row>
    <row r="8" spans="1:9" x14ac:dyDescent="0.4">
      <c r="B8" s="13" t="s">
        <v>26</v>
      </c>
      <c r="C8" s="16"/>
      <c r="D8" s="13" t="s">
        <v>0</v>
      </c>
      <c r="E8" s="17"/>
      <c r="F8" s="13"/>
      <c r="G8" s="13"/>
      <c r="H8" s="39" t="s">
        <v>36</v>
      </c>
    </row>
    <row r="9" spans="1:9" x14ac:dyDescent="0.4">
      <c r="B9" s="13"/>
      <c r="C9" s="13"/>
      <c r="D9" s="13"/>
      <c r="E9" s="13"/>
      <c r="F9" s="13"/>
      <c r="G9" s="13"/>
      <c r="H9" s="40"/>
    </row>
    <row r="10" spans="1:9" x14ac:dyDescent="0.4">
      <c r="B10" s="18" t="s">
        <v>1</v>
      </c>
      <c r="C10" s="13"/>
      <c r="D10" s="13"/>
      <c r="E10" s="13"/>
      <c r="F10" s="13"/>
      <c r="G10" s="13"/>
      <c r="H10" s="13"/>
    </row>
    <row r="11" spans="1:9" x14ac:dyDescent="0.4">
      <c r="B11" s="13" t="s">
        <v>10</v>
      </c>
      <c r="C11" s="13"/>
      <c r="D11" s="13"/>
      <c r="E11" s="13"/>
      <c r="F11" s="13"/>
      <c r="G11" s="13"/>
      <c r="H11" s="19"/>
    </row>
    <row r="12" spans="1:9" x14ac:dyDescent="0.4">
      <c r="B12" s="13" t="s">
        <v>27</v>
      </c>
      <c r="C12" s="13"/>
      <c r="D12" s="13"/>
      <c r="E12" s="13"/>
      <c r="F12" s="20" t="s">
        <v>22</v>
      </c>
      <c r="G12" s="13"/>
      <c r="H12" s="21">
        <v>0</v>
      </c>
    </row>
    <row r="13" spans="1:9" x14ac:dyDescent="0.4">
      <c r="B13" s="13" t="s">
        <v>23</v>
      </c>
      <c r="C13" s="13"/>
      <c r="D13" s="13"/>
      <c r="E13" s="13"/>
      <c r="F13" s="13"/>
      <c r="G13" s="13"/>
      <c r="H13" s="22">
        <v>0</v>
      </c>
    </row>
    <row r="14" spans="1:9" x14ac:dyDescent="0.4">
      <c r="B14" s="18" t="s">
        <v>2</v>
      </c>
      <c r="C14" s="13"/>
      <c r="D14" s="13"/>
      <c r="E14" s="13"/>
      <c r="F14" s="13"/>
      <c r="G14" s="13"/>
      <c r="H14" s="23">
        <f>SUM(H11:H13)</f>
        <v>0</v>
      </c>
    </row>
    <row r="15" spans="1:9" x14ac:dyDescent="0.4">
      <c r="B15" s="13"/>
      <c r="C15" s="13"/>
      <c r="D15" s="13"/>
      <c r="E15" s="13"/>
      <c r="F15" s="13"/>
      <c r="G15" s="13"/>
      <c r="H15" s="13"/>
    </row>
    <row r="16" spans="1:9" x14ac:dyDescent="0.4">
      <c r="B16" s="18" t="s">
        <v>3</v>
      </c>
      <c r="C16" s="13"/>
      <c r="D16" s="13"/>
      <c r="E16" s="13"/>
      <c r="F16" s="13"/>
      <c r="G16" s="13"/>
      <c r="H16" s="13"/>
    </row>
    <row r="17" spans="2:11" x14ac:dyDescent="0.4">
      <c r="B17" s="13" t="s">
        <v>35</v>
      </c>
      <c r="C17" s="13"/>
      <c r="D17" s="13"/>
      <c r="E17" s="13"/>
      <c r="F17" s="13"/>
      <c r="G17" s="13"/>
      <c r="H17" s="19"/>
    </row>
    <row r="18" spans="2:11" x14ac:dyDescent="0.4">
      <c r="B18" s="13" t="s">
        <v>4</v>
      </c>
      <c r="C18" s="13"/>
      <c r="D18" s="13"/>
      <c r="E18" s="13"/>
      <c r="F18" s="13"/>
      <c r="G18" s="13"/>
      <c r="H18" s="19"/>
    </row>
    <row r="19" spans="2:11" x14ac:dyDescent="0.4">
      <c r="B19" s="13" t="s">
        <v>5</v>
      </c>
      <c r="C19" s="13"/>
      <c r="D19" s="13"/>
      <c r="E19" s="13"/>
      <c r="F19" s="13"/>
      <c r="G19" s="13"/>
      <c r="H19" s="19"/>
    </row>
    <row r="20" spans="2:11" x14ac:dyDescent="0.4">
      <c r="B20" s="13" t="s">
        <v>6</v>
      </c>
      <c r="C20" s="13"/>
      <c r="D20" s="13"/>
      <c r="E20" s="13"/>
      <c r="F20" s="13"/>
      <c r="G20" s="13"/>
      <c r="H20" s="22"/>
    </row>
    <row r="21" spans="2:11" x14ac:dyDescent="0.4">
      <c r="B21" s="13" t="s">
        <v>7</v>
      </c>
      <c r="C21" s="13"/>
      <c r="D21" s="13"/>
      <c r="E21" s="13"/>
      <c r="F21" s="13"/>
      <c r="G21" s="13"/>
      <c r="H21" s="23">
        <f>SUM(H17:H20)</f>
        <v>0</v>
      </c>
    </row>
    <row r="22" spans="2:11" x14ac:dyDescent="0.4">
      <c r="B22" s="13" t="s">
        <v>25</v>
      </c>
      <c r="C22" s="13"/>
      <c r="D22" s="13"/>
      <c r="E22" s="13"/>
      <c r="F22" s="13"/>
      <c r="G22" s="13"/>
      <c r="H22" s="22"/>
    </row>
    <row r="23" spans="2:11" x14ac:dyDescent="0.4">
      <c r="B23" s="18" t="s">
        <v>8</v>
      </c>
      <c r="C23" s="13"/>
      <c r="D23" s="13"/>
      <c r="E23" s="13"/>
      <c r="F23" s="13"/>
      <c r="G23" s="13"/>
      <c r="H23" s="23">
        <f>H21-H22</f>
        <v>0</v>
      </c>
    </row>
    <row r="24" spans="2:11" x14ac:dyDescent="0.4">
      <c r="B24" s="13"/>
      <c r="C24" s="13"/>
      <c r="D24" s="13"/>
      <c r="E24" s="13"/>
      <c r="F24" s="13"/>
      <c r="G24" s="13"/>
      <c r="H24" s="13"/>
    </row>
    <row r="25" spans="2:11" x14ac:dyDescent="0.4">
      <c r="B25" s="18" t="s">
        <v>9</v>
      </c>
      <c r="C25" s="13"/>
      <c r="D25" s="13" t="s">
        <v>24</v>
      </c>
      <c r="E25" s="13"/>
      <c r="F25" s="13"/>
      <c r="G25" s="13"/>
      <c r="H25" s="23">
        <f>IF(H14-H23&gt;0,H14-H23,0)</f>
        <v>0</v>
      </c>
    </row>
    <row r="26" spans="2:11" x14ac:dyDescent="0.4">
      <c r="B26" s="13" t="s">
        <v>13</v>
      </c>
      <c r="C26" s="13"/>
      <c r="D26" s="13"/>
      <c r="E26" s="13"/>
      <c r="F26" s="24"/>
      <c r="G26" s="13"/>
      <c r="H26" s="13"/>
    </row>
    <row r="27" spans="2:11" x14ac:dyDescent="0.4">
      <c r="B27" s="13" t="s">
        <v>14</v>
      </c>
      <c r="C27" s="13"/>
      <c r="D27" s="13"/>
      <c r="E27" s="13"/>
      <c r="F27" s="25"/>
      <c r="G27" s="13"/>
      <c r="H27" s="13"/>
    </row>
    <row r="28" spans="2:11" x14ac:dyDescent="0.4">
      <c r="B28" s="13" t="s">
        <v>33</v>
      </c>
      <c r="C28" s="13"/>
      <c r="D28" s="13"/>
      <c r="E28" s="13"/>
      <c r="F28" s="26">
        <f>IF(F27-F26&gt;30,30,F27-F26)</f>
        <v>0</v>
      </c>
      <c r="G28" s="13"/>
      <c r="H28" s="13"/>
    </row>
    <row r="29" spans="2:11" x14ac:dyDescent="0.4">
      <c r="B29" s="13" t="s">
        <v>11</v>
      </c>
      <c r="C29" s="13"/>
      <c r="D29" s="13"/>
      <c r="E29" s="13"/>
      <c r="F29" s="27">
        <f>IF(F28&gt;5,(F28-5)*2/100,0)</f>
        <v>0</v>
      </c>
      <c r="G29" s="28"/>
      <c r="H29" s="29">
        <f>H25*F29</f>
        <v>0</v>
      </c>
    </row>
    <row r="30" spans="2:11" x14ac:dyDescent="0.4">
      <c r="B30" s="13"/>
      <c r="C30" s="13"/>
      <c r="D30" s="13"/>
      <c r="E30" s="13"/>
      <c r="F30" s="13"/>
      <c r="G30" s="13"/>
      <c r="H30" s="13"/>
    </row>
    <row r="31" spans="2:11" ht="13.5" thickBot="1" x14ac:dyDescent="0.45">
      <c r="B31" s="18" t="s">
        <v>12</v>
      </c>
      <c r="C31" s="13"/>
      <c r="D31" s="13"/>
      <c r="E31" s="13"/>
      <c r="F31" s="13"/>
      <c r="G31" s="13"/>
      <c r="H31" s="30">
        <f>SUM(H14-H23-H29)</f>
        <v>0</v>
      </c>
      <c r="K31" s="5">
        <f>VLOOKUP(H31,'Tarif ab 2023'!F4:G16,2)</f>
        <v>0</v>
      </c>
    </row>
    <row r="32" spans="2:11" x14ac:dyDescent="0.4">
      <c r="B32" s="13"/>
      <c r="C32" s="13"/>
      <c r="D32" s="13"/>
      <c r="E32" s="13"/>
      <c r="F32" s="13"/>
      <c r="G32" s="13"/>
      <c r="H32" s="13"/>
      <c r="J32" s="6">
        <f>H31-VLOOKUP(H31,'Tarif ab 2023'!F4:G16,1)</f>
        <v>0</v>
      </c>
      <c r="K32" s="5">
        <f>J32*VLOOKUP(H31,'Tarif ab 2023'!F4:I16,4)</f>
        <v>0</v>
      </c>
    </row>
    <row r="33" spans="2:11" x14ac:dyDescent="0.4">
      <c r="B33" s="13" t="s">
        <v>15</v>
      </c>
      <c r="C33" s="13"/>
      <c r="D33" s="13"/>
      <c r="E33" s="13"/>
      <c r="F33" s="13"/>
      <c r="G33" s="13"/>
      <c r="H33" s="31">
        <f>IF(H31&gt;1,ROUND(K35/H31,8),0)</f>
        <v>0</v>
      </c>
    </row>
    <row r="34" spans="2:11" x14ac:dyDescent="0.4">
      <c r="B34" s="13"/>
      <c r="C34" s="13"/>
      <c r="D34" s="13"/>
      <c r="E34" s="13"/>
      <c r="F34" s="13"/>
      <c r="G34" s="13"/>
      <c r="H34" s="13"/>
    </row>
    <row r="35" spans="2:11" x14ac:dyDescent="0.4">
      <c r="B35" s="13" t="s">
        <v>16</v>
      </c>
      <c r="C35" s="13"/>
      <c r="D35" s="13"/>
      <c r="E35" s="32">
        <f>SUM(H31*H33)</f>
        <v>0</v>
      </c>
      <c r="F35" s="13"/>
      <c r="G35" s="13"/>
      <c r="H35" s="13"/>
      <c r="K35" s="5">
        <f>IF(H31&gt;309999,H31*10.5/100,K31+K32)</f>
        <v>0</v>
      </c>
    </row>
    <row r="36" spans="2:11" x14ac:dyDescent="0.4">
      <c r="B36" s="13" t="s">
        <v>34</v>
      </c>
      <c r="C36" s="13"/>
      <c r="D36" s="13"/>
      <c r="E36" s="13"/>
      <c r="F36" s="33">
        <v>1.04</v>
      </c>
      <c r="G36" s="13"/>
      <c r="H36" s="38">
        <f>SUM(E35*F36)</f>
        <v>0</v>
      </c>
    </row>
    <row r="37" spans="2:11" x14ac:dyDescent="0.4">
      <c r="B37" s="13" t="s">
        <v>17</v>
      </c>
      <c r="C37" s="13"/>
      <c r="D37" s="13"/>
      <c r="E37" s="13"/>
      <c r="F37" s="33"/>
      <c r="G37" s="13"/>
      <c r="H37" s="38">
        <f>SUM(E35*F37)</f>
        <v>0</v>
      </c>
    </row>
    <row r="38" spans="2:11" x14ac:dyDescent="0.4">
      <c r="B38" s="13" t="s">
        <v>18</v>
      </c>
      <c r="C38" s="13"/>
      <c r="D38" s="13"/>
      <c r="E38" s="13"/>
      <c r="F38" s="34"/>
      <c r="G38" s="13"/>
      <c r="H38" s="38">
        <f>SUM(E35*F38)</f>
        <v>0</v>
      </c>
    </row>
    <row r="39" spans="2:11" x14ac:dyDescent="0.4">
      <c r="B39" s="13" t="s">
        <v>19</v>
      </c>
      <c r="C39" s="13"/>
      <c r="D39" s="13"/>
      <c r="E39" s="13"/>
      <c r="F39" s="35">
        <f>SUM(F36:F38)</f>
        <v>1.04</v>
      </c>
      <c r="G39" s="28"/>
      <c r="H39" s="28"/>
    </row>
    <row r="40" spans="2:11" x14ac:dyDescent="0.4">
      <c r="B40" s="13"/>
      <c r="C40" s="13"/>
      <c r="D40" s="13"/>
      <c r="E40" s="13"/>
      <c r="F40" s="13"/>
      <c r="G40" s="13"/>
      <c r="H40" s="13"/>
    </row>
    <row r="41" spans="2:11" ht="13.5" thickBot="1" x14ac:dyDescent="0.45">
      <c r="B41" s="18" t="s">
        <v>40</v>
      </c>
      <c r="C41" s="13"/>
      <c r="D41" s="13"/>
      <c r="E41" s="13"/>
      <c r="F41" s="36"/>
      <c r="G41" s="13"/>
      <c r="H41" s="37">
        <f>SUM(H36:H38)</f>
        <v>0</v>
      </c>
    </row>
    <row r="42" spans="2:11" ht="13.5" thickTop="1" x14ac:dyDescent="0.4">
      <c r="B42" s="13"/>
      <c r="C42" s="13"/>
      <c r="D42" s="13"/>
      <c r="E42" s="13"/>
      <c r="F42" s="13"/>
      <c r="G42" s="13"/>
      <c r="H42" s="13"/>
    </row>
    <row r="43" spans="2:11" x14ac:dyDescent="0.4">
      <c r="B43" s="13"/>
      <c r="C43" s="13"/>
      <c r="D43" s="13"/>
      <c r="E43" s="13"/>
      <c r="F43" s="13"/>
      <c r="G43" s="13"/>
      <c r="H43" s="13"/>
    </row>
    <row r="44" spans="2:11" x14ac:dyDescent="0.4">
      <c r="B44" s="13"/>
      <c r="C44" s="13"/>
      <c r="D44" s="13"/>
      <c r="E44" s="13"/>
      <c r="F44" s="13"/>
      <c r="G44" s="13"/>
      <c r="H44" s="13"/>
    </row>
    <row r="45" spans="2:11" x14ac:dyDescent="0.4">
      <c r="B45" s="13"/>
      <c r="C45" s="13"/>
      <c r="D45" s="13"/>
      <c r="E45" s="13"/>
      <c r="F45" s="13"/>
      <c r="G45" s="13"/>
      <c r="H45" s="13"/>
    </row>
    <row r="46" spans="2:11" ht="54.75" customHeight="1" x14ac:dyDescent="0.4">
      <c r="B46" s="41" t="s">
        <v>38</v>
      </c>
      <c r="C46" s="42"/>
      <c r="D46" s="42"/>
      <c r="E46" s="42"/>
      <c r="F46" s="42"/>
      <c r="G46" s="42"/>
      <c r="H46" s="42"/>
    </row>
    <row r="47" spans="2:11" x14ac:dyDescent="0.4">
      <c r="B47" s="13"/>
      <c r="C47" s="13"/>
      <c r="D47" s="13"/>
      <c r="E47" s="13"/>
      <c r="F47" s="13"/>
      <c r="G47" s="13"/>
      <c r="H47" s="13"/>
    </row>
    <row r="48" spans="2:11" x14ac:dyDescent="0.4">
      <c r="B48" s="13"/>
      <c r="C48" s="13"/>
      <c r="D48" s="13"/>
      <c r="E48" s="13"/>
      <c r="F48" s="13"/>
      <c r="G48" s="13"/>
      <c r="H48" s="13"/>
    </row>
  </sheetData>
  <sheetProtection algorithmName="SHA-512" hashValue="5R1piKbYRoBz1L1GbEJn6hMHzcjMK7Lo8kuarfdEaz7C4jQvHjj5e22O5fE7Lcs7/O/QWP0J4jNUsMm2g26UJw==" saltValue="1HCUEvU+teEjU0rGVT0gCw==" spinCount="100000" sheet="1" objects="1" scenarios="1"/>
  <mergeCells count="1">
    <mergeCell ref="B46:H46"/>
  </mergeCells>
  <pageMargins left="0.98425196850393704" right="0.78740157480314965" top="0.62992125984251968" bottom="0.98425196850393704" header="0.51181102362204722" footer="0.51181102362204722"/>
  <pageSetup paperSize="9" orientation="portrait" blackAndWhite="1" r:id="rId1"/>
  <headerFooter alignWithMargins="0">
    <oddHeader>&amp;C&amp;G</oddHeader>
    <oddFooter>&amp;L&amp;"Frutiger LT Com 55 Roman,Standard"&amp;8&amp;D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I16"/>
  <sheetViews>
    <sheetView workbookViewId="0">
      <selection activeCell="P18" sqref="P18"/>
    </sheetView>
  </sheetViews>
  <sheetFormatPr baseColWidth="10" defaultColWidth="11.3984375" defaultRowHeight="13.15" x14ac:dyDescent="0.4"/>
  <cols>
    <col min="1" max="1" width="11.3984375" style="4"/>
    <col min="2" max="2" width="15.73046875" style="4" customWidth="1"/>
    <col min="3" max="3" width="12.1328125" style="6" customWidth="1"/>
    <col min="4" max="4" width="12.3984375" style="4" customWidth="1"/>
    <col min="5" max="5" width="5" style="4" customWidth="1"/>
    <col min="6" max="6" width="15.3984375" style="6" customWidth="1"/>
    <col min="7" max="7" width="11.3984375" style="4"/>
    <col min="8" max="8" width="7.86328125" style="4" customWidth="1"/>
    <col min="9" max="9" width="11.3984375" style="9"/>
    <col min="10" max="16384" width="11.3984375" style="4"/>
  </cols>
  <sheetData>
    <row r="1" spans="1:9" x14ac:dyDescent="0.4">
      <c r="A1" s="1" t="s">
        <v>37</v>
      </c>
      <c r="B1" s="1"/>
      <c r="C1" s="2"/>
      <c r="D1" s="1"/>
      <c r="E1" s="1"/>
      <c r="F1" s="2"/>
      <c r="G1" s="1"/>
      <c r="H1" s="1"/>
      <c r="I1" s="10"/>
    </row>
    <row r="3" spans="1:9" s="7" customFormat="1" ht="39.4" x14ac:dyDescent="0.4">
      <c r="A3" s="7" t="s">
        <v>15</v>
      </c>
      <c r="C3" s="8" t="s">
        <v>30</v>
      </c>
      <c r="D3" s="7" t="s">
        <v>31</v>
      </c>
      <c r="F3" s="8" t="s">
        <v>28</v>
      </c>
      <c r="G3" s="7" t="s">
        <v>29</v>
      </c>
      <c r="I3" s="11"/>
    </row>
    <row r="4" spans="1:9" x14ac:dyDescent="0.4">
      <c r="F4" s="6">
        <v>0</v>
      </c>
      <c r="G4" s="6">
        <v>0</v>
      </c>
      <c r="I4" s="9">
        <f>A5</f>
        <v>0</v>
      </c>
    </row>
    <row r="5" spans="1:9" x14ac:dyDescent="0.4">
      <c r="A5" s="9">
        <v>0</v>
      </c>
      <c r="B5" s="4" t="s">
        <v>20</v>
      </c>
      <c r="C5" s="6">
        <v>12000</v>
      </c>
      <c r="D5" s="5">
        <f>C5*A5</f>
        <v>0</v>
      </c>
      <c r="F5" s="6">
        <f>C4+C5</f>
        <v>12000</v>
      </c>
      <c r="G5" s="6">
        <v>0</v>
      </c>
      <c r="I5" s="9">
        <f t="shared" ref="I5:I13" si="0">A6</f>
        <v>4.4999999999999998E-2</v>
      </c>
    </row>
    <row r="6" spans="1:9" x14ac:dyDescent="0.4">
      <c r="A6" s="9">
        <v>4.4999999999999998E-2</v>
      </c>
      <c r="B6" s="4" t="s">
        <v>21</v>
      </c>
      <c r="C6" s="6">
        <v>4000</v>
      </c>
      <c r="D6" s="5">
        <f>(ROUND((C6*A6)*20,0)/20)</f>
        <v>180</v>
      </c>
      <c r="F6" s="6">
        <f>C5+C6</f>
        <v>16000</v>
      </c>
      <c r="G6" s="5">
        <f>D6</f>
        <v>180</v>
      </c>
      <c r="I6" s="9">
        <f t="shared" si="0"/>
        <v>0.05</v>
      </c>
    </row>
    <row r="7" spans="1:9" x14ac:dyDescent="0.4">
      <c r="A7" s="9">
        <v>0.05</v>
      </c>
      <c r="C7" s="6">
        <v>4000</v>
      </c>
      <c r="D7" s="5">
        <f>(ROUND((C7*A7)*20,0)/20)</f>
        <v>200</v>
      </c>
      <c r="F7" s="6">
        <f>F6+C7</f>
        <v>20000</v>
      </c>
      <c r="G7" s="5">
        <f>(G6+D7)</f>
        <v>380</v>
      </c>
      <c r="I7" s="9">
        <f t="shared" si="0"/>
        <v>6.5000000000000002E-2</v>
      </c>
    </row>
    <row r="8" spans="1:9" x14ac:dyDescent="0.4">
      <c r="A8" s="9">
        <v>6.5000000000000002E-2</v>
      </c>
      <c r="C8" s="6">
        <v>3000</v>
      </c>
      <c r="D8" s="5">
        <f t="shared" ref="D8:D14" si="1">(ROUND((C8*A8)*20,0)/20)</f>
        <v>195</v>
      </c>
      <c r="F8" s="6">
        <f t="shared" ref="F8:F14" si="2">F7+C8</f>
        <v>23000</v>
      </c>
      <c r="G8" s="5">
        <f t="shared" ref="G8:G14" si="3">(G7+D8)</f>
        <v>575</v>
      </c>
      <c r="I8" s="9">
        <f t="shared" si="0"/>
        <v>0.08</v>
      </c>
    </row>
    <row r="9" spans="1:9" x14ac:dyDescent="0.4">
      <c r="A9" s="9">
        <v>0.08</v>
      </c>
      <c r="C9" s="6">
        <v>2000</v>
      </c>
      <c r="D9" s="5">
        <f t="shared" si="1"/>
        <v>160</v>
      </c>
      <c r="F9" s="6">
        <f t="shared" si="2"/>
        <v>25000</v>
      </c>
      <c r="G9" s="5">
        <f t="shared" si="3"/>
        <v>735</v>
      </c>
      <c r="I9" s="9">
        <f t="shared" si="0"/>
        <v>0.09</v>
      </c>
    </row>
    <row r="10" spans="1:9" x14ac:dyDescent="0.4">
      <c r="A10" s="9">
        <v>0.09</v>
      </c>
      <c r="C10" s="6">
        <v>3000</v>
      </c>
      <c r="D10" s="5">
        <f t="shared" si="1"/>
        <v>270</v>
      </c>
      <c r="F10" s="6">
        <f t="shared" si="2"/>
        <v>28000</v>
      </c>
      <c r="G10" s="5">
        <f t="shared" si="3"/>
        <v>1005</v>
      </c>
      <c r="I10" s="9">
        <f t="shared" si="0"/>
        <v>9.5000000000000001E-2</v>
      </c>
    </row>
    <row r="11" spans="1:9" x14ac:dyDescent="0.4">
      <c r="A11" s="9">
        <v>9.5000000000000001E-2</v>
      </c>
      <c r="C11" s="6">
        <v>11000</v>
      </c>
      <c r="D11" s="5">
        <f t="shared" si="1"/>
        <v>1045</v>
      </c>
      <c r="F11" s="6">
        <f t="shared" si="2"/>
        <v>39000</v>
      </c>
      <c r="G11" s="5">
        <f t="shared" si="3"/>
        <v>2050</v>
      </c>
      <c r="I11" s="9">
        <f t="shared" si="0"/>
        <v>0.1</v>
      </c>
    </row>
    <row r="12" spans="1:9" x14ac:dyDescent="0.4">
      <c r="A12" s="9">
        <v>0.1</v>
      </c>
      <c r="C12" s="6">
        <v>15000</v>
      </c>
      <c r="D12" s="5">
        <f t="shared" si="1"/>
        <v>1500</v>
      </c>
      <c r="F12" s="6">
        <f t="shared" si="2"/>
        <v>54000</v>
      </c>
      <c r="G12" s="5">
        <f t="shared" si="3"/>
        <v>3550</v>
      </c>
      <c r="I12" s="9">
        <f t="shared" si="0"/>
        <v>0.105</v>
      </c>
    </row>
    <row r="13" spans="1:9" x14ac:dyDescent="0.4">
      <c r="A13" s="9">
        <v>0.105</v>
      </c>
      <c r="C13" s="6">
        <v>44000</v>
      </c>
      <c r="D13" s="5">
        <f t="shared" si="1"/>
        <v>4620</v>
      </c>
      <c r="F13" s="6">
        <f t="shared" si="2"/>
        <v>98000</v>
      </c>
      <c r="G13" s="5">
        <f t="shared" si="3"/>
        <v>8170</v>
      </c>
      <c r="I13" s="9">
        <f t="shared" si="0"/>
        <v>0.115</v>
      </c>
    </row>
    <row r="14" spans="1:9" x14ac:dyDescent="0.4">
      <c r="A14" s="9">
        <v>0.115</v>
      </c>
      <c r="C14" s="6">
        <v>212000</v>
      </c>
      <c r="D14" s="5">
        <f t="shared" si="1"/>
        <v>24380</v>
      </c>
      <c r="F14" s="6">
        <f t="shared" si="2"/>
        <v>310000</v>
      </c>
      <c r="G14" s="5">
        <f t="shared" si="3"/>
        <v>32550</v>
      </c>
      <c r="I14" s="9">
        <v>0.105</v>
      </c>
    </row>
    <row r="15" spans="1:9" x14ac:dyDescent="0.4">
      <c r="A15" s="9"/>
      <c r="D15" s="5"/>
      <c r="G15" s="5"/>
    </row>
    <row r="16" spans="1:9" x14ac:dyDescent="0.4">
      <c r="A16" s="9"/>
      <c r="D16" s="5"/>
      <c r="G16" s="5"/>
    </row>
  </sheetData>
  <sheetProtection algorithmName="SHA-512" hashValue="JZ28nCbLbnDcTqLJfrM4BD/ml1yUJDEftw/a+Www0Cn3TOdFsQ1NLnsYPk/RApuCwK7dPxwnS7ixGkELJeDOCQ==" saltValue="8fcLzkBg0jjocyYoX2A74Q==" spinCount="100000" sheet="1" objects="1" scenario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Berechnung prov. GGST</vt:lpstr>
      <vt:lpstr>Tarif ab 2023</vt:lpstr>
      <vt:lpstr>'Berechnung prov. GGST'!Amt</vt:lpstr>
      <vt:lpstr>Auskunft_erteilt_von</vt:lpstr>
      <vt:lpstr>'Berechnung prov. GGST'!Druckbereich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der Grundstückgewinnsteuer ab 2006</dc:title>
  <dc:creator>Theo Portmann</dc:creator>
  <cp:lastModifiedBy>Ruch Martin</cp:lastModifiedBy>
  <cp:lastPrinted>2024-12-11T12:22:21Z</cp:lastPrinted>
  <dcterms:created xsi:type="dcterms:W3CDTF">2004-10-06T18:59:22Z</dcterms:created>
  <dcterms:modified xsi:type="dcterms:W3CDTF">2024-12-12T07:56:18Z</dcterms:modified>
</cp:coreProperties>
</file>