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DieseArbeitsmappe"/>
  <mc:AlternateContent xmlns:mc="http://schemas.openxmlformats.org/markup-compatibility/2006">
    <mc:Choice Requires="x15">
      <x15ac:absPath xmlns:x15ac="http://schemas.microsoft.com/office/spreadsheetml/2010/11/ac" url="H:\FPAMT\Lohntabellen\2024\"/>
    </mc:Choice>
  </mc:AlternateContent>
  <bookViews>
    <workbookView xWindow="120" yWindow="75" windowWidth="18915" windowHeight="11820"/>
  </bookViews>
  <sheets>
    <sheet name="Berechnung_Bruttolohn" sheetId="2" r:id="rId1"/>
    <sheet name="LOHNTAB23" sheetId="5" state="hidden" r:id="rId2"/>
    <sheet name="LOHNTAB24" sheetId="3" state="hidden" r:id="rId3"/>
  </sheets>
  <definedNames>
    <definedName name="_xlnm.Print_Area" localSheetId="0">Berechnung_Bruttolohn!$B$1:$C$26</definedName>
  </definedNames>
  <calcPr calcId="162913"/>
</workbook>
</file>

<file path=xl/calcChain.xml><?xml version="1.0" encoding="utf-8"?>
<calcChain xmlns="http://schemas.openxmlformats.org/spreadsheetml/2006/main">
  <c r="B13" i="2" l="1"/>
  <c r="K42" i="3" l="1"/>
  <c r="C14" i="2"/>
  <c r="AC140" i="3"/>
  <c r="S140" i="3"/>
  <c r="AC138" i="3"/>
  <c r="V138" i="3"/>
  <c r="N136" i="3"/>
  <c r="D136" i="3"/>
  <c r="C136" i="3"/>
  <c r="E136" i="3" s="1"/>
  <c r="AC135" i="3"/>
  <c r="Y135" i="3"/>
  <c r="Q135" i="3"/>
  <c r="M135" i="3"/>
  <c r="I135" i="3"/>
  <c r="E135" i="3"/>
  <c r="D135" i="3"/>
  <c r="C135" i="3"/>
  <c r="T134" i="3"/>
  <c r="P134" i="3"/>
  <c r="F134" i="3"/>
  <c r="D134" i="3"/>
  <c r="C134" i="3"/>
  <c r="E134" i="3" s="1"/>
  <c r="X134" i="3" s="1"/>
  <c r="S133" i="3"/>
  <c r="D133" i="3"/>
  <c r="C133" i="3"/>
  <c r="E133" i="3" s="1"/>
  <c r="K133" i="3" s="1"/>
  <c r="AB132" i="3"/>
  <c r="Z132" i="3"/>
  <c r="X132" i="3"/>
  <c r="V132" i="3"/>
  <c r="T132" i="3"/>
  <c r="R132" i="3"/>
  <c r="P132" i="3"/>
  <c r="N132" i="3"/>
  <c r="L132" i="3"/>
  <c r="J132" i="3"/>
  <c r="H132" i="3"/>
  <c r="F132" i="3"/>
  <c r="E132" i="3"/>
  <c r="AC132" i="3" s="1"/>
  <c r="D132" i="3"/>
  <c r="C132" i="3"/>
  <c r="W131" i="3"/>
  <c r="O131" i="3"/>
  <c r="G131" i="3"/>
  <c r="E131" i="3"/>
  <c r="AA131" i="3" s="1"/>
  <c r="D131" i="3"/>
  <c r="C131" i="3"/>
  <c r="AB130" i="3"/>
  <c r="T130" i="3"/>
  <c r="L130" i="3"/>
  <c r="D130" i="3"/>
  <c r="C130" i="3"/>
  <c r="E130" i="3" s="1"/>
  <c r="X130" i="3" s="1"/>
  <c r="I129" i="3"/>
  <c r="D129" i="3"/>
  <c r="C129" i="3"/>
  <c r="E129" i="3" s="1"/>
  <c r="Y129" i="3" s="1"/>
  <c r="AB128" i="3"/>
  <c r="Z128" i="3"/>
  <c r="X128" i="3"/>
  <c r="V128" i="3"/>
  <c r="T128" i="3"/>
  <c r="R128" i="3"/>
  <c r="P128" i="3"/>
  <c r="N128" i="3"/>
  <c r="L128" i="3"/>
  <c r="J128" i="3"/>
  <c r="H128" i="3"/>
  <c r="F128" i="3"/>
  <c r="E128" i="3"/>
  <c r="AC128" i="3" s="1"/>
  <c r="D128" i="3"/>
  <c r="C128" i="3"/>
  <c r="AC127" i="3"/>
  <c r="U127" i="3"/>
  <c r="M127" i="3"/>
  <c r="E127" i="3"/>
  <c r="D127" i="3"/>
  <c r="C127" i="3"/>
  <c r="Z126" i="3"/>
  <c r="J126" i="3"/>
  <c r="D126" i="3"/>
  <c r="C126" i="3"/>
  <c r="E126" i="3" s="1"/>
  <c r="W125" i="3"/>
  <c r="O125" i="3"/>
  <c r="G125" i="3"/>
  <c r="E125" i="3"/>
  <c r="AA125" i="3" s="1"/>
  <c r="D125" i="3"/>
  <c r="C125" i="3"/>
  <c r="AB124" i="3"/>
  <c r="Z124" i="3"/>
  <c r="X124" i="3"/>
  <c r="V124" i="3"/>
  <c r="T124" i="3"/>
  <c r="R124" i="3"/>
  <c r="P124" i="3"/>
  <c r="N124" i="3"/>
  <c r="L124" i="3"/>
  <c r="J124" i="3"/>
  <c r="H124" i="3"/>
  <c r="F124" i="3"/>
  <c r="E124" i="3"/>
  <c r="AC124" i="3" s="1"/>
  <c r="D124" i="3"/>
  <c r="C124" i="3"/>
  <c r="AB123" i="3"/>
  <c r="D123" i="3"/>
  <c r="C123" i="3"/>
  <c r="E123" i="3" s="1"/>
  <c r="G122" i="3"/>
  <c r="D122" i="3"/>
  <c r="C122" i="3"/>
  <c r="E122" i="3" s="1"/>
  <c r="O122" i="3" s="1"/>
  <c r="Z121" i="3"/>
  <c r="V121" i="3"/>
  <c r="R121" i="3"/>
  <c r="N121" i="3"/>
  <c r="J121" i="3"/>
  <c r="F121" i="3"/>
  <c r="E121" i="3"/>
  <c r="AC121" i="3" s="1"/>
  <c r="D121" i="3"/>
  <c r="C121" i="3"/>
  <c r="U120" i="3"/>
  <c r="I120" i="3"/>
  <c r="E120" i="3"/>
  <c r="AC120" i="3" s="1"/>
  <c r="D120" i="3"/>
  <c r="C120" i="3"/>
  <c r="AA119" i="3"/>
  <c r="W119" i="3"/>
  <c r="S119" i="3"/>
  <c r="K119" i="3"/>
  <c r="G119" i="3"/>
  <c r="D119" i="3"/>
  <c r="C119" i="3"/>
  <c r="E119" i="3" s="1"/>
  <c r="Z118" i="3"/>
  <c r="V118" i="3"/>
  <c r="R118" i="3"/>
  <c r="J118" i="3"/>
  <c r="F118" i="3"/>
  <c r="D118" i="3"/>
  <c r="C118" i="3"/>
  <c r="E118" i="3" s="1"/>
  <c r="Z117" i="3"/>
  <c r="V117" i="3"/>
  <c r="R117" i="3"/>
  <c r="N117" i="3"/>
  <c r="J117" i="3"/>
  <c r="F117" i="3"/>
  <c r="E117" i="3"/>
  <c r="Y117" i="3" s="1"/>
  <c r="D117" i="3"/>
  <c r="C117" i="3"/>
  <c r="AC116" i="3"/>
  <c r="Y116" i="3"/>
  <c r="Q116" i="3"/>
  <c r="M116" i="3"/>
  <c r="I116" i="3"/>
  <c r="E116" i="3"/>
  <c r="D116" i="3"/>
  <c r="C116" i="3"/>
  <c r="S115" i="3"/>
  <c r="O115" i="3"/>
  <c r="D115" i="3"/>
  <c r="C115" i="3"/>
  <c r="E115" i="3" s="1"/>
  <c r="R114" i="3"/>
  <c r="N114" i="3"/>
  <c r="F114" i="3"/>
  <c r="D114" i="3"/>
  <c r="C114" i="3"/>
  <c r="E114" i="3" s="1"/>
  <c r="V114" i="3" s="1"/>
  <c r="M113" i="3"/>
  <c r="E113" i="3"/>
  <c r="Z113" i="3" s="1"/>
  <c r="D113" i="3"/>
  <c r="C113" i="3"/>
  <c r="AB112" i="3"/>
  <c r="Y112" i="3"/>
  <c r="W112" i="3"/>
  <c r="T112" i="3"/>
  <c r="Q112" i="3"/>
  <c r="O112" i="3"/>
  <c r="L112" i="3"/>
  <c r="I112" i="3"/>
  <c r="G112" i="3"/>
  <c r="E112" i="3"/>
  <c r="AC112" i="3" s="1"/>
  <c r="D112" i="3"/>
  <c r="C112" i="3"/>
  <c r="AB111" i="3"/>
  <c r="AA111" i="3"/>
  <c r="Z111" i="3"/>
  <c r="W111" i="3"/>
  <c r="V111" i="3"/>
  <c r="T111" i="3"/>
  <c r="R111" i="3"/>
  <c r="P111" i="3"/>
  <c r="O111" i="3"/>
  <c r="L111" i="3"/>
  <c r="K111" i="3"/>
  <c r="J111" i="3"/>
  <c r="G111" i="3"/>
  <c r="F111" i="3"/>
  <c r="D111" i="3"/>
  <c r="C111" i="3"/>
  <c r="E111" i="3" s="1"/>
  <c r="Z110" i="3"/>
  <c r="E110" i="3"/>
  <c r="D110" i="3"/>
  <c r="C110" i="3"/>
  <c r="AC109" i="3"/>
  <c r="AB109" i="3"/>
  <c r="Y109" i="3"/>
  <c r="X109" i="3"/>
  <c r="V109" i="3"/>
  <c r="T109" i="3"/>
  <c r="R109" i="3"/>
  <c r="Q109" i="3"/>
  <c r="N109" i="3"/>
  <c r="M109" i="3"/>
  <c r="L109" i="3"/>
  <c r="I109" i="3"/>
  <c r="H109" i="3"/>
  <c r="F109" i="3"/>
  <c r="E109" i="3"/>
  <c r="D109" i="3"/>
  <c r="C109" i="3"/>
  <c r="AC108" i="3"/>
  <c r="H108" i="3"/>
  <c r="E108" i="3"/>
  <c r="AA108" i="3" s="1"/>
  <c r="D108" i="3"/>
  <c r="C108" i="3"/>
  <c r="AA107" i="3"/>
  <c r="X107" i="3"/>
  <c r="P107" i="3"/>
  <c r="N107" i="3"/>
  <c r="F107" i="3"/>
  <c r="D107" i="3"/>
  <c r="C107" i="3"/>
  <c r="E107" i="3" s="1"/>
  <c r="S107" i="3" s="1"/>
  <c r="AA106" i="3"/>
  <c r="Y106" i="3"/>
  <c r="V106" i="3"/>
  <c r="S106" i="3"/>
  <c r="Q106" i="3"/>
  <c r="N106" i="3"/>
  <c r="K106" i="3"/>
  <c r="I106" i="3"/>
  <c r="F106" i="3"/>
  <c r="E106" i="3"/>
  <c r="AC106" i="3" s="1"/>
  <c r="D106" i="3"/>
  <c r="C106" i="3"/>
  <c r="A97" i="3"/>
  <c r="AC95" i="3"/>
  <c r="AC93" i="3"/>
  <c r="S93" i="3"/>
  <c r="AC91" i="3"/>
  <c r="V91" i="3"/>
  <c r="AC89" i="3"/>
  <c r="W89" i="3"/>
  <c r="O89" i="3"/>
  <c r="M89" i="3"/>
  <c r="G89" i="3"/>
  <c r="E89" i="3"/>
  <c r="D89" i="3"/>
  <c r="C89" i="3"/>
  <c r="AB88" i="3"/>
  <c r="Z88" i="3"/>
  <c r="X88" i="3"/>
  <c r="V88" i="3"/>
  <c r="T88" i="3"/>
  <c r="R88" i="3"/>
  <c r="P88" i="3"/>
  <c r="N88" i="3"/>
  <c r="L88" i="3"/>
  <c r="J88" i="3"/>
  <c r="H88" i="3"/>
  <c r="F88" i="3"/>
  <c r="E88" i="3"/>
  <c r="AC88" i="3" s="1"/>
  <c r="D88" i="3"/>
  <c r="C88" i="3"/>
  <c r="D87" i="3"/>
  <c r="C87" i="3"/>
  <c r="E87" i="3" s="1"/>
  <c r="AB86" i="3"/>
  <c r="X86" i="3"/>
  <c r="V86" i="3"/>
  <c r="T86" i="3"/>
  <c r="P86" i="3"/>
  <c r="N86" i="3"/>
  <c r="L86" i="3"/>
  <c r="H86" i="3"/>
  <c r="F86" i="3"/>
  <c r="D86" i="3"/>
  <c r="C86" i="3"/>
  <c r="E86" i="3" s="1"/>
  <c r="AC85" i="3"/>
  <c r="AA85" i="3"/>
  <c r="M85" i="3"/>
  <c r="K85" i="3"/>
  <c r="E85" i="3"/>
  <c r="S85" i="3" s="1"/>
  <c r="D85" i="3"/>
  <c r="C85" i="3"/>
  <c r="Z84" i="3"/>
  <c r="X84" i="3"/>
  <c r="R84" i="3"/>
  <c r="Q84" i="3"/>
  <c r="M84" i="3"/>
  <c r="L84" i="3"/>
  <c r="H84" i="3"/>
  <c r="F84" i="3"/>
  <c r="E84" i="3"/>
  <c r="AB84" i="3" s="1"/>
  <c r="D84" i="3"/>
  <c r="C84" i="3"/>
  <c r="AC83" i="3"/>
  <c r="Y83" i="3"/>
  <c r="S83" i="3"/>
  <c r="O83" i="3"/>
  <c r="H83" i="3"/>
  <c r="D83" i="3"/>
  <c r="C83" i="3"/>
  <c r="E83" i="3" s="1"/>
  <c r="T83" i="3" s="1"/>
  <c r="J82" i="3"/>
  <c r="D82" i="3"/>
  <c r="C82" i="3"/>
  <c r="E82" i="3" s="1"/>
  <c r="N82" i="3" s="1"/>
  <c r="S81" i="3"/>
  <c r="O81" i="3"/>
  <c r="I81" i="3"/>
  <c r="E81" i="3"/>
  <c r="D81" i="3"/>
  <c r="C81" i="3"/>
  <c r="AB80" i="3"/>
  <c r="Q80" i="3"/>
  <c r="P80" i="3"/>
  <c r="F80" i="3"/>
  <c r="E80" i="3"/>
  <c r="D80" i="3"/>
  <c r="C80" i="3"/>
  <c r="AC79" i="3"/>
  <c r="AB79" i="3"/>
  <c r="X79" i="3"/>
  <c r="S79" i="3"/>
  <c r="Q79" i="3"/>
  <c r="M79" i="3"/>
  <c r="H79" i="3"/>
  <c r="G79" i="3"/>
  <c r="D79" i="3"/>
  <c r="C79" i="3"/>
  <c r="E79" i="3" s="1"/>
  <c r="AB78" i="3"/>
  <c r="X78" i="3"/>
  <c r="R78" i="3"/>
  <c r="N78" i="3"/>
  <c r="G78" i="3"/>
  <c r="D78" i="3"/>
  <c r="C78" i="3"/>
  <c r="E78" i="3" s="1"/>
  <c r="S78" i="3" s="1"/>
  <c r="D77" i="3"/>
  <c r="C77" i="3"/>
  <c r="E77" i="3" s="1"/>
  <c r="U76" i="3"/>
  <c r="T76" i="3"/>
  <c r="J76" i="3"/>
  <c r="I76" i="3"/>
  <c r="E76" i="3"/>
  <c r="Y76" i="3" s="1"/>
  <c r="D76" i="3"/>
  <c r="C76" i="3"/>
  <c r="AB75" i="3"/>
  <c r="AA75" i="3"/>
  <c r="U75" i="3"/>
  <c r="Q75" i="3"/>
  <c r="P75" i="3"/>
  <c r="K75" i="3"/>
  <c r="I75" i="3"/>
  <c r="G75" i="3"/>
  <c r="E75" i="3"/>
  <c r="D75" i="3"/>
  <c r="C75" i="3"/>
  <c r="AB74" i="3"/>
  <c r="AA74" i="3"/>
  <c r="Z74" i="3"/>
  <c r="W74" i="3"/>
  <c r="V74" i="3"/>
  <c r="T74" i="3"/>
  <c r="R74" i="3"/>
  <c r="P74" i="3"/>
  <c r="O74" i="3"/>
  <c r="L74" i="3"/>
  <c r="K74" i="3"/>
  <c r="J74" i="3"/>
  <c r="G74" i="3"/>
  <c r="F74" i="3"/>
  <c r="D74" i="3"/>
  <c r="C74" i="3"/>
  <c r="E74" i="3" s="1"/>
  <c r="Z73" i="3"/>
  <c r="W73" i="3"/>
  <c r="R73" i="3"/>
  <c r="Q73" i="3"/>
  <c r="K73" i="3"/>
  <c r="J73" i="3"/>
  <c r="F73" i="3"/>
  <c r="D73" i="3"/>
  <c r="C73" i="3"/>
  <c r="E73" i="3" s="1"/>
  <c r="AA73" i="3" s="1"/>
  <c r="AA72" i="3"/>
  <c r="V72" i="3"/>
  <c r="Q72" i="3"/>
  <c r="K72" i="3"/>
  <c r="F72" i="3"/>
  <c r="E72" i="3"/>
  <c r="U72" i="3" s="1"/>
  <c r="D72" i="3"/>
  <c r="C72" i="3"/>
  <c r="AC71" i="3"/>
  <c r="AB71" i="3"/>
  <c r="X71" i="3"/>
  <c r="V71" i="3"/>
  <c r="R71" i="3"/>
  <c r="Q71" i="3"/>
  <c r="M71" i="3"/>
  <c r="L71" i="3"/>
  <c r="H71" i="3"/>
  <c r="F71" i="3"/>
  <c r="E71" i="3"/>
  <c r="Y71" i="3" s="1"/>
  <c r="D71" i="3"/>
  <c r="C71" i="3"/>
  <c r="AC70" i="3"/>
  <c r="Y70" i="3"/>
  <c r="T70" i="3"/>
  <c r="S70" i="3"/>
  <c r="O70" i="3"/>
  <c r="I70" i="3"/>
  <c r="H70" i="3"/>
  <c r="D70" i="3"/>
  <c r="C70" i="3"/>
  <c r="E70" i="3" s="1"/>
  <c r="Z69" i="3"/>
  <c r="T69" i="3"/>
  <c r="O69" i="3"/>
  <c r="J69" i="3"/>
  <c r="D69" i="3"/>
  <c r="C69" i="3"/>
  <c r="E69" i="3" s="1"/>
  <c r="S69" i="3" s="1"/>
  <c r="U68" i="3"/>
  <c r="J68" i="3"/>
  <c r="E68" i="3"/>
  <c r="Y68" i="3" s="1"/>
  <c r="D68" i="3"/>
  <c r="C68" i="3"/>
  <c r="U67" i="3"/>
  <c r="J67" i="3"/>
  <c r="E67" i="3"/>
  <c r="V67" i="3" s="1"/>
  <c r="D67" i="3"/>
  <c r="C67" i="3"/>
  <c r="D66" i="3"/>
  <c r="C66" i="3"/>
  <c r="E66" i="3" s="1"/>
  <c r="AB65" i="3"/>
  <c r="X65" i="3"/>
  <c r="S65" i="3"/>
  <c r="R65" i="3"/>
  <c r="N65" i="3"/>
  <c r="H65" i="3"/>
  <c r="G65" i="3"/>
  <c r="D65" i="3"/>
  <c r="C65" i="3"/>
  <c r="E65" i="3" s="1"/>
  <c r="AC64" i="3"/>
  <c r="R64" i="3"/>
  <c r="G64" i="3"/>
  <c r="D64" i="3"/>
  <c r="C64" i="3"/>
  <c r="E64" i="3" s="1"/>
  <c r="S64" i="3" s="1"/>
  <c r="Y63" i="3"/>
  <c r="U63" i="3"/>
  <c r="T63" i="3"/>
  <c r="N63" i="3"/>
  <c r="J63" i="3"/>
  <c r="I63" i="3"/>
  <c r="E63" i="3"/>
  <c r="D63" i="3"/>
  <c r="C63" i="3"/>
  <c r="AB62" i="3"/>
  <c r="W62" i="3"/>
  <c r="U62" i="3"/>
  <c r="Q62" i="3"/>
  <c r="L62" i="3"/>
  <c r="K62" i="3"/>
  <c r="G62" i="3"/>
  <c r="E62" i="3"/>
  <c r="D62" i="3"/>
  <c r="C62" i="3"/>
  <c r="AB61" i="3"/>
  <c r="AA61" i="3"/>
  <c r="Z61" i="3"/>
  <c r="W61" i="3"/>
  <c r="V61" i="3"/>
  <c r="T61" i="3"/>
  <c r="R61" i="3"/>
  <c r="P61" i="3"/>
  <c r="O61" i="3"/>
  <c r="L61" i="3"/>
  <c r="K61" i="3"/>
  <c r="J61" i="3"/>
  <c r="G61" i="3"/>
  <c r="F61" i="3"/>
  <c r="D61" i="3"/>
  <c r="C61" i="3"/>
  <c r="E61" i="3" s="1"/>
  <c r="AC60" i="3"/>
  <c r="W60" i="3"/>
  <c r="R60" i="3"/>
  <c r="N60" i="3"/>
  <c r="J60" i="3"/>
  <c r="F60" i="3"/>
  <c r="E60" i="3"/>
  <c r="AA60" i="3" s="1"/>
  <c r="D60" i="3"/>
  <c r="C60" i="3"/>
  <c r="E59" i="3"/>
  <c r="D59" i="3"/>
  <c r="C59" i="3"/>
  <c r="A50" i="3"/>
  <c r="AC48" i="3"/>
  <c r="Z42" i="3"/>
  <c r="V42" i="3"/>
  <c r="R42" i="3"/>
  <c r="N42" i="3"/>
  <c r="J42" i="3"/>
  <c r="F42" i="3"/>
  <c r="E42" i="3"/>
  <c r="Y42" i="3" s="1"/>
  <c r="D42" i="3"/>
  <c r="AB41" i="3"/>
  <c r="AA41" i="3"/>
  <c r="Z41" i="3"/>
  <c r="X41" i="3"/>
  <c r="W41" i="3"/>
  <c r="V41" i="3"/>
  <c r="T41" i="3"/>
  <c r="S41" i="3"/>
  <c r="R41" i="3"/>
  <c r="P41" i="3"/>
  <c r="O41" i="3"/>
  <c r="N41" i="3"/>
  <c r="L41" i="3"/>
  <c r="K41" i="3"/>
  <c r="J41" i="3"/>
  <c r="H41" i="3"/>
  <c r="G41" i="3"/>
  <c r="F41" i="3"/>
  <c r="E41" i="3"/>
  <c r="AC41" i="3" s="1"/>
  <c r="D41" i="3"/>
  <c r="Z40" i="3"/>
  <c r="Y40" i="3"/>
  <c r="V40" i="3"/>
  <c r="R40" i="3"/>
  <c r="Q40" i="3"/>
  <c r="N40" i="3"/>
  <c r="J40" i="3"/>
  <c r="I40" i="3"/>
  <c r="F40" i="3"/>
  <c r="E40" i="3"/>
  <c r="D40" i="3"/>
  <c r="AB39" i="3"/>
  <c r="AA39" i="3"/>
  <c r="Z39" i="3"/>
  <c r="X39" i="3"/>
  <c r="W39" i="3"/>
  <c r="V39" i="3"/>
  <c r="T39" i="3"/>
  <c r="S39" i="3"/>
  <c r="R39" i="3"/>
  <c r="P39" i="3"/>
  <c r="O39" i="3"/>
  <c r="N39" i="3"/>
  <c r="L39" i="3"/>
  <c r="K39" i="3"/>
  <c r="J39" i="3"/>
  <c r="H39" i="3"/>
  <c r="G39" i="3"/>
  <c r="F39" i="3"/>
  <c r="E39" i="3"/>
  <c r="AC39" i="3" s="1"/>
  <c r="D39" i="3"/>
  <c r="Z38" i="3"/>
  <c r="V38" i="3"/>
  <c r="R38" i="3"/>
  <c r="N38" i="3"/>
  <c r="J38" i="3"/>
  <c r="F38" i="3"/>
  <c r="E38" i="3"/>
  <c r="Y38" i="3" s="1"/>
  <c r="D38" i="3"/>
  <c r="AB37" i="3"/>
  <c r="AA37" i="3"/>
  <c r="Z37" i="3"/>
  <c r="X37" i="3"/>
  <c r="W37" i="3"/>
  <c r="V37" i="3"/>
  <c r="T37" i="3"/>
  <c r="S37" i="3"/>
  <c r="R37" i="3"/>
  <c r="P37" i="3"/>
  <c r="O37" i="3"/>
  <c r="N37" i="3"/>
  <c r="L37" i="3"/>
  <c r="K37" i="3"/>
  <c r="J37" i="3"/>
  <c r="H37" i="3"/>
  <c r="G37" i="3"/>
  <c r="F37" i="3"/>
  <c r="E37" i="3"/>
  <c r="AC37" i="3" s="1"/>
  <c r="D37" i="3"/>
  <c r="Z36" i="3"/>
  <c r="Y36" i="3"/>
  <c r="V36" i="3"/>
  <c r="R36" i="3"/>
  <c r="Q36" i="3"/>
  <c r="N36" i="3"/>
  <c r="J36" i="3"/>
  <c r="I36" i="3"/>
  <c r="F36" i="3"/>
  <c r="E36" i="3"/>
  <c r="D36" i="3"/>
  <c r="AB35" i="3"/>
  <c r="AA35" i="3"/>
  <c r="Z35" i="3"/>
  <c r="X35" i="3"/>
  <c r="W35" i="3"/>
  <c r="V35" i="3"/>
  <c r="T35" i="3"/>
  <c r="S35" i="3"/>
  <c r="R35" i="3"/>
  <c r="P35" i="3"/>
  <c r="O35" i="3"/>
  <c r="N35" i="3"/>
  <c r="L35" i="3"/>
  <c r="K35" i="3"/>
  <c r="J35" i="3"/>
  <c r="H35" i="3"/>
  <c r="G35" i="3"/>
  <c r="F35" i="3"/>
  <c r="E35" i="3"/>
  <c r="AC35" i="3" s="1"/>
  <c r="D35" i="3"/>
  <c r="Z34" i="3"/>
  <c r="V34" i="3"/>
  <c r="R34" i="3"/>
  <c r="N34" i="3"/>
  <c r="J34" i="3"/>
  <c r="F34" i="3"/>
  <c r="E34" i="3"/>
  <c r="Y34" i="3" s="1"/>
  <c r="D34" i="3"/>
  <c r="AB33" i="3"/>
  <c r="AA33" i="3"/>
  <c r="Z33" i="3"/>
  <c r="X33" i="3"/>
  <c r="W33" i="3"/>
  <c r="V33" i="3"/>
  <c r="T33" i="3"/>
  <c r="S33" i="3"/>
  <c r="R33" i="3"/>
  <c r="P33" i="3"/>
  <c r="O33" i="3"/>
  <c r="N33" i="3"/>
  <c r="L33" i="3"/>
  <c r="K33" i="3"/>
  <c r="J33" i="3"/>
  <c r="H33" i="3"/>
  <c r="G33" i="3"/>
  <c r="F33" i="3"/>
  <c r="E33" i="3"/>
  <c r="AC33" i="3" s="1"/>
  <c r="D33" i="3"/>
  <c r="Z32" i="3"/>
  <c r="Y32" i="3"/>
  <c r="V32" i="3"/>
  <c r="R32" i="3"/>
  <c r="Q32" i="3"/>
  <c r="N32" i="3"/>
  <c r="J32" i="3"/>
  <c r="I32" i="3"/>
  <c r="F32" i="3"/>
  <c r="E32" i="3"/>
  <c r="D32" i="3"/>
  <c r="AB31" i="3"/>
  <c r="AA31" i="3"/>
  <c r="Z31" i="3"/>
  <c r="X31" i="3"/>
  <c r="W31" i="3"/>
  <c r="V31" i="3"/>
  <c r="T31" i="3"/>
  <c r="S31" i="3"/>
  <c r="R31" i="3"/>
  <c r="P31" i="3"/>
  <c r="O31" i="3"/>
  <c r="N31" i="3"/>
  <c r="L31" i="3"/>
  <c r="K31" i="3"/>
  <c r="J31" i="3"/>
  <c r="H31" i="3"/>
  <c r="G31" i="3"/>
  <c r="F31" i="3"/>
  <c r="E31" i="3"/>
  <c r="AC31" i="3" s="1"/>
  <c r="D31" i="3"/>
  <c r="V30" i="3"/>
  <c r="N30" i="3"/>
  <c r="F30" i="3"/>
  <c r="E30" i="3"/>
  <c r="Z30" i="3" s="1"/>
  <c r="D30" i="3"/>
  <c r="AB29" i="3"/>
  <c r="AA29" i="3"/>
  <c r="Z29" i="3"/>
  <c r="X29" i="3"/>
  <c r="W29" i="3"/>
  <c r="V29" i="3"/>
  <c r="T29" i="3"/>
  <c r="S29" i="3"/>
  <c r="R29" i="3"/>
  <c r="P29" i="3"/>
  <c r="O29" i="3"/>
  <c r="N29" i="3"/>
  <c r="L29" i="3"/>
  <c r="K29" i="3"/>
  <c r="J29" i="3"/>
  <c r="H29" i="3"/>
  <c r="G29" i="3"/>
  <c r="F29" i="3"/>
  <c r="E29" i="3"/>
  <c r="AC29" i="3" s="1"/>
  <c r="D29" i="3"/>
  <c r="Z28" i="3"/>
  <c r="Y28" i="3"/>
  <c r="V28" i="3"/>
  <c r="R28" i="3"/>
  <c r="Q28" i="3"/>
  <c r="N28" i="3"/>
  <c r="J28" i="3"/>
  <c r="I28" i="3"/>
  <c r="F28" i="3"/>
  <c r="E28" i="3"/>
  <c r="D28" i="3"/>
  <c r="AB27" i="3"/>
  <c r="AA27" i="3"/>
  <c r="Z27" i="3"/>
  <c r="X27" i="3"/>
  <c r="W27" i="3"/>
  <c r="V27" i="3"/>
  <c r="T27" i="3"/>
  <c r="S27" i="3"/>
  <c r="R27" i="3"/>
  <c r="P27" i="3"/>
  <c r="O27" i="3"/>
  <c r="N27" i="3"/>
  <c r="L27" i="3"/>
  <c r="K27" i="3"/>
  <c r="J27" i="3"/>
  <c r="H27" i="3"/>
  <c r="G27" i="3"/>
  <c r="F27" i="3"/>
  <c r="E27" i="3"/>
  <c r="AC27" i="3" s="1"/>
  <c r="D27" i="3"/>
  <c r="V26" i="3"/>
  <c r="N26" i="3"/>
  <c r="F26" i="3"/>
  <c r="E26" i="3"/>
  <c r="Z26" i="3" s="1"/>
  <c r="D26" i="3"/>
  <c r="AB25" i="3"/>
  <c r="AA25" i="3"/>
  <c r="Z25" i="3"/>
  <c r="X25" i="3"/>
  <c r="W25" i="3"/>
  <c r="V25" i="3"/>
  <c r="T25" i="3"/>
  <c r="S25" i="3"/>
  <c r="R25" i="3"/>
  <c r="P25" i="3"/>
  <c r="O25" i="3"/>
  <c r="N25" i="3"/>
  <c r="L25" i="3"/>
  <c r="K25" i="3"/>
  <c r="J25" i="3"/>
  <c r="H25" i="3"/>
  <c r="G25" i="3"/>
  <c r="F25" i="3"/>
  <c r="E25" i="3"/>
  <c r="AC25" i="3" s="1"/>
  <c r="D25" i="3"/>
  <c r="Z24" i="3"/>
  <c r="Y24" i="3"/>
  <c r="V24" i="3"/>
  <c r="R24" i="3"/>
  <c r="Q24" i="3"/>
  <c r="N24" i="3"/>
  <c r="J24" i="3"/>
  <c r="I24" i="3"/>
  <c r="F24" i="3"/>
  <c r="E24" i="3"/>
  <c r="D24" i="3"/>
  <c r="AB23" i="3"/>
  <c r="AA23" i="3"/>
  <c r="Z23" i="3"/>
  <c r="X23" i="3"/>
  <c r="W23" i="3"/>
  <c r="V23" i="3"/>
  <c r="T23" i="3"/>
  <c r="S23" i="3"/>
  <c r="R23" i="3"/>
  <c r="P23" i="3"/>
  <c r="O23" i="3"/>
  <c r="N23" i="3"/>
  <c r="L23" i="3"/>
  <c r="K23" i="3"/>
  <c r="J23" i="3"/>
  <c r="H23" i="3"/>
  <c r="G23" i="3"/>
  <c r="F23" i="3"/>
  <c r="E23" i="3"/>
  <c r="AC23" i="3" s="1"/>
  <c r="D23" i="3"/>
  <c r="V22" i="3"/>
  <c r="N22" i="3"/>
  <c r="F22" i="3"/>
  <c r="E22" i="3"/>
  <c r="Z22" i="3" s="1"/>
  <c r="D22" i="3"/>
  <c r="AB21" i="3"/>
  <c r="AA21" i="3"/>
  <c r="Z21" i="3"/>
  <c r="X21" i="3"/>
  <c r="W21" i="3"/>
  <c r="V21" i="3"/>
  <c r="T21" i="3"/>
  <c r="S21" i="3"/>
  <c r="R21" i="3"/>
  <c r="P21" i="3"/>
  <c r="O21" i="3"/>
  <c r="N21" i="3"/>
  <c r="L21" i="3"/>
  <c r="K21" i="3"/>
  <c r="J21" i="3"/>
  <c r="H21" i="3"/>
  <c r="G21" i="3"/>
  <c r="F21" i="3"/>
  <c r="E21" i="3"/>
  <c r="AC21" i="3" s="1"/>
  <c r="D21" i="3"/>
  <c r="Z20" i="3"/>
  <c r="Y20" i="3"/>
  <c r="V20" i="3"/>
  <c r="R20" i="3"/>
  <c r="Q20" i="3"/>
  <c r="N20" i="3"/>
  <c r="J20" i="3"/>
  <c r="I20" i="3"/>
  <c r="F20" i="3"/>
  <c r="E20" i="3"/>
  <c r="D20" i="3"/>
  <c r="AB19" i="3"/>
  <c r="AA19" i="3"/>
  <c r="Z19" i="3"/>
  <c r="X19" i="3"/>
  <c r="W19" i="3"/>
  <c r="V19" i="3"/>
  <c r="T19" i="3"/>
  <c r="S19" i="3"/>
  <c r="R19" i="3"/>
  <c r="P19" i="3"/>
  <c r="O19" i="3"/>
  <c r="N19" i="3"/>
  <c r="L19" i="3"/>
  <c r="K19" i="3"/>
  <c r="J19" i="3"/>
  <c r="H19" i="3"/>
  <c r="G19" i="3"/>
  <c r="F19" i="3"/>
  <c r="E19" i="3"/>
  <c r="AC19" i="3" s="1"/>
  <c r="D19" i="3"/>
  <c r="V18" i="3"/>
  <c r="N18" i="3"/>
  <c r="F18" i="3"/>
  <c r="E18" i="3"/>
  <c r="Z18" i="3" s="1"/>
  <c r="D18" i="3"/>
  <c r="AB17" i="3"/>
  <c r="AA17" i="3"/>
  <c r="Z17" i="3"/>
  <c r="X17" i="3"/>
  <c r="W17" i="3"/>
  <c r="V17" i="3"/>
  <c r="T17" i="3"/>
  <c r="S17" i="3"/>
  <c r="R17" i="3"/>
  <c r="P17" i="3"/>
  <c r="O17" i="3"/>
  <c r="N17" i="3"/>
  <c r="L17" i="3"/>
  <c r="K17" i="3"/>
  <c r="J17" i="3"/>
  <c r="H17" i="3"/>
  <c r="G17" i="3"/>
  <c r="F17" i="3"/>
  <c r="E17" i="3"/>
  <c r="AC17" i="3" s="1"/>
  <c r="D17" i="3"/>
  <c r="Z16" i="3"/>
  <c r="R16" i="3"/>
  <c r="L16" i="3"/>
  <c r="F16" i="3"/>
  <c r="E16" i="3"/>
  <c r="V16" i="3" s="1"/>
  <c r="D16" i="3"/>
  <c r="AB15" i="3"/>
  <c r="AA15" i="3"/>
  <c r="Z15" i="3"/>
  <c r="X15" i="3"/>
  <c r="W15" i="3"/>
  <c r="V15" i="3"/>
  <c r="T15" i="3"/>
  <c r="S15" i="3"/>
  <c r="R15" i="3"/>
  <c r="P15" i="3"/>
  <c r="O15" i="3"/>
  <c r="N15" i="3"/>
  <c r="L15" i="3"/>
  <c r="K15" i="3"/>
  <c r="J15" i="3"/>
  <c r="H15" i="3"/>
  <c r="G15" i="3"/>
  <c r="F15" i="3"/>
  <c r="E15" i="3"/>
  <c r="AC15" i="3" s="1"/>
  <c r="D15" i="3"/>
  <c r="AB14" i="3"/>
  <c r="V14" i="3"/>
  <c r="Q14" i="3"/>
  <c r="L14" i="3"/>
  <c r="F14" i="3"/>
  <c r="E14" i="3"/>
  <c r="Y14" i="3" s="1"/>
  <c r="D14" i="3"/>
  <c r="AB13" i="3"/>
  <c r="AA13" i="3"/>
  <c r="Z13" i="3"/>
  <c r="X13" i="3"/>
  <c r="W13" i="3"/>
  <c r="V13" i="3"/>
  <c r="T13" i="3"/>
  <c r="S13" i="3"/>
  <c r="R13" i="3"/>
  <c r="P13" i="3"/>
  <c r="O13" i="3"/>
  <c r="N13" i="3"/>
  <c r="L13" i="3"/>
  <c r="K13" i="3"/>
  <c r="J13" i="3"/>
  <c r="H13" i="3"/>
  <c r="G13" i="3"/>
  <c r="F13" i="3"/>
  <c r="E13" i="3"/>
  <c r="AC13" i="3" s="1"/>
  <c r="D13" i="3"/>
  <c r="AB12" i="3"/>
  <c r="V12" i="3"/>
  <c r="Q12" i="3"/>
  <c r="L12" i="3"/>
  <c r="F12" i="3"/>
  <c r="E12" i="3"/>
  <c r="Y12" i="3" s="1"/>
  <c r="D12" i="3"/>
  <c r="AA59" i="3" l="1"/>
  <c r="W59" i="3"/>
  <c r="S59" i="3"/>
  <c r="O59" i="3"/>
  <c r="K59" i="3"/>
  <c r="G59" i="3"/>
  <c r="Z59" i="3"/>
  <c r="V59" i="3"/>
  <c r="R59" i="3"/>
  <c r="N59" i="3"/>
  <c r="J59" i="3"/>
  <c r="F59" i="3"/>
  <c r="M59" i="3"/>
  <c r="U59" i="3"/>
  <c r="AC59" i="3"/>
  <c r="Z66" i="3"/>
  <c r="V66" i="3"/>
  <c r="R66" i="3"/>
  <c r="N66" i="3"/>
  <c r="J66" i="3"/>
  <c r="F66" i="3"/>
  <c r="AA66" i="3"/>
  <c r="U66" i="3"/>
  <c r="P66" i="3"/>
  <c r="K66" i="3"/>
  <c r="Y66" i="3"/>
  <c r="T66" i="3"/>
  <c r="O66" i="3"/>
  <c r="I66" i="3"/>
  <c r="L66" i="3"/>
  <c r="W66" i="3"/>
  <c r="AB77" i="3"/>
  <c r="X77" i="3"/>
  <c r="T77" i="3"/>
  <c r="P77" i="3"/>
  <c r="L77" i="3"/>
  <c r="H77" i="3"/>
  <c r="AA77" i="3"/>
  <c r="V77" i="3"/>
  <c r="Q77" i="3"/>
  <c r="K77" i="3"/>
  <c r="F77" i="3"/>
  <c r="Z77" i="3"/>
  <c r="U77" i="3"/>
  <c r="O77" i="3"/>
  <c r="J77" i="3"/>
  <c r="S77" i="3"/>
  <c r="I77" i="3"/>
  <c r="AC77" i="3"/>
  <c r="R77" i="3"/>
  <c r="G77" i="3"/>
  <c r="W77" i="3"/>
  <c r="AB87" i="3"/>
  <c r="X87" i="3"/>
  <c r="T87" i="3"/>
  <c r="P87" i="3"/>
  <c r="L87" i="3"/>
  <c r="H87" i="3"/>
  <c r="Z87" i="3"/>
  <c r="V87" i="3"/>
  <c r="R87" i="3"/>
  <c r="N87" i="3"/>
  <c r="J87" i="3"/>
  <c r="F87" i="3"/>
  <c r="W87" i="3"/>
  <c r="O87" i="3"/>
  <c r="G87" i="3"/>
  <c r="AC87" i="3"/>
  <c r="U87" i="3"/>
  <c r="M87" i="3"/>
  <c r="Y87" i="3"/>
  <c r="I87" i="3"/>
  <c r="S87" i="3"/>
  <c r="AA87" i="3"/>
  <c r="H12" i="3"/>
  <c r="M12" i="3"/>
  <c r="R12" i="3"/>
  <c r="X12" i="3"/>
  <c r="AC12" i="3"/>
  <c r="H14" i="3"/>
  <c r="M14" i="3"/>
  <c r="R14" i="3"/>
  <c r="X14" i="3"/>
  <c r="AC14" i="3"/>
  <c r="H16" i="3"/>
  <c r="M16" i="3"/>
  <c r="U16" i="3"/>
  <c r="AC16" i="3"/>
  <c r="I18" i="3"/>
  <c r="Q18" i="3"/>
  <c r="Y18" i="3"/>
  <c r="AB20" i="3"/>
  <c r="X20" i="3"/>
  <c r="T20" i="3"/>
  <c r="P20" i="3"/>
  <c r="L20" i="3"/>
  <c r="H20" i="3"/>
  <c r="AA20" i="3"/>
  <c r="W20" i="3"/>
  <c r="S20" i="3"/>
  <c r="O20" i="3"/>
  <c r="K20" i="3"/>
  <c r="G20" i="3"/>
  <c r="M20" i="3"/>
  <c r="U20" i="3"/>
  <c r="AC20" i="3"/>
  <c r="I22" i="3"/>
  <c r="Q22" i="3"/>
  <c r="Y22" i="3"/>
  <c r="AB24" i="3"/>
  <c r="X24" i="3"/>
  <c r="T24" i="3"/>
  <c r="P24" i="3"/>
  <c r="L24" i="3"/>
  <c r="H24" i="3"/>
  <c r="AA24" i="3"/>
  <c r="W24" i="3"/>
  <c r="S24" i="3"/>
  <c r="O24" i="3"/>
  <c r="K24" i="3"/>
  <c r="G24" i="3"/>
  <c r="M24" i="3"/>
  <c r="U24" i="3"/>
  <c r="AC24" i="3"/>
  <c r="I26" i="3"/>
  <c r="Q26" i="3"/>
  <c r="Y26" i="3"/>
  <c r="AB28" i="3"/>
  <c r="X28" i="3"/>
  <c r="T28" i="3"/>
  <c r="P28" i="3"/>
  <c r="L28" i="3"/>
  <c r="H28" i="3"/>
  <c r="AA28" i="3"/>
  <c r="W28" i="3"/>
  <c r="S28" i="3"/>
  <c r="O28" i="3"/>
  <c r="K28" i="3"/>
  <c r="G28" i="3"/>
  <c r="M28" i="3"/>
  <c r="U28" i="3"/>
  <c r="AC28" i="3"/>
  <c r="I30" i="3"/>
  <c r="Q30" i="3"/>
  <c r="Y30" i="3"/>
  <c r="AB32" i="3"/>
  <c r="X32" i="3"/>
  <c r="T32" i="3"/>
  <c r="P32" i="3"/>
  <c r="L32" i="3"/>
  <c r="H32" i="3"/>
  <c r="AA32" i="3"/>
  <c r="W32" i="3"/>
  <c r="S32" i="3"/>
  <c r="O32" i="3"/>
  <c r="K32" i="3"/>
  <c r="G32" i="3"/>
  <c r="M32" i="3"/>
  <c r="U32" i="3"/>
  <c r="AC32" i="3"/>
  <c r="I34" i="3"/>
  <c r="Q34" i="3"/>
  <c r="AB36" i="3"/>
  <c r="X36" i="3"/>
  <c r="T36" i="3"/>
  <c r="P36" i="3"/>
  <c r="L36" i="3"/>
  <c r="H36" i="3"/>
  <c r="AA36" i="3"/>
  <c r="W36" i="3"/>
  <c r="S36" i="3"/>
  <c r="O36" i="3"/>
  <c r="K36" i="3"/>
  <c r="G36" i="3"/>
  <c r="M36" i="3"/>
  <c r="U36" i="3"/>
  <c r="AC36" i="3"/>
  <c r="I38" i="3"/>
  <c r="Q38" i="3"/>
  <c r="AB40" i="3"/>
  <c r="X40" i="3"/>
  <c r="T40" i="3"/>
  <c r="P40" i="3"/>
  <c r="L40" i="3"/>
  <c r="H40" i="3"/>
  <c r="AA40" i="3"/>
  <c r="W40" i="3"/>
  <c r="S40" i="3"/>
  <c r="O40" i="3"/>
  <c r="K40" i="3"/>
  <c r="G40" i="3"/>
  <c r="M40" i="3"/>
  <c r="U40" i="3"/>
  <c r="AC40" i="3"/>
  <c r="I42" i="3"/>
  <c r="Q42" i="3"/>
  <c r="H59" i="3"/>
  <c r="P59" i="3"/>
  <c r="X59" i="3"/>
  <c r="I60" i="3"/>
  <c r="Q60" i="3"/>
  <c r="Z62" i="3"/>
  <c r="V62" i="3"/>
  <c r="R62" i="3"/>
  <c r="N62" i="3"/>
  <c r="J62" i="3"/>
  <c r="F62" i="3"/>
  <c r="Y62" i="3"/>
  <c r="T62" i="3"/>
  <c r="O62" i="3"/>
  <c r="I62" i="3"/>
  <c r="AC62" i="3"/>
  <c r="X62" i="3"/>
  <c r="S62" i="3"/>
  <c r="M62" i="3"/>
  <c r="H62" i="3"/>
  <c r="P62" i="3"/>
  <c r="AA62" i="3"/>
  <c r="AA63" i="3"/>
  <c r="W63" i="3"/>
  <c r="S63" i="3"/>
  <c r="O63" i="3"/>
  <c r="K63" i="3"/>
  <c r="G63" i="3"/>
  <c r="AC63" i="3"/>
  <c r="X63" i="3"/>
  <c r="R63" i="3"/>
  <c r="M63" i="3"/>
  <c r="H63" i="3"/>
  <c r="AB63" i="3"/>
  <c r="V63" i="3"/>
  <c r="Q63" i="3"/>
  <c r="L63" i="3"/>
  <c r="F63" i="3"/>
  <c r="P63" i="3"/>
  <c r="Z63" i="3"/>
  <c r="I64" i="3"/>
  <c r="AC65" i="3"/>
  <c r="Y65" i="3"/>
  <c r="U65" i="3"/>
  <c r="Q65" i="3"/>
  <c r="M65" i="3"/>
  <c r="I65" i="3"/>
  <c r="AA65" i="3"/>
  <c r="V65" i="3"/>
  <c r="P65" i="3"/>
  <c r="K65" i="3"/>
  <c r="F65" i="3"/>
  <c r="Z65" i="3"/>
  <c r="T65" i="3"/>
  <c r="O65" i="3"/>
  <c r="J65" i="3"/>
  <c r="L65" i="3"/>
  <c r="W65" i="3"/>
  <c r="M66" i="3"/>
  <c r="X66" i="3"/>
  <c r="L67" i="3"/>
  <c r="N68" i="3"/>
  <c r="H69" i="3"/>
  <c r="Z70" i="3"/>
  <c r="V70" i="3"/>
  <c r="R70" i="3"/>
  <c r="N70" i="3"/>
  <c r="J70" i="3"/>
  <c r="F70" i="3"/>
  <c r="AB70" i="3"/>
  <c r="W70" i="3"/>
  <c r="Q70" i="3"/>
  <c r="L70" i="3"/>
  <c r="G70" i="3"/>
  <c r="AA70" i="3"/>
  <c r="U70" i="3"/>
  <c r="P70" i="3"/>
  <c r="K70" i="3"/>
  <c r="M70" i="3"/>
  <c r="X70" i="3"/>
  <c r="J72" i="3"/>
  <c r="Y77" i="3"/>
  <c r="AA80" i="3"/>
  <c r="W80" i="3"/>
  <c r="S80" i="3"/>
  <c r="O80" i="3"/>
  <c r="K80" i="3"/>
  <c r="G80" i="3"/>
  <c r="Y80" i="3"/>
  <c r="T80" i="3"/>
  <c r="N80" i="3"/>
  <c r="I80" i="3"/>
  <c r="AC80" i="3"/>
  <c r="X80" i="3"/>
  <c r="R80" i="3"/>
  <c r="M80" i="3"/>
  <c r="H80" i="3"/>
  <c r="V80" i="3"/>
  <c r="L80" i="3"/>
  <c r="U80" i="3"/>
  <c r="J80" i="3"/>
  <c r="Z80" i="3"/>
  <c r="AB81" i="3"/>
  <c r="X81" i="3"/>
  <c r="T81" i="3"/>
  <c r="P81" i="3"/>
  <c r="L81" i="3"/>
  <c r="H81" i="3"/>
  <c r="AC81" i="3"/>
  <c r="W81" i="3"/>
  <c r="R81" i="3"/>
  <c r="M81" i="3"/>
  <c r="G81" i="3"/>
  <c r="AA81" i="3"/>
  <c r="V81" i="3"/>
  <c r="Q81" i="3"/>
  <c r="K81" i="3"/>
  <c r="F81" i="3"/>
  <c r="Y81" i="3"/>
  <c r="N81" i="3"/>
  <c r="U81" i="3"/>
  <c r="J81" i="3"/>
  <c r="Z81" i="3"/>
  <c r="I12" i="3"/>
  <c r="N12" i="3"/>
  <c r="T12" i="3"/>
  <c r="I14" i="3"/>
  <c r="N14" i="3"/>
  <c r="T14" i="3"/>
  <c r="I16" i="3"/>
  <c r="N16" i="3"/>
  <c r="J18" i="3"/>
  <c r="R18" i="3"/>
  <c r="J22" i="3"/>
  <c r="R22" i="3"/>
  <c r="J26" i="3"/>
  <c r="R26" i="3"/>
  <c r="J30" i="3"/>
  <c r="R30" i="3"/>
  <c r="I59" i="3"/>
  <c r="Q59" i="3"/>
  <c r="Y59" i="3"/>
  <c r="AB64" i="3"/>
  <c r="X64" i="3"/>
  <c r="T64" i="3"/>
  <c r="P64" i="3"/>
  <c r="L64" i="3"/>
  <c r="H64" i="3"/>
  <c r="AA64" i="3"/>
  <c r="V64" i="3"/>
  <c r="Q64" i="3"/>
  <c r="K64" i="3"/>
  <c r="F64" i="3"/>
  <c r="Z64" i="3"/>
  <c r="U64" i="3"/>
  <c r="O64" i="3"/>
  <c r="J64" i="3"/>
  <c r="M64" i="3"/>
  <c r="W64" i="3"/>
  <c r="G66" i="3"/>
  <c r="Q66" i="3"/>
  <c r="AB66" i="3"/>
  <c r="AA67" i="3"/>
  <c r="W67" i="3"/>
  <c r="S67" i="3"/>
  <c r="O67" i="3"/>
  <c r="K67" i="3"/>
  <c r="G67" i="3"/>
  <c r="Y67" i="3"/>
  <c r="T67" i="3"/>
  <c r="N67" i="3"/>
  <c r="I67" i="3"/>
  <c r="AC67" i="3"/>
  <c r="X67" i="3"/>
  <c r="R67" i="3"/>
  <c r="M67" i="3"/>
  <c r="H67" i="3"/>
  <c r="P67" i="3"/>
  <c r="Z67" i="3"/>
  <c r="AB68" i="3"/>
  <c r="X68" i="3"/>
  <c r="T68" i="3"/>
  <c r="P68" i="3"/>
  <c r="L68" i="3"/>
  <c r="H68" i="3"/>
  <c r="AC68" i="3"/>
  <c r="W68" i="3"/>
  <c r="R68" i="3"/>
  <c r="M68" i="3"/>
  <c r="G68" i="3"/>
  <c r="AA68" i="3"/>
  <c r="V68" i="3"/>
  <c r="Q68" i="3"/>
  <c r="K68" i="3"/>
  <c r="F68" i="3"/>
  <c r="O68" i="3"/>
  <c r="Z68" i="3"/>
  <c r="M77" i="3"/>
  <c r="AC82" i="3"/>
  <c r="Y82" i="3"/>
  <c r="U82" i="3"/>
  <c r="Q82" i="3"/>
  <c r="M82" i="3"/>
  <c r="I82" i="3"/>
  <c r="AB82" i="3"/>
  <c r="W82" i="3"/>
  <c r="R82" i="3"/>
  <c r="L82" i="3"/>
  <c r="G82" i="3"/>
  <c r="AA82" i="3"/>
  <c r="V82" i="3"/>
  <c r="P82" i="3"/>
  <c r="K82" i="3"/>
  <c r="F82" i="3"/>
  <c r="S82" i="3"/>
  <c r="H82" i="3"/>
  <c r="Z82" i="3"/>
  <c r="O82" i="3"/>
  <c r="T82" i="3"/>
  <c r="K87" i="3"/>
  <c r="AB110" i="3"/>
  <c r="X110" i="3"/>
  <c r="T110" i="3"/>
  <c r="P110" i="3"/>
  <c r="L110" i="3"/>
  <c r="H110" i="3"/>
  <c r="AA110" i="3"/>
  <c r="V110" i="3"/>
  <c r="Q110" i="3"/>
  <c r="K110" i="3"/>
  <c r="F110" i="3"/>
  <c r="Y110" i="3"/>
  <c r="S110" i="3"/>
  <c r="N110" i="3"/>
  <c r="I110" i="3"/>
  <c r="U110" i="3"/>
  <c r="J110" i="3"/>
  <c r="AC110" i="3"/>
  <c r="R110" i="3"/>
  <c r="G110" i="3"/>
  <c r="O110" i="3"/>
  <c r="M110" i="3"/>
  <c r="AA12" i="3"/>
  <c r="W12" i="3"/>
  <c r="S12" i="3"/>
  <c r="O12" i="3"/>
  <c r="K12" i="3"/>
  <c r="G12" i="3"/>
  <c r="J12" i="3"/>
  <c r="P12" i="3"/>
  <c r="U12" i="3"/>
  <c r="Z12" i="3"/>
  <c r="AA14" i="3"/>
  <c r="W14" i="3"/>
  <c r="S14" i="3"/>
  <c r="O14" i="3"/>
  <c r="K14" i="3"/>
  <c r="G14" i="3"/>
  <c r="J14" i="3"/>
  <c r="P14" i="3"/>
  <c r="U14" i="3"/>
  <c r="Z14" i="3"/>
  <c r="AB16" i="3"/>
  <c r="X16" i="3"/>
  <c r="T16" i="3"/>
  <c r="P16" i="3"/>
  <c r="AA16" i="3"/>
  <c r="W16" i="3"/>
  <c r="S16" i="3"/>
  <c r="O16" i="3"/>
  <c r="K16" i="3"/>
  <c r="G16" i="3"/>
  <c r="J16" i="3"/>
  <c r="Q16" i="3"/>
  <c r="Y16" i="3"/>
  <c r="AB18" i="3"/>
  <c r="X18" i="3"/>
  <c r="T18" i="3"/>
  <c r="P18" i="3"/>
  <c r="L18" i="3"/>
  <c r="H18" i="3"/>
  <c r="AA18" i="3"/>
  <c r="W18" i="3"/>
  <c r="S18" i="3"/>
  <c r="O18" i="3"/>
  <c r="K18" i="3"/>
  <c r="G18" i="3"/>
  <c r="M18" i="3"/>
  <c r="U18" i="3"/>
  <c r="AC18" i="3"/>
  <c r="AB22" i="3"/>
  <c r="X22" i="3"/>
  <c r="T22" i="3"/>
  <c r="P22" i="3"/>
  <c r="L22" i="3"/>
  <c r="H22" i="3"/>
  <c r="AA22" i="3"/>
  <c r="W22" i="3"/>
  <c r="S22" i="3"/>
  <c r="O22" i="3"/>
  <c r="K22" i="3"/>
  <c r="G22" i="3"/>
  <c r="M22" i="3"/>
  <c r="U22" i="3"/>
  <c r="AC22" i="3"/>
  <c r="AB26" i="3"/>
  <c r="X26" i="3"/>
  <c r="T26" i="3"/>
  <c r="P26" i="3"/>
  <c r="L26" i="3"/>
  <c r="H26" i="3"/>
  <c r="AA26" i="3"/>
  <c r="W26" i="3"/>
  <c r="S26" i="3"/>
  <c r="O26" i="3"/>
  <c r="K26" i="3"/>
  <c r="G26" i="3"/>
  <c r="M26" i="3"/>
  <c r="U26" i="3"/>
  <c r="AC26" i="3"/>
  <c r="AB30" i="3"/>
  <c r="X30" i="3"/>
  <c r="T30" i="3"/>
  <c r="P30" i="3"/>
  <c r="L30" i="3"/>
  <c r="H30" i="3"/>
  <c r="AA30" i="3"/>
  <c r="W30" i="3"/>
  <c r="S30" i="3"/>
  <c r="O30" i="3"/>
  <c r="K30" i="3"/>
  <c r="G30" i="3"/>
  <c r="M30" i="3"/>
  <c r="U30" i="3"/>
  <c r="AC30" i="3"/>
  <c r="AB34" i="3"/>
  <c r="X34" i="3"/>
  <c r="T34" i="3"/>
  <c r="P34" i="3"/>
  <c r="L34" i="3"/>
  <c r="H34" i="3"/>
  <c r="AA34" i="3"/>
  <c r="W34" i="3"/>
  <c r="S34" i="3"/>
  <c r="O34" i="3"/>
  <c r="K34" i="3"/>
  <c r="G34" i="3"/>
  <c r="M34" i="3"/>
  <c r="U34" i="3"/>
  <c r="AC34" i="3"/>
  <c r="AB38" i="3"/>
  <c r="X38" i="3"/>
  <c r="T38" i="3"/>
  <c r="P38" i="3"/>
  <c r="L38" i="3"/>
  <c r="H38" i="3"/>
  <c r="AA38" i="3"/>
  <c r="W38" i="3"/>
  <c r="S38" i="3"/>
  <c r="O38" i="3"/>
  <c r="K38" i="3"/>
  <c r="G38" i="3"/>
  <c r="M38" i="3"/>
  <c r="U38" i="3"/>
  <c r="AC38" i="3"/>
  <c r="AB42" i="3"/>
  <c r="X42" i="3"/>
  <c r="T42" i="3"/>
  <c r="P42" i="3"/>
  <c r="L42" i="3"/>
  <c r="H42" i="3"/>
  <c r="AA42" i="3"/>
  <c r="W42" i="3"/>
  <c r="S42" i="3"/>
  <c r="O42" i="3"/>
  <c r="G42" i="3"/>
  <c r="M42" i="3"/>
  <c r="U42" i="3"/>
  <c r="AC42" i="3"/>
  <c r="L59" i="3"/>
  <c r="T59" i="3"/>
  <c r="AB59" i="3"/>
  <c r="AB60" i="3"/>
  <c r="X60" i="3"/>
  <c r="T60" i="3"/>
  <c r="Z60" i="3"/>
  <c r="U60" i="3"/>
  <c r="P60" i="3"/>
  <c r="L60" i="3"/>
  <c r="H60" i="3"/>
  <c r="Y60" i="3"/>
  <c r="S60" i="3"/>
  <c r="O60" i="3"/>
  <c r="K60" i="3"/>
  <c r="G60" i="3"/>
  <c r="M60" i="3"/>
  <c r="V60" i="3"/>
  <c r="N64" i="3"/>
  <c r="Y64" i="3"/>
  <c r="H66" i="3"/>
  <c r="S66" i="3"/>
  <c r="AC66" i="3"/>
  <c r="F67" i="3"/>
  <c r="Q67" i="3"/>
  <c r="AB67" i="3"/>
  <c r="I68" i="3"/>
  <c r="S68" i="3"/>
  <c r="AC69" i="3"/>
  <c r="Y69" i="3"/>
  <c r="U69" i="3"/>
  <c r="Q69" i="3"/>
  <c r="M69" i="3"/>
  <c r="I69" i="3"/>
  <c r="AB69" i="3"/>
  <c r="W69" i="3"/>
  <c r="R69" i="3"/>
  <c r="L69" i="3"/>
  <c r="G69" i="3"/>
  <c r="AA69" i="3"/>
  <c r="V69" i="3"/>
  <c r="P69" i="3"/>
  <c r="K69" i="3"/>
  <c r="F69" i="3"/>
  <c r="N69" i="3"/>
  <c r="X69" i="3"/>
  <c r="AB72" i="3"/>
  <c r="X72" i="3"/>
  <c r="T72" i="3"/>
  <c r="P72" i="3"/>
  <c r="L72" i="3"/>
  <c r="H72" i="3"/>
  <c r="Y72" i="3"/>
  <c r="S72" i="3"/>
  <c r="N72" i="3"/>
  <c r="I72" i="3"/>
  <c r="AC72" i="3"/>
  <c r="W72" i="3"/>
  <c r="R72" i="3"/>
  <c r="M72" i="3"/>
  <c r="G72" i="3"/>
  <c r="O72" i="3"/>
  <c r="Z72" i="3"/>
  <c r="N77" i="3"/>
  <c r="X82" i="3"/>
  <c r="Q87" i="3"/>
  <c r="Z108" i="3"/>
  <c r="V108" i="3"/>
  <c r="R108" i="3"/>
  <c r="N108" i="3"/>
  <c r="J108" i="3"/>
  <c r="F108" i="3"/>
  <c r="Y108" i="3"/>
  <c r="T108" i="3"/>
  <c r="O108" i="3"/>
  <c r="I108" i="3"/>
  <c r="AB108" i="3"/>
  <c r="W108" i="3"/>
  <c r="Q108" i="3"/>
  <c r="L108" i="3"/>
  <c r="G108" i="3"/>
  <c r="X108" i="3"/>
  <c r="M108" i="3"/>
  <c r="U108" i="3"/>
  <c r="K108" i="3"/>
  <c r="S108" i="3"/>
  <c r="P108" i="3"/>
  <c r="W110" i="3"/>
  <c r="AA113" i="3"/>
  <c r="W113" i="3"/>
  <c r="S113" i="3"/>
  <c r="O113" i="3"/>
  <c r="K113" i="3"/>
  <c r="G113" i="3"/>
  <c r="Y113" i="3"/>
  <c r="T113" i="3"/>
  <c r="N113" i="3"/>
  <c r="I113" i="3"/>
  <c r="AB113" i="3"/>
  <c r="V113" i="3"/>
  <c r="Q113" i="3"/>
  <c r="L113" i="3"/>
  <c r="F113" i="3"/>
  <c r="U113" i="3"/>
  <c r="J113" i="3"/>
  <c r="AC113" i="3"/>
  <c r="R113" i="3"/>
  <c r="H113" i="3"/>
  <c r="X113" i="3"/>
  <c r="P113" i="3"/>
  <c r="I13" i="3"/>
  <c r="M13" i="3"/>
  <c r="Q13" i="3"/>
  <c r="U13" i="3"/>
  <c r="Y13" i="3"/>
  <c r="I15" i="3"/>
  <c r="M15" i="3"/>
  <c r="Q15" i="3"/>
  <c r="U15" i="3"/>
  <c r="Y15" i="3"/>
  <c r="I17" i="3"/>
  <c r="M17" i="3"/>
  <c r="Q17" i="3"/>
  <c r="U17" i="3"/>
  <c r="Y17" i="3"/>
  <c r="I19" i="3"/>
  <c r="M19" i="3"/>
  <c r="Q19" i="3"/>
  <c r="U19" i="3"/>
  <c r="Y19" i="3"/>
  <c r="I21" i="3"/>
  <c r="M21" i="3"/>
  <c r="Q21" i="3"/>
  <c r="U21" i="3"/>
  <c r="Y21" i="3"/>
  <c r="I23" i="3"/>
  <c r="M23" i="3"/>
  <c r="Q23" i="3"/>
  <c r="U23" i="3"/>
  <c r="Y23" i="3"/>
  <c r="I25" i="3"/>
  <c r="M25" i="3"/>
  <c r="Q25" i="3"/>
  <c r="U25" i="3"/>
  <c r="Y25" i="3"/>
  <c r="I27" i="3"/>
  <c r="M27" i="3"/>
  <c r="Q27" i="3"/>
  <c r="U27" i="3"/>
  <c r="Y27" i="3"/>
  <c r="I29" i="3"/>
  <c r="M29" i="3"/>
  <c r="Q29" i="3"/>
  <c r="U29" i="3"/>
  <c r="Y29" i="3"/>
  <c r="I31" i="3"/>
  <c r="M31" i="3"/>
  <c r="Q31" i="3"/>
  <c r="U31" i="3"/>
  <c r="Y31" i="3"/>
  <c r="I33" i="3"/>
  <c r="M33" i="3"/>
  <c r="Q33" i="3"/>
  <c r="U33" i="3"/>
  <c r="Y33" i="3"/>
  <c r="I35" i="3"/>
  <c r="M35" i="3"/>
  <c r="Q35" i="3"/>
  <c r="U35" i="3"/>
  <c r="Y35" i="3"/>
  <c r="I37" i="3"/>
  <c r="M37" i="3"/>
  <c r="Q37" i="3"/>
  <c r="U37" i="3"/>
  <c r="Y37" i="3"/>
  <c r="I39" i="3"/>
  <c r="M39" i="3"/>
  <c r="Q39" i="3"/>
  <c r="U39" i="3"/>
  <c r="Y39" i="3"/>
  <c r="I41" i="3"/>
  <c r="M41" i="3"/>
  <c r="Q41" i="3"/>
  <c r="U41" i="3"/>
  <c r="Y41" i="3"/>
  <c r="AC61" i="3"/>
  <c r="Y61" i="3"/>
  <c r="U61" i="3"/>
  <c r="Q61" i="3"/>
  <c r="M61" i="3"/>
  <c r="I61" i="3"/>
  <c r="H61" i="3"/>
  <c r="N61" i="3"/>
  <c r="S61" i="3"/>
  <c r="X61" i="3"/>
  <c r="I71" i="3"/>
  <c r="N71" i="3"/>
  <c r="T71" i="3"/>
  <c r="G73" i="3"/>
  <c r="M73" i="3"/>
  <c r="U73" i="3"/>
  <c r="Z75" i="3"/>
  <c r="V75" i="3"/>
  <c r="R75" i="3"/>
  <c r="N75" i="3"/>
  <c r="J75" i="3"/>
  <c r="F75" i="3"/>
  <c r="Y75" i="3"/>
  <c r="T75" i="3"/>
  <c r="O75" i="3"/>
  <c r="AC75" i="3"/>
  <c r="X75" i="3"/>
  <c r="S75" i="3"/>
  <c r="M75" i="3"/>
  <c r="H75" i="3"/>
  <c r="L75" i="3"/>
  <c r="W75" i="3"/>
  <c r="N76" i="3"/>
  <c r="H78" i="3"/>
  <c r="Z79" i="3"/>
  <c r="V79" i="3"/>
  <c r="R79" i="3"/>
  <c r="N79" i="3"/>
  <c r="J79" i="3"/>
  <c r="F79" i="3"/>
  <c r="AA79" i="3"/>
  <c r="U79" i="3"/>
  <c r="P79" i="3"/>
  <c r="K79" i="3"/>
  <c r="Y79" i="3"/>
  <c r="T79" i="3"/>
  <c r="O79" i="3"/>
  <c r="I79" i="3"/>
  <c r="L79" i="3"/>
  <c r="W79" i="3"/>
  <c r="I83" i="3"/>
  <c r="Z89" i="3"/>
  <c r="V89" i="3"/>
  <c r="R89" i="3"/>
  <c r="N89" i="3"/>
  <c r="J89" i="3"/>
  <c r="F89" i="3"/>
  <c r="AB89" i="3"/>
  <c r="X89" i="3"/>
  <c r="T89" i="3"/>
  <c r="P89" i="3"/>
  <c r="L89" i="3"/>
  <c r="H89" i="3"/>
  <c r="AA89" i="3"/>
  <c r="S89" i="3"/>
  <c r="K89" i="3"/>
  <c r="Y89" i="3"/>
  <c r="Q89" i="3"/>
  <c r="I89" i="3"/>
  <c r="U89" i="3"/>
  <c r="Z115" i="3"/>
  <c r="V115" i="3"/>
  <c r="R115" i="3"/>
  <c r="N115" i="3"/>
  <c r="J115" i="3"/>
  <c r="F115" i="3"/>
  <c r="AC115" i="3"/>
  <c r="Y115" i="3"/>
  <c r="U115" i="3"/>
  <c r="Q115" i="3"/>
  <c r="M115" i="3"/>
  <c r="I115" i="3"/>
  <c r="X115" i="3"/>
  <c r="P115" i="3"/>
  <c r="H115" i="3"/>
  <c r="AB115" i="3"/>
  <c r="T115" i="3"/>
  <c r="L115" i="3"/>
  <c r="AA115" i="3"/>
  <c r="K115" i="3"/>
  <c r="W115" i="3"/>
  <c r="G115" i="3"/>
  <c r="AA71" i="3"/>
  <c r="W71" i="3"/>
  <c r="S71" i="3"/>
  <c r="O71" i="3"/>
  <c r="K71" i="3"/>
  <c r="G71" i="3"/>
  <c r="J71" i="3"/>
  <c r="P71" i="3"/>
  <c r="U71" i="3"/>
  <c r="Z71" i="3"/>
  <c r="AB73" i="3"/>
  <c r="X73" i="3"/>
  <c r="T73" i="3"/>
  <c r="P73" i="3"/>
  <c r="L73" i="3"/>
  <c r="Y73" i="3"/>
  <c r="S73" i="3"/>
  <c r="N73" i="3"/>
  <c r="I73" i="3"/>
  <c r="H73" i="3"/>
  <c r="O73" i="3"/>
  <c r="V73" i="3"/>
  <c r="AC73" i="3"/>
  <c r="AA76" i="3"/>
  <c r="W76" i="3"/>
  <c r="S76" i="3"/>
  <c r="O76" i="3"/>
  <c r="K76" i="3"/>
  <c r="G76" i="3"/>
  <c r="AC76" i="3"/>
  <c r="X76" i="3"/>
  <c r="R76" i="3"/>
  <c r="M76" i="3"/>
  <c r="H76" i="3"/>
  <c r="AB76" i="3"/>
  <c r="V76" i="3"/>
  <c r="Q76" i="3"/>
  <c r="L76" i="3"/>
  <c r="F76" i="3"/>
  <c r="P76" i="3"/>
  <c r="Z76" i="3"/>
  <c r="AC78" i="3"/>
  <c r="Y78" i="3"/>
  <c r="U78" i="3"/>
  <c r="Q78" i="3"/>
  <c r="M78" i="3"/>
  <c r="I78" i="3"/>
  <c r="AA78" i="3"/>
  <c r="V78" i="3"/>
  <c r="P78" i="3"/>
  <c r="K78" i="3"/>
  <c r="F78" i="3"/>
  <c r="Z78" i="3"/>
  <c r="T78" i="3"/>
  <c r="O78" i="3"/>
  <c r="J78" i="3"/>
  <c r="L78" i="3"/>
  <c r="W78" i="3"/>
  <c r="Z83" i="3"/>
  <c r="V83" i="3"/>
  <c r="R83" i="3"/>
  <c r="N83" i="3"/>
  <c r="J83" i="3"/>
  <c r="F83" i="3"/>
  <c r="AB83" i="3"/>
  <c r="W83" i="3"/>
  <c r="Q83" i="3"/>
  <c r="L83" i="3"/>
  <c r="G83" i="3"/>
  <c r="AA83" i="3"/>
  <c r="U83" i="3"/>
  <c r="P83" i="3"/>
  <c r="K83" i="3"/>
  <c r="M83" i="3"/>
  <c r="X83" i="3"/>
  <c r="Z85" i="3"/>
  <c r="V85" i="3"/>
  <c r="R85" i="3"/>
  <c r="N85" i="3"/>
  <c r="J85" i="3"/>
  <c r="F85" i="3"/>
  <c r="AB85" i="3"/>
  <c r="X85" i="3"/>
  <c r="T85" i="3"/>
  <c r="P85" i="3"/>
  <c r="L85" i="3"/>
  <c r="H85" i="3"/>
  <c r="Y85" i="3"/>
  <c r="Q85" i="3"/>
  <c r="I85" i="3"/>
  <c r="W85" i="3"/>
  <c r="O85" i="3"/>
  <c r="G85" i="3"/>
  <c r="U85" i="3"/>
  <c r="AB120" i="3"/>
  <c r="X120" i="3"/>
  <c r="AA120" i="3"/>
  <c r="W120" i="3"/>
  <c r="S120" i="3"/>
  <c r="O120" i="3"/>
  <c r="K120" i="3"/>
  <c r="G120" i="3"/>
  <c r="Z120" i="3"/>
  <c r="V120" i="3"/>
  <c r="R120" i="3"/>
  <c r="N120" i="3"/>
  <c r="J120" i="3"/>
  <c r="F120" i="3"/>
  <c r="Y120" i="3"/>
  <c r="P120" i="3"/>
  <c r="H120" i="3"/>
  <c r="T120" i="3"/>
  <c r="L120" i="3"/>
  <c r="Q120" i="3"/>
  <c r="M120" i="3"/>
  <c r="Z123" i="3"/>
  <c r="V123" i="3"/>
  <c r="R123" i="3"/>
  <c r="N123" i="3"/>
  <c r="AA123" i="3"/>
  <c r="U123" i="3"/>
  <c r="P123" i="3"/>
  <c r="K123" i="3"/>
  <c r="G123" i="3"/>
  <c r="Y123" i="3"/>
  <c r="T123" i="3"/>
  <c r="O123" i="3"/>
  <c r="J123" i="3"/>
  <c r="F123" i="3"/>
  <c r="AC123" i="3"/>
  <c r="X123" i="3"/>
  <c r="S123" i="3"/>
  <c r="M123" i="3"/>
  <c r="I123" i="3"/>
  <c r="W123" i="3"/>
  <c r="L123" i="3"/>
  <c r="Q123" i="3"/>
  <c r="H123" i="3"/>
  <c r="AC74" i="3"/>
  <c r="Y74" i="3"/>
  <c r="U74" i="3"/>
  <c r="Q74" i="3"/>
  <c r="M74" i="3"/>
  <c r="I74" i="3"/>
  <c r="H74" i="3"/>
  <c r="N74" i="3"/>
  <c r="S74" i="3"/>
  <c r="X74" i="3"/>
  <c r="I84" i="3"/>
  <c r="N84" i="3"/>
  <c r="T84" i="3"/>
  <c r="AA86" i="3"/>
  <c r="W86" i="3"/>
  <c r="S86" i="3"/>
  <c r="O86" i="3"/>
  <c r="K86" i="3"/>
  <c r="G86" i="3"/>
  <c r="AC86" i="3"/>
  <c r="Y86" i="3"/>
  <c r="U86" i="3"/>
  <c r="Q86" i="3"/>
  <c r="M86" i="3"/>
  <c r="I86" i="3"/>
  <c r="J86" i="3"/>
  <c r="R86" i="3"/>
  <c r="Z86" i="3"/>
  <c r="H107" i="3"/>
  <c r="I114" i="3"/>
  <c r="AA116" i="3"/>
  <c r="W116" i="3"/>
  <c r="S116" i="3"/>
  <c r="O116" i="3"/>
  <c r="K116" i="3"/>
  <c r="G116" i="3"/>
  <c r="Z116" i="3"/>
  <c r="V116" i="3"/>
  <c r="R116" i="3"/>
  <c r="N116" i="3"/>
  <c r="J116" i="3"/>
  <c r="F116" i="3"/>
  <c r="AB116" i="3"/>
  <c r="T116" i="3"/>
  <c r="L116" i="3"/>
  <c r="X116" i="3"/>
  <c r="P116" i="3"/>
  <c r="H116" i="3"/>
  <c r="U116" i="3"/>
  <c r="AC118" i="3"/>
  <c r="Y118" i="3"/>
  <c r="U118" i="3"/>
  <c r="Q118" i="3"/>
  <c r="M118" i="3"/>
  <c r="I118" i="3"/>
  <c r="AB118" i="3"/>
  <c r="X118" i="3"/>
  <c r="T118" i="3"/>
  <c r="P118" i="3"/>
  <c r="L118" i="3"/>
  <c r="H118" i="3"/>
  <c r="W118" i="3"/>
  <c r="O118" i="3"/>
  <c r="G118" i="3"/>
  <c r="AA118" i="3"/>
  <c r="S118" i="3"/>
  <c r="K118" i="3"/>
  <c r="N118" i="3"/>
  <c r="Z119" i="3"/>
  <c r="V119" i="3"/>
  <c r="R119" i="3"/>
  <c r="N119" i="3"/>
  <c r="J119" i="3"/>
  <c r="F119" i="3"/>
  <c r="AC119" i="3"/>
  <c r="Y119" i="3"/>
  <c r="U119" i="3"/>
  <c r="Q119" i="3"/>
  <c r="M119" i="3"/>
  <c r="I119" i="3"/>
  <c r="AB119" i="3"/>
  <c r="T119" i="3"/>
  <c r="L119" i="3"/>
  <c r="X119" i="3"/>
  <c r="P119" i="3"/>
  <c r="H119" i="3"/>
  <c r="O119" i="3"/>
  <c r="AA126" i="3"/>
  <c r="W126" i="3"/>
  <c r="S126" i="3"/>
  <c r="O126" i="3"/>
  <c r="K126" i="3"/>
  <c r="G126" i="3"/>
  <c r="AC126" i="3"/>
  <c r="Y126" i="3"/>
  <c r="U126" i="3"/>
  <c r="Q126" i="3"/>
  <c r="M126" i="3"/>
  <c r="I126" i="3"/>
  <c r="X126" i="3"/>
  <c r="P126" i="3"/>
  <c r="H126" i="3"/>
  <c r="V126" i="3"/>
  <c r="N126" i="3"/>
  <c r="F126" i="3"/>
  <c r="AB126" i="3"/>
  <c r="T126" i="3"/>
  <c r="L126" i="3"/>
  <c r="R126" i="3"/>
  <c r="AC84" i="3"/>
  <c r="Y84" i="3"/>
  <c r="U84" i="3"/>
  <c r="AA84" i="3"/>
  <c r="W84" i="3"/>
  <c r="S84" i="3"/>
  <c r="O84" i="3"/>
  <c r="K84" i="3"/>
  <c r="G84" i="3"/>
  <c r="J84" i="3"/>
  <c r="P84" i="3"/>
  <c r="V84" i="3"/>
  <c r="AC107" i="3"/>
  <c r="Y107" i="3"/>
  <c r="U107" i="3"/>
  <c r="Q107" i="3"/>
  <c r="M107" i="3"/>
  <c r="I107" i="3"/>
  <c r="Z107" i="3"/>
  <c r="T107" i="3"/>
  <c r="O107" i="3"/>
  <c r="J107" i="3"/>
  <c r="AB107" i="3"/>
  <c r="W107" i="3"/>
  <c r="R107" i="3"/>
  <c r="L107" i="3"/>
  <c r="G107" i="3"/>
  <c r="K107" i="3"/>
  <c r="V107" i="3"/>
  <c r="AC114" i="3"/>
  <c r="Y114" i="3"/>
  <c r="U114" i="3"/>
  <c r="Q114" i="3"/>
  <c r="AB114" i="3"/>
  <c r="X114" i="3"/>
  <c r="T114" i="3"/>
  <c r="P114" i="3"/>
  <c r="L114" i="3"/>
  <c r="H114" i="3"/>
  <c r="AA114" i="3"/>
  <c r="S114" i="3"/>
  <c r="M114" i="3"/>
  <c r="G114" i="3"/>
  <c r="W114" i="3"/>
  <c r="O114" i="3"/>
  <c r="J114" i="3"/>
  <c r="K114" i="3"/>
  <c r="Z114" i="3"/>
  <c r="Z122" i="3"/>
  <c r="V122" i="3"/>
  <c r="R122" i="3"/>
  <c r="N122" i="3"/>
  <c r="J122" i="3"/>
  <c r="F122" i="3"/>
  <c r="AC122" i="3"/>
  <c r="Y122" i="3"/>
  <c r="U122" i="3"/>
  <c r="Q122" i="3"/>
  <c r="M122" i="3"/>
  <c r="I122" i="3"/>
  <c r="AB122" i="3"/>
  <c r="X122" i="3"/>
  <c r="T122" i="3"/>
  <c r="P122" i="3"/>
  <c r="L122" i="3"/>
  <c r="H122" i="3"/>
  <c r="S122" i="3"/>
  <c r="AA122" i="3"/>
  <c r="K122" i="3"/>
  <c r="W122" i="3"/>
  <c r="Z129" i="3"/>
  <c r="V129" i="3"/>
  <c r="R129" i="3"/>
  <c r="N129" i="3"/>
  <c r="J129" i="3"/>
  <c r="F129" i="3"/>
  <c r="AB129" i="3"/>
  <c r="X129" i="3"/>
  <c r="T129" i="3"/>
  <c r="P129" i="3"/>
  <c r="L129" i="3"/>
  <c r="H129" i="3"/>
  <c r="W129" i="3"/>
  <c r="O129" i="3"/>
  <c r="G129" i="3"/>
  <c r="AC129" i="3"/>
  <c r="U129" i="3"/>
  <c r="M129" i="3"/>
  <c r="AA129" i="3"/>
  <c r="S129" i="3"/>
  <c r="K129" i="3"/>
  <c r="Q129" i="3"/>
  <c r="G88" i="3"/>
  <c r="K88" i="3"/>
  <c r="O88" i="3"/>
  <c r="S88" i="3"/>
  <c r="W88" i="3"/>
  <c r="AA88" i="3"/>
  <c r="G106" i="3"/>
  <c r="M106" i="3"/>
  <c r="R106" i="3"/>
  <c r="W106" i="3"/>
  <c r="AA109" i="3"/>
  <c r="W109" i="3"/>
  <c r="S109" i="3"/>
  <c r="O109" i="3"/>
  <c r="K109" i="3"/>
  <c r="G109" i="3"/>
  <c r="J109" i="3"/>
  <c r="P109" i="3"/>
  <c r="U109" i="3"/>
  <c r="Z109" i="3"/>
  <c r="AC111" i="3"/>
  <c r="Y111" i="3"/>
  <c r="U111" i="3"/>
  <c r="Q111" i="3"/>
  <c r="M111" i="3"/>
  <c r="I111" i="3"/>
  <c r="H111" i="3"/>
  <c r="N111" i="3"/>
  <c r="S111" i="3"/>
  <c r="X111" i="3"/>
  <c r="H112" i="3"/>
  <c r="M112" i="3"/>
  <c r="S112" i="3"/>
  <c r="X112" i="3"/>
  <c r="I117" i="3"/>
  <c r="Q117" i="3"/>
  <c r="AB127" i="3"/>
  <c r="X127" i="3"/>
  <c r="T127" i="3"/>
  <c r="P127" i="3"/>
  <c r="L127" i="3"/>
  <c r="H127" i="3"/>
  <c r="Z127" i="3"/>
  <c r="V127" i="3"/>
  <c r="R127" i="3"/>
  <c r="N127" i="3"/>
  <c r="J127" i="3"/>
  <c r="F127" i="3"/>
  <c r="AA127" i="3"/>
  <c r="S127" i="3"/>
  <c r="K127" i="3"/>
  <c r="Y127" i="3"/>
  <c r="Q127" i="3"/>
  <c r="I127" i="3"/>
  <c r="W127" i="3"/>
  <c r="O127" i="3"/>
  <c r="G127" i="3"/>
  <c r="AC136" i="3"/>
  <c r="Y136" i="3"/>
  <c r="U136" i="3"/>
  <c r="Q136" i="3"/>
  <c r="M136" i="3"/>
  <c r="I136" i="3"/>
  <c r="AB136" i="3"/>
  <c r="X136" i="3"/>
  <c r="T136" i="3"/>
  <c r="P136" i="3"/>
  <c r="L136" i="3"/>
  <c r="H136" i="3"/>
  <c r="AA136" i="3"/>
  <c r="W136" i="3"/>
  <c r="S136" i="3"/>
  <c r="O136" i="3"/>
  <c r="K136" i="3"/>
  <c r="G136" i="3"/>
  <c r="Z136" i="3"/>
  <c r="J136" i="3"/>
  <c r="V136" i="3"/>
  <c r="F136" i="3"/>
  <c r="R136" i="3"/>
  <c r="I88" i="3"/>
  <c r="M88" i="3"/>
  <c r="Q88" i="3"/>
  <c r="U88" i="3"/>
  <c r="Y88" i="3"/>
  <c r="AB106" i="3"/>
  <c r="X106" i="3"/>
  <c r="T106" i="3"/>
  <c r="P106" i="3"/>
  <c r="L106" i="3"/>
  <c r="H106" i="3"/>
  <c r="J106" i="3"/>
  <c r="O106" i="3"/>
  <c r="U106" i="3"/>
  <c r="Z106" i="3"/>
  <c r="Z112" i="3"/>
  <c r="V112" i="3"/>
  <c r="R112" i="3"/>
  <c r="N112" i="3"/>
  <c r="J112" i="3"/>
  <c r="F112" i="3"/>
  <c r="K112" i="3"/>
  <c r="P112" i="3"/>
  <c r="U112" i="3"/>
  <c r="AA112" i="3"/>
  <c r="AB117" i="3"/>
  <c r="X117" i="3"/>
  <c r="T117" i="3"/>
  <c r="P117" i="3"/>
  <c r="L117" i="3"/>
  <c r="H117" i="3"/>
  <c r="AA117" i="3"/>
  <c r="W117" i="3"/>
  <c r="S117" i="3"/>
  <c r="O117" i="3"/>
  <c r="K117" i="3"/>
  <c r="G117" i="3"/>
  <c r="M117" i="3"/>
  <c r="U117" i="3"/>
  <c r="AC117" i="3"/>
  <c r="Z133" i="3"/>
  <c r="V133" i="3"/>
  <c r="R133" i="3"/>
  <c r="N133" i="3"/>
  <c r="J133" i="3"/>
  <c r="F133" i="3"/>
  <c r="AB133" i="3"/>
  <c r="X133" i="3"/>
  <c r="T133" i="3"/>
  <c r="P133" i="3"/>
  <c r="L133" i="3"/>
  <c r="H133" i="3"/>
  <c r="Y133" i="3"/>
  <c r="Q133" i="3"/>
  <c r="I133" i="3"/>
  <c r="W133" i="3"/>
  <c r="O133" i="3"/>
  <c r="G133" i="3"/>
  <c r="AC133" i="3"/>
  <c r="U133" i="3"/>
  <c r="M133" i="3"/>
  <c r="AA133" i="3"/>
  <c r="G121" i="3"/>
  <c r="K121" i="3"/>
  <c r="O121" i="3"/>
  <c r="S121" i="3"/>
  <c r="W121" i="3"/>
  <c r="AA121" i="3"/>
  <c r="I125" i="3"/>
  <c r="Q125" i="3"/>
  <c r="Y125" i="3"/>
  <c r="F130" i="3"/>
  <c r="N130" i="3"/>
  <c r="V130" i="3"/>
  <c r="I131" i="3"/>
  <c r="Q131" i="3"/>
  <c r="Y131" i="3"/>
  <c r="H134" i="3"/>
  <c r="AB135" i="3"/>
  <c r="X135" i="3"/>
  <c r="T135" i="3"/>
  <c r="P135" i="3"/>
  <c r="L135" i="3"/>
  <c r="H135" i="3"/>
  <c r="AA135" i="3"/>
  <c r="W135" i="3"/>
  <c r="S135" i="3"/>
  <c r="O135" i="3"/>
  <c r="K135" i="3"/>
  <c r="G135" i="3"/>
  <c r="Z135" i="3"/>
  <c r="V135" i="3"/>
  <c r="R135" i="3"/>
  <c r="N135" i="3"/>
  <c r="J135" i="3"/>
  <c r="F135" i="3"/>
  <c r="U135" i="3"/>
  <c r="H121" i="3"/>
  <c r="L121" i="3"/>
  <c r="P121" i="3"/>
  <c r="T121" i="3"/>
  <c r="X121" i="3"/>
  <c r="AB121" i="3"/>
  <c r="K125" i="3"/>
  <c r="S125" i="3"/>
  <c r="H130" i="3"/>
  <c r="P130" i="3"/>
  <c r="K131" i="3"/>
  <c r="S131" i="3"/>
  <c r="AA134" i="3"/>
  <c r="W134" i="3"/>
  <c r="S134" i="3"/>
  <c r="O134" i="3"/>
  <c r="K134" i="3"/>
  <c r="G134" i="3"/>
  <c r="Z134" i="3"/>
  <c r="V134" i="3"/>
  <c r="R134" i="3"/>
  <c r="N134" i="3"/>
  <c r="J134" i="3"/>
  <c r="AC134" i="3"/>
  <c r="Y134" i="3"/>
  <c r="U134" i="3"/>
  <c r="Q134" i="3"/>
  <c r="M134" i="3"/>
  <c r="I134" i="3"/>
  <c r="L134" i="3"/>
  <c r="AB134" i="3"/>
  <c r="I121" i="3"/>
  <c r="M121" i="3"/>
  <c r="Q121" i="3"/>
  <c r="U121" i="3"/>
  <c r="Y121" i="3"/>
  <c r="Z125" i="3"/>
  <c r="V125" i="3"/>
  <c r="R125" i="3"/>
  <c r="N125" i="3"/>
  <c r="J125" i="3"/>
  <c r="F125" i="3"/>
  <c r="AB125" i="3"/>
  <c r="X125" i="3"/>
  <c r="T125" i="3"/>
  <c r="P125" i="3"/>
  <c r="L125" i="3"/>
  <c r="H125" i="3"/>
  <c r="M125" i="3"/>
  <c r="U125" i="3"/>
  <c r="AC125" i="3"/>
  <c r="AA130" i="3"/>
  <c r="W130" i="3"/>
  <c r="S130" i="3"/>
  <c r="O130" i="3"/>
  <c r="K130" i="3"/>
  <c r="G130" i="3"/>
  <c r="AC130" i="3"/>
  <c r="Y130" i="3"/>
  <c r="U130" i="3"/>
  <c r="Q130" i="3"/>
  <c r="M130" i="3"/>
  <c r="I130" i="3"/>
  <c r="J130" i="3"/>
  <c r="R130" i="3"/>
  <c r="Z130" i="3"/>
  <c r="AB131" i="3"/>
  <c r="X131" i="3"/>
  <c r="T131" i="3"/>
  <c r="P131" i="3"/>
  <c r="L131" i="3"/>
  <c r="H131" i="3"/>
  <c r="Z131" i="3"/>
  <c r="V131" i="3"/>
  <c r="R131" i="3"/>
  <c r="N131" i="3"/>
  <c r="J131" i="3"/>
  <c r="F131" i="3"/>
  <c r="M131" i="3"/>
  <c r="U131" i="3"/>
  <c r="AC131" i="3"/>
  <c r="G124" i="3"/>
  <c r="K124" i="3"/>
  <c r="O124" i="3"/>
  <c r="S124" i="3"/>
  <c r="W124" i="3"/>
  <c r="AA124" i="3"/>
  <c r="G128" i="3"/>
  <c r="K128" i="3"/>
  <c r="O128" i="3"/>
  <c r="S128" i="3"/>
  <c r="W128" i="3"/>
  <c r="AA128" i="3"/>
  <c r="G132" i="3"/>
  <c r="K132" i="3"/>
  <c r="O132" i="3"/>
  <c r="S132" i="3"/>
  <c r="W132" i="3"/>
  <c r="AA132" i="3"/>
  <c r="I124" i="3"/>
  <c r="M124" i="3"/>
  <c r="Q124" i="3"/>
  <c r="U124" i="3"/>
  <c r="Y124" i="3"/>
  <c r="I128" i="3"/>
  <c r="M128" i="3"/>
  <c r="Q128" i="3"/>
  <c r="U128" i="3"/>
  <c r="Y128" i="3"/>
  <c r="I132" i="3"/>
  <c r="M132" i="3"/>
  <c r="Q132" i="3"/>
  <c r="U132" i="3"/>
  <c r="Y132" i="3"/>
  <c r="AC140" i="5" l="1"/>
  <c r="S140" i="5"/>
  <c r="AC138" i="5"/>
  <c r="V138" i="5"/>
  <c r="X136" i="5"/>
  <c r="W136" i="5"/>
  <c r="P136" i="5"/>
  <c r="O136" i="5"/>
  <c r="H136" i="5"/>
  <c r="G136" i="5"/>
  <c r="D136" i="5"/>
  <c r="C136" i="5"/>
  <c r="E136" i="5" s="1"/>
  <c r="S135" i="5"/>
  <c r="R135" i="5"/>
  <c r="D135" i="5"/>
  <c r="C135" i="5"/>
  <c r="E135" i="5" s="1"/>
  <c r="Z134" i="5"/>
  <c r="Y134" i="5"/>
  <c r="V134" i="5"/>
  <c r="R134" i="5"/>
  <c r="Q134" i="5"/>
  <c r="N134" i="5"/>
  <c r="J134" i="5"/>
  <c r="I134" i="5"/>
  <c r="F134" i="5"/>
  <c r="E134" i="5"/>
  <c r="D134" i="5"/>
  <c r="C134" i="5"/>
  <c r="E133" i="5"/>
  <c r="D133" i="5"/>
  <c r="C133" i="5"/>
  <c r="AA132" i="5"/>
  <c r="T132" i="5"/>
  <c r="K132" i="5"/>
  <c r="D132" i="5"/>
  <c r="C132" i="5"/>
  <c r="E132" i="5" s="1"/>
  <c r="AB132" i="5" s="1"/>
  <c r="W131" i="5"/>
  <c r="V131" i="5"/>
  <c r="O131" i="5"/>
  <c r="N131" i="5"/>
  <c r="G131" i="5"/>
  <c r="F131" i="5"/>
  <c r="D131" i="5"/>
  <c r="C131" i="5"/>
  <c r="E131" i="5" s="1"/>
  <c r="Z130" i="5"/>
  <c r="E130" i="5"/>
  <c r="D130" i="5"/>
  <c r="C130" i="5"/>
  <c r="AB129" i="5"/>
  <c r="Y129" i="5"/>
  <c r="T129" i="5"/>
  <c r="Q129" i="5"/>
  <c r="L129" i="5"/>
  <c r="I129" i="5"/>
  <c r="E129" i="5"/>
  <c r="D129" i="5"/>
  <c r="C129" i="5"/>
  <c r="X128" i="5"/>
  <c r="W128" i="5"/>
  <c r="P128" i="5"/>
  <c r="O128" i="5"/>
  <c r="H128" i="5"/>
  <c r="G128" i="5"/>
  <c r="D128" i="5"/>
  <c r="C128" i="5"/>
  <c r="E128" i="5" s="1"/>
  <c r="AA127" i="5"/>
  <c r="D127" i="5"/>
  <c r="C127" i="5"/>
  <c r="E127" i="5" s="1"/>
  <c r="Z126" i="5"/>
  <c r="Y126" i="5"/>
  <c r="V126" i="5"/>
  <c r="R126" i="5"/>
  <c r="Q126" i="5"/>
  <c r="N126" i="5"/>
  <c r="J126" i="5"/>
  <c r="I126" i="5"/>
  <c r="F126" i="5"/>
  <c r="E126" i="5"/>
  <c r="D126" i="5"/>
  <c r="C126" i="5"/>
  <c r="AC125" i="5"/>
  <c r="X125" i="5"/>
  <c r="P125" i="5"/>
  <c r="M125" i="5"/>
  <c r="H125" i="5"/>
  <c r="E125" i="5"/>
  <c r="D125" i="5"/>
  <c r="C125" i="5"/>
  <c r="T124" i="5"/>
  <c r="D124" i="5"/>
  <c r="C124" i="5"/>
  <c r="E124" i="5" s="1"/>
  <c r="W123" i="5"/>
  <c r="P123" i="5"/>
  <c r="O123" i="5"/>
  <c r="L123" i="5"/>
  <c r="H123" i="5"/>
  <c r="G123" i="5"/>
  <c r="D123" i="5"/>
  <c r="C123" i="5"/>
  <c r="E123" i="5" s="1"/>
  <c r="R122" i="5"/>
  <c r="D122" i="5"/>
  <c r="C122" i="5"/>
  <c r="E122" i="5" s="1"/>
  <c r="Y121" i="5"/>
  <c r="V121" i="5"/>
  <c r="Q121" i="5"/>
  <c r="N121" i="5"/>
  <c r="I121" i="5"/>
  <c r="F121" i="5"/>
  <c r="E121" i="5"/>
  <c r="Z121" i="5" s="1"/>
  <c r="D121" i="5"/>
  <c r="C121" i="5"/>
  <c r="E120" i="5"/>
  <c r="D120" i="5"/>
  <c r="C120" i="5"/>
  <c r="AB119" i="5"/>
  <c r="AA119" i="5"/>
  <c r="T119" i="5"/>
  <c r="L119" i="5"/>
  <c r="K119" i="5"/>
  <c r="D119" i="5"/>
  <c r="C119" i="5"/>
  <c r="E119" i="5" s="1"/>
  <c r="AA118" i="5"/>
  <c r="W118" i="5"/>
  <c r="V118" i="5"/>
  <c r="S118" i="5"/>
  <c r="O118" i="5"/>
  <c r="N118" i="5"/>
  <c r="K118" i="5"/>
  <c r="G118" i="5"/>
  <c r="F118" i="5"/>
  <c r="D118" i="5"/>
  <c r="C118" i="5"/>
  <c r="E118" i="5" s="1"/>
  <c r="U117" i="5"/>
  <c r="E117" i="5"/>
  <c r="R117" i="5" s="1"/>
  <c r="D117" i="5"/>
  <c r="C117" i="5"/>
  <c r="AB116" i="5"/>
  <c r="Y116" i="5"/>
  <c r="X116" i="5"/>
  <c r="T116" i="5"/>
  <c r="Q116" i="5"/>
  <c r="P116" i="5"/>
  <c r="L116" i="5"/>
  <c r="I116" i="5"/>
  <c r="H116" i="5"/>
  <c r="E116" i="5"/>
  <c r="D116" i="5"/>
  <c r="C116" i="5"/>
  <c r="X115" i="5"/>
  <c r="W115" i="5"/>
  <c r="Q115" i="5"/>
  <c r="L115" i="5"/>
  <c r="K115" i="5"/>
  <c r="G115" i="5"/>
  <c r="E115" i="5"/>
  <c r="D115" i="5"/>
  <c r="C115" i="5"/>
  <c r="AB114" i="5"/>
  <c r="W114" i="5"/>
  <c r="T114" i="5"/>
  <c r="O114" i="5"/>
  <c r="L114" i="5"/>
  <c r="G114" i="5"/>
  <c r="D114" i="5"/>
  <c r="C114" i="5"/>
  <c r="E114" i="5" s="1"/>
  <c r="Z113" i="5"/>
  <c r="W113" i="5"/>
  <c r="R113" i="5"/>
  <c r="J113" i="5"/>
  <c r="G113" i="5"/>
  <c r="D113" i="5"/>
  <c r="C113" i="5"/>
  <c r="E113" i="5" s="1"/>
  <c r="U112" i="5"/>
  <c r="E112" i="5"/>
  <c r="D112" i="5"/>
  <c r="C112" i="5"/>
  <c r="AC111" i="5"/>
  <c r="AB111" i="5"/>
  <c r="T111" i="5"/>
  <c r="M111" i="5"/>
  <c r="L111" i="5"/>
  <c r="E111" i="5"/>
  <c r="D111" i="5"/>
  <c r="C111" i="5"/>
  <c r="P110" i="5"/>
  <c r="D110" i="5"/>
  <c r="C110" i="5"/>
  <c r="E110" i="5" s="1"/>
  <c r="AA109" i="5"/>
  <c r="V109" i="5"/>
  <c r="S109" i="5"/>
  <c r="N109" i="5"/>
  <c r="K109" i="5"/>
  <c r="F109" i="5"/>
  <c r="D109" i="5"/>
  <c r="C109" i="5"/>
  <c r="E109" i="5" s="1"/>
  <c r="Z108" i="5"/>
  <c r="Y108" i="5"/>
  <c r="R108" i="5"/>
  <c r="Q108" i="5"/>
  <c r="J108" i="5"/>
  <c r="I108" i="5"/>
  <c r="E108" i="5"/>
  <c r="V108" i="5" s="1"/>
  <c r="D108" i="5"/>
  <c r="C108" i="5"/>
  <c r="Y107" i="5"/>
  <c r="X107" i="5"/>
  <c r="Q107" i="5"/>
  <c r="P107" i="5"/>
  <c r="I107" i="5"/>
  <c r="H107" i="5"/>
  <c r="E107" i="5"/>
  <c r="D107" i="5"/>
  <c r="C107" i="5"/>
  <c r="AB106" i="5"/>
  <c r="W106" i="5"/>
  <c r="T106" i="5"/>
  <c r="O106" i="5"/>
  <c r="L106" i="5"/>
  <c r="G106" i="5"/>
  <c r="D106" i="5"/>
  <c r="C106" i="5"/>
  <c r="E106" i="5" s="1"/>
  <c r="A97" i="5"/>
  <c r="AC95" i="5"/>
  <c r="AC93" i="5"/>
  <c r="S93" i="5"/>
  <c r="AC91" i="5"/>
  <c r="V91" i="5"/>
  <c r="AC89" i="5"/>
  <c r="P89" i="5"/>
  <c r="M89" i="5"/>
  <c r="E89" i="5"/>
  <c r="X89" i="5" s="1"/>
  <c r="D89" i="5"/>
  <c r="C89" i="5"/>
  <c r="T88" i="5"/>
  <c r="S88" i="5"/>
  <c r="D88" i="5"/>
  <c r="C88" i="5"/>
  <c r="E88" i="5" s="1"/>
  <c r="AA87" i="5"/>
  <c r="W87" i="5"/>
  <c r="V87" i="5"/>
  <c r="S87" i="5"/>
  <c r="O87" i="5"/>
  <c r="N87" i="5"/>
  <c r="K87" i="5"/>
  <c r="G87" i="5"/>
  <c r="F87" i="5"/>
  <c r="D87" i="5"/>
  <c r="C87" i="5"/>
  <c r="E87" i="5" s="1"/>
  <c r="AC86" i="5"/>
  <c r="R86" i="5"/>
  <c r="M86" i="5"/>
  <c r="E86" i="5"/>
  <c r="Z86" i="5" s="1"/>
  <c r="D86" i="5"/>
  <c r="C86" i="5"/>
  <c r="AB85" i="5"/>
  <c r="Y85" i="5"/>
  <c r="X85" i="5"/>
  <c r="T85" i="5"/>
  <c r="Q85" i="5"/>
  <c r="P85" i="5"/>
  <c r="L85" i="5"/>
  <c r="I85" i="5"/>
  <c r="H85" i="5"/>
  <c r="E85" i="5"/>
  <c r="D85" i="5"/>
  <c r="C85" i="5"/>
  <c r="AB84" i="5"/>
  <c r="X84" i="5"/>
  <c r="W84" i="5"/>
  <c r="T84" i="5"/>
  <c r="P84" i="5"/>
  <c r="O84" i="5"/>
  <c r="L84" i="5"/>
  <c r="H84" i="5"/>
  <c r="G84" i="5"/>
  <c r="D84" i="5"/>
  <c r="C84" i="5"/>
  <c r="E84" i="5" s="1"/>
  <c r="D83" i="5"/>
  <c r="C83" i="5"/>
  <c r="E83" i="5" s="1"/>
  <c r="Y82" i="5"/>
  <c r="V82" i="5"/>
  <c r="Q82" i="5"/>
  <c r="N82" i="5"/>
  <c r="I82" i="5"/>
  <c r="F82" i="5"/>
  <c r="E82" i="5"/>
  <c r="D82" i="5"/>
  <c r="C82" i="5"/>
  <c r="E81" i="5"/>
  <c r="D81" i="5"/>
  <c r="C81" i="5"/>
  <c r="AB80" i="5"/>
  <c r="AA80" i="5"/>
  <c r="T80" i="5"/>
  <c r="L80" i="5"/>
  <c r="K80" i="5"/>
  <c r="D80" i="5"/>
  <c r="C80" i="5"/>
  <c r="E80" i="5" s="1"/>
  <c r="AA79" i="5"/>
  <c r="W79" i="5"/>
  <c r="V79" i="5"/>
  <c r="S79" i="5"/>
  <c r="O79" i="5"/>
  <c r="N79" i="5"/>
  <c r="K79" i="5"/>
  <c r="G79" i="5"/>
  <c r="F79" i="5"/>
  <c r="D79" i="5"/>
  <c r="C79" i="5"/>
  <c r="E79" i="5" s="1"/>
  <c r="R78" i="5"/>
  <c r="E78" i="5"/>
  <c r="D78" i="5"/>
  <c r="C78" i="5"/>
  <c r="AB77" i="5"/>
  <c r="T77" i="5"/>
  <c r="L77" i="5"/>
  <c r="E77" i="5"/>
  <c r="D77" i="5"/>
  <c r="C77" i="5"/>
  <c r="AA76" i="5"/>
  <c r="S76" i="5"/>
  <c r="K76" i="5"/>
  <c r="H76" i="5"/>
  <c r="D76" i="5"/>
  <c r="C76" i="5"/>
  <c r="E76" i="5" s="1"/>
  <c r="X76" i="5" s="1"/>
  <c r="AA75" i="5"/>
  <c r="W75" i="5"/>
  <c r="V75" i="5"/>
  <c r="S75" i="5"/>
  <c r="O75" i="5"/>
  <c r="N75" i="5"/>
  <c r="K75" i="5"/>
  <c r="G75" i="5"/>
  <c r="F75" i="5"/>
  <c r="D75" i="5"/>
  <c r="C75" i="5"/>
  <c r="E75" i="5" s="1"/>
  <c r="Y74" i="5"/>
  <c r="T74" i="5"/>
  <c r="F74" i="5"/>
  <c r="D74" i="5"/>
  <c r="C74" i="5"/>
  <c r="E74" i="5" s="1"/>
  <c r="J74" i="5" s="1"/>
  <c r="Z73" i="5"/>
  <c r="V73" i="5"/>
  <c r="R73" i="5"/>
  <c r="N73" i="5"/>
  <c r="J73" i="5"/>
  <c r="F73" i="5"/>
  <c r="E73" i="5"/>
  <c r="Y73" i="5" s="1"/>
  <c r="D73" i="5"/>
  <c r="C73" i="5"/>
  <c r="AC72" i="5"/>
  <c r="Y72" i="5"/>
  <c r="M72" i="5"/>
  <c r="I72" i="5"/>
  <c r="E72" i="5"/>
  <c r="Q72" i="5" s="1"/>
  <c r="D72" i="5"/>
  <c r="C72" i="5"/>
  <c r="AA71" i="5"/>
  <c r="K71" i="5"/>
  <c r="D71" i="5"/>
  <c r="C71" i="5"/>
  <c r="E71" i="5" s="1"/>
  <c r="S71" i="5" s="1"/>
  <c r="Z70" i="5"/>
  <c r="J70" i="5"/>
  <c r="D70" i="5"/>
  <c r="C70" i="5"/>
  <c r="E70" i="5" s="1"/>
  <c r="R70" i="5" s="1"/>
  <c r="Z69" i="5"/>
  <c r="V69" i="5"/>
  <c r="R69" i="5"/>
  <c r="N69" i="5"/>
  <c r="J69" i="5"/>
  <c r="I69" i="5"/>
  <c r="F69" i="5"/>
  <c r="E69" i="5"/>
  <c r="D69" i="5"/>
  <c r="C69" i="5"/>
  <c r="E68" i="5"/>
  <c r="D68" i="5"/>
  <c r="C68" i="5"/>
  <c r="AA67" i="5"/>
  <c r="W67" i="5"/>
  <c r="S67" i="5"/>
  <c r="K67" i="5"/>
  <c r="G67" i="5"/>
  <c r="D67" i="5"/>
  <c r="C67" i="5"/>
  <c r="E67" i="5" s="1"/>
  <c r="Z66" i="5"/>
  <c r="V66" i="5"/>
  <c r="J66" i="5"/>
  <c r="F66" i="5"/>
  <c r="D66" i="5"/>
  <c r="C66" i="5"/>
  <c r="E66" i="5" s="1"/>
  <c r="Z65" i="5"/>
  <c r="V65" i="5"/>
  <c r="R65" i="5"/>
  <c r="N65" i="5"/>
  <c r="J65" i="5"/>
  <c r="F65" i="5"/>
  <c r="E65" i="5"/>
  <c r="Y65" i="5" s="1"/>
  <c r="D65" i="5"/>
  <c r="C65" i="5"/>
  <c r="AC64" i="5"/>
  <c r="Q64" i="5"/>
  <c r="M64" i="5"/>
  <c r="E64" i="5"/>
  <c r="D64" i="5"/>
  <c r="C64" i="5"/>
  <c r="D63" i="5"/>
  <c r="C63" i="5"/>
  <c r="E63" i="5" s="1"/>
  <c r="D62" i="5"/>
  <c r="C62" i="5"/>
  <c r="E62" i="5" s="1"/>
  <c r="V62" i="5" s="1"/>
  <c r="Z61" i="5"/>
  <c r="Y61" i="5"/>
  <c r="V61" i="5"/>
  <c r="R61" i="5"/>
  <c r="Q61" i="5"/>
  <c r="N61" i="5"/>
  <c r="J61" i="5"/>
  <c r="I61" i="5"/>
  <c r="F61" i="5"/>
  <c r="E61" i="5"/>
  <c r="D61" i="5"/>
  <c r="C61" i="5"/>
  <c r="Q60" i="5"/>
  <c r="E60" i="5"/>
  <c r="Y60" i="5" s="1"/>
  <c r="D60" i="5"/>
  <c r="C60" i="5"/>
  <c r="W59" i="5"/>
  <c r="S59" i="5"/>
  <c r="G59" i="5"/>
  <c r="D59" i="5"/>
  <c r="C59" i="5"/>
  <c r="E59" i="5" s="1"/>
  <c r="AA59" i="5" s="1"/>
  <c r="A50" i="5"/>
  <c r="AC48" i="5"/>
  <c r="AB42" i="5"/>
  <c r="X42" i="5"/>
  <c r="T42" i="5"/>
  <c r="P42" i="5"/>
  <c r="L42" i="5"/>
  <c r="H42" i="5"/>
  <c r="E42" i="5"/>
  <c r="Y42" i="5" s="1"/>
  <c r="D42" i="5"/>
  <c r="AA41" i="5"/>
  <c r="Z41" i="5"/>
  <c r="W41" i="5"/>
  <c r="V41" i="5"/>
  <c r="S41" i="5"/>
  <c r="R41" i="5"/>
  <c r="O41" i="5"/>
  <c r="N41" i="5"/>
  <c r="K41" i="5"/>
  <c r="J41" i="5"/>
  <c r="G41" i="5"/>
  <c r="F41" i="5"/>
  <c r="E41" i="5"/>
  <c r="AB41" i="5" s="1"/>
  <c r="D41" i="5"/>
  <c r="AB40" i="5"/>
  <c r="X40" i="5"/>
  <c r="T40" i="5"/>
  <c r="P40" i="5"/>
  <c r="L40" i="5"/>
  <c r="H40" i="5"/>
  <c r="E40" i="5"/>
  <c r="Y40" i="5" s="1"/>
  <c r="D40" i="5"/>
  <c r="AA39" i="5"/>
  <c r="Z39" i="5"/>
  <c r="W39" i="5"/>
  <c r="V39" i="5"/>
  <c r="S39" i="5"/>
  <c r="R39" i="5"/>
  <c r="O39" i="5"/>
  <c r="N39" i="5"/>
  <c r="K39" i="5"/>
  <c r="J39" i="5"/>
  <c r="G39" i="5"/>
  <c r="F39" i="5"/>
  <c r="E39" i="5"/>
  <c r="AB39" i="5" s="1"/>
  <c r="D39" i="5"/>
  <c r="AB38" i="5"/>
  <c r="X38" i="5"/>
  <c r="T38" i="5"/>
  <c r="P38" i="5"/>
  <c r="L38" i="5"/>
  <c r="H38" i="5"/>
  <c r="E38" i="5"/>
  <c r="Y38" i="5" s="1"/>
  <c r="D38" i="5"/>
  <c r="AA37" i="5"/>
  <c r="Z37" i="5"/>
  <c r="W37" i="5"/>
  <c r="V37" i="5"/>
  <c r="S37" i="5"/>
  <c r="R37" i="5"/>
  <c r="O37" i="5"/>
  <c r="N37" i="5"/>
  <c r="K37" i="5"/>
  <c r="J37" i="5"/>
  <c r="G37" i="5"/>
  <c r="F37" i="5"/>
  <c r="E37" i="5"/>
  <c r="AB37" i="5" s="1"/>
  <c r="D37" i="5"/>
  <c r="AB36" i="5"/>
  <c r="X36" i="5"/>
  <c r="T36" i="5"/>
  <c r="Q36" i="5"/>
  <c r="O36" i="5"/>
  <c r="L36" i="5"/>
  <c r="I36" i="5"/>
  <c r="G36" i="5"/>
  <c r="E36" i="5"/>
  <c r="Y36" i="5" s="1"/>
  <c r="D36" i="5"/>
  <c r="AA35" i="5"/>
  <c r="Y35" i="5"/>
  <c r="V35" i="5"/>
  <c r="S35" i="5"/>
  <c r="Q35" i="5"/>
  <c r="N35" i="5"/>
  <c r="K35" i="5"/>
  <c r="I35" i="5"/>
  <c r="F35" i="5"/>
  <c r="E35" i="5"/>
  <c r="AC35" i="5" s="1"/>
  <c r="D35" i="5"/>
  <c r="AB34" i="5"/>
  <c r="Y34" i="5"/>
  <c r="W34" i="5"/>
  <c r="T34" i="5"/>
  <c r="R34" i="5"/>
  <c r="P34" i="5"/>
  <c r="N34" i="5"/>
  <c r="L34" i="5"/>
  <c r="J34" i="5"/>
  <c r="H34" i="5"/>
  <c r="F34" i="5"/>
  <c r="E34" i="5"/>
  <c r="AC34" i="5" s="1"/>
  <c r="D34" i="5"/>
  <c r="AB33" i="5"/>
  <c r="AA33" i="5"/>
  <c r="Z33" i="5"/>
  <c r="X33" i="5"/>
  <c r="W33" i="5"/>
  <c r="V33" i="5"/>
  <c r="T33" i="5"/>
  <c r="S33" i="5"/>
  <c r="R33" i="5"/>
  <c r="P33" i="5"/>
  <c r="O33" i="5"/>
  <c r="N33" i="5"/>
  <c r="L33" i="5"/>
  <c r="K33" i="5"/>
  <c r="J33" i="5"/>
  <c r="H33" i="5"/>
  <c r="G33" i="5"/>
  <c r="F33" i="5"/>
  <c r="E33" i="5"/>
  <c r="AC33" i="5" s="1"/>
  <c r="D33" i="5"/>
  <c r="AB32" i="5"/>
  <c r="Z32" i="5"/>
  <c r="X32" i="5"/>
  <c r="V32" i="5"/>
  <c r="T32" i="5"/>
  <c r="R32" i="5"/>
  <c r="P32" i="5"/>
  <c r="N32" i="5"/>
  <c r="L32" i="5"/>
  <c r="J32" i="5"/>
  <c r="H32" i="5"/>
  <c r="F32" i="5"/>
  <c r="E32" i="5"/>
  <c r="AC32" i="5" s="1"/>
  <c r="D32" i="5"/>
  <c r="AB31" i="5"/>
  <c r="AA31" i="5"/>
  <c r="Z31" i="5"/>
  <c r="X31" i="5"/>
  <c r="W31" i="5"/>
  <c r="V31" i="5"/>
  <c r="T31" i="5"/>
  <c r="S31" i="5"/>
  <c r="R31" i="5"/>
  <c r="P31" i="5"/>
  <c r="O31" i="5"/>
  <c r="N31" i="5"/>
  <c r="L31" i="5"/>
  <c r="K31" i="5"/>
  <c r="J31" i="5"/>
  <c r="H31" i="5"/>
  <c r="G31" i="5"/>
  <c r="F31" i="5"/>
  <c r="E31" i="5"/>
  <c r="AC31" i="5" s="1"/>
  <c r="D31" i="5"/>
  <c r="AB30" i="5"/>
  <c r="Z30" i="5"/>
  <c r="X30" i="5"/>
  <c r="V30" i="5"/>
  <c r="T30" i="5"/>
  <c r="R30" i="5"/>
  <c r="P30" i="5"/>
  <c r="N30" i="5"/>
  <c r="L30" i="5"/>
  <c r="J30" i="5"/>
  <c r="H30" i="5"/>
  <c r="F30" i="5"/>
  <c r="E30" i="5"/>
  <c r="AC30" i="5" s="1"/>
  <c r="D30" i="5"/>
  <c r="AB29" i="5"/>
  <c r="Z29" i="5"/>
  <c r="X29" i="5"/>
  <c r="W29" i="5"/>
  <c r="V29" i="5"/>
  <c r="T29" i="5"/>
  <c r="S29" i="5"/>
  <c r="R29" i="5"/>
  <c r="P29" i="5"/>
  <c r="O29" i="5"/>
  <c r="N29" i="5"/>
  <c r="L29" i="5"/>
  <c r="K29" i="5"/>
  <c r="J29" i="5"/>
  <c r="H29" i="5"/>
  <c r="G29" i="5"/>
  <c r="F29" i="5"/>
  <c r="E29" i="5"/>
  <c r="AA29" i="5" s="1"/>
  <c r="D29" i="5"/>
  <c r="AB28" i="5"/>
  <c r="Z28" i="5"/>
  <c r="X28" i="5"/>
  <c r="V28" i="5"/>
  <c r="T28" i="5"/>
  <c r="R28" i="5"/>
  <c r="P28" i="5"/>
  <c r="N28" i="5"/>
  <c r="L28" i="5"/>
  <c r="J28" i="5"/>
  <c r="H28" i="5"/>
  <c r="F28" i="5"/>
  <c r="E28" i="5"/>
  <c r="AC28" i="5" s="1"/>
  <c r="D28" i="5"/>
  <c r="AB27" i="5"/>
  <c r="Z27" i="5"/>
  <c r="X27" i="5"/>
  <c r="V27" i="5"/>
  <c r="T27" i="5"/>
  <c r="R27" i="5"/>
  <c r="P27" i="5"/>
  <c r="N27" i="5"/>
  <c r="L27" i="5"/>
  <c r="K27" i="5"/>
  <c r="J27" i="5"/>
  <c r="H27" i="5"/>
  <c r="G27" i="5"/>
  <c r="F27" i="5"/>
  <c r="E27" i="5"/>
  <c r="AA27" i="5" s="1"/>
  <c r="D27" i="5"/>
  <c r="AB26" i="5"/>
  <c r="Z26" i="5"/>
  <c r="X26" i="5"/>
  <c r="V26" i="5"/>
  <c r="T26" i="5"/>
  <c r="R26" i="5"/>
  <c r="P26" i="5"/>
  <c r="N26" i="5"/>
  <c r="L26" i="5"/>
  <c r="J26" i="5"/>
  <c r="H26" i="5"/>
  <c r="F26" i="5"/>
  <c r="E26" i="5"/>
  <c r="AC26" i="5" s="1"/>
  <c r="D26" i="5"/>
  <c r="AB25" i="5"/>
  <c r="Z25" i="5"/>
  <c r="X25" i="5"/>
  <c r="V25" i="5"/>
  <c r="T25" i="5"/>
  <c r="R25" i="5"/>
  <c r="P25" i="5"/>
  <c r="N25" i="5"/>
  <c r="L25" i="5"/>
  <c r="J25" i="5"/>
  <c r="H25" i="5"/>
  <c r="G25" i="5"/>
  <c r="F25" i="5"/>
  <c r="E25" i="5"/>
  <c r="AA25" i="5" s="1"/>
  <c r="D25" i="5"/>
  <c r="AB24" i="5"/>
  <c r="Z24" i="5"/>
  <c r="X24" i="5"/>
  <c r="V24" i="5"/>
  <c r="T24" i="5"/>
  <c r="R24" i="5"/>
  <c r="P24" i="5"/>
  <c r="N24" i="5"/>
  <c r="L24" i="5"/>
  <c r="J24" i="5"/>
  <c r="H24" i="5"/>
  <c r="F24" i="5"/>
  <c r="E24" i="5"/>
  <c r="AC24" i="5" s="1"/>
  <c r="D24" i="5"/>
  <c r="AB23" i="5"/>
  <c r="Z23" i="5"/>
  <c r="X23" i="5"/>
  <c r="V23" i="5"/>
  <c r="T23" i="5"/>
  <c r="R23" i="5"/>
  <c r="P23" i="5"/>
  <c r="N23" i="5"/>
  <c r="L23" i="5"/>
  <c r="J23" i="5"/>
  <c r="H23" i="5"/>
  <c r="F23" i="5"/>
  <c r="E23" i="5"/>
  <c r="AA23" i="5" s="1"/>
  <c r="D23" i="5"/>
  <c r="AB22" i="5"/>
  <c r="Z22" i="5"/>
  <c r="X22" i="5"/>
  <c r="V22" i="5"/>
  <c r="T22" i="5"/>
  <c r="R22" i="5"/>
  <c r="P22" i="5"/>
  <c r="N22" i="5"/>
  <c r="L22" i="5"/>
  <c r="J22" i="5"/>
  <c r="H22" i="5"/>
  <c r="F22" i="5"/>
  <c r="E22" i="5"/>
  <c r="AC22" i="5" s="1"/>
  <c r="D22" i="5"/>
  <c r="AB21" i="5"/>
  <c r="Z21" i="5"/>
  <c r="X21" i="5"/>
  <c r="V21" i="5"/>
  <c r="T21" i="5"/>
  <c r="R21" i="5"/>
  <c r="P21" i="5"/>
  <c r="N21" i="5"/>
  <c r="L21" i="5"/>
  <c r="J21" i="5"/>
  <c r="H21" i="5"/>
  <c r="F21" i="5"/>
  <c r="E21" i="5"/>
  <c r="AA21" i="5" s="1"/>
  <c r="D21" i="5"/>
  <c r="AB20" i="5"/>
  <c r="Z20" i="5"/>
  <c r="X20" i="5"/>
  <c r="V20" i="5"/>
  <c r="T20" i="5"/>
  <c r="R20" i="5"/>
  <c r="P20" i="5"/>
  <c r="N20" i="5"/>
  <c r="L20" i="5"/>
  <c r="J20" i="5"/>
  <c r="H20" i="5"/>
  <c r="F20" i="5"/>
  <c r="E20" i="5"/>
  <c r="AC20" i="5" s="1"/>
  <c r="D20" i="5"/>
  <c r="AB19" i="5"/>
  <c r="Z19" i="5"/>
  <c r="X19" i="5"/>
  <c r="V19" i="5"/>
  <c r="T19" i="5"/>
  <c r="R19" i="5"/>
  <c r="P19" i="5"/>
  <c r="N19" i="5"/>
  <c r="L19" i="5"/>
  <c r="J19" i="5"/>
  <c r="H19" i="5"/>
  <c r="F19" i="5"/>
  <c r="E19" i="5"/>
  <c r="AA19" i="5" s="1"/>
  <c r="D19" i="5"/>
  <c r="Z18" i="5"/>
  <c r="X18" i="5"/>
  <c r="T18" i="5"/>
  <c r="S18" i="5"/>
  <c r="O18" i="5"/>
  <c r="N18" i="5"/>
  <c r="K18" i="5"/>
  <c r="J18" i="5"/>
  <c r="G18" i="5"/>
  <c r="F18" i="5"/>
  <c r="E18" i="5"/>
  <c r="AB18" i="5" s="1"/>
  <c r="D18" i="5"/>
  <c r="AB17" i="5"/>
  <c r="X17" i="5"/>
  <c r="T17" i="5"/>
  <c r="P17" i="5"/>
  <c r="L17" i="5"/>
  <c r="H17" i="5"/>
  <c r="E17" i="5"/>
  <c r="AA17" i="5" s="1"/>
  <c r="D17" i="5"/>
  <c r="AA16" i="5"/>
  <c r="Z16" i="5"/>
  <c r="W16" i="5"/>
  <c r="V16" i="5"/>
  <c r="S16" i="5"/>
  <c r="R16" i="5"/>
  <c r="O16" i="5"/>
  <c r="N16" i="5"/>
  <c r="K16" i="5"/>
  <c r="J16" i="5"/>
  <c r="G16" i="5"/>
  <c r="F16" i="5"/>
  <c r="E16" i="5"/>
  <c r="AC16" i="5" s="1"/>
  <c r="D16" i="5"/>
  <c r="AB15" i="5"/>
  <c r="X15" i="5"/>
  <c r="T15" i="5"/>
  <c r="P15" i="5"/>
  <c r="L15" i="5"/>
  <c r="H15" i="5"/>
  <c r="E15" i="5"/>
  <c r="AA15" i="5" s="1"/>
  <c r="D15" i="5"/>
  <c r="AA14" i="5"/>
  <c r="Z14" i="5"/>
  <c r="W14" i="5"/>
  <c r="V14" i="5"/>
  <c r="S14" i="5"/>
  <c r="R14" i="5"/>
  <c r="O14" i="5"/>
  <c r="N14" i="5"/>
  <c r="K14" i="5"/>
  <c r="J14" i="5"/>
  <c r="G14" i="5"/>
  <c r="F14" i="5"/>
  <c r="E14" i="5"/>
  <c r="AC14" i="5" s="1"/>
  <c r="D14" i="5"/>
  <c r="AB13" i="5"/>
  <c r="X13" i="5"/>
  <c r="T13" i="5"/>
  <c r="P13" i="5"/>
  <c r="L13" i="5"/>
  <c r="H13" i="5"/>
  <c r="E13" i="5"/>
  <c r="AA13" i="5" s="1"/>
  <c r="D13" i="5"/>
  <c r="AA12" i="5"/>
  <c r="Z12" i="5"/>
  <c r="W12" i="5"/>
  <c r="V12" i="5"/>
  <c r="S12" i="5"/>
  <c r="R12" i="5"/>
  <c r="O12" i="5"/>
  <c r="N12" i="5"/>
  <c r="K12" i="5"/>
  <c r="J12" i="5"/>
  <c r="G12" i="5"/>
  <c r="F12" i="5"/>
  <c r="E12" i="5"/>
  <c r="AC12" i="5" s="1"/>
  <c r="D12" i="5"/>
  <c r="AC63" i="5" l="1"/>
  <c r="Y63" i="5"/>
  <c r="U63" i="5"/>
  <c r="Q63" i="5"/>
  <c r="M63" i="5"/>
  <c r="I63" i="5"/>
  <c r="Z63" i="5"/>
  <c r="V63" i="5"/>
  <c r="R63" i="5"/>
  <c r="N63" i="5"/>
  <c r="J63" i="5"/>
  <c r="F63" i="5"/>
  <c r="X63" i="5"/>
  <c r="P63" i="5"/>
  <c r="H63" i="5"/>
  <c r="AB63" i="5"/>
  <c r="T63" i="5"/>
  <c r="L63" i="5"/>
  <c r="Z68" i="5"/>
  <c r="V68" i="5"/>
  <c r="R68" i="5"/>
  <c r="N68" i="5"/>
  <c r="J68" i="5"/>
  <c r="F68" i="5"/>
  <c r="AA68" i="5"/>
  <c r="W68" i="5"/>
  <c r="S68" i="5"/>
  <c r="O68" i="5"/>
  <c r="K68" i="5"/>
  <c r="G68" i="5"/>
  <c r="X68" i="5"/>
  <c r="P68" i="5"/>
  <c r="H68" i="5"/>
  <c r="AB68" i="5"/>
  <c r="T68" i="5"/>
  <c r="L68" i="5"/>
  <c r="AC83" i="5"/>
  <c r="Y83" i="5"/>
  <c r="U83" i="5"/>
  <c r="Q83" i="5"/>
  <c r="M83" i="5"/>
  <c r="I83" i="5"/>
  <c r="AB83" i="5"/>
  <c r="X83" i="5"/>
  <c r="T83" i="5"/>
  <c r="P83" i="5"/>
  <c r="L83" i="5"/>
  <c r="H83" i="5"/>
  <c r="V83" i="5"/>
  <c r="N83" i="5"/>
  <c r="F83" i="5"/>
  <c r="W83" i="5"/>
  <c r="O83" i="5"/>
  <c r="G83" i="5"/>
  <c r="S83" i="5"/>
  <c r="Z83" i="5"/>
  <c r="J83" i="5"/>
  <c r="R83" i="5"/>
  <c r="Z133" i="5"/>
  <c r="V133" i="5"/>
  <c r="R133" i="5"/>
  <c r="N133" i="5"/>
  <c r="J133" i="5"/>
  <c r="F133" i="5"/>
  <c r="AA133" i="5"/>
  <c r="W133" i="5"/>
  <c r="S133" i="5"/>
  <c r="O133" i="5"/>
  <c r="K133" i="5"/>
  <c r="G133" i="5"/>
  <c r="AB133" i="5"/>
  <c r="T133" i="5"/>
  <c r="L133" i="5"/>
  <c r="Y133" i="5"/>
  <c r="Q133" i="5"/>
  <c r="I133" i="5"/>
  <c r="AC133" i="5"/>
  <c r="M133" i="5"/>
  <c r="X133" i="5"/>
  <c r="H133" i="5"/>
  <c r="U133" i="5"/>
  <c r="P133" i="5"/>
  <c r="M13" i="5"/>
  <c r="U13" i="5"/>
  <c r="M15" i="5"/>
  <c r="U15" i="5"/>
  <c r="Q17" i="5"/>
  <c r="Y17" i="5"/>
  <c r="U60" i="5"/>
  <c r="R62" i="5"/>
  <c r="Y68" i="5"/>
  <c r="N70" i="5"/>
  <c r="O71" i="5"/>
  <c r="AA81" i="5"/>
  <c r="W81" i="5"/>
  <c r="S81" i="5"/>
  <c r="O81" i="5"/>
  <c r="K81" i="5"/>
  <c r="G81" i="5"/>
  <c r="Z81" i="5"/>
  <c r="V81" i="5"/>
  <c r="R81" i="5"/>
  <c r="N81" i="5"/>
  <c r="J81" i="5"/>
  <c r="F81" i="5"/>
  <c r="Y81" i="5"/>
  <c r="Q81" i="5"/>
  <c r="I81" i="5"/>
  <c r="AB81" i="5"/>
  <c r="T81" i="5"/>
  <c r="L81" i="5"/>
  <c r="X81" i="5"/>
  <c r="H81" i="5"/>
  <c r="AC81" i="5"/>
  <c r="M81" i="5"/>
  <c r="P81" i="5"/>
  <c r="H12" i="5"/>
  <c r="L12" i="5"/>
  <c r="P12" i="5"/>
  <c r="T12" i="5"/>
  <c r="X12" i="5"/>
  <c r="AB12" i="5"/>
  <c r="F13" i="5"/>
  <c r="J13" i="5"/>
  <c r="N13" i="5"/>
  <c r="R13" i="5"/>
  <c r="V13" i="5"/>
  <c r="Z13" i="5"/>
  <c r="H14" i="5"/>
  <c r="L14" i="5"/>
  <c r="P14" i="5"/>
  <c r="T14" i="5"/>
  <c r="X14" i="5"/>
  <c r="AB14" i="5"/>
  <c r="F15" i="5"/>
  <c r="J15" i="5"/>
  <c r="N15" i="5"/>
  <c r="R15" i="5"/>
  <c r="V15" i="5"/>
  <c r="Z15" i="5"/>
  <c r="H16" i="5"/>
  <c r="L16" i="5"/>
  <c r="P16" i="5"/>
  <c r="T16" i="5"/>
  <c r="X16" i="5"/>
  <c r="AB16" i="5"/>
  <c r="F17" i="5"/>
  <c r="J17" i="5"/>
  <c r="N17" i="5"/>
  <c r="R17" i="5"/>
  <c r="V17" i="5"/>
  <c r="Z17" i="5"/>
  <c r="H18" i="5"/>
  <c r="L18" i="5"/>
  <c r="P18" i="5"/>
  <c r="V18" i="5"/>
  <c r="K59" i="5"/>
  <c r="I60" i="5"/>
  <c r="F62" i="5"/>
  <c r="G63" i="5"/>
  <c r="W63" i="5"/>
  <c r="Z64" i="5"/>
  <c r="V64" i="5"/>
  <c r="R64" i="5"/>
  <c r="N64" i="5"/>
  <c r="J64" i="5"/>
  <c r="F64" i="5"/>
  <c r="AA64" i="5"/>
  <c r="W64" i="5"/>
  <c r="S64" i="5"/>
  <c r="O64" i="5"/>
  <c r="K64" i="5"/>
  <c r="G64" i="5"/>
  <c r="AB64" i="5"/>
  <c r="T64" i="5"/>
  <c r="L64" i="5"/>
  <c r="X64" i="5"/>
  <c r="P64" i="5"/>
  <c r="H64" i="5"/>
  <c r="U64" i="5"/>
  <c r="AB66" i="5"/>
  <c r="X66" i="5"/>
  <c r="T66" i="5"/>
  <c r="P66" i="5"/>
  <c r="L66" i="5"/>
  <c r="H66" i="5"/>
  <c r="AC66" i="5"/>
  <c r="Y66" i="5"/>
  <c r="U66" i="5"/>
  <c r="Q66" i="5"/>
  <c r="M66" i="5"/>
  <c r="I66" i="5"/>
  <c r="W66" i="5"/>
  <c r="O66" i="5"/>
  <c r="G66" i="5"/>
  <c r="AA66" i="5"/>
  <c r="S66" i="5"/>
  <c r="K66" i="5"/>
  <c r="N66" i="5"/>
  <c r="AC67" i="5"/>
  <c r="Y67" i="5"/>
  <c r="U67" i="5"/>
  <c r="Q67" i="5"/>
  <c r="M67" i="5"/>
  <c r="I67" i="5"/>
  <c r="Z67" i="5"/>
  <c r="V67" i="5"/>
  <c r="R67" i="5"/>
  <c r="N67" i="5"/>
  <c r="J67" i="5"/>
  <c r="F67" i="5"/>
  <c r="AB67" i="5"/>
  <c r="T67" i="5"/>
  <c r="L67" i="5"/>
  <c r="X67" i="5"/>
  <c r="P67" i="5"/>
  <c r="H67" i="5"/>
  <c r="O67" i="5"/>
  <c r="M68" i="5"/>
  <c r="AC68" i="5"/>
  <c r="U81" i="5"/>
  <c r="K83" i="5"/>
  <c r="AB62" i="5"/>
  <c r="X62" i="5"/>
  <c r="T62" i="5"/>
  <c r="P62" i="5"/>
  <c r="L62" i="5"/>
  <c r="H62" i="5"/>
  <c r="AC62" i="5"/>
  <c r="Y62" i="5"/>
  <c r="U62" i="5"/>
  <c r="Q62" i="5"/>
  <c r="M62" i="5"/>
  <c r="I62" i="5"/>
  <c r="AA62" i="5"/>
  <c r="S62" i="5"/>
  <c r="K62" i="5"/>
  <c r="W62" i="5"/>
  <c r="O62" i="5"/>
  <c r="G62" i="5"/>
  <c r="N62" i="5"/>
  <c r="O63" i="5"/>
  <c r="U68" i="5"/>
  <c r="I13" i="5"/>
  <c r="Q13" i="5"/>
  <c r="Y13" i="5"/>
  <c r="AC13" i="5"/>
  <c r="I15" i="5"/>
  <c r="Q15" i="5"/>
  <c r="Y15" i="5"/>
  <c r="AC15" i="5"/>
  <c r="I17" i="5"/>
  <c r="M17" i="5"/>
  <c r="U17" i="5"/>
  <c r="AC17" i="5"/>
  <c r="Z60" i="5"/>
  <c r="V60" i="5"/>
  <c r="R60" i="5"/>
  <c r="N60" i="5"/>
  <c r="J60" i="5"/>
  <c r="F60" i="5"/>
  <c r="AA60" i="5"/>
  <c r="W60" i="5"/>
  <c r="S60" i="5"/>
  <c r="O60" i="5"/>
  <c r="K60" i="5"/>
  <c r="G60" i="5"/>
  <c r="X60" i="5"/>
  <c r="P60" i="5"/>
  <c r="H60" i="5"/>
  <c r="AB60" i="5"/>
  <c r="T60" i="5"/>
  <c r="L60" i="5"/>
  <c r="S63" i="5"/>
  <c r="I68" i="5"/>
  <c r="AB70" i="5"/>
  <c r="X70" i="5"/>
  <c r="T70" i="5"/>
  <c r="P70" i="5"/>
  <c r="L70" i="5"/>
  <c r="H70" i="5"/>
  <c r="AC70" i="5"/>
  <c r="Y70" i="5"/>
  <c r="U70" i="5"/>
  <c r="Q70" i="5"/>
  <c r="M70" i="5"/>
  <c r="I70" i="5"/>
  <c r="AA70" i="5"/>
  <c r="S70" i="5"/>
  <c r="K70" i="5"/>
  <c r="W70" i="5"/>
  <c r="O70" i="5"/>
  <c r="G70" i="5"/>
  <c r="AC71" i="5"/>
  <c r="Y71" i="5"/>
  <c r="U71" i="5"/>
  <c r="Q71" i="5"/>
  <c r="M71" i="5"/>
  <c r="I71" i="5"/>
  <c r="Z71" i="5"/>
  <c r="V71" i="5"/>
  <c r="R71" i="5"/>
  <c r="N71" i="5"/>
  <c r="J71" i="5"/>
  <c r="F71" i="5"/>
  <c r="X71" i="5"/>
  <c r="P71" i="5"/>
  <c r="H71" i="5"/>
  <c r="AB71" i="5"/>
  <c r="T71" i="5"/>
  <c r="L71" i="5"/>
  <c r="AA120" i="5"/>
  <c r="W120" i="5"/>
  <c r="S120" i="5"/>
  <c r="O120" i="5"/>
  <c r="K120" i="5"/>
  <c r="G120" i="5"/>
  <c r="Z120" i="5"/>
  <c r="V120" i="5"/>
  <c r="R120" i="5"/>
  <c r="N120" i="5"/>
  <c r="J120" i="5"/>
  <c r="F120" i="5"/>
  <c r="AB120" i="5"/>
  <c r="T120" i="5"/>
  <c r="L120" i="5"/>
  <c r="Y120" i="5"/>
  <c r="Q120" i="5"/>
  <c r="I120" i="5"/>
  <c r="X120" i="5"/>
  <c r="H120" i="5"/>
  <c r="AC120" i="5"/>
  <c r="M120" i="5"/>
  <c r="P120" i="5"/>
  <c r="U120" i="5"/>
  <c r="I12" i="5"/>
  <c r="M12" i="5"/>
  <c r="Q12" i="5"/>
  <c r="U12" i="5"/>
  <c r="Y12" i="5"/>
  <c r="G13" i="5"/>
  <c r="K13" i="5"/>
  <c r="O13" i="5"/>
  <c r="S13" i="5"/>
  <c r="W13" i="5"/>
  <c r="I14" i="5"/>
  <c r="M14" i="5"/>
  <c r="Q14" i="5"/>
  <c r="U14" i="5"/>
  <c r="Y14" i="5"/>
  <c r="G15" i="5"/>
  <c r="K15" i="5"/>
  <c r="O15" i="5"/>
  <c r="S15" i="5"/>
  <c r="W15" i="5"/>
  <c r="I16" i="5"/>
  <c r="M16" i="5"/>
  <c r="Q16" i="5"/>
  <c r="U16" i="5"/>
  <c r="Y16" i="5"/>
  <c r="G17" i="5"/>
  <c r="K17" i="5"/>
  <c r="O17" i="5"/>
  <c r="S17" i="5"/>
  <c r="W17" i="5"/>
  <c r="AC18" i="5"/>
  <c r="Y18" i="5"/>
  <c r="U18" i="5"/>
  <c r="Q18" i="5"/>
  <c r="AA18" i="5"/>
  <c r="I18" i="5"/>
  <c r="M18" i="5"/>
  <c r="R18" i="5"/>
  <c r="W18" i="5"/>
  <c r="AC59" i="5"/>
  <c r="Y59" i="5"/>
  <c r="U59" i="5"/>
  <c r="Q59" i="5"/>
  <c r="M59" i="5"/>
  <c r="I59" i="5"/>
  <c r="Z59" i="5"/>
  <c r="V59" i="5"/>
  <c r="R59" i="5"/>
  <c r="N59" i="5"/>
  <c r="J59" i="5"/>
  <c r="F59" i="5"/>
  <c r="AB59" i="5"/>
  <c r="T59" i="5"/>
  <c r="L59" i="5"/>
  <c r="X59" i="5"/>
  <c r="P59" i="5"/>
  <c r="H59" i="5"/>
  <c r="O59" i="5"/>
  <c r="M60" i="5"/>
  <c r="AC60" i="5"/>
  <c r="J62" i="5"/>
  <c r="Z62" i="5"/>
  <c r="K63" i="5"/>
  <c r="AA63" i="5"/>
  <c r="I64" i="5"/>
  <c r="Y64" i="5"/>
  <c r="R66" i="5"/>
  <c r="Q68" i="5"/>
  <c r="F70" i="5"/>
  <c r="V70" i="5"/>
  <c r="G71" i="5"/>
  <c r="W71" i="5"/>
  <c r="Z72" i="5"/>
  <c r="V72" i="5"/>
  <c r="R72" i="5"/>
  <c r="N72" i="5"/>
  <c r="J72" i="5"/>
  <c r="F72" i="5"/>
  <c r="AA72" i="5"/>
  <c r="W72" i="5"/>
  <c r="S72" i="5"/>
  <c r="O72" i="5"/>
  <c r="K72" i="5"/>
  <c r="G72" i="5"/>
  <c r="AB72" i="5"/>
  <c r="T72" i="5"/>
  <c r="L72" i="5"/>
  <c r="X72" i="5"/>
  <c r="P72" i="5"/>
  <c r="H72" i="5"/>
  <c r="U72" i="5"/>
  <c r="AA74" i="5"/>
  <c r="W74" i="5"/>
  <c r="S74" i="5"/>
  <c r="O74" i="5"/>
  <c r="AB74" i="5"/>
  <c r="AC74" i="5"/>
  <c r="V74" i="5"/>
  <c r="Q74" i="5"/>
  <c r="L74" i="5"/>
  <c r="H74" i="5"/>
  <c r="X74" i="5"/>
  <c r="R74" i="5"/>
  <c r="M74" i="5"/>
  <c r="I74" i="5"/>
  <c r="Z74" i="5"/>
  <c r="P74" i="5"/>
  <c r="G74" i="5"/>
  <c r="U74" i="5"/>
  <c r="K74" i="5"/>
  <c r="N74" i="5"/>
  <c r="AB78" i="5"/>
  <c r="X78" i="5"/>
  <c r="T78" i="5"/>
  <c r="P78" i="5"/>
  <c r="L78" i="5"/>
  <c r="H78" i="5"/>
  <c r="AA78" i="5"/>
  <c r="W78" i="5"/>
  <c r="S78" i="5"/>
  <c r="O78" i="5"/>
  <c r="K78" i="5"/>
  <c r="V78" i="5"/>
  <c r="N78" i="5"/>
  <c r="G78" i="5"/>
  <c r="Y78" i="5"/>
  <c r="Q78" i="5"/>
  <c r="I78" i="5"/>
  <c r="Z78" i="5"/>
  <c r="J78" i="5"/>
  <c r="AC78" i="5"/>
  <c r="M78" i="5"/>
  <c r="F78" i="5"/>
  <c r="U78" i="5"/>
  <c r="AA83" i="5"/>
  <c r="AB112" i="5"/>
  <c r="X112" i="5"/>
  <c r="T112" i="5"/>
  <c r="P112" i="5"/>
  <c r="L112" i="5"/>
  <c r="H112" i="5"/>
  <c r="AA112" i="5"/>
  <c r="W112" i="5"/>
  <c r="S112" i="5"/>
  <c r="O112" i="5"/>
  <c r="K112" i="5"/>
  <c r="G112" i="5"/>
  <c r="Y112" i="5"/>
  <c r="Q112" i="5"/>
  <c r="I112" i="5"/>
  <c r="Z112" i="5"/>
  <c r="R112" i="5"/>
  <c r="J112" i="5"/>
  <c r="AC112" i="5"/>
  <c r="M112" i="5"/>
  <c r="N112" i="5"/>
  <c r="V112" i="5"/>
  <c r="F112" i="5"/>
  <c r="AC122" i="5"/>
  <c r="Y122" i="5"/>
  <c r="U122" i="5"/>
  <c r="Q122" i="5"/>
  <c r="M122" i="5"/>
  <c r="I122" i="5"/>
  <c r="AB122" i="5"/>
  <c r="X122" i="5"/>
  <c r="T122" i="5"/>
  <c r="P122" i="5"/>
  <c r="L122" i="5"/>
  <c r="H122" i="5"/>
  <c r="W122" i="5"/>
  <c r="O122" i="5"/>
  <c r="G122" i="5"/>
  <c r="V122" i="5"/>
  <c r="N122" i="5"/>
  <c r="F122" i="5"/>
  <c r="S122" i="5"/>
  <c r="Z122" i="5"/>
  <c r="J122" i="5"/>
  <c r="K122" i="5"/>
  <c r="AA122" i="5"/>
  <c r="I19" i="5"/>
  <c r="M19" i="5"/>
  <c r="Q19" i="5"/>
  <c r="U19" i="5"/>
  <c r="Y19" i="5"/>
  <c r="AC19" i="5"/>
  <c r="G20" i="5"/>
  <c r="K20" i="5"/>
  <c r="O20" i="5"/>
  <c r="S20" i="5"/>
  <c r="W20" i="5"/>
  <c r="AA20" i="5"/>
  <c r="I21" i="5"/>
  <c r="M21" i="5"/>
  <c r="Q21" i="5"/>
  <c r="U21" i="5"/>
  <c r="Y21" i="5"/>
  <c r="AC21" i="5"/>
  <c r="G22" i="5"/>
  <c r="K22" i="5"/>
  <c r="O22" i="5"/>
  <c r="S22" i="5"/>
  <c r="W22" i="5"/>
  <c r="AA22" i="5"/>
  <c r="I23" i="5"/>
  <c r="M23" i="5"/>
  <c r="Q23" i="5"/>
  <c r="U23" i="5"/>
  <c r="Y23" i="5"/>
  <c r="AC23" i="5"/>
  <c r="G24" i="5"/>
  <c r="K24" i="5"/>
  <c r="O24" i="5"/>
  <c r="S24" i="5"/>
  <c r="W24" i="5"/>
  <c r="AA24" i="5"/>
  <c r="I25" i="5"/>
  <c r="M25" i="5"/>
  <c r="Q25" i="5"/>
  <c r="U25" i="5"/>
  <c r="Y25" i="5"/>
  <c r="AC25" i="5"/>
  <c r="G26" i="5"/>
  <c r="K26" i="5"/>
  <c r="O26" i="5"/>
  <c r="S26" i="5"/>
  <c r="W26" i="5"/>
  <c r="AA26" i="5"/>
  <c r="I27" i="5"/>
  <c r="M27" i="5"/>
  <c r="Q27" i="5"/>
  <c r="U27" i="5"/>
  <c r="Y27" i="5"/>
  <c r="AC27" i="5"/>
  <c r="G28" i="5"/>
  <c r="K28" i="5"/>
  <c r="O28" i="5"/>
  <c r="S28" i="5"/>
  <c r="W28" i="5"/>
  <c r="AA28" i="5"/>
  <c r="I29" i="5"/>
  <c r="M29" i="5"/>
  <c r="Q29" i="5"/>
  <c r="U29" i="5"/>
  <c r="Y29" i="5"/>
  <c r="AC29" i="5"/>
  <c r="G30" i="5"/>
  <c r="K30" i="5"/>
  <c r="O30" i="5"/>
  <c r="S30" i="5"/>
  <c r="W30" i="5"/>
  <c r="AA30" i="5"/>
  <c r="I31" i="5"/>
  <c r="M31" i="5"/>
  <c r="Q31" i="5"/>
  <c r="U31" i="5"/>
  <c r="Y31" i="5"/>
  <c r="G32" i="5"/>
  <c r="K32" i="5"/>
  <c r="O32" i="5"/>
  <c r="S32" i="5"/>
  <c r="W32" i="5"/>
  <c r="AA32" i="5"/>
  <c r="I33" i="5"/>
  <c r="M33" i="5"/>
  <c r="Q33" i="5"/>
  <c r="U33" i="5"/>
  <c r="Y33" i="5"/>
  <c r="G34" i="5"/>
  <c r="K34" i="5"/>
  <c r="O34" i="5"/>
  <c r="S34" i="5"/>
  <c r="X34" i="5"/>
  <c r="G35" i="5"/>
  <c r="M35" i="5"/>
  <c r="R35" i="5"/>
  <c r="W35" i="5"/>
  <c r="H36" i="5"/>
  <c r="M36" i="5"/>
  <c r="S36" i="5"/>
  <c r="I38" i="5"/>
  <c r="Q38" i="5"/>
  <c r="I40" i="5"/>
  <c r="Q40" i="5"/>
  <c r="I42" i="5"/>
  <c r="Q42" i="5"/>
  <c r="AA61" i="5"/>
  <c r="W61" i="5"/>
  <c r="S61" i="5"/>
  <c r="O61" i="5"/>
  <c r="K61" i="5"/>
  <c r="G61" i="5"/>
  <c r="AB61" i="5"/>
  <c r="X61" i="5"/>
  <c r="T61" i="5"/>
  <c r="P61" i="5"/>
  <c r="L61" i="5"/>
  <c r="H61" i="5"/>
  <c r="M61" i="5"/>
  <c r="U61" i="5"/>
  <c r="AC61" i="5"/>
  <c r="I65" i="5"/>
  <c r="Q65" i="5"/>
  <c r="AA69" i="5"/>
  <c r="W69" i="5"/>
  <c r="S69" i="5"/>
  <c r="O69" i="5"/>
  <c r="K69" i="5"/>
  <c r="G69" i="5"/>
  <c r="AB69" i="5"/>
  <c r="X69" i="5"/>
  <c r="T69" i="5"/>
  <c r="P69" i="5"/>
  <c r="L69" i="5"/>
  <c r="H69" i="5"/>
  <c r="M69" i="5"/>
  <c r="U69" i="5"/>
  <c r="AC69" i="5"/>
  <c r="I73" i="5"/>
  <c r="Q73" i="5"/>
  <c r="Z77" i="5"/>
  <c r="V77" i="5"/>
  <c r="R77" i="5"/>
  <c r="N77" i="5"/>
  <c r="J77" i="5"/>
  <c r="F77" i="5"/>
  <c r="AA77" i="5"/>
  <c r="W77" i="5"/>
  <c r="S77" i="5"/>
  <c r="O77" i="5"/>
  <c r="K77" i="5"/>
  <c r="G77" i="5"/>
  <c r="X77" i="5"/>
  <c r="P77" i="5"/>
  <c r="H77" i="5"/>
  <c r="Y77" i="5"/>
  <c r="Q77" i="5"/>
  <c r="I77" i="5"/>
  <c r="U77" i="5"/>
  <c r="Z110" i="5"/>
  <c r="V110" i="5"/>
  <c r="R110" i="5"/>
  <c r="N110" i="5"/>
  <c r="J110" i="5"/>
  <c r="F110" i="5"/>
  <c r="AC110" i="5"/>
  <c r="Y110" i="5"/>
  <c r="U110" i="5"/>
  <c r="Q110" i="5"/>
  <c r="M110" i="5"/>
  <c r="I110" i="5"/>
  <c r="AB110" i="5"/>
  <c r="T110" i="5"/>
  <c r="L110" i="5"/>
  <c r="W110" i="5"/>
  <c r="O110" i="5"/>
  <c r="G110" i="5"/>
  <c r="S110" i="5"/>
  <c r="X110" i="5"/>
  <c r="H110" i="5"/>
  <c r="AA110" i="5"/>
  <c r="AB127" i="5"/>
  <c r="X127" i="5"/>
  <c r="T127" i="5"/>
  <c r="P127" i="5"/>
  <c r="L127" i="5"/>
  <c r="H127" i="5"/>
  <c r="AC127" i="5"/>
  <c r="Y127" i="5"/>
  <c r="U127" i="5"/>
  <c r="Q127" i="5"/>
  <c r="M127" i="5"/>
  <c r="I127" i="5"/>
  <c r="W127" i="5"/>
  <c r="O127" i="5"/>
  <c r="G127" i="5"/>
  <c r="V127" i="5"/>
  <c r="N127" i="5"/>
  <c r="F127" i="5"/>
  <c r="Z127" i="5"/>
  <c r="J127" i="5"/>
  <c r="S127" i="5"/>
  <c r="K127" i="5"/>
  <c r="R127" i="5"/>
  <c r="G19" i="5"/>
  <c r="K19" i="5"/>
  <c r="O19" i="5"/>
  <c r="S19" i="5"/>
  <c r="W19" i="5"/>
  <c r="I20" i="5"/>
  <c r="M20" i="5"/>
  <c r="Q20" i="5"/>
  <c r="U20" i="5"/>
  <c r="Y20" i="5"/>
  <c r="G21" i="5"/>
  <c r="K21" i="5"/>
  <c r="O21" i="5"/>
  <c r="S21" i="5"/>
  <c r="W21" i="5"/>
  <c r="I22" i="5"/>
  <c r="M22" i="5"/>
  <c r="Q22" i="5"/>
  <c r="U22" i="5"/>
  <c r="Y22" i="5"/>
  <c r="G23" i="5"/>
  <c r="K23" i="5"/>
  <c r="O23" i="5"/>
  <c r="S23" i="5"/>
  <c r="W23" i="5"/>
  <c r="I24" i="5"/>
  <c r="M24" i="5"/>
  <c r="Q24" i="5"/>
  <c r="U24" i="5"/>
  <c r="Y24" i="5"/>
  <c r="K25" i="5"/>
  <c r="O25" i="5"/>
  <c r="S25" i="5"/>
  <c r="W25" i="5"/>
  <c r="I26" i="5"/>
  <c r="M26" i="5"/>
  <c r="Q26" i="5"/>
  <c r="U26" i="5"/>
  <c r="Y26" i="5"/>
  <c r="O27" i="5"/>
  <c r="S27" i="5"/>
  <c r="W27" i="5"/>
  <c r="I28" i="5"/>
  <c r="M28" i="5"/>
  <c r="Q28" i="5"/>
  <c r="U28" i="5"/>
  <c r="Y28" i="5"/>
  <c r="I30" i="5"/>
  <c r="M30" i="5"/>
  <c r="Q30" i="5"/>
  <c r="U30" i="5"/>
  <c r="Y30" i="5"/>
  <c r="I32" i="5"/>
  <c r="M32" i="5"/>
  <c r="Q32" i="5"/>
  <c r="U32" i="5"/>
  <c r="Y32" i="5"/>
  <c r="Z34" i="5"/>
  <c r="V34" i="5"/>
  <c r="I34" i="5"/>
  <c r="M34" i="5"/>
  <c r="Q34" i="5"/>
  <c r="U34" i="5"/>
  <c r="AA34" i="5"/>
  <c r="AB35" i="5"/>
  <c r="X35" i="5"/>
  <c r="T35" i="5"/>
  <c r="P35" i="5"/>
  <c r="L35" i="5"/>
  <c r="H35" i="5"/>
  <c r="J35" i="5"/>
  <c r="O35" i="5"/>
  <c r="U35" i="5"/>
  <c r="Z35" i="5"/>
  <c r="Z36" i="5"/>
  <c r="V36" i="5"/>
  <c r="R36" i="5"/>
  <c r="N36" i="5"/>
  <c r="J36" i="5"/>
  <c r="F36" i="5"/>
  <c r="AA36" i="5"/>
  <c r="W36" i="5"/>
  <c r="K36" i="5"/>
  <c r="P36" i="5"/>
  <c r="U36" i="5"/>
  <c r="AC36" i="5"/>
  <c r="Z38" i="5"/>
  <c r="V38" i="5"/>
  <c r="R38" i="5"/>
  <c r="N38" i="5"/>
  <c r="J38" i="5"/>
  <c r="F38" i="5"/>
  <c r="AA38" i="5"/>
  <c r="W38" i="5"/>
  <c r="S38" i="5"/>
  <c r="O38" i="5"/>
  <c r="K38" i="5"/>
  <c r="G38" i="5"/>
  <c r="M38" i="5"/>
  <c r="U38" i="5"/>
  <c r="AC38" i="5"/>
  <c r="Z40" i="5"/>
  <c r="V40" i="5"/>
  <c r="R40" i="5"/>
  <c r="N40" i="5"/>
  <c r="J40" i="5"/>
  <c r="F40" i="5"/>
  <c r="AA40" i="5"/>
  <c r="W40" i="5"/>
  <c r="S40" i="5"/>
  <c r="O40" i="5"/>
  <c r="K40" i="5"/>
  <c r="G40" i="5"/>
  <c r="M40" i="5"/>
  <c r="U40" i="5"/>
  <c r="AC40" i="5"/>
  <c r="Z42" i="5"/>
  <c r="V42" i="5"/>
  <c r="R42" i="5"/>
  <c r="N42" i="5"/>
  <c r="J42" i="5"/>
  <c r="F42" i="5"/>
  <c r="AA42" i="5"/>
  <c r="W42" i="5"/>
  <c r="S42" i="5"/>
  <c r="O42" i="5"/>
  <c r="K42" i="5"/>
  <c r="G42" i="5"/>
  <c r="M42" i="5"/>
  <c r="U42" i="5"/>
  <c r="AC42" i="5"/>
  <c r="AA65" i="5"/>
  <c r="W65" i="5"/>
  <c r="S65" i="5"/>
  <c r="O65" i="5"/>
  <c r="K65" i="5"/>
  <c r="G65" i="5"/>
  <c r="AB65" i="5"/>
  <c r="X65" i="5"/>
  <c r="T65" i="5"/>
  <c r="P65" i="5"/>
  <c r="L65" i="5"/>
  <c r="H65" i="5"/>
  <c r="M65" i="5"/>
  <c r="U65" i="5"/>
  <c r="AC65" i="5"/>
  <c r="Q69" i="5"/>
  <c r="Y69" i="5"/>
  <c r="AA73" i="5"/>
  <c r="W73" i="5"/>
  <c r="S73" i="5"/>
  <c r="O73" i="5"/>
  <c r="K73" i="5"/>
  <c r="G73" i="5"/>
  <c r="AB73" i="5"/>
  <c r="X73" i="5"/>
  <c r="T73" i="5"/>
  <c r="P73" i="5"/>
  <c r="L73" i="5"/>
  <c r="H73" i="5"/>
  <c r="M73" i="5"/>
  <c r="U73" i="5"/>
  <c r="AC73" i="5"/>
  <c r="AC76" i="5"/>
  <c r="Y76" i="5"/>
  <c r="U76" i="5"/>
  <c r="Q76" i="5"/>
  <c r="M76" i="5"/>
  <c r="I76" i="5"/>
  <c r="Z76" i="5"/>
  <c r="V76" i="5"/>
  <c r="R76" i="5"/>
  <c r="N76" i="5"/>
  <c r="J76" i="5"/>
  <c r="F76" i="5"/>
  <c r="AB76" i="5"/>
  <c r="T76" i="5"/>
  <c r="L76" i="5"/>
  <c r="W76" i="5"/>
  <c r="O76" i="5"/>
  <c r="G76" i="5"/>
  <c r="P76" i="5"/>
  <c r="M77" i="5"/>
  <c r="AC77" i="5"/>
  <c r="Z88" i="5"/>
  <c r="V88" i="5"/>
  <c r="R88" i="5"/>
  <c r="N88" i="5"/>
  <c r="J88" i="5"/>
  <c r="F88" i="5"/>
  <c r="AC88" i="5"/>
  <c r="Y88" i="5"/>
  <c r="U88" i="5"/>
  <c r="Q88" i="5"/>
  <c r="M88" i="5"/>
  <c r="I88" i="5"/>
  <c r="W88" i="5"/>
  <c r="O88" i="5"/>
  <c r="G88" i="5"/>
  <c r="X88" i="5"/>
  <c r="P88" i="5"/>
  <c r="H88" i="5"/>
  <c r="AA88" i="5"/>
  <c r="K88" i="5"/>
  <c r="AB88" i="5"/>
  <c r="L88" i="5"/>
  <c r="K110" i="5"/>
  <c r="AA130" i="5"/>
  <c r="W130" i="5"/>
  <c r="S130" i="5"/>
  <c r="O130" i="5"/>
  <c r="K130" i="5"/>
  <c r="G130" i="5"/>
  <c r="AB130" i="5"/>
  <c r="X130" i="5"/>
  <c r="T130" i="5"/>
  <c r="P130" i="5"/>
  <c r="L130" i="5"/>
  <c r="H130" i="5"/>
  <c r="Y130" i="5"/>
  <c r="Q130" i="5"/>
  <c r="I130" i="5"/>
  <c r="V130" i="5"/>
  <c r="N130" i="5"/>
  <c r="F130" i="5"/>
  <c r="R130" i="5"/>
  <c r="AC130" i="5"/>
  <c r="M130" i="5"/>
  <c r="J130" i="5"/>
  <c r="U130" i="5"/>
  <c r="I37" i="5"/>
  <c r="M37" i="5"/>
  <c r="Q37" i="5"/>
  <c r="U37" i="5"/>
  <c r="Y37" i="5"/>
  <c r="AC37" i="5"/>
  <c r="I39" i="5"/>
  <c r="M39" i="5"/>
  <c r="Q39" i="5"/>
  <c r="U39" i="5"/>
  <c r="Y39" i="5"/>
  <c r="AC39" i="5"/>
  <c r="I41" i="5"/>
  <c r="M41" i="5"/>
  <c r="Q41" i="5"/>
  <c r="U41" i="5"/>
  <c r="Y41" i="5"/>
  <c r="AC41" i="5"/>
  <c r="AB75" i="5"/>
  <c r="X75" i="5"/>
  <c r="T75" i="5"/>
  <c r="P75" i="5"/>
  <c r="L75" i="5"/>
  <c r="H75" i="5"/>
  <c r="AC75" i="5"/>
  <c r="Y75" i="5"/>
  <c r="U75" i="5"/>
  <c r="Q75" i="5"/>
  <c r="M75" i="5"/>
  <c r="I75" i="5"/>
  <c r="J75" i="5"/>
  <c r="R75" i="5"/>
  <c r="Z75" i="5"/>
  <c r="Z80" i="5"/>
  <c r="V80" i="5"/>
  <c r="R80" i="5"/>
  <c r="N80" i="5"/>
  <c r="J80" i="5"/>
  <c r="F80" i="5"/>
  <c r="AC80" i="5"/>
  <c r="Y80" i="5"/>
  <c r="U80" i="5"/>
  <c r="Q80" i="5"/>
  <c r="M80" i="5"/>
  <c r="I80" i="5"/>
  <c r="W80" i="5"/>
  <c r="O80" i="5"/>
  <c r="G80" i="5"/>
  <c r="X80" i="5"/>
  <c r="P80" i="5"/>
  <c r="H80" i="5"/>
  <c r="S80" i="5"/>
  <c r="J86" i="5"/>
  <c r="H89" i="5"/>
  <c r="AA111" i="5"/>
  <c r="W111" i="5"/>
  <c r="S111" i="5"/>
  <c r="O111" i="5"/>
  <c r="K111" i="5"/>
  <c r="G111" i="5"/>
  <c r="Z111" i="5"/>
  <c r="V111" i="5"/>
  <c r="R111" i="5"/>
  <c r="N111" i="5"/>
  <c r="J111" i="5"/>
  <c r="F111" i="5"/>
  <c r="X111" i="5"/>
  <c r="P111" i="5"/>
  <c r="H111" i="5"/>
  <c r="Y111" i="5"/>
  <c r="Q111" i="5"/>
  <c r="I111" i="5"/>
  <c r="U111" i="5"/>
  <c r="AC113" i="5"/>
  <c r="Y113" i="5"/>
  <c r="U113" i="5"/>
  <c r="Q113" i="5"/>
  <c r="M113" i="5"/>
  <c r="I113" i="5"/>
  <c r="AB113" i="5"/>
  <c r="X113" i="5"/>
  <c r="T113" i="5"/>
  <c r="P113" i="5"/>
  <c r="L113" i="5"/>
  <c r="H113" i="5"/>
  <c r="AA113" i="5"/>
  <c r="S113" i="5"/>
  <c r="K113" i="5"/>
  <c r="V113" i="5"/>
  <c r="N113" i="5"/>
  <c r="F113" i="5"/>
  <c r="O113" i="5"/>
  <c r="H37" i="5"/>
  <c r="L37" i="5"/>
  <c r="P37" i="5"/>
  <c r="T37" i="5"/>
  <c r="X37" i="5"/>
  <c r="H39" i="5"/>
  <c r="L39" i="5"/>
  <c r="P39" i="5"/>
  <c r="T39" i="5"/>
  <c r="X39" i="5"/>
  <c r="H41" i="5"/>
  <c r="L41" i="5"/>
  <c r="P41" i="5"/>
  <c r="T41" i="5"/>
  <c r="X41" i="5"/>
  <c r="AB86" i="5"/>
  <c r="X86" i="5"/>
  <c r="T86" i="5"/>
  <c r="P86" i="5"/>
  <c r="L86" i="5"/>
  <c r="H86" i="5"/>
  <c r="AA86" i="5"/>
  <c r="W86" i="5"/>
  <c r="S86" i="5"/>
  <c r="O86" i="5"/>
  <c r="K86" i="5"/>
  <c r="G86" i="5"/>
  <c r="V86" i="5"/>
  <c r="N86" i="5"/>
  <c r="F86" i="5"/>
  <c r="Y86" i="5"/>
  <c r="Q86" i="5"/>
  <c r="I86" i="5"/>
  <c r="U86" i="5"/>
  <c r="AA89" i="5"/>
  <c r="W89" i="5"/>
  <c r="S89" i="5"/>
  <c r="O89" i="5"/>
  <c r="K89" i="5"/>
  <c r="G89" i="5"/>
  <c r="Z89" i="5"/>
  <c r="V89" i="5"/>
  <c r="R89" i="5"/>
  <c r="N89" i="5"/>
  <c r="J89" i="5"/>
  <c r="F89" i="5"/>
  <c r="Y89" i="5"/>
  <c r="Q89" i="5"/>
  <c r="I89" i="5"/>
  <c r="AB89" i="5"/>
  <c r="T89" i="5"/>
  <c r="L89" i="5"/>
  <c r="U89" i="5"/>
  <c r="AB117" i="5"/>
  <c r="X117" i="5"/>
  <c r="T117" i="5"/>
  <c r="P117" i="5"/>
  <c r="L117" i="5"/>
  <c r="H117" i="5"/>
  <c r="AA117" i="5"/>
  <c r="W117" i="5"/>
  <c r="S117" i="5"/>
  <c r="O117" i="5"/>
  <c r="K117" i="5"/>
  <c r="G117" i="5"/>
  <c r="Y117" i="5"/>
  <c r="Q117" i="5"/>
  <c r="I117" i="5"/>
  <c r="V117" i="5"/>
  <c r="N117" i="5"/>
  <c r="F117" i="5"/>
  <c r="Z117" i="5"/>
  <c r="J117" i="5"/>
  <c r="AC117" i="5"/>
  <c r="M117" i="5"/>
  <c r="AC124" i="5"/>
  <c r="Y124" i="5"/>
  <c r="U124" i="5"/>
  <c r="Q124" i="5"/>
  <c r="M124" i="5"/>
  <c r="I124" i="5"/>
  <c r="Z124" i="5"/>
  <c r="V124" i="5"/>
  <c r="R124" i="5"/>
  <c r="N124" i="5"/>
  <c r="J124" i="5"/>
  <c r="F124" i="5"/>
  <c r="X124" i="5"/>
  <c r="P124" i="5"/>
  <c r="H124" i="5"/>
  <c r="W124" i="5"/>
  <c r="O124" i="5"/>
  <c r="G124" i="5"/>
  <c r="AB124" i="5"/>
  <c r="L124" i="5"/>
  <c r="AA124" i="5"/>
  <c r="K124" i="5"/>
  <c r="S124" i="5"/>
  <c r="AB82" i="5"/>
  <c r="X82" i="5"/>
  <c r="T82" i="5"/>
  <c r="P82" i="5"/>
  <c r="L82" i="5"/>
  <c r="H82" i="5"/>
  <c r="AA82" i="5"/>
  <c r="W82" i="5"/>
  <c r="S82" i="5"/>
  <c r="O82" i="5"/>
  <c r="K82" i="5"/>
  <c r="G82" i="5"/>
  <c r="M82" i="5"/>
  <c r="U82" i="5"/>
  <c r="AC82" i="5"/>
  <c r="Z106" i="5"/>
  <c r="V106" i="5"/>
  <c r="R106" i="5"/>
  <c r="N106" i="5"/>
  <c r="J106" i="5"/>
  <c r="F106" i="5"/>
  <c r="AC106" i="5"/>
  <c r="Y106" i="5"/>
  <c r="U106" i="5"/>
  <c r="Q106" i="5"/>
  <c r="M106" i="5"/>
  <c r="I106" i="5"/>
  <c r="K106" i="5"/>
  <c r="S106" i="5"/>
  <c r="AA106" i="5"/>
  <c r="AA107" i="5"/>
  <c r="W107" i="5"/>
  <c r="S107" i="5"/>
  <c r="O107" i="5"/>
  <c r="K107" i="5"/>
  <c r="G107" i="5"/>
  <c r="Z107" i="5"/>
  <c r="V107" i="5"/>
  <c r="R107" i="5"/>
  <c r="N107" i="5"/>
  <c r="J107" i="5"/>
  <c r="F107" i="5"/>
  <c r="M107" i="5"/>
  <c r="U107" i="5"/>
  <c r="AC107" i="5"/>
  <c r="F108" i="5"/>
  <c r="N108" i="5"/>
  <c r="AC109" i="5"/>
  <c r="Y109" i="5"/>
  <c r="U109" i="5"/>
  <c r="Q109" i="5"/>
  <c r="M109" i="5"/>
  <c r="I109" i="5"/>
  <c r="AB109" i="5"/>
  <c r="X109" i="5"/>
  <c r="T109" i="5"/>
  <c r="P109" i="5"/>
  <c r="L109" i="5"/>
  <c r="H109" i="5"/>
  <c r="J109" i="5"/>
  <c r="R109" i="5"/>
  <c r="Z109" i="5"/>
  <c r="AC114" i="5"/>
  <c r="Z114" i="5"/>
  <c r="V114" i="5"/>
  <c r="R114" i="5"/>
  <c r="N114" i="5"/>
  <c r="J114" i="5"/>
  <c r="F114" i="5"/>
  <c r="Y114" i="5"/>
  <c r="U114" i="5"/>
  <c r="Q114" i="5"/>
  <c r="M114" i="5"/>
  <c r="I114" i="5"/>
  <c r="K114" i="5"/>
  <c r="S114" i="5"/>
  <c r="AA114" i="5"/>
  <c r="Z115" i="5"/>
  <c r="V115" i="5"/>
  <c r="R115" i="5"/>
  <c r="N115" i="5"/>
  <c r="J115" i="5"/>
  <c r="F115" i="5"/>
  <c r="AC115" i="5"/>
  <c r="Y115" i="5"/>
  <c r="U115" i="5"/>
  <c r="AB115" i="5"/>
  <c r="T115" i="5"/>
  <c r="O115" i="5"/>
  <c r="I115" i="5"/>
  <c r="AA115" i="5"/>
  <c r="S115" i="5"/>
  <c r="M115" i="5"/>
  <c r="H115" i="5"/>
  <c r="P115" i="5"/>
  <c r="Z119" i="5"/>
  <c r="V119" i="5"/>
  <c r="R119" i="5"/>
  <c r="N119" i="5"/>
  <c r="J119" i="5"/>
  <c r="F119" i="5"/>
  <c r="AC119" i="5"/>
  <c r="Y119" i="5"/>
  <c r="U119" i="5"/>
  <c r="Q119" i="5"/>
  <c r="M119" i="5"/>
  <c r="I119" i="5"/>
  <c r="X119" i="5"/>
  <c r="P119" i="5"/>
  <c r="H119" i="5"/>
  <c r="W119" i="5"/>
  <c r="O119" i="5"/>
  <c r="G119" i="5"/>
  <c r="S119" i="5"/>
  <c r="AB135" i="5"/>
  <c r="X135" i="5"/>
  <c r="T135" i="5"/>
  <c r="P135" i="5"/>
  <c r="L135" i="5"/>
  <c r="H135" i="5"/>
  <c r="AC135" i="5"/>
  <c r="Y135" i="5"/>
  <c r="U135" i="5"/>
  <c r="Q135" i="5"/>
  <c r="M135" i="5"/>
  <c r="I135" i="5"/>
  <c r="W135" i="5"/>
  <c r="O135" i="5"/>
  <c r="G135" i="5"/>
  <c r="V135" i="5"/>
  <c r="N135" i="5"/>
  <c r="F135" i="5"/>
  <c r="AA135" i="5"/>
  <c r="K135" i="5"/>
  <c r="Z135" i="5"/>
  <c r="J135" i="5"/>
  <c r="AC79" i="5"/>
  <c r="Y79" i="5"/>
  <c r="U79" i="5"/>
  <c r="Q79" i="5"/>
  <c r="M79" i="5"/>
  <c r="I79" i="5"/>
  <c r="AB79" i="5"/>
  <c r="X79" i="5"/>
  <c r="T79" i="5"/>
  <c r="P79" i="5"/>
  <c r="L79" i="5"/>
  <c r="H79" i="5"/>
  <c r="J79" i="5"/>
  <c r="R79" i="5"/>
  <c r="Z79" i="5"/>
  <c r="J82" i="5"/>
  <c r="R82" i="5"/>
  <c r="Z82" i="5"/>
  <c r="Z84" i="5"/>
  <c r="V84" i="5"/>
  <c r="R84" i="5"/>
  <c r="N84" i="5"/>
  <c r="J84" i="5"/>
  <c r="F84" i="5"/>
  <c r="AC84" i="5"/>
  <c r="Y84" i="5"/>
  <c r="U84" i="5"/>
  <c r="Q84" i="5"/>
  <c r="M84" i="5"/>
  <c r="I84" i="5"/>
  <c r="K84" i="5"/>
  <c r="S84" i="5"/>
  <c r="AA84" i="5"/>
  <c r="AA85" i="5"/>
  <c r="W85" i="5"/>
  <c r="S85" i="5"/>
  <c r="O85" i="5"/>
  <c r="K85" i="5"/>
  <c r="G85" i="5"/>
  <c r="Z85" i="5"/>
  <c r="V85" i="5"/>
  <c r="R85" i="5"/>
  <c r="N85" i="5"/>
  <c r="J85" i="5"/>
  <c r="F85" i="5"/>
  <c r="M85" i="5"/>
  <c r="U85" i="5"/>
  <c r="AC85" i="5"/>
  <c r="AC87" i="5"/>
  <c r="Y87" i="5"/>
  <c r="U87" i="5"/>
  <c r="Q87" i="5"/>
  <c r="M87" i="5"/>
  <c r="I87" i="5"/>
  <c r="AB87" i="5"/>
  <c r="X87" i="5"/>
  <c r="T87" i="5"/>
  <c r="P87" i="5"/>
  <c r="L87" i="5"/>
  <c r="H87" i="5"/>
  <c r="J87" i="5"/>
  <c r="R87" i="5"/>
  <c r="Z87" i="5"/>
  <c r="H106" i="5"/>
  <c r="P106" i="5"/>
  <c r="X106" i="5"/>
  <c r="L107" i="5"/>
  <c r="T107" i="5"/>
  <c r="AB107" i="5"/>
  <c r="AB108" i="5"/>
  <c r="X108" i="5"/>
  <c r="T108" i="5"/>
  <c r="P108" i="5"/>
  <c r="L108" i="5"/>
  <c r="H108" i="5"/>
  <c r="AA108" i="5"/>
  <c r="W108" i="5"/>
  <c r="S108" i="5"/>
  <c r="O108" i="5"/>
  <c r="K108" i="5"/>
  <c r="G108" i="5"/>
  <c r="M108" i="5"/>
  <c r="U108" i="5"/>
  <c r="AC108" i="5"/>
  <c r="G109" i="5"/>
  <c r="O109" i="5"/>
  <c r="W109" i="5"/>
  <c r="H114" i="5"/>
  <c r="P114" i="5"/>
  <c r="X114" i="5"/>
  <c r="AA116" i="5"/>
  <c r="W116" i="5"/>
  <c r="S116" i="5"/>
  <c r="O116" i="5"/>
  <c r="K116" i="5"/>
  <c r="G116" i="5"/>
  <c r="Z116" i="5"/>
  <c r="V116" i="5"/>
  <c r="R116" i="5"/>
  <c r="N116" i="5"/>
  <c r="J116" i="5"/>
  <c r="F116" i="5"/>
  <c r="M116" i="5"/>
  <c r="U116" i="5"/>
  <c r="AC116" i="5"/>
  <c r="AC118" i="5"/>
  <c r="Y118" i="5"/>
  <c r="U118" i="5"/>
  <c r="Q118" i="5"/>
  <c r="M118" i="5"/>
  <c r="I118" i="5"/>
  <c r="AB118" i="5"/>
  <c r="X118" i="5"/>
  <c r="T118" i="5"/>
  <c r="P118" i="5"/>
  <c r="L118" i="5"/>
  <c r="H118" i="5"/>
  <c r="J118" i="5"/>
  <c r="R118" i="5"/>
  <c r="Z118" i="5"/>
  <c r="J121" i="5"/>
  <c r="R121" i="5"/>
  <c r="AB123" i="5"/>
  <c r="X123" i="5"/>
  <c r="T123" i="5"/>
  <c r="AC123" i="5"/>
  <c r="Y123" i="5"/>
  <c r="U123" i="5"/>
  <c r="Q123" i="5"/>
  <c r="AA123" i="5"/>
  <c r="S123" i="5"/>
  <c r="N123" i="5"/>
  <c r="J123" i="5"/>
  <c r="F123" i="5"/>
  <c r="Z123" i="5"/>
  <c r="R123" i="5"/>
  <c r="M123" i="5"/>
  <c r="I123" i="5"/>
  <c r="K123" i="5"/>
  <c r="V123" i="5"/>
  <c r="Z125" i="5"/>
  <c r="V125" i="5"/>
  <c r="R125" i="5"/>
  <c r="N125" i="5"/>
  <c r="J125" i="5"/>
  <c r="F125" i="5"/>
  <c r="AA125" i="5"/>
  <c r="W125" i="5"/>
  <c r="S125" i="5"/>
  <c r="O125" i="5"/>
  <c r="K125" i="5"/>
  <c r="G125" i="5"/>
  <c r="AB125" i="5"/>
  <c r="T125" i="5"/>
  <c r="L125" i="5"/>
  <c r="Y125" i="5"/>
  <c r="Q125" i="5"/>
  <c r="I125" i="5"/>
  <c r="U125" i="5"/>
  <c r="L132" i="5"/>
  <c r="AB121" i="5"/>
  <c r="X121" i="5"/>
  <c r="T121" i="5"/>
  <c r="P121" i="5"/>
  <c r="L121" i="5"/>
  <c r="H121" i="5"/>
  <c r="AA121" i="5"/>
  <c r="W121" i="5"/>
  <c r="S121" i="5"/>
  <c r="O121" i="5"/>
  <c r="K121" i="5"/>
  <c r="G121" i="5"/>
  <c r="M121" i="5"/>
  <c r="U121" i="5"/>
  <c r="AC121" i="5"/>
  <c r="AC132" i="5"/>
  <c r="Y132" i="5"/>
  <c r="U132" i="5"/>
  <c r="Q132" i="5"/>
  <c r="M132" i="5"/>
  <c r="I132" i="5"/>
  <c r="Z132" i="5"/>
  <c r="V132" i="5"/>
  <c r="R132" i="5"/>
  <c r="N132" i="5"/>
  <c r="J132" i="5"/>
  <c r="F132" i="5"/>
  <c r="X132" i="5"/>
  <c r="P132" i="5"/>
  <c r="H132" i="5"/>
  <c r="W132" i="5"/>
  <c r="O132" i="5"/>
  <c r="G132" i="5"/>
  <c r="S132" i="5"/>
  <c r="AC128" i="5"/>
  <c r="Y128" i="5"/>
  <c r="U128" i="5"/>
  <c r="Q128" i="5"/>
  <c r="M128" i="5"/>
  <c r="I128" i="5"/>
  <c r="Z128" i="5"/>
  <c r="V128" i="5"/>
  <c r="R128" i="5"/>
  <c r="N128" i="5"/>
  <c r="J128" i="5"/>
  <c r="F128" i="5"/>
  <c r="K128" i="5"/>
  <c r="S128" i="5"/>
  <c r="AA128" i="5"/>
  <c r="Z129" i="5"/>
  <c r="V129" i="5"/>
  <c r="R129" i="5"/>
  <c r="N129" i="5"/>
  <c r="J129" i="5"/>
  <c r="F129" i="5"/>
  <c r="AA129" i="5"/>
  <c r="W129" i="5"/>
  <c r="S129" i="5"/>
  <c r="O129" i="5"/>
  <c r="K129" i="5"/>
  <c r="G129" i="5"/>
  <c r="M129" i="5"/>
  <c r="U129" i="5"/>
  <c r="AC129" i="5"/>
  <c r="AB131" i="5"/>
  <c r="X131" i="5"/>
  <c r="T131" i="5"/>
  <c r="P131" i="5"/>
  <c r="L131" i="5"/>
  <c r="H131" i="5"/>
  <c r="AC131" i="5"/>
  <c r="Y131" i="5"/>
  <c r="U131" i="5"/>
  <c r="Q131" i="5"/>
  <c r="M131" i="5"/>
  <c r="I131" i="5"/>
  <c r="J131" i="5"/>
  <c r="R131" i="5"/>
  <c r="Z131" i="5"/>
  <c r="AC136" i="5"/>
  <c r="Y136" i="5"/>
  <c r="U136" i="5"/>
  <c r="Q136" i="5"/>
  <c r="M136" i="5"/>
  <c r="I136" i="5"/>
  <c r="Z136" i="5"/>
  <c r="V136" i="5"/>
  <c r="R136" i="5"/>
  <c r="N136" i="5"/>
  <c r="J136" i="5"/>
  <c r="F136" i="5"/>
  <c r="K136" i="5"/>
  <c r="S136" i="5"/>
  <c r="AA136" i="5"/>
  <c r="AA126" i="5"/>
  <c r="W126" i="5"/>
  <c r="S126" i="5"/>
  <c r="O126" i="5"/>
  <c r="K126" i="5"/>
  <c r="G126" i="5"/>
  <c r="AB126" i="5"/>
  <c r="X126" i="5"/>
  <c r="T126" i="5"/>
  <c r="P126" i="5"/>
  <c r="L126" i="5"/>
  <c r="H126" i="5"/>
  <c r="M126" i="5"/>
  <c r="U126" i="5"/>
  <c r="AC126" i="5"/>
  <c r="L128" i="5"/>
  <c r="T128" i="5"/>
  <c r="AB128" i="5"/>
  <c r="H129" i="5"/>
  <c r="P129" i="5"/>
  <c r="X129" i="5"/>
  <c r="K131" i="5"/>
  <c r="S131" i="5"/>
  <c r="AA131" i="5"/>
  <c r="AA134" i="5"/>
  <c r="W134" i="5"/>
  <c r="S134" i="5"/>
  <c r="O134" i="5"/>
  <c r="K134" i="5"/>
  <c r="G134" i="5"/>
  <c r="AB134" i="5"/>
  <c r="X134" i="5"/>
  <c r="T134" i="5"/>
  <c r="P134" i="5"/>
  <c r="L134" i="5"/>
  <c r="H134" i="5"/>
  <c r="M134" i="5"/>
  <c r="U134" i="5"/>
  <c r="AC134" i="5"/>
  <c r="L136" i="5"/>
  <c r="T136" i="5"/>
  <c r="AB136" i="5"/>
  <c r="B17" i="2" l="1"/>
  <c r="B11" i="2"/>
  <c r="C11" i="2" l="1"/>
  <c r="C18" i="2" s="1"/>
  <c r="C19" i="2" l="1"/>
  <c r="C15" i="2"/>
  <c r="C22" i="2" l="1"/>
  <c r="C23" i="2" s="1"/>
</calcChain>
</file>

<file path=xl/sharedStrings.xml><?xml version="1.0" encoding="utf-8"?>
<sst xmlns="http://schemas.openxmlformats.org/spreadsheetml/2006/main" count="343" uniqueCount="76">
  <si>
    <t>Personalamt Kanton Solothurn</t>
  </si>
  <si>
    <t xml:space="preserve"> </t>
  </si>
  <si>
    <t>ohne Leistungsanteil</t>
  </si>
  <si>
    <t>Das Zustimmungsverfahren bei den Personalverbänden zur Erstreckung der Lohnanstiegsdauer ist noch ausstehend.</t>
  </si>
  <si>
    <t>LK</t>
  </si>
  <si>
    <t>Anlaufstufen</t>
  </si>
  <si>
    <t>Erfahrungsstufen</t>
  </si>
  <si>
    <t>Anstieg 3,5%</t>
  </si>
  <si>
    <t>Anstieg 2,5%</t>
  </si>
  <si>
    <t>Anstieg 1,25%</t>
  </si>
  <si>
    <t>GL 5/93</t>
  </si>
  <si>
    <t>GL 97</t>
  </si>
  <si>
    <t>BL 1995</t>
  </si>
  <si>
    <t>BL 1997</t>
  </si>
  <si>
    <t>A1</t>
  </si>
  <si>
    <t>A2</t>
  </si>
  <si>
    <t>A3</t>
  </si>
  <si>
    <t>E0</t>
  </si>
  <si>
    <t>E1</t>
  </si>
  <si>
    <t>E2</t>
  </si>
  <si>
    <t>E3</t>
  </si>
  <si>
    <t>E4</t>
  </si>
  <si>
    <t>E5</t>
  </si>
  <si>
    <t>E6</t>
  </si>
  <si>
    <t>E7</t>
  </si>
  <si>
    <t>E8</t>
  </si>
  <si>
    <t>E9</t>
  </si>
  <si>
    <t>E10</t>
  </si>
  <si>
    <t>E11</t>
  </si>
  <si>
    <t>E12</t>
  </si>
  <si>
    <t>E13</t>
  </si>
  <si>
    <t>E14</t>
  </si>
  <si>
    <t>E15</t>
  </si>
  <si>
    <t>E16</t>
  </si>
  <si>
    <t>E17</t>
  </si>
  <si>
    <t>E18</t>
  </si>
  <si>
    <t>E19</t>
  </si>
  <si>
    <t>E20</t>
  </si>
  <si>
    <t>100 Pt</t>
  </si>
  <si>
    <t>1,008 Pt</t>
  </si>
  <si>
    <t>Legende:GL = Grundlohn (gem. Besoldungsverordnungen, KRB vom 30.10.96) , ohne 13. Mtl. ohne Teuerungszulage</t>
  </si>
  <si>
    <t>Teuerungsindex (Basis Mai 93=100 Pt.)</t>
  </si>
  <si>
    <t>nur diesen Indizes verändern!</t>
  </si>
  <si>
    <t xml:space="preserve">             LK = Lohnklasse, A1 - A3 = Anlaufstufen, E1 - E20 Erfahrungsstufen </t>
  </si>
  <si>
    <t>Lohnbeträge &lt; 3000.- netto/Mt, ohne PK (39005)</t>
  </si>
  <si>
    <t>Lohnbeträge &lt; 3000.- netto/Mt, mit PK-Abzug (40430)</t>
  </si>
  <si>
    <t>Lohnbeträge &lt; 3000.- netto/Mt, ohne PK</t>
  </si>
  <si>
    <t>Lohnbeträge &lt; 3000.- netto/Mt, mit PK-Abzug</t>
  </si>
  <si>
    <t>Lohnklasse</t>
  </si>
  <si>
    <t>ES</t>
  </si>
  <si>
    <t>Anstieg?</t>
  </si>
  <si>
    <t>Erhalten Sie einen Stufenanstieg?</t>
  </si>
  <si>
    <t>Ja</t>
  </si>
  <si>
    <t>Nein</t>
  </si>
  <si>
    <t>Arbeitspensum</t>
  </si>
  <si>
    <t>Jahreslohn inkl. 13. Monatslohn</t>
  </si>
  <si>
    <t>Monatslohn exkl. 13. Monatslohn</t>
  </si>
  <si>
    <t>Differenz zu Vorjahr</t>
  </si>
  <si>
    <t>Berechnung Lohndifferenz Bruttolohn bei Jahreswechsel</t>
  </si>
  <si>
    <t>Zur Berechnung des Bruttolohnes ab dem neuen Jahr erfassen Sie bitte die Lohnklasse, Erfahrungsstufe und das Pensum, in welcher Sie aktuell entlöhnt wurden. Diese Angaben können Sie Ihrer Lohnabrechnung entnehmen, welche Sie auf dem Postweg erhalten. Beantworten Sie zudem die Frage, ob Sie einen Stufenanstieg gemäss GAV erhalten werden. 
Bitte beachten Sie, dass sich die Angaben auf die Lohntabelle der Verwaltung beziehen. Die Lohnbeträge werden auf 5 Rappen gerundet.</t>
  </si>
  <si>
    <t>07.11.2022/rj</t>
  </si>
  <si>
    <t>Lohntabelle 2023</t>
  </si>
  <si>
    <r>
      <t>Jahreslöhne</t>
    </r>
    <r>
      <rPr>
        <sz val="10"/>
        <rFont val="Arial"/>
        <family val="2"/>
      </rPr>
      <t>. Bruttolöhne inkl. 13. Monatslohn, inkl. Teuerungszulagen von 120.6929 Punkte (Basisindex Mai 1993 = 100 Punkte)</t>
    </r>
  </si>
  <si>
    <t>Teuerungsausgleich Monat Mai 2022 gem. Landesindex der Konsumentenpreise (Basis Mai 93=100 Punkte)</t>
  </si>
  <si>
    <r>
      <t>Monatslöhne</t>
    </r>
    <r>
      <rPr>
        <sz val="10"/>
        <rFont val="Arial"/>
        <family val="2"/>
      </rPr>
      <t>. Bruttolöhne ohne 13. Monatslohn, inkl. Teuerungszulagen von 120.6929 Punkte (Basisindex Mai 1993 = 100 Punkte)</t>
    </r>
  </si>
  <si>
    <r>
      <t>Stundenlöhne</t>
    </r>
    <r>
      <rPr>
        <sz val="10"/>
        <rFont val="Arial"/>
        <family val="2"/>
      </rPr>
      <t>. Bruttolöhne inkl. 13. Monatslohn, inkl. Teuerungszulagen von 120.6929 Punkte (Basisindex Mai 1993 = 100 Punkte)</t>
    </r>
  </si>
  <si>
    <t>ohne Leistungsanteil, Feiertags- und Ferienentschädigung</t>
  </si>
  <si>
    <t>5.12.2023/rj</t>
  </si>
  <si>
    <t>Lohntabelle 2024</t>
  </si>
  <si>
    <r>
      <t>Jahreslöhne</t>
    </r>
    <r>
      <rPr>
        <sz val="10"/>
        <rFont val="Arial"/>
        <family val="2"/>
      </rPr>
      <t>. Bruttolöhne inkl. 13. Monatslohn, inkl. Teuerungszulagen von 123.1068 Punkte (Basisindex Mai 1993 = 100 Punkte)</t>
    </r>
  </si>
  <si>
    <t>Lohnbeträge &lt; 3000.- netto/Mt, mit Risiko-PK (39000)</t>
  </si>
  <si>
    <t>Teuerungsausgleich Monat Mai 2023 gem. Landesindex der Konsumentenpreise (Basis Mai 93=100 Punkte)</t>
  </si>
  <si>
    <t>Lohnbeträge &lt; 3000.- netto/Mt, mit PK-Abzug (40224)</t>
  </si>
  <si>
    <r>
      <t>Monatslöhne</t>
    </r>
    <r>
      <rPr>
        <sz val="10"/>
        <rFont val="Arial"/>
        <family val="2"/>
      </rPr>
      <t>. Bruttolöhne ohne 13. Monatslohn, inkl. Teuerungszulagen von 123.1068 Punkte (Basisindex Mai 1993 = 100 Punkte)</t>
    </r>
  </si>
  <si>
    <r>
      <t>Stundenlöhne</t>
    </r>
    <r>
      <rPr>
        <sz val="10"/>
        <rFont val="Arial"/>
        <family val="2"/>
      </rPr>
      <t>. Bruttolöhne inkl. 13. Monatslohn, inkl. Teuerungszulagen von 123.1068 Punkte (Basisindex Mai 1993 = 100 Punkte)</t>
    </r>
  </si>
  <si>
    <t>5.12.2023 / rj</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</si>
</sst>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d/m/yy"/>
    <numFmt numFmtId="165" formatCode="0.0000"/>
    <numFmt numFmtId="166" formatCode="0.000"/>
    <numFmt numFmtId="167" formatCode="&quot;Erfahrungsstufe&quot;\ 0"/>
    <numFmt numFmtId="168" formatCode="&quot;Erfahrungsstufe ab &quot;0"/>
    <numFmt numFmtId="171" formatCode="&quot;Bruttolohn im &quot;0&quot;: Teuerungsindex 120.6929&quot;"/>
    <numFmt numFmtId="172" formatCode="&quot;Bruttolohn ab &quot;0&quot;: Teuerungsindex 123.1068&quot;"/>
  </numFmts>
  <fonts count="13" x14ac:knownFonts="1">
    <font>
      <sz val="11"/>
      <color theme="1"/>
      <name val="Frutiger LT Com 55 Roman"/>
      <family val="2"/>
      <scheme val="minor"/>
    </font>
    <font>
      <sz val="8"/>
      <name val="Modern"/>
      <family val="3"/>
      <charset val="255"/>
    </font>
    <font>
      <sz val="8"/>
      <name val="Arial"/>
      <family val="2"/>
    </font>
    <font>
      <sz val="10"/>
      <name val="Arial"/>
      <family val="2"/>
    </font>
    <font>
      <b/>
      <sz val="14"/>
      <name val="Arial"/>
      <family val="2"/>
    </font>
    <font>
      <b/>
      <sz val="10"/>
      <name val="Arial"/>
      <family val="2"/>
    </font>
    <font>
      <sz val="10"/>
      <color rgb="FFFF0000"/>
      <name val="Arial"/>
      <family val="2"/>
    </font>
    <font>
      <b/>
      <sz val="9"/>
      <name val="Arial"/>
      <family val="2"/>
    </font>
    <font>
      <sz val="9"/>
      <name val="Arial"/>
      <family val="2"/>
    </font>
    <font>
      <b/>
      <sz val="8"/>
      <name val="Arial"/>
      <family val="2"/>
    </font>
    <font>
      <sz val="8"/>
      <color rgb="FFFF0000"/>
      <name val="Arial"/>
      <family val="2"/>
    </font>
    <font>
      <sz val="12"/>
      <name val="Arial"/>
      <family val="2"/>
    </font>
    <font>
      <b/>
      <sz val="12"/>
      <name val="Arial"/>
      <family val="2"/>
    </font>
  </fonts>
  <fills count="14">
    <fill>
      <patternFill patternType="none"/>
    </fill>
    <fill>
      <patternFill patternType="gray125"/>
    </fill>
    <fill>
      <patternFill patternType="solid">
        <fgColor indexed="40"/>
        <bgColor indexed="49"/>
      </patternFill>
    </fill>
    <fill>
      <patternFill patternType="solid">
        <fgColor indexed="49"/>
        <bgColor indexed="40"/>
      </patternFill>
    </fill>
    <fill>
      <patternFill patternType="solid">
        <fgColor indexed="55"/>
        <bgColor indexed="22"/>
      </patternFill>
    </fill>
    <fill>
      <patternFill patternType="solid">
        <fgColor indexed="9"/>
        <bgColor indexed="26"/>
      </patternFill>
    </fill>
    <fill>
      <patternFill patternType="solid">
        <fgColor indexed="13"/>
        <bgColor indexed="34"/>
      </patternFill>
    </fill>
    <fill>
      <patternFill patternType="solid">
        <fgColor indexed="22"/>
        <bgColor indexed="55"/>
      </patternFill>
    </fill>
    <fill>
      <patternFill patternType="solid">
        <fgColor theme="6" tint="0.59996337778862885"/>
        <bgColor indexed="64"/>
      </patternFill>
    </fill>
    <fill>
      <patternFill patternType="solid">
        <fgColor theme="6" tint="0.59999389629810485"/>
        <bgColor indexed="64"/>
      </patternFill>
    </fill>
    <fill>
      <patternFill patternType="solid">
        <fgColor rgb="FF00B0F0"/>
        <bgColor indexed="49"/>
      </patternFill>
    </fill>
    <fill>
      <patternFill patternType="solid">
        <fgColor theme="0" tint="-0.14999847407452621"/>
        <bgColor indexed="49"/>
      </patternFill>
    </fill>
    <fill>
      <patternFill patternType="solid">
        <fgColor theme="0" tint="-0.14999847407452621"/>
        <bgColor indexed="64"/>
      </patternFill>
    </fill>
    <fill>
      <patternFill patternType="solid">
        <fgColor rgb="FF00B0F0"/>
        <bgColor indexed="64"/>
      </patternFill>
    </fill>
  </fills>
  <borders count="39">
    <border>
      <left/>
      <right/>
      <top/>
      <bottom/>
      <diagonal/>
    </border>
    <border>
      <left style="thin">
        <color auto="1"/>
      </left>
      <right/>
      <top/>
      <bottom/>
      <diagonal/>
    </border>
    <border>
      <left style="thin">
        <color indexed="64"/>
      </left>
      <right/>
      <top style="thin">
        <color indexed="64"/>
      </top>
      <bottom/>
      <diagonal/>
    </border>
    <border>
      <left/>
      <right style="thin">
        <color indexed="64"/>
      </right>
      <top style="thin">
        <color indexed="64"/>
      </top>
      <bottom/>
      <diagonal/>
    </border>
    <border>
      <left style="medium">
        <color indexed="8"/>
      </left>
      <right/>
      <top style="medium">
        <color indexed="8"/>
      </top>
      <bottom/>
      <diagonal/>
    </border>
    <border>
      <left/>
      <right/>
      <top style="medium">
        <color indexed="8"/>
      </top>
      <bottom/>
      <diagonal/>
    </border>
    <border>
      <left/>
      <right/>
      <top style="medium">
        <color indexed="8"/>
      </top>
      <bottom style="thin">
        <color indexed="8"/>
      </bottom>
      <diagonal/>
    </border>
    <border>
      <left/>
      <right style="thin">
        <color indexed="8"/>
      </right>
      <top style="medium">
        <color indexed="8"/>
      </top>
      <bottom style="thin">
        <color indexed="8"/>
      </bottom>
      <diagonal/>
    </border>
    <border>
      <left style="thin">
        <color indexed="8"/>
      </left>
      <right style="medium">
        <color indexed="8"/>
      </right>
      <top style="medium">
        <color indexed="8"/>
      </top>
      <bottom/>
      <diagonal/>
    </border>
    <border>
      <left style="medium">
        <color indexed="8"/>
      </left>
      <right/>
      <top style="thin">
        <color indexed="8"/>
      </top>
      <bottom/>
      <diagonal/>
    </border>
    <border>
      <left/>
      <right/>
      <top style="thin">
        <color indexed="8"/>
      </top>
      <bottom/>
      <diagonal/>
    </border>
    <border>
      <left style="thin">
        <color indexed="8"/>
      </left>
      <right/>
      <top style="thin">
        <color indexed="8"/>
      </top>
      <bottom/>
      <diagonal/>
    </border>
    <border>
      <left/>
      <right style="thin">
        <color indexed="8"/>
      </right>
      <top style="thin">
        <color indexed="8"/>
      </top>
      <bottom/>
      <diagonal/>
    </border>
    <border>
      <left/>
      <right style="medium">
        <color indexed="8"/>
      </right>
      <top style="thin">
        <color indexed="8"/>
      </top>
      <bottom/>
      <diagonal/>
    </border>
    <border>
      <left style="medium">
        <color indexed="8"/>
      </left>
      <right style="thin">
        <color indexed="8"/>
      </right>
      <top/>
      <bottom/>
      <diagonal/>
    </border>
    <border>
      <left style="thin">
        <color indexed="8"/>
      </left>
      <right style="thin">
        <color indexed="8"/>
      </right>
      <top/>
      <bottom/>
      <diagonal/>
    </border>
    <border>
      <left/>
      <right style="thin">
        <color indexed="8"/>
      </right>
      <top/>
      <bottom/>
      <diagonal/>
    </border>
    <border>
      <left style="thin">
        <color indexed="8"/>
      </left>
      <right/>
      <top/>
      <bottom/>
      <diagonal/>
    </border>
    <border>
      <left style="thin">
        <color indexed="8"/>
      </left>
      <right style="medium">
        <color indexed="8"/>
      </right>
      <top/>
      <bottom/>
      <diagonal/>
    </border>
    <border>
      <left style="thin">
        <color indexed="8"/>
      </left>
      <right style="thin">
        <color indexed="8"/>
      </right>
      <top/>
      <bottom style="thin">
        <color indexed="8"/>
      </bottom>
      <diagonal/>
    </border>
    <border>
      <left style="medium">
        <color indexed="8"/>
      </left>
      <right style="thin">
        <color indexed="8"/>
      </right>
      <top style="thin">
        <color indexed="8"/>
      </top>
      <bottom style="thin">
        <color indexed="8"/>
      </bottom>
      <diagonal/>
    </border>
    <border>
      <left style="medium">
        <color indexed="8"/>
      </left>
      <right style="thin">
        <color indexed="8"/>
      </right>
      <top style="thin">
        <color indexed="8"/>
      </top>
      <bottom/>
      <diagonal/>
    </border>
    <border>
      <left style="thin">
        <color indexed="8"/>
      </left>
      <right style="thin">
        <color indexed="8"/>
      </right>
      <top style="thin">
        <color indexed="8"/>
      </top>
      <bottom/>
      <diagonal/>
    </border>
    <border>
      <left style="thin">
        <color indexed="8"/>
      </left>
      <right style="thin">
        <color indexed="8"/>
      </right>
      <top style="thin">
        <color indexed="8"/>
      </top>
      <bottom style="thin">
        <color indexed="8"/>
      </bottom>
      <diagonal/>
    </border>
    <border>
      <left style="thin">
        <color indexed="8"/>
      </left>
      <right style="medium">
        <color indexed="8"/>
      </right>
      <top style="thin">
        <color indexed="8"/>
      </top>
      <bottom style="thin">
        <color indexed="8"/>
      </bottom>
      <diagonal/>
    </border>
    <border>
      <left style="medium">
        <color indexed="8"/>
      </left>
      <right style="thin">
        <color indexed="8"/>
      </right>
      <top/>
      <bottom style="thin">
        <color indexed="8"/>
      </bottom>
      <diagonal/>
    </border>
    <border>
      <left style="medium">
        <color indexed="8"/>
      </left>
      <right style="thin">
        <color indexed="8"/>
      </right>
      <top/>
      <bottom style="medium">
        <color indexed="8"/>
      </bottom>
      <diagonal/>
    </border>
    <border>
      <left style="thin">
        <color indexed="8"/>
      </left>
      <right style="thin">
        <color indexed="8"/>
      </right>
      <top/>
      <bottom style="medium">
        <color indexed="8"/>
      </bottom>
      <diagonal/>
    </border>
    <border>
      <left style="thin">
        <color indexed="8"/>
      </left>
      <right style="thin">
        <color indexed="8"/>
      </right>
      <top style="thin">
        <color indexed="8"/>
      </top>
      <bottom style="medium">
        <color indexed="8"/>
      </bottom>
      <diagonal/>
    </border>
    <border>
      <left style="thin">
        <color indexed="8"/>
      </left>
      <right/>
      <top style="thin">
        <color indexed="8"/>
      </top>
      <bottom style="medium">
        <color indexed="8"/>
      </bottom>
      <diagonal/>
    </border>
    <border>
      <left style="thin">
        <color indexed="8"/>
      </left>
      <right style="medium">
        <color indexed="8"/>
      </right>
      <top/>
      <bottom style="medium">
        <color indexed="8"/>
      </bottom>
      <diagonal/>
    </border>
    <border>
      <left style="medium">
        <color indexed="8"/>
      </left>
      <right style="medium">
        <color indexed="8"/>
      </right>
      <top style="medium">
        <color indexed="8"/>
      </top>
      <bottom style="medium">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style="medium">
        <color indexed="8"/>
      </left>
      <right style="thin">
        <color indexed="8"/>
      </right>
      <top style="thin">
        <color indexed="8"/>
      </top>
      <bottom style="medium">
        <color indexed="8"/>
      </bottom>
      <diagonal/>
    </border>
    <border>
      <left style="thin">
        <color indexed="8"/>
      </left>
      <right style="medium">
        <color indexed="8"/>
      </right>
      <top style="medium">
        <color indexed="8"/>
      </top>
      <bottom style="thin">
        <color indexed="8"/>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0" fontId="1" fillId="0" borderId="0"/>
  </cellStyleXfs>
  <cellXfs count="162">
    <xf numFmtId="0" fontId="0" fillId="0" borderId="0" xfId="0"/>
    <xf numFmtId="1" fontId="2" fillId="0" borderId="0" xfId="0" applyNumberFormat="1" applyFont="1"/>
    <xf numFmtId="0" fontId="3" fillId="0" borderId="0" xfId="0" applyNumberFormat="1" applyFont="1"/>
    <xf numFmtId="0" fontId="3" fillId="0" borderId="0" xfId="0" applyFont="1"/>
    <xf numFmtId="1" fontId="3" fillId="0" borderId="0" xfId="0" applyNumberFormat="1" applyFont="1"/>
    <xf numFmtId="14" fontId="2" fillId="0" borderId="0" xfId="0" applyNumberFormat="1" applyFont="1"/>
    <xf numFmtId="164" fontId="2" fillId="0" borderId="0" xfId="0" applyNumberFormat="1" applyFont="1"/>
    <xf numFmtId="1" fontId="0" fillId="0" borderId="0" xfId="0" applyNumberFormat="1"/>
    <xf numFmtId="0" fontId="0" fillId="0" borderId="0" xfId="0" applyNumberFormat="1"/>
    <xf numFmtId="0" fontId="4" fillId="0" borderId="0" xfId="0" applyFont="1"/>
    <xf numFmtId="0" fontId="5" fillId="0" borderId="0" xfId="0" applyNumberFormat="1" applyFont="1"/>
    <xf numFmtId="0" fontId="3" fillId="0" borderId="0" xfId="0" applyNumberFormat="1" applyFont="1" applyAlignment="1">
      <alignment horizontal="left"/>
    </xf>
    <xf numFmtId="1" fontId="6" fillId="0" borderId="0" xfId="0" applyNumberFormat="1" applyFont="1"/>
    <xf numFmtId="0" fontId="6" fillId="0" borderId="0" xfId="0" applyFont="1"/>
    <xf numFmtId="0" fontId="7" fillId="0" borderId="4" xfId="0" applyNumberFormat="1" applyFont="1" applyBorder="1" applyAlignment="1">
      <alignment horizontal="left"/>
    </xf>
    <xf numFmtId="0" fontId="8" fillId="0" borderId="4" xfId="0" applyFont="1" applyBorder="1"/>
    <xf numFmtId="0" fontId="7" fillId="0" borderId="4" xfId="0" applyFont="1" applyBorder="1"/>
    <xf numFmtId="1" fontId="8" fillId="0" borderId="5" xfId="0" applyNumberFormat="1" applyFont="1" applyBorder="1"/>
    <xf numFmtId="1" fontId="7" fillId="0" borderId="4" xfId="0" applyNumberFormat="1" applyFont="1" applyBorder="1"/>
    <xf numFmtId="0" fontId="8" fillId="0" borderId="5" xfId="0" applyFont="1" applyBorder="1"/>
    <xf numFmtId="2" fontId="8" fillId="0" borderId="6" xfId="0" applyNumberFormat="1" applyFont="1" applyBorder="1"/>
    <xf numFmtId="2" fontId="8" fillId="0" borderId="7" xfId="0" applyNumberFormat="1" applyFont="1" applyBorder="1"/>
    <xf numFmtId="0" fontId="7" fillId="0" borderId="8" xfId="0" applyNumberFormat="1" applyFont="1" applyBorder="1"/>
    <xf numFmtId="0" fontId="8" fillId="0" borderId="9" xfId="0" applyNumberFormat="1" applyFont="1" applyBorder="1"/>
    <xf numFmtId="1" fontId="8" fillId="0" borderId="10" xfId="0" applyNumberFormat="1" applyFont="1" applyBorder="1"/>
    <xf numFmtId="1" fontId="8" fillId="0" borderId="9" xfId="0" applyNumberFormat="1" applyFont="1" applyBorder="1"/>
    <xf numFmtId="0" fontId="8" fillId="0" borderId="10" xfId="0" applyNumberFormat="1" applyFont="1" applyBorder="1"/>
    <xf numFmtId="0" fontId="8" fillId="0" borderId="11" xfId="0" applyNumberFormat="1" applyFont="1" applyBorder="1"/>
    <xf numFmtId="2" fontId="8" fillId="0" borderId="10" xfId="0" applyNumberFormat="1" applyFont="1" applyBorder="1"/>
    <xf numFmtId="2" fontId="8" fillId="0" borderId="12" xfId="0" applyNumberFormat="1" applyFont="1" applyBorder="1"/>
    <xf numFmtId="0" fontId="8" fillId="0" borderId="13" xfId="0" applyNumberFormat="1" applyFont="1" applyBorder="1"/>
    <xf numFmtId="0" fontId="8" fillId="0" borderId="14" xfId="0" applyNumberFormat="1" applyFont="1" applyBorder="1"/>
    <xf numFmtId="1" fontId="8" fillId="0" borderId="15" xfId="0" applyNumberFormat="1" applyFont="1" applyBorder="1"/>
    <xf numFmtId="1" fontId="8" fillId="0" borderId="16" xfId="0" applyNumberFormat="1" applyFont="1" applyBorder="1"/>
    <xf numFmtId="1" fontId="8" fillId="0" borderId="14" xfId="0" applyNumberFormat="1" applyFont="1" applyBorder="1"/>
    <xf numFmtId="0" fontId="8" fillId="0" borderId="15" xfId="0" applyNumberFormat="1" applyFont="1" applyBorder="1"/>
    <xf numFmtId="0" fontId="8" fillId="0" borderId="17" xfId="0" applyNumberFormat="1" applyFont="1" applyBorder="1"/>
    <xf numFmtId="2" fontId="8" fillId="0" borderId="15" xfId="0" applyNumberFormat="1" applyFont="1" applyBorder="1"/>
    <xf numFmtId="0" fontId="8" fillId="0" borderId="18" xfId="0" applyNumberFormat="1" applyFont="1" applyBorder="1"/>
    <xf numFmtId="17" fontId="8" fillId="0" borderId="14" xfId="0" applyNumberFormat="1" applyFont="1" applyBorder="1"/>
    <xf numFmtId="2" fontId="8" fillId="0" borderId="19" xfId="0" applyNumberFormat="1" applyFont="1" applyBorder="1"/>
    <xf numFmtId="0" fontId="8" fillId="0" borderId="20" xfId="0" applyNumberFormat="1" applyFont="1" applyBorder="1"/>
    <xf numFmtId="1" fontId="8" fillId="0" borderId="21" xfId="0" applyNumberFormat="1" applyFont="1" applyBorder="1"/>
    <xf numFmtId="1" fontId="8" fillId="0" borderId="22" xfId="0" applyNumberFormat="1" applyFont="1" applyBorder="1"/>
    <xf numFmtId="1" fontId="8" fillId="2" borderId="21" xfId="0" applyNumberFormat="1" applyFont="1" applyFill="1" applyBorder="1"/>
    <xf numFmtId="1" fontId="8" fillId="2" borderId="22" xfId="0" applyNumberFormat="1" applyFont="1" applyFill="1" applyBorder="1"/>
    <xf numFmtId="1" fontId="8" fillId="3" borderId="22" xfId="0" applyNumberFormat="1" applyFont="1" applyFill="1" applyBorder="1"/>
    <xf numFmtId="1" fontId="8" fillId="4" borderId="22" xfId="0" applyNumberFormat="1" applyFont="1" applyFill="1" applyBorder="1"/>
    <xf numFmtId="1" fontId="8" fillId="0" borderId="22" xfId="0" applyNumberFormat="1" applyFont="1" applyFill="1" applyBorder="1"/>
    <xf numFmtId="1" fontId="8" fillId="5" borderId="22" xfId="0" applyNumberFormat="1" applyFont="1" applyFill="1" applyBorder="1"/>
    <xf numFmtId="1" fontId="8" fillId="0" borderId="11" xfId="0" applyNumberFormat="1" applyFont="1" applyBorder="1"/>
    <xf numFmtId="1" fontId="8" fillId="0" borderId="23" xfId="0" applyNumberFormat="1" applyFont="1" applyBorder="1"/>
    <xf numFmtId="0" fontId="8" fillId="0" borderId="24" xfId="0" applyNumberFormat="1" applyFont="1" applyBorder="1"/>
    <xf numFmtId="0" fontId="8" fillId="0" borderId="25" xfId="0" applyNumberFormat="1" applyFont="1" applyBorder="1"/>
    <xf numFmtId="1" fontId="8" fillId="4" borderId="21" xfId="0" applyNumberFormat="1" applyFont="1" applyFill="1" applyBorder="1"/>
    <xf numFmtId="1" fontId="8" fillId="0" borderId="21" xfId="0" applyNumberFormat="1" applyFont="1" applyFill="1" applyBorder="1"/>
    <xf numFmtId="1" fontId="8" fillId="5" borderId="21" xfId="0" applyNumberFormat="1" applyFont="1" applyFill="1" applyBorder="1"/>
    <xf numFmtId="1" fontId="8" fillId="0" borderId="20" xfId="0" applyNumberFormat="1" applyFont="1" applyBorder="1"/>
    <xf numFmtId="0" fontId="8" fillId="0" borderId="26" xfId="0" applyNumberFormat="1" applyFont="1" applyBorder="1"/>
    <xf numFmtId="1" fontId="8" fillId="0" borderId="26" xfId="0" applyNumberFormat="1" applyFont="1" applyBorder="1"/>
    <xf numFmtId="1" fontId="8" fillId="0" borderId="27" xfId="0" applyNumberFormat="1" applyFont="1" applyBorder="1"/>
    <xf numFmtId="1" fontId="8" fillId="0" borderId="28" xfId="0" applyNumberFormat="1" applyFont="1" applyBorder="1"/>
    <xf numFmtId="1" fontId="8" fillId="0" borderId="29" xfId="0" applyNumberFormat="1" applyFont="1" applyBorder="1"/>
    <xf numFmtId="0" fontId="8" fillId="0" borderId="30" xfId="0" applyNumberFormat="1" applyFont="1" applyBorder="1"/>
    <xf numFmtId="0" fontId="2" fillId="0" borderId="0" xfId="0" applyFont="1"/>
    <xf numFmtId="2" fontId="2" fillId="0" borderId="0" xfId="0" applyNumberFormat="1" applyFont="1"/>
    <xf numFmtId="0" fontId="2" fillId="0" borderId="0" xfId="0" applyNumberFormat="1" applyFont="1"/>
    <xf numFmtId="0" fontId="9" fillId="0" borderId="31" xfId="0" applyNumberFormat="1" applyFont="1" applyBorder="1" applyAlignment="1">
      <alignment horizontal="left"/>
    </xf>
    <xf numFmtId="1" fontId="8" fillId="0" borderId="32" xfId="0" applyNumberFormat="1" applyFont="1" applyBorder="1"/>
    <xf numFmtId="1" fontId="2" fillId="0" borderId="33" xfId="0" applyNumberFormat="1" applyFont="1" applyBorder="1"/>
    <xf numFmtId="165" fontId="9" fillId="6" borderId="31" xfId="0" applyNumberFormat="1" applyFont="1" applyFill="1" applyBorder="1"/>
    <xf numFmtId="0" fontId="9" fillId="0" borderId="0" xfId="0" applyNumberFormat="1" applyFont="1"/>
    <xf numFmtId="0" fontId="9" fillId="0" borderId="0" xfId="0" applyFont="1"/>
    <xf numFmtId="166" fontId="7" fillId="0" borderId="0" xfId="0" applyNumberFormat="1" applyFont="1" applyAlignment="1"/>
    <xf numFmtId="1" fontId="2" fillId="0" borderId="0" xfId="0" applyNumberFormat="1" applyFont="1" applyBorder="1"/>
    <xf numFmtId="1" fontId="8" fillId="0" borderId="0" xfId="0" applyNumberFormat="1" applyFont="1" applyBorder="1"/>
    <xf numFmtId="2" fontId="2" fillId="2" borderId="0" xfId="0" applyNumberFormat="1" applyFont="1" applyFill="1"/>
    <xf numFmtId="0" fontId="8" fillId="0" borderId="0" xfId="0" applyFont="1" applyBorder="1"/>
    <xf numFmtId="2" fontId="2" fillId="0" borderId="0" xfId="0" applyNumberFormat="1" applyFont="1" applyBorder="1"/>
    <xf numFmtId="2" fontId="2" fillId="7" borderId="0" xfId="0" applyNumberFormat="1" applyFont="1" applyFill="1"/>
    <xf numFmtId="2" fontId="9" fillId="0" borderId="0" xfId="0" applyNumberFormat="1" applyFont="1"/>
    <xf numFmtId="0" fontId="2" fillId="0" borderId="14" xfId="0" applyNumberFormat="1" applyFont="1" applyBorder="1"/>
    <xf numFmtId="17" fontId="2" fillId="0" borderId="14" xfId="0" applyNumberFormat="1" applyFont="1" applyBorder="1"/>
    <xf numFmtId="1" fontId="2" fillId="0" borderId="15" xfId="0" applyNumberFormat="1" applyFont="1" applyBorder="1"/>
    <xf numFmtId="1" fontId="2" fillId="0" borderId="16" xfId="0" applyNumberFormat="1" applyFont="1" applyBorder="1"/>
    <xf numFmtId="1" fontId="2" fillId="0" borderId="14" xfId="0" applyNumberFormat="1" applyFont="1" applyBorder="1"/>
    <xf numFmtId="0" fontId="2" fillId="0" borderId="15" xfId="0" applyNumberFormat="1" applyFont="1" applyBorder="1"/>
    <xf numFmtId="0" fontId="2" fillId="0" borderId="18" xfId="0" applyNumberFormat="1" applyFont="1" applyBorder="1"/>
    <xf numFmtId="0" fontId="2" fillId="0" borderId="20" xfId="0" applyNumberFormat="1" applyFont="1" applyBorder="1"/>
    <xf numFmtId="1" fontId="2" fillId="0" borderId="21" xfId="0" applyNumberFormat="1" applyFont="1" applyBorder="1"/>
    <xf numFmtId="1" fontId="2" fillId="0" borderId="22" xfId="0" applyNumberFormat="1" applyFont="1" applyBorder="1"/>
    <xf numFmtId="2" fontId="2" fillId="2" borderId="21" xfId="0" applyNumberFormat="1" applyFont="1" applyFill="1" applyBorder="1"/>
    <xf numFmtId="2" fontId="2" fillId="2" borderId="22" xfId="0" applyNumberFormat="1" applyFont="1" applyFill="1" applyBorder="1"/>
    <xf numFmtId="2" fontId="2" fillId="4" borderId="22" xfId="0" applyNumberFormat="1" applyFont="1" applyFill="1" applyBorder="1"/>
    <xf numFmtId="2" fontId="2" fillId="0" borderId="22" xfId="0" applyNumberFormat="1" applyFont="1" applyFill="1" applyBorder="1"/>
    <xf numFmtId="2" fontId="2" fillId="5" borderId="22" xfId="0" applyNumberFormat="1" applyFont="1" applyFill="1" applyBorder="1"/>
    <xf numFmtId="2" fontId="2" fillId="0" borderId="22" xfId="0" applyNumberFormat="1" applyFont="1" applyBorder="1"/>
    <xf numFmtId="2" fontId="2" fillId="0" borderId="23" xfId="0" applyNumberFormat="1" applyFont="1" applyBorder="1"/>
    <xf numFmtId="0" fontId="2" fillId="0" borderId="24" xfId="0" applyNumberFormat="1" applyFont="1" applyBorder="1"/>
    <xf numFmtId="0" fontId="2" fillId="0" borderId="25" xfId="0" applyNumberFormat="1" applyFont="1" applyBorder="1"/>
    <xf numFmtId="2" fontId="2" fillId="4" borderId="21" xfId="0" applyNumberFormat="1" applyFont="1" applyFill="1" applyBorder="1"/>
    <xf numFmtId="2" fontId="2" fillId="0" borderId="21" xfId="0" applyNumberFormat="1" applyFont="1" applyFill="1" applyBorder="1"/>
    <xf numFmtId="2" fontId="2" fillId="5" borderId="21" xfId="0" applyNumberFormat="1" applyFont="1" applyFill="1" applyBorder="1"/>
    <xf numFmtId="2" fontId="2" fillId="0" borderId="21" xfId="0" applyNumberFormat="1" applyFont="1" applyBorder="1"/>
    <xf numFmtId="1" fontId="2" fillId="0" borderId="20" xfId="0" applyNumberFormat="1" applyFont="1" applyBorder="1"/>
    <xf numFmtId="1" fontId="2" fillId="0" borderId="23" xfId="0" applyNumberFormat="1" applyFont="1" applyBorder="1"/>
    <xf numFmtId="2" fontId="2" fillId="0" borderId="20" xfId="0" applyNumberFormat="1" applyFont="1" applyBorder="1"/>
    <xf numFmtId="0" fontId="2" fillId="0" borderId="26" xfId="0" applyNumberFormat="1" applyFont="1" applyBorder="1"/>
    <xf numFmtId="1" fontId="2" fillId="0" borderId="26" xfId="0" applyNumberFormat="1" applyFont="1" applyBorder="1"/>
    <xf numFmtId="1" fontId="2" fillId="0" borderId="34" xfId="0" applyNumberFormat="1" applyFont="1" applyBorder="1"/>
    <xf numFmtId="1" fontId="2" fillId="0" borderId="27" xfId="0" applyNumberFormat="1" applyFont="1" applyBorder="1"/>
    <xf numFmtId="2" fontId="2" fillId="0" borderId="26" xfId="0" applyNumberFormat="1" applyFont="1" applyBorder="1"/>
    <xf numFmtId="2" fontId="2" fillId="0" borderId="27" xfId="0" applyNumberFormat="1" applyFont="1" applyBorder="1"/>
    <xf numFmtId="2" fontId="2" fillId="0" borderId="28" xfId="0" applyNumberFormat="1" applyFont="1" applyBorder="1"/>
    <xf numFmtId="0" fontId="2" fillId="0" borderId="30" xfId="0" applyNumberFormat="1" applyFont="1" applyBorder="1"/>
    <xf numFmtId="165" fontId="9" fillId="0" borderId="31" xfId="0" applyNumberFormat="1" applyFont="1" applyBorder="1"/>
    <xf numFmtId="0" fontId="8" fillId="0" borderId="6" xfId="0" applyFont="1" applyBorder="1"/>
    <xf numFmtId="0" fontId="7" fillId="0" borderId="35" xfId="0" applyNumberFormat="1" applyFont="1" applyBorder="1"/>
    <xf numFmtId="0" fontId="5" fillId="0" borderId="0" xfId="0" applyFont="1"/>
    <xf numFmtId="0" fontId="3" fillId="0" borderId="0" xfId="0" applyFont="1" applyAlignment="1">
      <alignment vertical="center"/>
    </xf>
    <xf numFmtId="0" fontId="11" fillId="0" borderId="2" xfId="0" applyFont="1" applyBorder="1" applyAlignment="1">
      <alignment vertical="center"/>
    </xf>
    <xf numFmtId="0" fontId="11" fillId="0" borderId="1" xfId="0" applyFont="1" applyBorder="1" applyAlignment="1">
      <alignment vertical="center"/>
    </xf>
    <xf numFmtId="0" fontId="3" fillId="0" borderId="0" xfId="0" applyFont="1" applyAlignment="1">
      <alignment horizontal="center" vertical="center"/>
    </xf>
    <xf numFmtId="0" fontId="11" fillId="0" borderId="37" xfId="0" applyFont="1" applyBorder="1" applyAlignment="1">
      <alignment vertical="center"/>
    </xf>
    <xf numFmtId="0" fontId="11" fillId="0" borderId="0" xfId="0" applyFont="1" applyAlignment="1">
      <alignment vertical="center"/>
    </xf>
    <xf numFmtId="4" fontId="11" fillId="0" borderId="36" xfId="0" applyNumberFormat="1" applyFont="1" applyBorder="1" applyAlignment="1">
      <alignment horizontal="right" vertical="center"/>
    </xf>
    <xf numFmtId="4" fontId="11" fillId="0" borderId="38" xfId="0" applyNumberFormat="1" applyFont="1" applyBorder="1" applyAlignment="1">
      <alignment horizontal="right" vertical="center"/>
    </xf>
    <xf numFmtId="4" fontId="12" fillId="0" borderId="36" xfId="0" applyNumberFormat="1" applyFont="1" applyBorder="1" applyAlignment="1">
      <alignment horizontal="right" vertical="center"/>
    </xf>
    <xf numFmtId="4" fontId="12" fillId="0" borderId="38" xfId="0" applyNumberFormat="1" applyFont="1" applyBorder="1" applyAlignment="1">
      <alignment horizontal="right" vertical="center"/>
    </xf>
    <xf numFmtId="0" fontId="3" fillId="0" borderId="0" xfId="0" applyFont="1" applyAlignment="1">
      <alignment horizontal="center"/>
    </xf>
    <xf numFmtId="0" fontId="12" fillId="0" borderId="0" xfId="0" applyFont="1"/>
    <xf numFmtId="0" fontId="11" fillId="0" borderId="38" xfId="0" applyFont="1" applyBorder="1" applyAlignment="1">
      <alignment horizontal="center" vertical="center"/>
    </xf>
    <xf numFmtId="0" fontId="11" fillId="8" borderId="3" xfId="0" applyFont="1" applyFill="1" applyBorder="1" applyAlignment="1" applyProtection="1">
      <alignment horizontal="center" vertical="center"/>
      <protection locked="0"/>
    </xf>
    <xf numFmtId="0" fontId="11" fillId="8" borderId="36" xfId="0" applyFont="1" applyFill="1" applyBorder="1" applyAlignment="1" applyProtection="1">
      <alignment horizontal="center" vertical="center"/>
      <protection locked="0"/>
    </xf>
    <xf numFmtId="10" fontId="11" fillId="9" borderId="36" xfId="0" applyNumberFormat="1" applyFont="1" applyFill="1" applyBorder="1" applyAlignment="1" applyProtection="1">
      <alignment horizontal="center" vertical="center"/>
      <protection locked="0"/>
    </xf>
    <xf numFmtId="167" fontId="11" fillId="0" borderId="1" xfId="0" applyNumberFormat="1" applyFont="1" applyBorder="1" applyAlignment="1">
      <alignment horizontal="left" vertical="center"/>
    </xf>
    <xf numFmtId="168" fontId="11" fillId="0" borderId="37" xfId="0" applyNumberFormat="1" applyFont="1" applyBorder="1" applyAlignment="1">
      <alignment horizontal="left" vertical="center"/>
    </xf>
    <xf numFmtId="2" fontId="8" fillId="0" borderId="0" xfId="0" applyNumberFormat="1" applyFont="1" applyBorder="1"/>
    <xf numFmtId="1" fontId="8" fillId="10" borderId="21" xfId="0" applyNumberFormat="1" applyFont="1" applyFill="1" applyBorder="1"/>
    <xf numFmtId="1" fontId="8" fillId="10" borderId="22" xfId="0" applyNumberFormat="1" applyFont="1" applyFill="1" applyBorder="1"/>
    <xf numFmtId="1" fontId="8" fillId="11" borderId="21" xfId="0" applyNumberFormat="1" applyFont="1" applyFill="1" applyBorder="1"/>
    <xf numFmtId="1" fontId="8" fillId="12" borderId="22" xfId="0" applyNumberFormat="1" applyFont="1" applyFill="1" applyBorder="1"/>
    <xf numFmtId="1" fontId="8" fillId="12" borderId="21" xfId="0" applyNumberFormat="1" applyFont="1" applyFill="1" applyBorder="1"/>
    <xf numFmtId="0" fontId="0" fillId="0" borderId="0" xfId="0" applyBorder="1"/>
    <xf numFmtId="2" fontId="2" fillId="10" borderId="0" xfId="0" applyNumberFormat="1" applyFont="1" applyFill="1"/>
    <xf numFmtId="165" fontId="9" fillId="0" borderId="0" xfId="0" applyNumberFormat="1" applyFont="1" applyFill="1" applyBorder="1"/>
    <xf numFmtId="1" fontId="2" fillId="0" borderId="11" xfId="0" applyNumberFormat="1" applyFont="1" applyBorder="1"/>
    <xf numFmtId="2" fontId="2" fillId="10" borderId="20" xfId="0" applyNumberFormat="1" applyFont="1" applyFill="1" applyBorder="1"/>
    <xf numFmtId="2" fontId="2" fillId="13" borderId="22" xfId="0" applyNumberFormat="1" applyFont="1" applyFill="1" applyBorder="1"/>
    <xf numFmtId="2" fontId="2" fillId="12" borderId="21" xfId="0" applyNumberFormat="1" applyFont="1" applyFill="1" applyBorder="1"/>
    <xf numFmtId="2" fontId="2" fillId="12" borderId="22" xfId="0" applyNumberFormat="1" applyFont="1" applyFill="1" applyBorder="1"/>
    <xf numFmtId="2" fontId="2" fillId="13" borderId="21" xfId="0" applyNumberFormat="1" applyFont="1" applyFill="1" applyBorder="1"/>
    <xf numFmtId="2" fontId="2" fillId="10" borderId="21" xfId="0" applyNumberFormat="1" applyFont="1" applyFill="1" applyBorder="1"/>
    <xf numFmtId="2" fontId="2" fillId="10" borderId="22" xfId="0" applyNumberFormat="1" applyFont="1" applyFill="1" applyBorder="1"/>
    <xf numFmtId="0" fontId="3" fillId="0" borderId="0" xfId="0" applyFont="1" applyAlignment="1">
      <alignment horizontal="left" vertical="top" wrapText="1"/>
    </xf>
    <xf numFmtId="0" fontId="12" fillId="0" borderId="2" xfId="0" applyFont="1" applyBorder="1" applyAlignment="1">
      <alignment horizontal="left" vertical="center"/>
    </xf>
    <xf numFmtId="0" fontId="12" fillId="0" borderId="3" xfId="0" applyFont="1" applyBorder="1" applyAlignment="1">
      <alignment horizontal="left" vertical="center"/>
    </xf>
    <xf numFmtId="14" fontId="10" fillId="0" borderId="0" xfId="0" applyNumberFormat="1" applyFont="1" applyAlignment="1">
      <alignment horizontal="right"/>
    </xf>
    <xf numFmtId="171" fontId="12" fillId="0" borderId="2" xfId="0" applyNumberFormat="1" applyFont="1" applyBorder="1" applyAlignment="1">
      <alignment horizontal="left" vertical="center"/>
    </xf>
    <xf numFmtId="171" fontId="12" fillId="0" borderId="3" xfId="0" applyNumberFormat="1" applyFont="1" applyBorder="1" applyAlignment="1">
      <alignment horizontal="left" vertical="center"/>
    </xf>
    <xf numFmtId="172" fontId="12" fillId="0" borderId="2" xfId="0" applyNumberFormat="1" applyFont="1" applyBorder="1" applyAlignment="1">
      <alignment horizontal="left" vertical="center"/>
    </xf>
    <xf numFmtId="172" fontId="12" fillId="0" borderId="3" xfId="0" applyNumberFormat="1" applyFont="1" applyBorder="1" applyAlignment="1">
      <alignment horizontal="left" vertical="center"/>
    </xf>
  </cellXfs>
  <cellStyles count="2">
    <cellStyle name="Standard" xfId="0" builtinId="0"/>
    <cellStyle name="Standard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7</xdr:col>
      <xdr:colOff>76200</xdr:colOff>
      <xdr:row>3</xdr:row>
      <xdr:rowOff>19050</xdr:rowOff>
    </xdr:from>
    <xdr:to>
      <xdr:col>14</xdr:col>
      <xdr:colOff>552450</xdr:colOff>
      <xdr:row>8</xdr:row>
      <xdr:rowOff>238125</xdr:rowOff>
    </xdr:to>
    <xdr:pic>
      <xdr:nvPicPr>
        <xdr:cNvPr id="3" name="Grafik 2"/>
        <xdr:cNvPicPr>
          <a:picLocks noChangeAspect="1"/>
        </xdr:cNvPicPr>
      </xdr:nvPicPr>
      <xdr:blipFill>
        <a:blip xmlns:r="http://schemas.openxmlformats.org/officeDocument/2006/relationships" r:embed="rId1"/>
        <a:stretch>
          <a:fillRect/>
        </a:stretch>
      </xdr:blipFill>
      <xdr:spPr>
        <a:xfrm>
          <a:off x="6029325" y="542925"/>
          <a:ext cx="6343650" cy="2514600"/>
        </a:xfrm>
        <a:prstGeom prst="rect">
          <a:avLst/>
        </a:prstGeom>
        <a:solidFill>
          <a:srgbClr val="FFFFFF">
            <a:shade val="85000"/>
          </a:srgbClr>
        </a:solidFill>
        <a:ln w="88900" cap="sq">
          <a:solidFill>
            <a:srgbClr val="FFFFFF"/>
          </a:solidFill>
          <a:miter lim="800000"/>
        </a:ln>
        <a:effectLst>
          <a:outerShdw blurRad="55000" dist="18000" dir="5400000" algn="tl" rotWithShape="0">
            <a:srgbClr val="000000">
              <a:alpha val="40000"/>
            </a:srgbClr>
          </a:outerShdw>
        </a:effectLst>
        <a:scene3d>
          <a:camera prst="orthographicFront"/>
          <a:lightRig rig="twoPt" dir="t">
            <a:rot lat="0" lon="0" rev="7200000"/>
          </a:lightRig>
        </a:scene3d>
        <a:sp3d>
          <a:bevelT w="25400" h="19050"/>
          <a:contourClr>
            <a:srgbClr val="FFFFFF"/>
          </a:contourClr>
        </a:sp3d>
      </xdr:spPr>
    </xdr:pic>
    <xdr:clientData fPrintsWithSheet="0"/>
  </xdr:twoCellAnchor>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ISolothurn">
      <a:majorFont>
        <a:latin typeface="Frutiger LT Com 55 Roman"/>
        <a:ea typeface=""/>
        <a:cs typeface=""/>
      </a:majorFont>
      <a:minorFont>
        <a:latin typeface="Frutiger LT Com 55 Roman"/>
        <a:ea typeface=""/>
        <a:cs typeface=""/>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dimension ref="B3:G39"/>
  <sheetViews>
    <sheetView showGridLines="0" tabSelected="1" zoomScaleNormal="100" workbookViewId="0">
      <selection activeCell="C10" sqref="C10"/>
    </sheetView>
  </sheetViews>
  <sheetFormatPr baseColWidth="10" defaultRowHeight="12.75" x14ac:dyDescent="0.2"/>
  <cols>
    <col min="1" max="1" width="11" style="3"/>
    <col min="2" max="2" width="41.125" style="3" customWidth="1"/>
    <col min="3" max="3" width="15" style="3" customWidth="1"/>
    <col min="4" max="4" width="11" style="3"/>
    <col min="5" max="7" width="0" style="3" hidden="1" customWidth="1"/>
    <col min="8" max="257" width="11" style="3"/>
    <col min="258" max="258" width="38.25" style="3" customWidth="1"/>
    <col min="259" max="259" width="13.375" style="3" customWidth="1"/>
    <col min="260" max="260" width="11" style="3"/>
    <col min="261" max="263" width="0" style="3" hidden="1" customWidth="1"/>
    <col min="264" max="513" width="11" style="3"/>
    <col min="514" max="514" width="38.25" style="3" customWidth="1"/>
    <col min="515" max="515" width="13.375" style="3" customWidth="1"/>
    <col min="516" max="516" width="11" style="3"/>
    <col min="517" max="519" width="0" style="3" hidden="1" customWidth="1"/>
    <col min="520" max="769" width="11" style="3"/>
    <col min="770" max="770" width="38.25" style="3" customWidth="1"/>
    <col min="771" max="771" width="13.375" style="3" customWidth="1"/>
    <col min="772" max="772" width="11" style="3"/>
    <col min="773" max="775" width="0" style="3" hidden="1" customWidth="1"/>
    <col min="776" max="1025" width="11" style="3"/>
    <col min="1026" max="1026" width="38.25" style="3" customWidth="1"/>
    <col min="1027" max="1027" width="13.375" style="3" customWidth="1"/>
    <col min="1028" max="1028" width="11" style="3"/>
    <col min="1029" max="1031" width="0" style="3" hidden="1" customWidth="1"/>
    <col min="1032" max="1281" width="11" style="3"/>
    <col min="1282" max="1282" width="38.25" style="3" customWidth="1"/>
    <col min="1283" max="1283" width="13.375" style="3" customWidth="1"/>
    <col min="1284" max="1284" width="11" style="3"/>
    <col min="1285" max="1287" width="0" style="3" hidden="1" customWidth="1"/>
    <col min="1288" max="1537" width="11" style="3"/>
    <col min="1538" max="1538" width="38.25" style="3" customWidth="1"/>
    <col min="1539" max="1539" width="13.375" style="3" customWidth="1"/>
    <col min="1540" max="1540" width="11" style="3"/>
    <col min="1541" max="1543" width="0" style="3" hidden="1" customWidth="1"/>
    <col min="1544" max="1793" width="11" style="3"/>
    <col min="1794" max="1794" width="38.25" style="3" customWidth="1"/>
    <col min="1795" max="1795" width="13.375" style="3" customWidth="1"/>
    <col min="1796" max="1796" width="11" style="3"/>
    <col min="1797" max="1799" width="0" style="3" hidden="1" customWidth="1"/>
    <col min="1800" max="2049" width="11" style="3"/>
    <col min="2050" max="2050" width="38.25" style="3" customWidth="1"/>
    <col min="2051" max="2051" width="13.375" style="3" customWidth="1"/>
    <col min="2052" max="2052" width="11" style="3"/>
    <col min="2053" max="2055" width="0" style="3" hidden="1" customWidth="1"/>
    <col min="2056" max="2305" width="11" style="3"/>
    <col min="2306" max="2306" width="38.25" style="3" customWidth="1"/>
    <col min="2307" max="2307" width="13.375" style="3" customWidth="1"/>
    <col min="2308" max="2308" width="11" style="3"/>
    <col min="2309" max="2311" width="0" style="3" hidden="1" customWidth="1"/>
    <col min="2312" max="2561" width="11" style="3"/>
    <col min="2562" max="2562" width="38.25" style="3" customWidth="1"/>
    <col min="2563" max="2563" width="13.375" style="3" customWidth="1"/>
    <col min="2564" max="2564" width="11" style="3"/>
    <col min="2565" max="2567" width="0" style="3" hidden="1" customWidth="1"/>
    <col min="2568" max="2817" width="11" style="3"/>
    <col min="2818" max="2818" width="38.25" style="3" customWidth="1"/>
    <col min="2819" max="2819" width="13.375" style="3" customWidth="1"/>
    <col min="2820" max="2820" width="11" style="3"/>
    <col min="2821" max="2823" width="0" style="3" hidden="1" customWidth="1"/>
    <col min="2824" max="3073" width="11" style="3"/>
    <col min="3074" max="3074" width="38.25" style="3" customWidth="1"/>
    <col min="3075" max="3075" width="13.375" style="3" customWidth="1"/>
    <col min="3076" max="3076" width="11" style="3"/>
    <col min="3077" max="3079" width="0" style="3" hidden="1" customWidth="1"/>
    <col min="3080" max="3329" width="11" style="3"/>
    <col min="3330" max="3330" width="38.25" style="3" customWidth="1"/>
    <col min="3331" max="3331" width="13.375" style="3" customWidth="1"/>
    <col min="3332" max="3332" width="11" style="3"/>
    <col min="3333" max="3335" width="0" style="3" hidden="1" customWidth="1"/>
    <col min="3336" max="3585" width="11" style="3"/>
    <col min="3586" max="3586" width="38.25" style="3" customWidth="1"/>
    <col min="3587" max="3587" width="13.375" style="3" customWidth="1"/>
    <col min="3588" max="3588" width="11" style="3"/>
    <col min="3589" max="3591" width="0" style="3" hidden="1" customWidth="1"/>
    <col min="3592" max="3841" width="11" style="3"/>
    <col min="3842" max="3842" width="38.25" style="3" customWidth="1"/>
    <col min="3843" max="3843" width="13.375" style="3" customWidth="1"/>
    <col min="3844" max="3844" width="11" style="3"/>
    <col min="3845" max="3847" width="0" style="3" hidden="1" customWidth="1"/>
    <col min="3848" max="4097" width="11" style="3"/>
    <col min="4098" max="4098" width="38.25" style="3" customWidth="1"/>
    <col min="4099" max="4099" width="13.375" style="3" customWidth="1"/>
    <col min="4100" max="4100" width="11" style="3"/>
    <col min="4101" max="4103" width="0" style="3" hidden="1" customWidth="1"/>
    <col min="4104" max="4353" width="11" style="3"/>
    <col min="4354" max="4354" width="38.25" style="3" customWidth="1"/>
    <col min="4355" max="4355" width="13.375" style="3" customWidth="1"/>
    <col min="4356" max="4356" width="11" style="3"/>
    <col min="4357" max="4359" width="0" style="3" hidden="1" customWidth="1"/>
    <col min="4360" max="4609" width="11" style="3"/>
    <col min="4610" max="4610" width="38.25" style="3" customWidth="1"/>
    <col min="4611" max="4611" width="13.375" style="3" customWidth="1"/>
    <col min="4612" max="4612" width="11" style="3"/>
    <col min="4613" max="4615" width="0" style="3" hidden="1" customWidth="1"/>
    <col min="4616" max="4865" width="11" style="3"/>
    <col min="4866" max="4866" width="38.25" style="3" customWidth="1"/>
    <col min="4867" max="4867" width="13.375" style="3" customWidth="1"/>
    <col min="4868" max="4868" width="11" style="3"/>
    <col min="4869" max="4871" width="0" style="3" hidden="1" customWidth="1"/>
    <col min="4872" max="5121" width="11" style="3"/>
    <col min="5122" max="5122" width="38.25" style="3" customWidth="1"/>
    <col min="5123" max="5123" width="13.375" style="3" customWidth="1"/>
    <col min="5124" max="5124" width="11" style="3"/>
    <col min="5125" max="5127" width="0" style="3" hidden="1" customWidth="1"/>
    <col min="5128" max="5377" width="11" style="3"/>
    <col min="5378" max="5378" width="38.25" style="3" customWidth="1"/>
    <col min="5379" max="5379" width="13.375" style="3" customWidth="1"/>
    <col min="5380" max="5380" width="11" style="3"/>
    <col min="5381" max="5383" width="0" style="3" hidden="1" customWidth="1"/>
    <col min="5384" max="5633" width="11" style="3"/>
    <col min="5634" max="5634" width="38.25" style="3" customWidth="1"/>
    <col min="5635" max="5635" width="13.375" style="3" customWidth="1"/>
    <col min="5636" max="5636" width="11" style="3"/>
    <col min="5637" max="5639" width="0" style="3" hidden="1" customWidth="1"/>
    <col min="5640" max="5889" width="11" style="3"/>
    <col min="5890" max="5890" width="38.25" style="3" customWidth="1"/>
    <col min="5891" max="5891" width="13.375" style="3" customWidth="1"/>
    <col min="5892" max="5892" width="11" style="3"/>
    <col min="5893" max="5895" width="0" style="3" hidden="1" customWidth="1"/>
    <col min="5896" max="6145" width="11" style="3"/>
    <col min="6146" max="6146" width="38.25" style="3" customWidth="1"/>
    <col min="6147" max="6147" width="13.375" style="3" customWidth="1"/>
    <col min="6148" max="6148" width="11" style="3"/>
    <col min="6149" max="6151" width="0" style="3" hidden="1" customWidth="1"/>
    <col min="6152" max="6401" width="11" style="3"/>
    <col min="6402" max="6402" width="38.25" style="3" customWidth="1"/>
    <col min="6403" max="6403" width="13.375" style="3" customWidth="1"/>
    <col min="6404" max="6404" width="11" style="3"/>
    <col min="6405" max="6407" width="0" style="3" hidden="1" customWidth="1"/>
    <col min="6408" max="6657" width="11" style="3"/>
    <col min="6658" max="6658" width="38.25" style="3" customWidth="1"/>
    <col min="6659" max="6659" width="13.375" style="3" customWidth="1"/>
    <col min="6660" max="6660" width="11" style="3"/>
    <col min="6661" max="6663" width="0" style="3" hidden="1" customWidth="1"/>
    <col min="6664" max="6913" width="11" style="3"/>
    <col min="6914" max="6914" width="38.25" style="3" customWidth="1"/>
    <col min="6915" max="6915" width="13.375" style="3" customWidth="1"/>
    <col min="6916" max="6916" width="11" style="3"/>
    <col min="6917" max="6919" width="0" style="3" hidden="1" customWidth="1"/>
    <col min="6920" max="7169" width="11" style="3"/>
    <col min="7170" max="7170" width="38.25" style="3" customWidth="1"/>
    <col min="7171" max="7171" width="13.375" style="3" customWidth="1"/>
    <col min="7172" max="7172" width="11" style="3"/>
    <col min="7173" max="7175" width="0" style="3" hidden="1" customWidth="1"/>
    <col min="7176" max="7425" width="11" style="3"/>
    <col min="7426" max="7426" width="38.25" style="3" customWidth="1"/>
    <col min="7427" max="7427" width="13.375" style="3" customWidth="1"/>
    <col min="7428" max="7428" width="11" style="3"/>
    <col min="7429" max="7431" width="0" style="3" hidden="1" customWidth="1"/>
    <col min="7432" max="7681" width="11" style="3"/>
    <col min="7682" max="7682" width="38.25" style="3" customWidth="1"/>
    <col min="7683" max="7683" width="13.375" style="3" customWidth="1"/>
    <col min="7684" max="7684" width="11" style="3"/>
    <col min="7685" max="7687" width="0" style="3" hidden="1" customWidth="1"/>
    <col min="7688" max="7937" width="11" style="3"/>
    <col min="7938" max="7938" width="38.25" style="3" customWidth="1"/>
    <col min="7939" max="7939" width="13.375" style="3" customWidth="1"/>
    <col min="7940" max="7940" width="11" style="3"/>
    <col min="7941" max="7943" width="0" style="3" hidden="1" customWidth="1"/>
    <col min="7944" max="8193" width="11" style="3"/>
    <col min="8194" max="8194" width="38.25" style="3" customWidth="1"/>
    <col min="8195" max="8195" width="13.375" style="3" customWidth="1"/>
    <col min="8196" max="8196" width="11" style="3"/>
    <col min="8197" max="8199" width="0" style="3" hidden="1" customWidth="1"/>
    <col min="8200" max="8449" width="11" style="3"/>
    <col min="8450" max="8450" width="38.25" style="3" customWidth="1"/>
    <col min="8451" max="8451" width="13.375" style="3" customWidth="1"/>
    <col min="8452" max="8452" width="11" style="3"/>
    <col min="8453" max="8455" width="0" style="3" hidden="1" customWidth="1"/>
    <col min="8456" max="8705" width="11" style="3"/>
    <col min="8706" max="8706" width="38.25" style="3" customWidth="1"/>
    <col min="8707" max="8707" width="13.375" style="3" customWidth="1"/>
    <col min="8708" max="8708" width="11" style="3"/>
    <col min="8709" max="8711" width="0" style="3" hidden="1" customWidth="1"/>
    <col min="8712" max="8961" width="11" style="3"/>
    <col min="8962" max="8962" width="38.25" style="3" customWidth="1"/>
    <col min="8963" max="8963" width="13.375" style="3" customWidth="1"/>
    <col min="8964" max="8964" width="11" style="3"/>
    <col min="8965" max="8967" width="0" style="3" hidden="1" customWidth="1"/>
    <col min="8968" max="9217" width="11" style="3"/>
    <col min="9218" max="9218" width="38.25" style="3" customWidth="1"/>
    <col min="9219" max="9219" width="13.375" style="3" customWidth="1"/>
    <col min="9220" max="9220" width="11" style="3"/>
    <col min="9221" max="9223" width="0" style="3" hidden="1" customWidth="1"/>
    <col min="9224" max="9473" width="11" style="3"/>
    <col min="9474" max="9474" width="38.25" style="3" customWidth="1"/>
    <col min="9475" max="9475" width="13.375" style="3" customWidth="1"/>
    <col min="9476" max="9476" width="11" style="3"/>
    <col min="9477" max="9479" width="0" style="3" hidden="1" customWidth="1"/>
    <col min="9480" max="9729" width="11" style="3"/>
    <col min="9730" max="9730" width="38.25" style="3" customWidth="1"/>
    <col min="9731" max="9731" width="13.375" style="3" customWidth="1"/>
    <col min="9732" max="9732" width="11" style="3"/>
    <col min="9733" max="9735" width="0" style="3" hidden="1" customWidth="1"/>
    <col min="9736" max="9985" width="11" style="3"/>
    <col min="9986" max="9986" width="38.25" style="3" customWidth="1"/>
    <col min="9987" max="9987" width="13.375" style="3" customWidth="1"/>
    <col min="9988" max="9988" width="11" style="3"/>
    <col min="9989" max="9991" width="0" style="3" hidden="1" customWidth="1"/>
    <col min="9992" max="10241" width="11" style="3"/>
    <col min="10242" max="10242" width="38.25" style="3" customWidth="1"/>
    <col min="10243" max="10243" width="13.375" style="3" customWidth="1"/>
    <col min="10244" max="10244" width="11" style="3"/>
    <col min="10245" max="10247" width="0" style="3" hidden="1" customWidth="1"/>
    <col min="10248" max="10497" width="11" style="3"/>
    <col min="10498" max="10498" width="38.25" style="3" customWidth="1"/>
    <col min="10499" max="10499" width="13.375" style="3" customWidth="1"/>
    <col min="10500" max="10500" width="11" style="3"/>
    <col min="10501" max="10503" width="0" style="3" hidden="1" customWidth="1"/>
    <col min="10504" max="10753" width="11" style="3"/>
    <col min="10754" max="10754" width="38.25" style="3" customWidth="1"/>
    <col min="10755" max="10755" width="13.375" style="3" customWidth="1"/>
    <col min="10756" max="10756" width="11" style="3"/>
    <col min="10757" max="10759" width="0" style="3" hidden="1" customWidth="1"/>
    <col min="10760" max="11009" width="11" style="3"/>
    <col min="11010" max="11010" width="38.25" style="3" customWidth="1"/>
    <col min="11011" max="11011" width="13.375" style="3" customWidth="1"/>
    <col min="11012" max="11012" width="11" style="3"/>
    <col min="11013" max="11015" width="0" style="3" hidden="1" customWidth="1"/>
    <col min="11016" max="11265" width="11" style="3"/>
    <col min="11266" max="11266" width="38.25" style="3" customWidth="1"/>
    <col min="11267" max="11267" width="13.375" style="3" customWidth="1"/>
    <col min="11268" max="11268" width="11" style="3"/>
    <col min="11269" max="11271" width="0" style="3" hidden="1" customWidth="1"/>
    <col min="11272" max="11521" width="11" style="3"/>
    <col min="11522" max="11522" width="38.25" style="3" customWidth="1"/>
    <col min="11523" max="11523" width="13.375" style="3" customWidth="1"/>
    <col min="11524" max="11524" width="11" style="3"/>
    <col min="11525" max="11527" width="0" style="3" hidden="1" customWidth="1"/>
    <col min="11528" max="11777" width="11" style="3"/>
    <col min="11778" max="11778" width="38.25" style="3" customWidth="1"/>
    <col min="11779" max="11779" width="13.375" style="3" customWidth="1"/>
    <col min="11780" max="11780" width="11" style="3"/>
    <col min="11781" max="11783" width="0" style="3" hidden="1" customWidth="1"/>
    <col min="11784" max="12033" width="11" style="3"/>
    <col min="12034" max="12034" width="38.25" style="3" customWidth="1"/>
    <col min="12035" max="12035" width="13.375" style="3" customWidth="1"/>
    <col min="12036" max="12036" width="11" style="3"/>
    <col min="12037" max="12039" width="0" style="3" hidden="1" customWidth="1"/>
    <col min="12040" max="12289" width="11" style="3"/>
    <col min="12290" max="12290" width="38.25" style="3" customWidth="1"/>
    <col min="12291" max="12291" width="13.375" style="3" customWidth="1"/>
    <col min="12292" max="12292" width="11" style="3"/>
    <col min="12293" max="12295" width="0" style="3" hidden="1" customWidth="1"/>
    <col min="12296" max="12545" width="11" style="3"/>
    <col min="12546" max="12546" width="38.25" style="3" customWidth="1"/>
    <col min="12547" max="12547" width="13.375" style="3" customWidth="1"/>
    <col min="12548" max="12548" width="11" style="3"/>
    <col min="12549" max="12551" width="0" style="3" hidden="1" customWidth="1"/>
    <col min="12552" max="12801" width="11" style="3"/>
    <col min="12802" max="12802" width="38.25" style="3" customWidth="1"/>
    <col min="12803" max="12803" width="13.375" style="3" customWidth="1"/>
    <col min="12804" max="12804" width="11" style="3"/>
    <col min="12805" max="12807" width="0" style="3" hidden="1" customWidth="1"/>
    <col min="12808" max="13057" width="11" style="3"/>
    <col min="13058" max="13058" width="38.25" style="3" customWidth="1"/>
    <col min="13059" max="13059" width="13.375" style="3" customWidth="1"/>
    <col min="13060" max="13060" width="11" style="3"/>
    <col min="13061" max="13063" width="0" style="3" hidden="1" customWidth="1"/>
    <col min="13064" max="13313" width="11" style="3"/>
    <col min="13314" max="13314" width="38.25" style="3" customWidth="1"/>
    <col min="13315" max="13315" width="13.375" style="3" customWidth="1"/>
    <col min="13316" max="13316" width="11" style="3"/>
    <col min="13317" max="13319" width="0" style="3" hidden="1" customWidth="1"/>
    <col min="13320" max="13569" width="11" style="3"/>
    <col min="13570" max="13570" width="38.25" style="3" customWidth="1"/>
    <col min="13571" max="13571" width="13.375" style="3" customWidth="1"/>
    <col min="13572" max="13572" width="11" style="3"/>
    <col min="13573" max="13575" width="0" style="3" hidden="1" customWidth="1"/>
    <col min="13576" max="13825" width="11" style="3"/>
    <col min="13826" max="13826" width="38.25" style="3" customWidth="1"/>
    <col min="13827" max="13827" width="13.375" style="3" customWidth="1"/>
    <col min="13828" max="13828" width="11" style="3"/>
    <col min="13829" max="13831" width="0" style="3" hidden="1" customWidth="1"/>
    <col min="13832" max="14081" width="11" style="3"/>
    <col min="14082" max="14082" width="38.25" style="3" customWidth="1"/>
    <col min="14083" max="14083" width="13.375" style="3" customWidth="1"/>
    <col min="14084" max="14084" width="11" style="3"/>
    <col min="14085" max="14087" width="0" style="3" hidden="1" customWidth="1"/>
    <col min="14088" max="14337" width="11" style="3"/>
    <col min="14338" max="14338" width="38.25" style="3" customWidth="1"/>
    <col min="14339" max="14339" width="13.375" style="3" customWidth="1"/>
    <col min="14340" max="14340" width="11" style="3"/>
    <col min="14341" max="14343" width="0" style="3" hidden="1" customWidth="1"/>
    <col min="14344" max="14593" width="11" style="3"/>
    <col min="14594" max="14594" width="38.25" style="3" customWidth="1"/>
    <col min="14595" max="14595" width="13.375" style="3" customWidth="1"/>
    <col min="14596" max="14596" width="11" style="3"/>
    <col min="14597" max="14599" width="0" style="3" hidden="1" customWidth="1"/>
    <col min="14600" max="14849" width="11" style="3"/>
    <col min="14850" max="14850" width="38.25" style="3" customWidth="1"/>
    <col min="14851" max="14851" width="13.375" style="3" customWidth="1"/>
    <col min="14852" max="14852" width="11" style="3"/>
    <col min="14853" max="14855" width="0" style="3" hidden="1" customWidth="1"/>
    <col min="14856" max="15105" width="11" style="3"/>
    <col min="15106" max="15106" width="38.25" style="3" customWidth="1"/>
    <col min="15107" max="15107" width="13.375" style="3" customWidth="1"/>
    <col min="15108" max="15108" width="11" style="3"/>
    <col min="15109" max="15111" width="0" style="3" hidden="1" customWidth="1"/>
    <col min="15112" max="15361" width="11" style="3"/>
    <col min="15362" max="15362" width="38.25" style="3" customWidth="1"/>
    <col min="15363" max="15363" width="13.375" style="3" customWidth="1"/>
    <col min="15364" max="15364" width="11" style="3"/>
    <col min="15365" max="15367" width="0" style="3" hidden="1" customWidth="1"/>
    <col min="15368" max="15617" width="11" style="3"/>
    <col min="15618" max="15618" width="38.25" style="3" customWidth="1"/>
    <col min="15619" max="15619" width="13.375" style="3" customWidth="1"/>
    <col min="15620" max="15620" width="11" style="3"/>
    <col min="15621" max="15623" width="0" style="3" hidden="1" customWidth="1"/>
    <col min="15624" max="15873" width="11" style="3"/>
    <col min="15874" max="15874" width="38.25" style="3" customWidth="1"/>
    <col min="15875" max="15875" width="13.375" style="3" customWidth="1"/>
    <col min="15876" max="15876" width="11" style="3"/>
    <col min="15877" max="15879" width="0" style="3" hidden="1" customWidth="1"/>
    <col min="15880" max="16129" width="11" style="3"/>
    <col min="16130" max="16130" width="38.25" style="3" customWidth="1"/>
    <col min="16131" max="16131" width="13.375" style="3" customWidth="1"/>
    <col min="16132" max="16132" width="11" style="3"/>
    <col min="16133" max="16135" width="0" style="3" hidden="1" customWidth="1"/>
    <col min="16136" max="16384" width="11" style="3"/>
  </cols>
  <sheetData>
    <row r="3" spans="2:7" ht="15.75" x14ac:dyDescent="0.25">
      <c r="B3" s="130" t="s">
        <v>58</v>
      </c>
    </row>
    <row r="4" spans="2:7" x14ac:dyDescent="0.2">
      <c r="B4" s="118"/>
      <c r="C4" s="118"/>
    </row>
    <row r="5" spans="2:7" ht="114.75" customHeight="1" x14ac:dyDescent="0.2">
      <c r="B5" s="154" t="s">
        <v>59</v>
      </c>
      <c r="C5" s="154"/>
    </row>
    <row r="7" spans="2:7" s="119" customFormat="1" ht="20.25" customHeight="1" x14ac:dyDescent="0.25">
      <c r="B7" s="120" t="s">
        <v>48</v>
      </c>
      <c r="C7" s="132">
        <v>17</v>
      </c>
    </row>
    <row r="8" spans="2:7" s="119" customFormat="1" ht="20.25" customHeight="1" x14ac:dyDescent="0.25">
      <c r="B8" s="135">
        <v>2023</v>
      </c>
      <c r="C8" s="133">
        <v>13</v>
      </c>
      <c r="E8" s="119" t="s">
        <v>4</v>
      </c>
      <c r="F8" s="119" t="s">
        <v>49</v>
      </c>
      <c r="G8" s="119" t="s">
        <v>50</v>
      </c>
    </row>
    <row r="9" spans="2:7" s="119" customFormat="1" ht="20.25" customHeight="1" x14ac:dyDescent="0.25">
      <c r="B9" s="121" t="s">
        <v>54</v>
      </c>
      <c r="C9" s="134">
        <v>1</v>
      </c>
      <c r="E9" s="122">
        <v>1</v>
      </c>
      <c r="F9" s="122">
        <v>0</v>
      </c>
      <c r="G9" s="119" t="s">
        <v>52</v>
      </c>
    </row>
    <row r="10" spans="2:7" s="119" customFormat="1" ht="20.25" customHeight="1" x14ac:dyDescent="0.25">
      <c r="B10" s="121" t="s">
        <v>51</v>
      </c>
      <c r="C10" s="133" t="s">
        <v>52</v>
      </c>
      <c r="E10" s="122">
        <v>2</v>
      </c>
      <c r="F10" s="122">
        <v>1</v>
      </c>
      <c r="G10" s="119" t="s">
        <v>53</v>
      </c>
    </row>
    <row r="11" spans="2:7" s="119" customFormat="1" ht="20.25" customHeight="1" x14ac:dyDescent="0.25">
      <c r="B11" s="136">
        <f>B8+1</f>
        <v>2024</v>
      </c>
      <c r="C11" s="131">
        <f>IF(C8=20,20,IF(C10="Ja",C8+1,C8))</f>
        <v>14</v>
      </c>
      <c r="E11" s="122">
        <v>3</v>
      </c>
      <c r="F11" s="122">
        <v>2</v>
      </c>
    </row>
    <row r="12" spans="2:7" s="119" customFormat="1" ht="20.25" customHeight="1" x14ac:dyDescent="0.25">
      <c r="B12" s="124"/>
      <c r="C12" s="124"/>
      <c r="E12" s="122">
        <v>4</v>
      </c>
      <c r="F12" s="122">
        <v>3</v>
      </c>
    </row>
    <row r="13" spans="2:7" s="119" customFormat="1" ht="20.25" customHeight="1" x14ac:dyDescent="0.25">
      <c r="B13" s="158">
        <f>B8</f>
        <v>2023</v>
      </c>
      <c r="C13" s="159"/>
      <c r="E13" s="122">
        <v>5</v>
      </c>
      <c r="F13" s="122">
        <v>4</v>
      </c>
    </row>
    <row r="14" spans="2:7" s="119" customFormat="1" ht="20.25" customHeight="1" x14ac:dyDescent="0.25">
      <c r="B14" s="121" t="s">
        <v>55</v>
      </c>
      <c r="C14" s="125">
        <f>ROUND(((VLOOKUP(VALUE(C7),LOHNTAB23!$A$12:$AC$42,(C8+9),FALSE))*C9)*20,0)/20</f>
        <v>111152.85</v>
      </c>
      <c r="E14" s="122">
        <v>6</v>
      </c>
      <c r="F14" s="122">
        <v>5</v>
      </c>
    </row>
    <row r="15" spans="2:7" s="119" customFormat="1" ht="20.25" customHeight="1" x14ac:dyDescent="0.25">
      <c r="B15" s="123" t="s">
        <v>56</v>
      </c>
      <c r="C15" s="126">
        <f>ROUND((C14/13)*20,0)/20</f>
        <v>8550.2000000000007</v>
      </c>
      <c r="E15" s="122">
        <v>7</v>
      </c>
      <c r="F15" s="122">
        <v>6</v>
      </c>
    </row>
    <row r="16" spans="2:7" s="119" customFormat="1" ht="20.25" customHeight="1" x14ac:dyDescent="0.25">
      <c r="B16" s="124"/>
      <c r="C16" s="124"/>
      <c r="E16" s="122">
        <v>8</v>
      </c>
      <c r="F16" s="122">
        <v>7</v>
      </c>
    </row>
    <row r="17" spans="2:6" s="119" customFormat="1" ht="20.25" customHeight="1" x14ac:dyDescent="0.25">
      <c r="B17" s="160">
        <f>B13+1</f>
        <v>2024</v>
      </c>
      <c r="C17" s="161"/>
      <c r="E17" s="122">
        <v>9</v>
      </c>
      <c r="F17" s="122">
        <v>8</v>
      </c>
    </row>
    <row r="18" spans="2:6" s="119" customFormat="1" ht="20.25" customHeight="1" x14ac:dyDescent="0.25">
      <c r="B18" s="121" t="s">
        <v>55</v>
      </c>
      <c r="C18" s="127">
        <f>ROUND(((VLOOKUP(VALUE(C7),LOHNTAB24!$A$12:$AC$42,(C11+9),FALSE))*C9)*20,0)/20</f>
        <v>114379.25</v>
      </c>
      <c r="E18" s="122">
        <v>10</v>
      </c>
      <c r="F18" s="122">
        <v>9</v>
      </c>
    </row>
    <row r="19" spans="2:6" s="119" customFormat="1" ht="20.25" customHeight="1" x14ac:dyDescent="0.25">
      <c r="B19" s="123" t="s">
        <v>56</v>
      </c>
      <c r="C19" s="128">
        <f>ROUND((C18/13)*20,0)/20</f>
        <v>8798.4</v>
      </c>
      <c r="E19" s="122">
        <v>11</v>
      </c>
      <c r="F19" s="122">
        <v>10</v>
      </c>
    </row>
    <row r="20" spans="2:6" s="119" customFormat="1" ht="20.25" customHeight="1" x14ac:dyDescent="0.25">
      <c r="B20" s="124"/>
      <c r="C20" s="124"/>
      <c r="E20" s="122">
        <v>12</v>
      </c>
      <c r="F20" s="122">
        <v>11</v>
      </c>
    </row>
    <row r="21" spans="2:6" s="119" customFormat="1" ht="20.25" customHeight="1" x14ac:dyDescent="0.25">
      <c r="B21" s="155" t="s">
        <v>57</v>
      </c>
      <c r="C21" s="156"/>
      <c r="E21" s="122">
        <v>13</v>
      </c>
      <c r="F21" s="122">
        <v>12</v>
      </c>
    </row>
    <row r="22" spans="2:6" s="119" customFormat="1" ht="20.25" customHeight="1" x14ac:dyDescent="0.25">
      <c r="B22" s="121" t="s">
        <v>55</v>
      </c>
      <c r="C22" s="125">
        <f>C18-C14</f>
        <v>3226.3999999999942</v>
      </c>
      <c r="E22" s="122">
        <v>14</v>
      </c>
      <c r="F22" s="122">
        <v>13</v>
      </c>
    </row>
    <row r="23" spans="2:6" s="119" customFormat="1" ht="20.25" customHeight="1" x14ac:dyDescent="0.25">
      <c r="B23" s="123" t="s">
        <v>56</v>
      </c>
      <c r="C23" s="126">
        <f>ROUND((C22/13)*20,0)/20</f>
        <v>248.2</v>
      </c>
      <c r="E23" s="122">
        <v>15</v>
      </c>
      <c r="F23" s="122">
        <v>14</v>
      </c>
    </row>
    <row r="24" spans="2:6" x14ac:dyDescent="0.2">
      <c r="E24" s="129">
        <v>16</v>
      </c>
      <c r="F24" s="129">
        <v>15</v>
      </c>
    </row>
    <row r="25" spans="2:6" x14ac:dyDescent="0.2">
      <c r="E25" s="129">
        <v>17</v>
      </c>
      <c r="F25" s="129">
        <v>16</v>
      </c>
    </row>
    <row r="26" spans="2:6" x14ac:dyDescent="0.2">
      <c r="B26" s="3" t="s">
        <v>75</v>
      </c>
      <c r="E26" s="129">
        <v>18</v>
      </c>
      <c r="F26" s="129">
        <v>17</v>
      </c>
    </row>
    <row r="27" spans="2:6" x14ac:dyDescent="0.2">
      <c r="E27" s="129">
        <v>19</v>
      </c>
      <c r="F27" s="129">
        <v>18</v>
      </c>
    </row>
    <row r="28" spans="2:6" x14ac:dyDescent="0.2">
      <c r="E28" s="129">
        <v>20</v>
      </c>
      <c r="F28" s="129">
        <v>19</v>
      </c>
    </row>
    <row r="29" spans="2:6" x14ac:dyDescent="0.2">
      <c r="E29" s="129">
        <v>21</v>
      </c>
      <c r="F29" s="129">
        <v>20</v>
      </c>
    </row>
    <row r="30" spans="2:6" x14ac:dyDescent="0.2">
      <c r="E30" s="129">
        <v>22</v>
      </c>
      <c r="F30" s="129"/>
    </row>
    <row r="31" spans="2:6" x14ac:dyDescent="0.2">
      <c r="E31" s="129">
        <v>23</v>
      </c>
      <c r="F31" s="129"/>
    </row>
    <row r="32" spans="2:6" x14ac:dyDescent="0.2">
      <c r="E32" s="129">
        <v>24</v>
      </c>
      <c r="F32" s="129"/>
    </row>
    <row r="33" spans="5:6" x14ac:dyDescent="0.2">
      <c r="E33" s="129">
        <v>25</v>
      </c>
      <c r="F33" s="129"/>
    </row>
    <row r="34" spans="5:6" x14ac:dyDescent="0.2">
      <c r="E34" s="129">
        <v>26</v>
      </c>
      <c r="F34" s="129"/>
    </row>
    <row r="35" spans="5:6" x14ac:dyDescent="0.2">
      <c r="E35" s="129">
        <v>27</v>
      </c>
      <c r="F35" s="129"/>
    </row>
    <row r="36" spans="5:6" x14ac:dyDescent="0.2">
      <c r="E36" s="129">
        <v>28</v>
      </c>
      <c r="F36" s="129"/>
    </row>
    <row r="37" spans="5:6" x14ac:dyDescent="0.2">
      <c r="E37" s="129">
        <v>29</v>
      </c>
      <c r="F37" s="129"/>
    </row>
    <row r="38" spans="5:6" x14ac:dyDescent="0.2">
      <c r="E38" s="129">
        <v>30</v>
      </c>
      <c r="F38" s="129"/>
    </row>
    <row r="39" spans="5:6" x14ac:dyDescent="0.2">
      <c r="E39" s="129">
        <v>31</v>
      </c>
      <c r="F39" s="129"/>
    </row>
  </sheetData>
  <sheetProtection password="C41A" sheet="1" objects="1" scenarios="1" selectLockedCells="1"/>
  <mergeCells count="4">
    <mergeCell ref="B5:C5"/>
    <mergeCell ref="B13:C13"/>
    <mergeCell ref="B17:C17"/>
    <mergeCell ref="B21:C21"/>
  </mergeCells>
  <dataValidations count="3">
    <dataValidation type="list" allowBlank="1" showInputMessage="1" showErrorMessage="1" sqref="C7 WVK983047 WLO983047 WBS983047 VRW983047 VIA983047 UYE983047 UOI983047 UEM983047 TUQ983047 TKU983047 TAY983047 SRC983047 SHG983047 RXK983047 RNO983047 RDS983047 QTW983047 QKA983047 QAE983047 PQI983047 PGM983047 OWQ983047 OMU983047 OCY983047 NTC983047 NJG983047 MZK983047 MPO983047 MFS983047 LVW983047 LMA983047 LCE983047 KSI983047 KIM983047 JYQ983047 JOU983047 JEY983047 IVC983047 ILG983047 IBK983047 HRO983047 HHS983047 GXW983047 GOA983047 GEE983047 FUI983047 FKM983047 FAQ983047 EQU983047 EGY983047 DXC983047 DNG983047 DDK983047 CTO983047 CJS983047 BZW983047 BQA983047 BGE983047 AWI983047 AMM983047 ACQ983047 SU983047 IY983047 C983047 WVK917511 WLO917511 WBS917511 VRW917511 VIA917511 UYE917511 UOI917511 UEM917511 TUQ917511 TKU917511 TAY917511 SRC917511 SHG917511 RXK917511 RNO917511 RDS917511 QTW917511 QKA917511 QAE917511 PQI917511 PGM917511 OWQ917511 OMU917511 OCY917511 NTC917511 NJG917511 MZK917511 MPO917511 MFS917511 LVW917511 LMA917511 LCE917511 KSI917511 KIM917511 JYQ917511 JOU917511 JEY917511 IVC917511 ILG917511 IBK917511 HRO917511 HHS917511 GXW917511 GOA917511 GEE917511 FUI917511 FKM917511 FAQ917511 EQU917511 EGY917511 DXC917511 DNG917511 DDK917511 CTO917511 CJS917511 BZW917511 BQA917511 BGE917511 AWI917511 AMM917511 ACQ917511 SU917511 IY917511 C917511 WVK851975 WLO851975 WBS851975 VRW851975 VIA851975 UYE851975 UOI851975 UEM851975 TUQ851975 TKU851975 TAY851975 SRC851975 SHG851975 RXK851975 RNO851975 RDS851975 QTW851975 QKA851975 QAE851975 PQI851975 PGM851975 OWQ851975 OMU851975 OCY851975 NTC851975 NJG851975 MZK851975 MPO851975 MFS851975 LVW851975 LMA851975 LCE851975 KSI851975 KIM851975 JYQ851975 JOU851975 JEY851975 IVC851975 ILG851975 IBK851975 HRO851975 HHS851975 GXW851975 GOA851975 GEE851975 FUI851975 FKM851975 FAQ851975 EQU851975 EGY851975 DXC851975 DNG851975 DDK851975 CTO851975 CJS851975 BZW851975 BQA851975 BGE851975 AWI851975 AMM851975 ACQ851975 SU851975 IY851975 C851975 WVK786439 WLO786439 WBS786439 VRW786439 VIA786439 UYE786439 UOI786439 UEM786439 TUQ786439 TKU786439 TAY786439 SRC786439 SHG786439 RXK786439 RNO786439 RDS786439 QTW786439 QKA786439 QAE786439 PQI786439 PGM786439 OWQ786439 OMU786439 OCY786439 NTC786439 NJG786439 MZK786439 MPO786439 MFS786439 LVW786439 LMA786439 LCE786439 KSI786439 KIM786439 JYQ786439 JOU786439 JEY786439 IVC786439 ILG786439 IBK786439 HRO786439 HHS786439 GXW786439 GOA786439 GEE786439 FUI786439 FKM786439 FAQ786439 EQU786439 EGY786439 DXC786439 DNG786439 DDK786439 CTO786439 CJS786439 BZW786439 BQA786439 BGE786439 AWI786439 AMM786439 ACQ786439 SU786439 IY786439 C786439 WVK720903 WLO720903 WBS720903 VRW720903 VIA720903 UYE720903 UOI720903 UEM720903 TUQ720903 TKU720903 TAY720903 SRC720903 SHG720903 RXK720903 RNO720903 RDS720903 QTW720903 QKA720903 QAE720903 PQI720903 PGM720903 OWQ720903 OMU720903 OCY720903 NTC720903 NJG720903 MZK720903 MPO720903 MFS720903 LVW720903 LMA720903 LCE720903 KSI720903 KIM720903 JYQ720903 JOU720903 JEY720903 IVC720903 ILG720903 IBK720903 HRO720903 HHS720903 GXW720903 GOA720903 GEE720903 FUI720903 FKM720903 FAQ720903 EQU720903 EGY720903 DXC720903 DNG720903 DDK720903 CTO720903 CJS720903 BZW720903 BQA720903 BGE720903 AWI720903 AMM720903 ACQ720903 SU720903 IY720903 C720903 WVK655367 WLO655367 WBS655367 VRW655367 VIA655367 UYE655367 UOI655367 UEM655367 TUQ655367 TKU655367 TAY655367 SRC655367 SHG655367 RXK655367 RNO655367 RDS655367 QTW655367 QKA655367 QAE655367 PQI655367 PGM655367 OWQ655367 OMU655367 OCY655367 NTC655367 NJG655367 MZK655367 MPO655367 MFS655367 LVW655367 LMA655367 LCE655367 KSI655367 KIM655367 JYQ655367 JOU655367 JEY655367 IVC655367 ILG655367 IBK655367 HRO655367 HHS655367 GXW655367 GOA655367 GEE655367 FUI655367 FKM655367 FAQ655367 EQU655367 EGY655367 DXC655367 DNG655367 DDK655367 CTO655367 CJS655367 BZW655367 BQA655367 BGE655367 AWI655367 AMM655367 ACQ655367 SU655367 IY655367 C655367 WVK589831 WLO589831 WBS589831 VRW589831 VIA589831 UYE589831 UOI589831 UEM589831 TUQ589831 TKU589831 TAY589831 SRC589831 SHG589831 RXK589831 RNO589831 RDS589831 QTW589831 QKA589831 QAE589831 PQI589831 PGM589831 OWQ589831 OMU589831 OCY589831 NTC589831 NJG589831 MZK589831 MPO589831 MFS589831 LVW589831 LMA589831 LCE589831 KSI589831 KIM589831 JYQ589831 JOU589831 JEY589831 IVC589831 ILG589831 IBK589831 HRO589831 HHS589831 GXW589831 GOA589831 GEE589831 FUI589831 FKM589831 FAQ589831 EQU589831 EGY589831 DXC589831 DNG589831 DDK589831 CTO589831 CJS589831 BZW589831 BQA589831 BGE589831 AWI589831 AMM589831 ACQ589831 SU589831 IY589831 C589831 WVK524295 WLO524295 WBS524295 VRW524295 VIA524295 UYE524295 UOI524295 UEM524295 TUQ524295 TKU524295 TAY524295 SRC524295 SHG524295 RXK524295 RNO524295 RDS524295 QTW524295 QKA524295 QAE524295 PQI524295 PGM524295 OWQ524295 OMU524295 OCY524295 NTC524295 NJG524295 MZK524295 MPO524295 MFS524295 LVW524295 LMA524295 LCE524295 KSI524295 KIM524295 JYQ524295 JOU524295 JEY524295 IVC524295 ILG524295 IBK524295 HRO524295 HHS524295 GXW524295 GOA524295 GEE524295 FUI524295 FKM524295 FAQ524295 EQU524295 EGY524295 DXC524295 DNG524295 DDK524295 CTO524295 CJS524295 BZW524295 BQA524295 BGE524295 AWI524295 AMM524295 ACQ524295 SU524295 IY524295 C524295 WVK458759 WLO458759 WBS458759 VRW458759 VIA458759 UYE458759 UOI458759 UEM458759 TUQ458759 TKU458759 TAY458759 SRC458759 SHG458759 RXK458759 RNO458759 RDS458759 QTW458759 QKA458759 QAE458759 PQI458759 PGM458759 OWQ458759 OMU458759 OCY458759 NTC458759 NJG458759 MZK458759 MPO458759 MFS458759 LVW458759 LMA458759 LCE458759 KSI458759 KIM458759 JYQ458759 JOU458759 JEY458759 IVC458759 ILG458759 IBK458759 HRO458759 HHS458759 GXW458759 GOA458759 GEE458759 FUI458759 FKM458759 FAQ458759 EQU458759 EGY458759 DXC458759 DNG458759 DDK458759 CTO458759 CJS458759 BZW458759 BQA458759 BGE458759 AWI458759 AMM458759 ACQ458759 SU458759 IY458759 C458759 WVK393223 WLO393223 WBS393223 VRW393223 VIA393223 UYE393223 UOI393223 UEM393223 TUQ393223 TKU393223 TAY393223 SRC393223 SHG393223 RXK393223 RNO393223 RDS393223 QTW393223 QKA393223 QAE393223 PQI393223 PGM393223 OWQ393223 OMU393223 OCY393223 NTC393223 NJG393223 MZK393223 MPO393223 MFS393223 LVW393223 LMA393223 LCE393223 KSI393223 KIM393223 JYQ393223 JOU393223 JEY393223 IVC393223 ILG393223 IBK393223 HRO393223 HHS393223 GXW393223 GOA393223 GEE393223 FUI393223 FKM393223 FAQ393223 EQU393223 EGY393223 DXC393223 DNG393223 DDK393223 CTO393223 CJS393223 BZW393223 BQA393223 BGE393223 AWI393223 AMM393223 ACQ393223 SU393223 IY393223 C393223 WVK327687 WLO327687 WBS327687 VRW327687 VIA327687 UYE327687 UOI327687 UEM327687 TUQ327687 TKU327687 TAY327687 SRC327687 SHG327687 RXK327687 RNO327687 RDS327687 QTW327687 QKA327687 QAE327687 PQI327687 PGM327687 OWQ327687 OMU327687 OCY327687 NTC327687 NJG327687 MZK327687 MPO327687 MFS327687 LVW327687 LMA327687 LCE327687 KSI327687 KIM327687 JYQ327687 JOU327687 JEY327687 IVC327687 ILG327687 IBK327687 HRO327687 HHS327687 GXW327687 GOA327687 GEE327687 FUI327687 FKM327687 FAQ327687 EQU327687 EGY327687 DXC327687 DNG327687 DDK327687 CTO327687 CJS327687 BZW327687 BQA327687 BGE327687 AWI327687 AMM327687 ACQ327687 SU327687 IY327687 C327687 WVK262151 WLO262151 WBS262151 VRW262151 VIA262151 UYE262151 UOI262151 UEM262151 TUQ262151 TKU262151 TAY262151 SRC262151 SHG262151 RXK262151 RNO262151 RDS262151 QTW262151 QKA262151 QAE262151 PQI262151 PGM262151 OWQ262151 OMU262151 OCY262151 NTC262151 NJG262151 MZK262151 MPO262151 MFS262151 LVW262151 LMA262151 LCE262151 KSI262151 KIM262151 JYQ262151 JOU262151 JEY262151 IVC262151 ILG262151 IBK262151 HRO262151 HHS262151 GXW262151 GOA262151 GEE262151 FUI262151 FKM262151 FAQ262151 EQU262151 EGY262151 DXC262151 DNG262151 DDK262151 CTO262151 CJS262151 BZW262151 BQA262151 BGE262151 AWI262151 AMM262151 ACQ262151 SU262151 IY262151 C262151 WVK196615 WLO196615 WBS196615 VRW196615 VIA196615 UYE196615 UOI196615 UEM196615 TUQ196615 TKU196615 TAY196615 SRC196615 SHG196615 RXK196615 RNO196615 RDS196615 QTW196615 QKA196615 QAE196615 PQI196615 PGM196615 OWQ196615 OMU196615 OCY196615 NTC196615 NJG196615 MZK196615 MPO196615 MFS196615 LVW196615 LMA196615 LCE196615 KSI196615 KIM196615 JYQ196615 JOU196615 JEY196615 IVC196615 ILG196615 IBK196615 HRO196615 HHS196615 GXW196615 GOA196615 GEE196615 FUI196615 FKM196615 FAQ196615 EQU196615 EGY196615 DXC196615 DNG196615 DDK196615 CTO196615 CJS196615 BZW196615 BQA196615 BGE196615 AWI196615 AMM196615 ACQ196615 SU196615 IY196615 C196615 WVK131079 WLO131079 WBS131079 VRW131079 VIA131079 UYE131079 UOI131079 UEM131079 TUQ131079 TKU131079 TAY131079 SRC131079 SHG131079 RXK131079 RNO131079 RDS131079 QTW131079 QKA131079 QAE131079 PQI131079 PGM131079 OWQ131079 OMU131079 OCY131079 NTC131079 NJG131079 MZK131079 MPO131079 MFS131079 LVW131079 LMA131079 LCE131079 KSI131079 KIM131079 JYQ131079 JOU131079 JEY131079 IVC131079 ILG131079 IBK131079 HRO131079 HHS131079 GXW131079 GOA131079 GEE131079 FUI131079 FKM131079 FAQ131079 EQU131079 EGY131079 DXC131079 DNG131079 DDK131079 CTO131079 CJS131079 BZW131079 BQA131079 BGE131079 AWI131079 AMM131079 ACQ131079 SU131079 IY131079 C131079 WVK65543 WLO65543 WBS65543 VRW65543 VIA65543 UYE65543 UOI65543 UEM65543 TUQ65543 TKU65543 TAY65543 SRC65543 SHG65543 RXK65543 RNO65543 RDS65543 QTW65543 QKA65543 QAE65543 PQI65543 PGM65543 OWQ65543 OMU65543 OCY65543 NTC65543 NJG65543 MZK65543 MPO65543 MFS65543 LVW65543 LMA65543 LCE65543 KSI65543 KIM65543 JYQ65543 JOU65543 JEY65543 IVC65543 ILG65543 IBK65543 HRO65543 HHS65543 GXW65543 GOA65543 GEE65543 FUI65543 FKM65543 FAQ65543 EQU65543 EGY65543 DXC65543 DNG65543 DDK65543 CTO65543 CJS65543 BZW65543 BQA65543 BGE65543 AWI65543 AMM65543 ACQ65543 SU65543 IY65543 C65543 WVK7 WLO7 WBS7 VRW7 VIA7 UYE7 UOI7 UEM7 TUQ7 TKU7 TAY7 SRC7 SHG7 RXK7 RNO7 RDS7 QTW7 QKA7 QAE7 PQI7 PGM7 OWQ7 OMU7 OCY7 NTC7 NJG7 MZK7 MPO7 MFS7 LVW7 LMA7 LCE7 KSI7 KIM7 JYQ7 JOU7 JEY7 IVC7 ILG7 IBK7 HRO7 HHS7 GXW7 GOA7 GEE7 FUI7 FKM7 FAQ7 EQU7 EGY7 DXC7 DNG7 DDK7 CTO7 CJS7 BZW7 BQA7 BGE7 AWI7 AMM7 ACQ7 SU7 IY7">
      <formula1>$E$9:$E$39</formula1>
    </dataValidation>
    <dataValidation type="list" allowBlank="1" showInputMessage="1" showErrorMessage="1" sqref="C8 WVK983048 WLO983048 WBS983048 VRW983048 VIA983048 UYE983048 UOI983048 UEM983048 TUQ983048 TKU983048 TAY983048 SRC983048 SHG983048 RXK983048 RNO983048 RDS983048 QTW983048 QKA983048 QAE983048 PQI983048 PGM983048 OWQ983048 OMU983048 OCY983048 NTC983048 NJG983048 MZK983048 MPO983048 MFS983048 LVW983048 LMA983048 LCE983048 KSI983048 KIM983048 JYQ983048 JOU983048 JEY983048 IVC983048 ILG983048 IBK983048 HRO983048 HHS983048 GXW983048 GOA983048 GEE983048 FUI983048 FKM983048 FAQ983048 EQU983048 EGY983048 DXC983048 DNG983048 DDK983048 CTO983048 CJS983048 BZW983048 BQA983048 BGE983048 AWI983048 AMM983048 ACQ983048 SU983048 IY983048 C983048 WVK917512 WLO917512 WBS917512 VRW917512 VIA917512 UYE917512 UOI917512 UEM917512 TUQ917512 TKU917512 TAY917512 SRC917512 SHG917512 RXK917512 RNO917512 RDS917512 QTW917512 QKA917512 QAE917512 PQI917512 PGM917512 OWQ917512 OMU917512 OCY917512 NTC917512 NJG917512 MZK917512 MPO917512 MFS917512 LVW917512 LMA917512 LCE917512 KSI917512 KIM917512 JYQ917512 JOU917512 JEY917512 IVC917512 ILG917512 IBK917512 HRO917512 HHS917512 GXW917512 GOA917512 GEE917512 FUI917512 FKM917512 FAQ917512 EQU917512 EGY917512 DXC917512 DNG917512 DDK917512 CTO917512 CJS917512 BZW917512 BQA917512 BGE917512 AWI917512 AMM917512 ACQ917512 SU917512 IY917512 C917512 WVK851976 WLO851976 WBS851976 VRW851976 VIA851976 UYE851976 UOI851976 UEM851976 TUQ851976 TKU851976 TAY851976 SRC851976 SHG851976 RXK851976 RNO851976 RDS851976 QTW851976 QKA851976 QAE851976 PQI851976 PGM851976 OWQ851976 OMU851976 OCY851976 NTC851976 NJG851976 MZK851976 MPO851976 MFS851976 LVW851976 LMA851976 LCE851976 KSI851976 KIM851976 JYQ851976 JOU851976 JEY851976 IVC851976 ILG851976 IBK851976 HRO851976 HHS851976 GXW851976 GOA851976 GEE851976 FUI851976 FKM851976 FAQ851976 EQU851976 EGY851976 DXC851976 DNG851976 DDK851976 CTO851976 CJS851976 BZW851976 BQA851976 BGE851976 AWI851976 AMM851976 ACQ851976 SU851976 IY851976 C851976 WVK786440 WLO786440 WBS786440 VRW786440 VIA786440 UYE786440 UOI786440 UEM786440 TUQ786440 TKU786440 TAY786440 SRC786440 SHG786440 RXK786440 RNO786440 RDS786440 QTW786440 QKA786440 QAE786440 PQI786440 PGM786440 OWQ786440 OMU786440 OCY786440 NTC786440 NJG786440 MZK786440 MPO786440 MFS786440 LVW786440 LMA786440 LCE786440 KSI786440 KIM786440 JYQ786440 JOU786440 JEY786440 IVC786440 ILG786440 IBK786440 HRO786440 HHS786440 GXW786440 GOA786440 GEE786440 FUI786440 FKM786440 FAQ786440 EQU786440 EGY786440 DXC786440 DNG786440 DDK786440 CTO786440 CJS786440 BZW786440 BQA786440 BGE786440 AWI786440 AMM786440 ACQ786440 SU786440 IY786440 C786440 WVK720904 WLO720904 WBS720904 VRW720904 VIA720904 UYE720904 UOI720904 UEM720904 TUQ720904 TKU720904 TAY720904 SRC720904 SHG720904 RXK720904 RNO720904 RDS720904 QTW720904 QKA720904 QAE720904 PQI720904 PGM720904 OWQ720904 OMU720904 OCY720904 NTC720904 NJG720904 MZK720904 MPO720904 MFS720904 LVW720904 LMA720904 LCE720904 KSI720904 KIM720904 JYQ720904 JOU720904 JEY720904 IVC720904 ILG720904 IBK720904 HRO720904 HHS720904 GXW720904 GOA720904 GEE720904 FUI720904 FKM720904 FAQ720904 EQU720904 EGY720904 DXC720904 DNG720904 DDK720904 CTO720904 CJS720904 BZW720904 BQA720904 BGE720904 AWI720904 AMM720904 ACQ720904 SU720904 IY720904 C720904 WVK655368 WLO655368 WBS655368 VRW655368 VIA655368 UYE655368 UOI655368 UEM655368 TUQ655368 TKU655368 TAY655368 SRC655368 SHG655368 RXK655368 RNO655368 RDS655368 QTW655368 QKA655368 QAE655368 PQI655368 PGM655368 OWQ655368 OMU655368 OCY655368 NTC655368 NJG655368 MZK655368 MPO655368 MFS655368 LVW655368 LMA655368 LCE655368 KSI655368 KIM655368 JYQ655368 JOU655368 JEY655368 IVC655368 ILG655368 IBK655368 HRO655368 HHS655368 GXW655368 GOA655368 GEE655368 FUI655368 FKM655368 FAQ655368 EQU655368 EGY655368 DXC655368 DNG655368 DDK655368 CTO655368 CJS655368 BZW655368 BQA655368 BGE655368 AWI655368 AMM655368 ACQ655368 SU655368 IY655368 C655368 WVK589832 WLO589832 WBS589832 VRW589832 VIA589832 UYE589832 UOI589832 UEM589832 TUQ589832 TKU589832 TAY589832 SRC589832 SHG589832 RXK589832 RNO589832 RDS589832 QTW589832 QKA589832 QAE589832 PQI589832 PGM589832 OWQ589832 OMU589832 OCY589832 NTC589832 NJG589832 MZK589832 MPO589832 MFS589832 LVW589832 LMA589832 LCE589832 KSI589832 KIM589832 JYQ589832 JOU589832 JEY589832 IVC589832 ILG589832 IBK589832 HRO589832 HHS589832 GXW589832 GOA589832 GEE589832 FUI589832 FKM589832 FAQ589832 EQU589832 EGY589832 DXC589832 DNG589832 DDK589832 CTO589832 CJS589832 BZW589832 BQA589832 BGE589832 AWI589832 AMM589832 ACQ589832 SU589832 IY589832 C589832 WVK524296 WLO524296 WBS524296 VRW524296 VIA524296 UYE524296 UOI524296 UEM524296 TUQ524296 TKU524296 TAY524296 SRC524296 SHG524296 RXK524296 RNO524296 RDS524296 QTW524296 QKA524296 QAE524296 PQI524296 PGM524296 OWQ524296 OMU524296 OCY524296 NTC524296 NJG524296 MZK524296 MPO524296 MFS524296 LVW524296 LMA524296 LCE524296 KSI524296 KIM524296 JYQ524296 JOU524296 JEY524296 IVC524296 ILG524296 IBK524296 HRO524296 HHS524296 GXW524296 GOA524296 GEE524296 FUI524296 FKM524296 FAQ524296 EQU524296 EGY524296 DXC524296 DNG524296 DDK524296 CTO524296 CJS524296 BZW524296 BQA524296 BGE524296 AWI524296 AMM524296 ACQ524296 SU524296 IY524296 C524296 WVK458760 WLO458760 WBS458760 VRW458760 VIA458760 UYE458760 UOI458760 UEM458760 TUQ458760 TKU458760 TAY458760 SRC458760 SHG458760 RXK458760 RNO458760 RDS458760 QTW458760 QKA458760 QAE458760 PQI458760 PGM458760 OWQ458760 OMU458760 OCY458760 NTC458760 NJG458760 MZK458760 MPO458760 MFS458760 LVW458760 LMA458760 LCE458760 KSI458760 KIM458760 JYQ458760 JOU458760 JEY458760 IVC458760 ILG458760 IBK458760 HRO458760 HHS458760 GXW458760 GOA458760 GEE458760 FUI458760 FKM458760 FAQ458760 EQU458760 EGY458760 DXC458760 DNG458760 DDK458760 CTO458760 CJS458760 BZW458760 BQA458760 BGE458760 AWI458760 AMM458760 ACQ458760 SU458760 IY458760 C458760 WVK393224 WLO393224 WBS393224 VRW393224 VIA393224 UYE393224 UOI393224 UEM393224 TUQ393224 TKU393224 TAY393224 SRC393224 SHG393224 RXK393224 RNO393224 RDS393224 QTW393224 QKA393224 QAE393224 PQI393224 PGM393224 OWQ393224 OMU393224 OCY393224 NTC393224 NJG393224 MZK393224 MPO393224 MFS393224 LVW393224 LMA393224 LCE393224 KSI393224 KIM393224 JYQ393224 JOU393224 JEY393224 IVC393224 ILG393224 IBK393224 HRO393224 HHS393224 GXW393224 GOA393224 GEE393224 FUI393224 FKM393224 FAQ393224 EQU393224 EGY393224 DXC393224 DNG393224 DDK393224 CTO393224 CJS393224 BZW393224 BQA393224 BGE393224 AWI393224 AMM393224 ACQ393224 SU393224 IY393224 C393224 WVK327688 WLO327688 WBS327688 VRW327688 VIA327688 UYE327688 UOI327688 UEM327688 TUQ327688 TKU327688 TAY327688 SRC327688 SHG327688 RXK327688 RNO327688 RDS327688 QTW327688 QKA327688 QAE327688 PQI327688 PGM327688 OWQ327688 OMU327688 OCY327688 NTC327688 NJG327688 MZK327688 MPO327688 MFS327688 LVW327688 LMA327688 LCE327688 KSI327688 KIM327688 JYQ327688 JOU327688 JEY327688 IVC327688 ILG327688 IBK327688 HRO327688 HHS327688 GXW327688 GOA327688 GEE327688 FUI327688 FKM327688 FAQ327688 EQU327688 EGY327688 DXC327688 DNG327688 DDK327688 CTO327688 CJS327688 BZW327688 BQA327688 BGE327688 AWI327688 AMM327688 ACQ327688 SU327688 IY327688 C327688 WVK262152 WLO262152 WBS262152 VRW262152 VIA262152 UYE262152 UOI262152 UEM262152 TUQ262152 TKU262152 TAY262152 SRC262152 SHG262152 RXK262152 RNO262152 RDS262152 QTW262152 QKA262152 QAE262152 PQI262152 PGM262152 OWQ262152 OMU262152 OCY262152 NTC262152 NJG262152 MZK262152 MPO262152 MFS262152 LVW262152 LMA262152 LCE262152 KSI262152 KIM262152 JYQ262152 JOU262152 JEY262152 IVC262152 ILG262152 IBK262152 HRO262152 HHS262152 GXW262152 GOA262152 GEE262152 FUI262152 FKM262152 FAQ262152 EQU262152 EGY262152 DXC262152 DNG262152 DDK262152 CTO262152 CJS262152 BZW262152 BQA262152 BGE262152 AWI262152 AMM262152 ACQ262152 SU262152 IY262152 C262152 WVK196616 WLO196616 WBS196616 VRW196616 VIA196616 UYE196616 UOI196616 UEM196616 TUQ196616 TKU196616 TAY196616 SRC196616 SHG196616 RXK196616 RNO196616 RDS196616 QTW196616 QKA196616 QAE196616 PQI196616 PGM196616 OWQ196616 OMU196616 OCY196616 NTC196616 NJG196616 MZK196616 MPO196616 MFS196616 LVW196616 LMA196616 LCE196616 KSI196616 KIM196616 JYQ196616 JOU196616 JEY196616 IVC196616 ILG196616 IBK196616 HRO196616 HHS196616 GXW196616 GOA196616 GEE196616 FUI196616 FKM196616 FAQ196616 EQU196616 EGY196616 DXC196616 DNG196616 DDK196616 CTO196616 CJS196616 BZW196616 BQA196616 BGE196616 AWI196616 AMM196616 ACQ196616 SU196616 IY196616 C196616 WVK131080 WLO131080 WBS131080 VRW131080 VIA131080 UYE131080 UOI131080 UEM131080 TUQ131080 TKU131080 TAY131080 SRC131080 SHG131080 RXK131080 RNO131080 RDS131080 QTW131080 QKA131080 QAE131080 PQI131080 PGM131080 OWQ131080 OMU131080 OCY131080 NTC131080 NJG131080 MZK131080 MPO131080 MFS131080 LVW131080 LMA131080 LCE131080 KSI131080 KIM131080 JYQ131080 JOU131080 JEY131080 IVC131080 ILG131080 IBK131080 HRO131080 HHS131080 GXW131080 GOA131080 GEE131080 FUI131080 FKM131080 FAQ131080 EQU131080 EGY131080 DXC131080 DNG131080 DDK131080 CTO131080 CJS131080 BZW131080 BQA131080 BGE131080 AWI131080 AMM131080 ACQ131080 SU131080 IY131080 C131080 WVK65544 WLO65544 WBS65544 VRW65544 VIA65544 UYE65544 UOI65544 UEM65544 TUQ65544 TKU65544 TAY65544 SRC65544 SHG65544 RXK65544 RNO65544 RDS65544 QTW65544 QKA65544 QAE65544 PQI65544 PGM65544 OWQ65544 OMU65544 OCY65544 NTC65544 NJG65544 MZK65544 MPO65544 MFS65544 LVW65544 LMA65544 LCE65544 KSI65544 KIM65544 JYQ65544 JOU65544 JEY65544 IVC65544 ILG65544 IBK65544 HRO65544 HHS65544 GXW65544 GOA65544 GEE65544 FUI65544 FKM65544 FAQ65544 EQU65544 EGY65544 DXC65544 DNG65544 DDK65544 CTO65544 CJS65544 BZW65544 BQA65544 BGE65544 AWI65544 AMM65544 ACQ65544 SU65544 IY65544 C65544 WVK8 WLO8 WBS8 VRW8 VIA8 UYE8 UOI8 UEM8 TUQ8 TKU8 TAY8 SRC8 SHG8 RXK8 RNO8 RDS8 QTW8 QKA8 QAE8 PQI8 PGM8 OWQ8 OMU8 OCY8 NTC8 NJG8 MZK8 MPO8 MFS8 LVW8 LMA8 LCE8 KSI8 KIM8 JYQ8 JOU8 JEY8 IVC8 ILG8 IBK8 HRO8 HHS8 GXW8 GOA8 GEE8 FUI8 FKM8 FAQ8 EQU8 EGY8 DXC8 DNG8 DDK8 CTO8 CJS8 BZW8 BQA8 BGE8 AWI8 AMM8 ACQ8 SU8 IY8">
      <formula1>$F$9:$F$29</formula1>
    </dataValidation>
    <dataValidation type="list" allowBlank="1" showInputMessage="1" showErrorMessage="1" sqref="C10 WVK983049 WLO983049 WBS983049 VRW983049 VIA983049 UYE983049 UOI983049 UEM983049 TUQ983049 TKU983049 TAY983049 SRC983049 SHG983049 RXK983049 RNO983049 RDS983049 QTW983049 QKA983049 QAE983049 PQI983049 PGM983049 OWQ983049 OMU983049 OCY983049 NTC983049 NJG983049 MZK983049 MPO983049 MFS983049 LVW983049 LMA983049 LCE983049 KSI983049 KIM983049 JYQ983049 JOU983049 JEY983049 IVC983049 ILG983049 IBK983049 HRO983049 HHS983049 GXW983049 GOA983049 GEE983049 FUI983049 FKM983049 FAQ983049 EQU983049 EGY983049 DXC983049 DNG983049 DDK983049 CTO983049 CJS983049 BZW983049 BQA983049 BGE983049 AWI983049 AMM983049 ACQ983049 SU983049 IY983049 C983049 WVK917513 WLO917513 WBS917513 VRW917513 VIA917513 UYE917513 UOI917513 UEM917513 TUQ917513 TKU917513 TAY917513 SRC917513 SHG917513 RXK917513 RNO917513 RDS917513 QTW917513 QKA917513 QAE917513 PQI917513 PGM917513 OWQ917513 OMU917513 OCY917513 NTC917513 NJG917513 MZK917513 MPO917513 MFS917513 LVW917513 LMA917513 LCE917513 KSI917513 KIM917513 JYQ917513 JOU917513 JEY917513 IVC917513 ILG917513 IBK917513 HRO917513 HHS917513 GXW917513 GOA917513 GEE917513 FUI917513 FKM917513 FAQ917513 EQU917513 EGY917513 DXC917513 DNG917513 DDK917513 CTO917513 CJS917513 BZW917513 BQA917513 BGE917513 AWI917513 AMM917513 ACQ917513 SU917513 IY917513 C917513 WVK851977 WLO851977 WBS851977 VRW851977 VIA851977 UYE851977 UOI851977 UEM851977 TUQ851977 TKU851977 TAY851977 SRC851977 SHG851977 RXK851977 RNO851977 RDS851977 QTW851977 QKA851977 QAE851977 PQI851977 PGM851977 OWQ851977 OMU851977 OCY851977 NTC851977 NJG851977 MZK851977 MPO851977 MFS851977 LVW851977 LMA851977 LCE851977 KSI851977 KIM851977 JYQ851977 JOU851977 JEY851977 IVC851977 ILG851977 IBK851977 HRO851977 HHS851977 GXW851977 GOA851977 GEE851977 FUI851977 FKM851977 FAQ851977 EQU851977 EGY851977 DXC851977 DNG851977 DDK851977 CTO851977 CJS851977 BZW851977 BQA851977 BGE851977 AWI851977 AMM851977 ACQ851977 SU851977 IY851977 C851977 WVK786441 WLO786441 WBS786441 VRW786441 VIA786441 UYE786441 UOI786441 UEM786441 TUQ786441 TKU786441 TAY786441 SRC786441 SHG786441 RXK786441 RNO786441 RDS786441 QTW786441 QKA786441 QAE786441 PQI786441 PGM786441 OWQ786441 OMU786441 OCY786441 NTC786441 NJG786441 MZK786441 MPO786441 MFS786441 LVW786441 LMA786441 LCE786441 KSI786441 KIM786441 JYQ786441 JOU786441 JEY786441 IVC786441 ILG786441 IBK786441 HRO786441 HHS786441 GXW786441 GOA786441 GEE786441 FUI786441 FKM786441 FAQ786441 EQU786441 EGY786441 DXC786441 DNG786441 DDK786441 CTO786441 CJS786441 BZW786441 BQA786441 BGE786441 AWI786441 AMM786441 ACQ786441 SU786441 IY786441 C786441 WVK720905 WLO720905 WBS720905 VRW720905 VIA720905 UYE720905 UOI720905 UEM720905 TUQ720905 TKU720905 TAY720905 SRC720905 SHG720905 RXK720905 RNO720905 RDS720905 QTW720905 QKA720905 QAE720905 PQI720905 PGM720905 OWQ720905 OMU720905 OCY720905 NTC720905 NJG720905 MZK720905 MPO720905 MFS720905 LVW720905 LMA720905 LCE720905 KSI720905 KIM720905 JYQ720905 JOU720905 JEY720905 IVC720905 ILG720905 IBK720905 HRO720905 HHS720905 GXW720905 GOA720905 GEE720905 FUI720905 FKM720905 FAQ720905 EQU720905 EGY720905 DXC720905 DNG720905 DDK720905 CTO720905 CJS720905 BZW720905 BQA720905 BGE720905 AWI720905 AMM720905 ACQ720905 SU720905 IY720905 C720905 WVK655369 WLO655369 WBS655369 VRW655369 VIA655369 UYE655369 UOI655369 UEM655369 TUQ655369 TKU655369 TAY655369 SRC655369 SHG655369 RXK655369 RNO655369 RDS655369 QTW655369 QKA655369 QAE655369 PQI655369 PGM655369 OWQ655369 OMU655369 OCY655369 NTC655369 NJG655369 MZK655369 MPO655369 MFS655369 LVW655369 LMA655369 LCE655369 KSI655369 KIM655369 JYQ655369 JOU655369 JEY655369 IVC655369 ILG655369 IBK655369 HRO655369 HHS655369 GXW655369 GOA655369 GEE655369 FUI655369 FKM655369 FAQ655369 EQU655369 EGY655369 DXC655369 DNG655369 DDK655369 CTO655369 CJS655369 BZW655369 BQA655369 BGE655369 AWI655369 AMM655369 ACQ655369 SU655369 IY655369 C655369 WVK589833 WLO589833 WBS589833 VRW589833 VIA589833 UYE589833 UOI589833 UEM589833 TUQ589833 TKU589833 TAY589833 SRC589833 SHG589833 RXK589833 RNO589833 RDS589833 QTW589833 QKA589833 QAE589833 PQI589833 PGM589833 OWQ589833 OMU589833 OCY589833 NTC589833 NJG589833 MZK589833 MPO589833 MFS589833 LVW589833 LMA589833 LCE589833 KSI589833 KIM589833 JYQ589833 JOU589833 JEY589833 IVC589833 ILG589833 IBK589833 HRO589833 HHS589833 GXW589833 GOA589833 GEE589833 FUI589833 FKM589833 FAQ589833 EQU589833 EGY589833 DXC589833 DNG589833 DDK589833 CTO589833 CJS589833 BZW589833 BQA589833 BGE589833 AWI589833 AMM589833 ACQ589833 SU589833 IY589833 C589833 WVK524297 WLO524297 WBS524297 VRW524297 VIA524297 UYE524297 UOI524297 UEM524297 TUQ524297 TKU524297 TAY524297 SRC524297 SHG524297 RXK524297 RNO524297 RDS524297 QTW524297 QKA524297 QAE524297 PQI524297 PGM524297 OWQ524297 OMU524297 OCY524297 NTC524297 NJG524297 MZK524297 MPO524297 MFS524297 LVW524297 LMA524297 LCE524297 KSI524297 KIM524297 JYQ524297 JOU524297 JEY524297 IVC524297 ILG524297 IBK524297 HRO524297 HHS524297 GXW524297 GOA524297 GEE524297 FUI524297 FKM524297 FAQ524297 EQU524297 EGY524297 DXC524297 DNG524297 DDK524297 CTO524297 CJS524297 BZW524297 BQA524297 BGE524297 AWI524297 AMM524297 ACQ524297 SU524297 IY524297 C524297 WVK458761 WLO458761 WBS458761 VRW458761 VIA458761 UYE458761 UOI458761 UEM458761 TUQ458761 TKU458761 TAY458761 SRC458761 SHG458761 RXK458761 RNO458761 RDS458761 QTW458761 QKA458761 QAE458761 PQI458761 PGM458761 OWQ458761 OMU458761 OCY458761 NTC458761 NJG458761 MZK458761 MPO458761 MFS458761 LVW458761 LMA458761 LCE458761 KSI458761 KIM458761 JYQ458761 JOU458761 JEY458761 IVC458761 ILG458761 IBK458761 HRO458761 HHS458761 GXW458761 GOA458761 GEE458761 FUI458761 FKM458761 FAQ458761 EQU458761 EGY458761 DXC458761 DNG458761 DDK458761 CTO458761 CJS458761 BZW458761 BQA458761 BGE458761 AWI458761 AMM458761 ACQ458761 SU458761 IY458761 C458761 WVK393225 WLO393225 WBS393225 VRW393225 VIA393225 UYE393225 UOI393225 UEM393225 TUQ393225 TKU393225 TAY393225 SRC393225 SHG393225 RXK393225 RNO393225 RDS393225 QTW393225 QKA393225 QAE393225 PQI393225 PGM393225 OWQ393225 OMU393225 OCY393225 NTC393225 NJG393225 MZK393225 MPO393225 MFS393225 LVW393225 LMA393225 LCE393225 KSI393225 KIM393225 JYQ393225 JOU393225 JEY393225 IVC393225 ILG393225 IBK393225 HRO393225 HHS393225 GXW393225 GOA393225 GEE393225 FUI393225 FKM393225 FAQ393225 EQU393225 EGY393225 DXC393225 DNG393225 DDK393225 CTO393225 CJS393225 BZW393225 BQA393225 BGE393225 AWI393225 AMM393225 ACQ393225 SU393225 IY393225 C393225 WVK327689 WLO327689 WBS327689 VRW327689 VIA327689 UYE327689 UOI327689 UEM327689 TUQ327689 TKU327689 TAY327689 SRC327689 SHG327689 RXK327689 RNO327689 RDS327689 QTW327689 QKA327689 QAE327689 PQI327689 PGM327689 OWQ327689 OMU327689 OCY327689 NTC327689 NJG327689 MZK327689 MPO327689 MFS327689 LVW327689 LMA327689 LCE327689 KSI327689 KIM327689 JYQ327689 JOU327689 JEY327689 IVC327689 ILG327689 IBK327689 HRO327689 HHS327689 GXW327689 GOA327689 GEE327689 FUI327689 FKM327689 FAQ327689 EQU327689 EGY327689 DXC327689 DNG327689 DDK327689 CTO327689 CJS327689 BZW327689 BQA327689 BGE327689 AWI327689 AMM327689 ACQ327689 SU327689 IY327689 C327689 WVK262153 WLO262153 WBS262153 VRW262153 VIA262153 UYE262153 UOI262153 UEM262153 TUQ262153 TKU262153 TAY262153 SRC262153 SHG262153 RXK262153 RNO262153 RDS262153 QTW262153 QKA262153 QAE262153 PQI262153 PGM262153 OWQ262153 OMU262153 OCY262153 NTC262153 NJG262153 MZK262153 MPO262153 MFS262153 LVW262153 LMA262153 LCE262153 KSI262153 KIM262153 JYQ262153 JOU262153 JEY262153 IVC262153 ILG262153 IBK262153 HRO262153 HHS262153 GXW262153 GOA262153 GEE262153 FUI262153 FKM262153 FAQ262153 EQU262153 EGY262153 DXC262153 DNG262153 DDK262153 CTO262153 CJS262153 BZW262153 BQA262153 BGE262153 AWI262153 AMM262153 ACQ262153 SU262153 IY262153 C262153 WVK196617 WLO196617 WBS196617 VRW196617 VIA196617 UYE196617 UOI196617 UEM196617 TUQ196617 TKU196617 TAY196617 SRC196617 SHG196617 RXK196617 RNO196617 RDS196617 QTW196617 QKA196617 QAE196617 PQI196617 PGM196617 OWQ196617 OMU196617 OCY196617 NTC196617 NJG196617 MZK196617 MPO196617 MFS196617 LVW196617 LMA196617 LCE196617 KSI196617 KIM196617 JYQ196617 JOU196617 JEY196617 IVC196617 ILG196617 IBK196617 HRO196617 HHS196617 GXW196617 GOA196617 GEE196617 FUI196617 FKM196617 FAQ196617 EQU196617 EGY196617 DXC196617 DNG196617 DDK196617 CTO196617 CJS196617 BZW196617 BQA196617 BGE196617 AWI196617 AMM196617 ACQ196617 SU196617 IY196617 C196617 WVK131081 WLO131081 WBS131081 VRW131081 VIA131081 UYE131081 UOI131081 UEM131081 TUQ131081 TKU131081 TAY131081 SRC131081 SHG131081 RXK131081 RNO131081 RDS131081 QTW131081 QKA131081 QAE131081 PQI131081 PGM131081 OWQ131081 OMU131081 OCY131081 NTC131081 NJG131081 MZK131081 MPO131081 MFS131081 LVW131081 LMA131081 LCE131081 KSI131081 KIM131081 JYQ131081 JOU131081 JEY131081 IVC131081 ILG131081 IBK131081 HRO131081 HHS131081 GXW131081 GOA131081 GEE131081 FUI131081 FKM131081 FAQ131081 EQU131081 EGY131081 DXC131081 DNG131081 DDK131081 CTO131081 CJS131081 BZW131081 BQA131081 BGE131081 AWI131081 AMM131081 ACQ131081 SU131081 IY131081 C131081 WVK65545 WLO65545 WBS65545 VRW65545 VIA65545 UYE65545 UOI65545 UEM65545 TUQ65545 TKU65545 TAY65545 SRC65545 SHG65545 RXK65545 RNO65545 RDS65545 QTW65545 QKA65545 QAE65545 PQI65545 PGM65545 OWQ65545 OMU65545 OCY65545 NTC65545 NJG65545 MZK65545 MPO65545 MFS65545 LVW65545 LMA65545 LCE65545 KSI65545 KIM65545 JYQ65545 JOU65545 JEY65545 IVC65545 ILG65545 IBK65545 HRO65545 HHS65545 GXW65545 GOA65545 GEE65545 FUI65545 FKM65545 FAQ65545 EQU65545 EGY65545 DXC65545 DNG65545 DDK65545 CTO65545 CJS65545 BZW65545 BQA65545 BGE65545 AWI65545 AMM65545 ACQ65545 SU65545 IY65545 C65545 WVK9 WLO9 WBS9 VRW9 VIA9 UYE9 UOI9 UEM9 TUQ9 TKU9 TAY9 SRC9 SHG9 RXK9 RNO9 RDS9 QTW9 QKA9 QAE9 PQI9 PGM9 OWQ9 OMU9 OCY9 NTC9 NJG9 MZK9 MPO9 MFS9 LVW9 LMA9 LCE9 KSI9 KIM9 JYQ9 JOU9 JEY9 IVC9 ILG9 IBK9 HRO9 HHS9 GXW9 GOA9 GEE9 FUI9 FKM9 FAQ9 EQU9 EGY9 DXC9 DNG9 DDK9 CTO9 CJS9 BZW9 BQA9 BGE9 AWI9 AMM9 ACQ9 SU9 IY9">
      <formula1>$G$9:$G$10</formula1>
    </dataValidation>
  </dataValidations>
  <pageMargins left="1.1811023622047245" right="0.78740157480314965" top="0.78740157480314965" bottom="0.78740157480314965" header="0.51181102362204722" footer="0.51181102362204722"/>
  <pageSetup paperSize="9" orientation="portrait" r:id="rId1"/>
  <headerFooter scaleWithDoc="0">
    <oddHeader>&amp;L&amp;"-,Fett"&amp;14Lohntabelle 2024 - Verwaltung&amp;R&amp;G</oddHeader>
    <oddFooter>&amp;L&amp;8&amp;F&amp;R&amp;8&amp;P / &amp;N</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dimension ref="A1:AO141"/>
  <sheetViews>
    <sheetView workbookViewId="0">
      <selection activeCell="I39" sqref="I39"/>
    </sheetView>
  </sheetViews>
  <sheetFormatPr baseColWidth="10" defaultRowHeight="15" x14ac:dyDescent="0.25"/>
  <cols>
    <col min="1" max="1" width="2.375" customWidth="1"/>
    <col min="2" max="2" width="7" hidden="1" customWidth="1"/>
    <col min="3" max="3" width="6.125" customWidth="1"/>
    <col min="4" max="5" width="7" style="7" hidden="1" customWidth="1"/>
    <col min="6" max="6" width="6.375" style="7" customWidth="1"/>
    <col min="7" max="8" width="6.5" bestFit="1" customWidth="1"/>
    <col min="9" max="29" width="6.25" customWidth="1"/>
    <col min="30" max="31" width="2.375" customWidth="1"/>
    <col min="32" max="33" width="6.125" customWidth="1"/>
    <col min="34" max="35" width="6.125" style="7" customWidth="1"/>
    <col min="36" max="36" width="7.625" style="7" customWidth="1"/>
    <col min="37" max="37" width="11" style="7"/>
    <col min="38" max="38" width="2.375" style="7" customWidth="1"/>
    <col min="39" max="41" width="6.125" style="7" customWidth="1"/>
    <col min="42" max="42" width="2.375" customWidth="1"/>
    <col min="257" max="257" width="2.375" customWidth="1"/>
    <col min="258" max="258" width="0" hidden="1" customWidth="1"/>
    <col min="259" max="259" width="6.125" customWidth="1"/>
    <col min="260" max="261" width="0" hidden="1" customWidth="1"/>
    <col min="262" max="262" width="6.375" customWidth="1"/>
    <col min="263" max="264" width="6.5" bestFit="1" customWidth="1"/>
    <col min="265" max="285" width="6.25" customWidth="1"/>
    <col min="286" max="287" width="2.375" customWidth="1"/>
    <col min="288" max="291" width="6.125" customWidth="1"/>
    <col min="292" max="292" width="7.625" customWidth="1"/>
    <col min="294" max="294" width="2.375" customWidth="1"/>
    <col min="295" max="297" width="6.125" customWidth="1"/>
    <col min="298" max="298" width="2.375" customWidth="1"/>
    <col min="513" max="513" width="2.375" customWidth="1"/>
    <col min="514" max="514" width="0" hidden="1" customWidth="1"/>
    <col min="515" max="515" width="6.125" customWidth="1"/>
    <col min="516" max="517" width="0" hidden="1" customWidth="1"/>
    <col min="518" max="518" width="6.375" customWidth="1"/>
    <col min="519" max="520" width="6.5" bestFit="1" customWidth="1"/>
    <col min="521" max="541" width="6.25" customWidth="1"/>
    <col min="542" max="543" width="2.375" customWidth="1"/>
    <col min="544" max="547" width="6.125" customWidth="1"/>
    <col min="548" max="548" width="7.625" customWidth="1"/>
    <col min="550" max="550" width="2.375" customWidth="1"/>
    <col min="551" max="553" width="6.125" customWidth="1"/>
    <col min="554" max="554" width="2.375" customWidth="1"/>
    <col min="769" max="769" width="2.375" customWidth="1"/>
    <col min="770" max="770" width="0" hidden="1" customWidth="1"/>
    <col min="771" max="771" width="6.125" customWidth="1"/>
    <col min="772" max="773" width="0" hidden="1" customWidth="1"/>
    <col min="774" max="774" width="6.375" customWidth="1"/>
    <col min="775" max="776" width="6.5" bestFit="1" customWidth="1"/>
    <col min="777" max="797" width="6.25" customWidth="1"/>
    <col min="798" max="799" width="2.375" customWidth="1"/>
    <col min="800" max="803" width="6.125" customWidth="1"/>
    <col min="804" max="804" width="7.625" customWidth="1"/>
    <col min="806" max="806" width="2.375" customWidth="1"/>
    <col min="807" max="809" width="6.125" customWidth="1"/>
    <col min="810" max="810" width="2.375" customWidth="1"/>
    <col min="1025" max="1025" width="2.375" customWidth="1"/>
    <col min="1026" max="1026" width="0" hidden="1" customWidth="1"/>
    <col min="1027" max="1027" width="6.125" customWidth="1"/>
    <col min="1028" max="1029" width="0" hidden="1" customWidth="1"/>
    <col min="1030" max="1030" width="6.375" customWidth="1"/>
    <col min="1031" max="1032" width="6.5" bestFit="1" customWidth="1"/>
    <col min="1033" max="1053" width="6.25" customWidth="1"/>
    <col min="1054" max="1055" width="2.375" customWidth="1"/>
    <col min="1056" max="1059" width="6.125" customWidth="1"/>
    <col min="1060" max="1060" width="7.625" customWidth="1"/>
    <col min="1062" max="1062" width="2.375" customWidth="1"/>
    <col min="1063" max="1065" width="6.125" customWidth="1"/>
    <col min="1066" max="1066" width="2.375" customWidth="1"/>
    <col min="1281" max="1281" width="2.375" customWidth="1"/>
    <col min="1282" max="1282" width="0" hidden="1" customWidth="1"/>
    <col min="1283" max="1283" width="6.125" customWidth="1"/>
    <col min="1284" max="1285" width="0" hidden="1" customWidth="1"/>
    <col min="1286" max="1286" width="6.375" customWidth="1"/>
    <col min="1287" max="1288" width="6.5" bestFit="1" customWidth="1"/>
    <col min="1289" max="1309" width="6.25" customWidth="1"/>
    <col min="1310" max="1311" width="2.375" customWidth="1"/>
    <col min="1312" max="1315" width="6.125" customWidth="1"/>
    <col min="1316" max="1316" width="7.625" customWidth="1"/>
    <col min="1318" max="1318" width="2.375" customWidth="1"/>
    <col min="1319" max="1321" width="6.125" customWidth="1"/>
    <col min="1322" max="1322" width="2.375" customWidth="1"/>
    <col min="1537" max="1537" width="2.375" customWidth="1"/>
    <col min="1538" max="1538" width="0" hidden="1" customWidth="1"/>
    <col min="1539" max="1539" width="6.125" customWidth="1"/>
    <col min="1540" max="1541" width="0" hidden="1" customWidth="1"/>
    <col min="1542" max="1542" width="6.375" customWidth="1"/>
    <col min="1543" max="1544" width="6.5" bestFit="1" customWidth="1"/>
    <col min="1545" max="1565" width="6.25" customWidth="1"/>
    <col min="1566" max="1567" width="2.375" customWidth="1"/>
    <col min="1568" max="1571" width="6.125" customWidth="1"/>
    <col min="1572" max="1572" width="7.625" customWidth="1"/>
    <col min="1574" max="1574" width="2.375" customWidth="1"/>
    <col min="1575" max="1577" width="6.125" customWidth="1"/>
    <col min="1578" max="1578" width="2.375" customWidth="1"/>
    <col min="1793" max="1793" width="2.375" customWidth="1"/>
    <col min="1794" max="1794" width="0" hidden="1" customWidth="1"/>
    <col min="1795" max="1795" width="6.125" customWidth="1"/>
    <col min="1796" max="1797" width="0" hidden="1" customWidth="1"/>
    <col min="1798" max="1798" width="6.375" customWidth="1"/>
    <col min="1799" max="1800" width="6.5" bestFit="1" customWidth="1"/>
    <col min="1801" max="1821" width="6.25" customWidth="1"/>
    <col min="1822" max="1823" width="2.375" customWidth="1"/>
    <col min="1824" max="1827" width="6.125" customWidth="1"/>
    <col min="1828" max="1828" width="7.625" customWidth="1"/>
    <col min="1830" max="1830" width="2.375" customWidth="1"/>
    <col min="1831" max="1833" width="6.125" customWidth="1"/>
    <col min="1834" max="1834" width="2.375" customWidth="1"/>
    <col min="2049" max="2049" width="2.375" customWidth="1"/>
    <col min="2050" max="2050" width="0" hidden="1" customWidth="1"/>
    <col min="2051" max="2051" width="6.125" customWidth="1"/>
    <col min="2052" max="2053" width="0" hidden="1" customWidth="1"/>
    <col min="2054" max="2054" width="6.375" customWidth="1"/>
    <col min="2055" max="2056" width="6.5" bestFit="1" customWidth="1"/>
    <col min="2057" max="2077" width="6.25" customWidth="1"/>
    <col min="2078" max="2079" width="2.375" customWidth="1"/>
    <col min="2080" max="2083" width="6.125" customWidth="1"/>
    <col min="2084" max="2084" width="7.625" customWidth="1"/>
    <col min="2086" max="2086" width="2.375" customWidth="1"/>
    <col min="2087" max="2089" width="6.125" customWidth="1"/>
    <col min="2090" max="2090" width="2.375" customWidth="1"/>
    <col min="2305" max="2305" width="2.375" customWidth="1"/>
    <col min="2306" max="2306" width="0" hidden="1" customWidth="1"/>
    <col min="2307" max="2307" width="6.125" customWidth="1"/>
    <col min="2308" max="2309" width="0" hidden="1" customWidth="1"/>
    <col min="2310" max="2310" width="6.375" customWidth="1"/>
    <col min="2311" max="2312" width="6.5" bestFit="1" customWidth="1"/>
    <col min="2313" max="2333" width="6.25" customWidth="1"/>
    <col min="2334" max="2335" width="2.375" customWidth="1"/>
    <col min="2336" max="2339" width="6.125" customWidth="1"/>
    <col min="2340" max="2340" width="7.625" customWidth="1"/>
    <col min="2342" max="2342" width="2.375" customWidth="1"/>
    <col min="2343" max="2345" width="6.125" customWidth="1"/>
    <col min="2346" max="2346" width="2.375" customWidth="1"/>
    <col min="2561" max="2561" width="2.375" customWidth="1"/>
    <col min="2562" max="2562" width="0" hidden="1" customWidth="1"/>
    <col min="2563" max="2563" width="6.125" customWidth="1"/>
    <col min="2564" max="2565" width="0" hidden="1" customWidth="1"/>
    <col min="2566" max="2566" width="6.375" customWidth="1"/>
    <col min="2567" max="2568" width="6.5" bestFit="1" customWidth="1"/>
    <col min="2569" max="2589" width="6.25" customWidth="1"/>
    <col min="2590" max="2591" width="2.375" customWidth="1"/>
    <col min="2592" max="2595" width="6.125" customWidth="1"/>
    <col min="2596" max="2596" width="7.625" customWidth="1"/>
    <col min="2598" max="2598" width="2.375" customWidth="1"/>
    <col min="2599" max="2601" width="6.125" customWidth="1"/>
    <col min="2602" max="2602" width="2.375" customWidth="1"/>
    <col min="2817" max="2817" width="2.375" customWidth="1"/>
    <col min="2818" max="2818" width="0" hidden="1" customWidth="1"/>
    <col min="2819" max="2819" width="6.125" customWidth="1"/>
    <col min="2820" max="2821" width="0" hidden="1" customWidth="1"/>
    <col min="2822" max="2822" width="6.375" customWidth="1"/>
    <col min="2823" max="2824" width="6.5" bestFit="1" customWidth="1"/>
    <col min="2825" max="2845" width="6.25" customWidth="1"/>
    <col min="2846" max="2847" width="2.375" customWidth="1"/>
    <col min="2848" max="2851" width="6.125" customWidth="1"/>
    <col min="2852" max="2852" width="7.625" customWidth="1"/>
    <col min="2854" max="2854" width="2.375" customWidth="1"/>
    <col min="2855" max="2857" width="6.125" customWidth="1"/>
    <col min="2858" max="2858" width="2.375" customWidth="1"/>
    <col min="3073" max="3073" width="2.375" customWidth="1"/>
    <col min="3074" max="3074" width="0" hidden="1" customWidth="1"/>
    <col min="3075" max="3075" width="6.125" customWidth="1"/>
    <col min="3076" max="3077" width="0" hidden="1" customWidth="1"/>
    <col min="3078" max="3078" width="6.375" customWidth="1"/>
    <col min="3079" max="3080" width="6.5" bestFit="1" customWidth="1"/>
    <col min="3081" max="3101" width="6.25" customWidth="1"/>
    <col min="3102" max="3103" width="2.375" customWidth="1"/>
    <col min="3104" max="3107" width="6.125" customWidth="1"/>
    <col min="3108" max="3108" width="7.625" customWidth="1"/>
    <col min="3110" max="3110" width="2.375" customWidth="1"/>
    <col min="3111" max="3113" width="6.125" customWidth="1"/>
    <col min="3114" max="3114" width="2.375" customWidth="1"/>
    <col min="3329" max="3329" width="2.375" customWidth="1"/>
    <col min="3330" max="3330" width="0" hidden="1" customWidth="1"/>
    <col min="3331" max="3331" width="6.125" customWidth="1"/>
    <col min="3332" max="3333" width="0" hidden="1" customWidth="1"/>
    <col min="3334" max="3334" width="6.375" customWidth="1"/>
    <col min="3335" max="3336" width="6.5" bestFit="1" customWidth="1"/>
    <col min="3337" max="3357" width="6.25" customWidth="1"/>
    <col min="3358" max="3359" width="2.375" customWidth="1"/>
    <col min="3360" max="3363" width="6.125" customWidth="1"/>
    <col min="3364" max="3364" width="7.625" customWidth="1"/>
    <col min="3366" max="3366" width="2.375" customWidth="1"/>
    <col min="3367" max="3369" width="6.125" customWidth="1"/>
    <col min="3370" max="3370" width="2.375" customWidth="1"/>
    <col min="3585" max="3585" width="2.375" customWidth="1"/>
    <col min="3586" max="3586" width="0" hidden="1" customWidth="1"/>
    <col min="3587" max="3587" width="6.125" customWidth="1"/>
    <col min="3588" max="3589" width="0" hidden="1" customWidth="1"/>
    <col min="3590" max="3590" width="6.375" customWidth="1"/>
    <col min="3591" max="3592" width="6.5" bestFit="1" customWidth="1"/>
    <col min="3593" max="3613" width="6.25" customWidth="1"/>
    <col min="3614" max="3615" width="2.375" customWidth="1"/>
    <col min="3616" max="3619" width="6.125" customWidth="1"/>
    <col min="3620" max="3620" width="7.625" customWidth="1"/>
    <col min="3622" max="3622" width="2.375" customWidth="1"/>
    <col min="3623" max="3625" width="6.125" customWidth="1"/>
    <col min="3626" max="3626" width="2.375" customWidth="1"/>
    <col min="3841" max="3841" width="2.375" customWidth="1"/>
    <col min="3842" max="3842" width="0" hidden="1" customWidth="1"/>
    <col min="3843" max="3843" width="6.125" customWidth="1"/>
    <col min="3844" max="3845" width="0" hidden="1" customWidth="1"/>
    <col min="3846" max="3846" width="6.375" customWidth="1"/>
    <col min="3847" max="3848" width="6.5" bestFit="1" customWidth="1"/>
    <col min="3849" max="3869" width="6.25" customWidth="1"/>
    <col min="3870" max="3871" width="2.375" customWidth="1"/>
    <col min="3872" max="3875" width="6.125" customWidth="1"/>
    <col min="3876" max="3876" width="7.625" customWidth="1"/>
    <col min="3878" max="3878" width="2.375" customWidth="1"/>
    <col min="3879" max="3881" width="6.125" customWidth="1"/>
    <col min="3882" max="3882" width="2.375" customWidth="1"/>
    <col min="4097" max="4097" width="2.375" customWidth="1"/>
    <col min="4098" max="4098" width="0" hidden="1" customWidth="1"/>
    <col min="4099" max="4099" width="6.125" customWidth="1"/>
    <col min="4100" max="4101" width="0" hidden="1" customWidth="1"/>
    <col min="4102" max="4102" width="6.375" customWidth="1"/>
    <col min="4103" max="4104" width="6.5" bestFit="1" customWidth="1"/>
    <col min="4105" max="4125" width="6.25" customWidth="1"/>
    <col min="4126" max="4127" width="2.375" customWidth="1"/>
    <col min="4128" max="4131" width="6.125" customWidth="1"/>
    <col min="4132" max="4132" width="7.625" customWidth="1"/>
    <col min="4134" max="4134" width="2.375" customWidth="1"/>
    <col min="4135" max="4137" width="6.125" customWidth="1"/>
    <col min="4138" max="4138" width="2.375" customWidth="1"/>
    <col min="4353" max="4353" width="2.375" customWidth="1"/>
    <col min="4354" max="4354" width="0" hidden="1" customWidth="1"/>
    <col min="4355" max="4355" width="6.125" customWidth="1"/>
    <col min="4356" max="4357" width="0" hidden="1" customWidth="1"/>
    <col min="4358" max="4358" width="6.375" customWidth="1"/>
    <col min="4359" max="4360" width="6.5" bestFit="1" customWidth="1"/>
    <col min="4361" max="4381" width="6.25" customWidth="1"/>
    <col min="4382" max="4383" width="2.375" customWidth="1"/>
    <col min="4384" max="4387" width="6.125" customWidth="1"/>
    <col min="4388" max="4388" width="7.625" customWidth="1"/>
    <col min="4390" max="4390" width="2.375" customWidth="1"/>
    <col min="4391" max="4393" width="6.125" customWidth="1"/>
    <col min="4394" max="4394" width="2.375" customWidth="1"/>
    <col min="4609" max="4609" width="2.375" customWidth="1"/>
    <col min="4610" max="4610" width="0" hidden="1" customWidth="1"/>
    <col min="4611" max="4611" width="6.125" customWidth="1"/>
    <col min="4612" max="4613" width="0" hidden="1" customWidth="1"/>
    <col min="4614" max="4614" width="6.375" customWidth="1"/>
    <col min="4615" max="4616" width="6.5" bestFit="1" customWidth="1"/>
    <col min="4617" max="4637" width="6.25" customWidth="1"/>
    <col min="4638" max="4639" width="2.375" customWidth="1"/>
    <col min="4640" max="4643" width="6.125" customWidth="1"/>
    <col min="4644" max="4644" width="7.625" customWidth="1"/>
    <col min="4646" max="4646" width="2.375" customWidth="1"/>
    <col min="4647" max="4649" width="6.125" customWidth="1"/>
    <col min="4650" max="4650" width="2.375" customWidth="1"/>
    <col min="4865" max="4865" width="2.375" customWidth="1"/>
    <col min="4866" max="4866" width="0" hidden="1" customWidth="1"/>
    <col min="4867" max="4867" width="6.125" customWidth="1"/>
    <col min="4868" max="4869" width="0" hidden="1" customWidth="1"/>
    <col min="4870" max="4870" width="6.375" customWidth="1"/>
    <col min="4871" max="4872" width="6.5" bestFit="1" customWidth="1"/>
    <col min="4873" max="4893" width="6.25" customWidth="1"/>
    <col min="4894" max="4895" width="2.375" customWidth="1"/>
    <col min="4896" max="4899" width="6.125" customWidth="1"/>
    <col min="4900" max="4900" width="7.625" customWidth="1"/>
    <col min="4902" max="4902" width="2.375" customWidth="1"/>
    <col min="4903" max="4905" width="6.125" customWidth="1"/>
    <col min="4906" max="4906" width="2.375" customWidth="1"/>
    <col min="5121" max="5121" width="2.375" customWidth="1"/>
    <col min="5122" max="5122" width="0" hidden="1" customWidth="1"/>
    <col min="5123" max="5123" width="6.125" customWidth="1"/>
    <col min="5124" max="5125" width="0" hidden="1" customWidth="1"/>
    <col min="5126" max="5126" width="6.375" customWidth="1"/>
    <col min="5127" max="5128" width="6.5" bestFit="1" customWidth="1"/>
    <col min="5129" max="5149" width="6.25" customWidth="1"/>
    <col min="5150" max="5151" width="2.375" customWidth="1"/>
    <col min="5152" max="5155" width="6.125" customWidth="1"/>
    <col min="5156" max="5156" width="7.625" customWidth="1"/>
    <col min="5158" max="5158" width="2.375" customWidth="1"/>
    <col min="5159" max="5161" width="6.125" customWidth="1"/>
    <col min="5162" max="5162" width="2.375" customWidth="1"/>
    <col min="5377" max="5377" width="2.375" customWidth="1"/>
    <col min="5378" max="5378" width="0" hidden="1" customWidth="1"/>
    <col min="5379" max="5379" width="6.125" customWidth="1"/>
    <col min="5380" max="5381" width="0" hidden="1" customWidth="1"/>
    <col min="5382" max="5382" width="6.375" customWidth="1"/>
    <col min="5383" max="5384" width="6.5" bestFit="1" customWidth="1"/>
    <col min="5385" max="5405" width="6.25" customWidth="1"/>
    <col min="5406" max="5407" width="2.375" customWidth="1"/>
    <col min="5408" max="5411" width="6.125" customWidth="1"/>
    <col min="5412" max="5412" width="7.625" customWidth="1"/>
    <col min="5414" max="5414" width="2.375" customWidth="1"/>
    <col min="5415" max="5417" width="6.125" customWidth="1"/>
    <col min="5418" max="5418" width="2.375" customWidth="1"/>
    <col min="5633" max="5633" width="2.375" customWidth="1"/>
    <col min="5634" max="5634" width="0" hidden="1" customWidth="1"/>
    <col min="5635" max="5635" width="6.125" customWidth="1"/>
    <col min="5636" max="5637" width="0" hidden="1" customWidth="1"/>
    <col min="5638" max="5638" width="6.375" customWidth="1"/>
    <col min="5639" max="5640" width="6.5" bestFit="1" customWidth="1"/>
    <col min="5641" max="5661" width="6.25" customWidth="1"/>
    <col min="5662" max="5663" width="2.375" customWidth="1"/>
    <col min="5664" max="5667" width="6.125" customWidth="1"/>
    <col min="5668" max="5668" width="7.625" customWidth="1"/>
    <col min="5670" max="5670" width="2.375" customWidth="1"/>
    <col min="5671" max="5673" width="6.125" customWidth="1"/>
    <col min="5674" max="5674" width="2.375" customWidth="1"/>
    <col min="5889" max="5889" width="2.375" customWidth="1"/>
    <col min="5890" max="5890" width="0" hidden="1" customWidth="1"/>
    <col min="5891" max="5891" width="6.125" customWidth="1"/>
    <col min="5892" max="5893" width="0" hidden="1" customWidth="1"/>
    <col min="5894" max="5894" width="6.375" customWidth="1"/>
    <col min="5895" max="5896" width="6.5" bestFit="1" customWidth="1"/>
    <col min="5897" max="5917" width="6.25" customWidth="1"/>
    <col min="5918" max="5919" width="2.375" customWidth="1"/>
    <col min="5920" max="5923" width="6.125" customWidth="1"/>
    <col min="5924" max="5924" width="7.625" customWidth="1"/>
    <col min="5926" max="5926" width="2.375" customWidth="1"/>
    <col min="5927" max="5929" width="6.125" customWidth="1"/>
    <col min="5930" max="5930" width="2.375" customWidth="1"/>
    <col min="6145" max="6145" width="2.375" customWidth="1"/>
    <col min="6146" max="6146" width="0" hidden="1" customWidth="1"/>
    <col min="6147" max="6147" width="6.125" customWidth="1"/>
    <col min="6148" max="6149" width="0" hidden="1" customWidth="1"/>
    <col min="6150" max="6150" width="6.375" customWidth="1"/>
    <col min="6151" max="6152" width="6.5" bestFit="1" customWidth="1"/>
    <col min="6153" max="6173" width="6.25" customWidth="1"/>
    <col min="6174" max="6175" width="2.375" customWidth="1"/>
    <col min="6176" max="6179" width="6.125" customWidth="1"/>
    <col min="6180" max="6180" width="7.625" customWidth="1"/>
    <col min="6182" max="6182" width="2.375" customWidth="1"/>
    <col min="6183" max="6185" width="6.125" customWidth="1"/>
    <col min="6186" max="6186" width="2.375" customWidth="1"/>
    <col min="6401" max="6401" width="2.375" customWidth="1"/>
    <col min="6402" max="6402" width="0" hidden="1" customWidth="1"/>
    <col min="6403" max="6403" width="6.125" customWidth="1"/>
    <col min="6404" max="6405" width="0" hidden="1" customWidth="1"/>
    <col min="6406" max="6406" width="6.375" customWidth="1"/>
    <col min="6407" max="6408" width="6.5" bestFit="1" customWidth="1"/>
    <col min="6409" max="6429" width="6.25" customWidth="1"/>
    <col min="6430" max="6431" width="2.375" customWidth="1"/>
    <col min="6432" max="6435" width="6.125" customWidth="1"/>
    <col min="6436" max="6436" width="7.625" customWidth="1"/>
    <col min="6438" max="6438" width="2.375" customWidth="1"/>
    <col min="6439" max="6441" width="6.125" customWidth="1"/>
    <col min="6442" max="6442" width="2.375" customWidth="1"/>
    <col min="6657" max="6657" width="2.375" customWidth="1"/>
    <col min="6658" max="6658" width="0" hidden="1" customWidth="1"/>
    <col min="6659" max="6659" width="6.125" customWidth="1"/>
    <col min="6660" max="6661" width="0" hidden="1" customWidth="1"/>
    <col min="6662" max="6662" width="6.375" customWidth="1"/>
    <col min="6663" max="6664" width="6.5" bestFit="1" customWidth="1"/>
    <col min="6665" max="6685" width="6.25" customWidth="1"/>
    <col min="6686" max="6687" width="2.375" customWidth="1"/>
    <col min="6688" max="6691" width="6.125" customWidth="1"/>
    <col min="6692" max="6692" width="7.625" customWidth="1"/>
    <col min="6694" max="6694" width="2.375" customWidth="1"/>
    <col min="6695" max="6697" width="6.125" customWidth="1"/>
    <col min="6698" max="6698" width="2.375" customWidth="1"/>
    <col min="6913" max="6913" width="2.375" customWidth="1"/>
    <col min="6914" max="6914" width="0" hidden="1" customWidth="1"/>
    <col min="6915" max="6915" width="6.125" customWidth="1"/>
    <col min="6916" max="6917" width="0" hidden="1" customWidth="1"/>
    <col min="6918" max="6918" width="6.375" customWidth="1"/>
    <col min="6919" max="6920" width="6.5" bestFit="1" customWidth="1"/>
    <col min="6921" max="6941" width="6.25" customWidth="1"/>
    <col min="6942" max="6943" width="2.375" customWidth="1"/>
    <col min="6944" max="6947" width="6.125" customWidth="1"/>
    <col min="6948" max="6948" width="7.625" customWidth="1"/>
    <col min="6950" max="6950" width="2.375" customWidth="1"/>
    <col min="6951" max="6953" width="6.125" customWidth="1"/>
    <col min="6954" max="6954" width="2.375" customWidth="1"/>
    <col min="7169" max="7169" width="2.375" customWidth="1"/>
    <col min="7170" max="7170" width="0" hidden="1" customWidth="1"/>
    <col min="7171" max="7171" width="6.125" customWidth="1"/>
    <col min="7172" max="7173" width="0" hidden="1" customWidth="1"/>
    <col min="7174" max="7174" width="6.375" customWidth="1"/>
    <col min="7175" max="7176" width="6.5" bestFit="1" customWidth="1"/>
    <col min="7177" max="7197" width="6.25" customWidth="1"/>
    <col min="7198" max="7199" width="2.375" customWidth="1"/>
    <col min="7200" max="7203" width="6.125" customWidth="1"/>
    <col min="7204" max="7204" width="7.625" customWidth="1"/>
    <col min="7206" max="7206" width="2.375" customWidth="1"/>
    <col min="7207" max="7209" width="6.125" customWidth="1"/>
    <col min="7210" max="7210" width="2.375" customWidth="1"/>
    <col min="7425" max="7425" width="2.375" customWidth="1"/>
    <col min="7426" max="7426" width="0" hidden="1" customWidth="1"/>
    <col min="7427" max="7427" width="6.125" customWidth="1"/>
    <col min="7428" max="7429" width="0" hidden="1" customWidth="1"/>
    <col min="7430" max="7430" width="6.375" customWidth="1"/>
    <col min="7431" max="7432" width="6.5" bestFit="1" customWidth="1"/>
    <col min="7433" max="7453" width="6.25" customWidth="1"/>
    <col min="7454" max="7455" width="2.375" customWidth="1"/>
    <col min="7456" max="7459" width="6.125" customWidth="1"/>
    <col min="7460" max="7460" width="7.625" customWidth="1"/>
    <col min="7462" max="7462" width="2.375" customWidth="1"/>
    <col min="7463" max="7465" width="6.125" customWidth="1"/>
    <col min="7466" max="7466" width="2.375" customWidth="1"/>
    <col min="7681" max="7681" width="2.375" customWidth="1"/>
    <col min="7682" max="7682" width="0" hidden="1" customWidth="1"/>
    <col min="7683" max="7683" width="6.125" customWidth="1"/>
    <col min="7684" max="7685" width="0" hidden="1" customWidth="1"/>
    <col min="7686" max="7686" width="6.375" customWidth="1"/>
    <col min="7687" max="7688" width="6.5" bestFit="1" customWidth="1"/>
    <col min="7689" max="7709" width="6.25" customWidth="1"/>
    <col min="7710" max="7711" width="2.375" customWidth="1"/>
    <col min="7712" max="7715" width="6.125" customWidth="1"/>
    <col min="7716" max="7716" width="7.625" customWidth="1"/>
    <col min="7718" max="7718" width="2.375" customWidth="1"/>
    <col min="7719" max="7721" width="6.125" customWidth="1"/>
    <col min="7722" max="7722" width="2.375" customWidth="1"/>
    <col min="7937" max="7937" width="2.375" customWidth="1"/>
    <col min="7938" max="7938" width="0" hidden="1" customWidth="1"/>
    <col min="7939" max="7939" width="6.125" customWidth="1"/>
    <col min="7940" max="7941" width="0" hidden="1" customWidth="1"/>
    <col min="7942" max="7942" width="6.375" customWidth="1"/>
    <col min="7943" max="7944" width="6.5" bestFit="1" customWidth="1"/>
    <col min="7945" max="7965" width="6.25" customWidth="1"/>
    <col min="7966" max="7967" width="2.375" customWidth="1"/>
    <col min="7968" max="7971" width="6.125" customWidth="1"/>
    <col min="7972" max="7972" width="7.625" customWidth="1"/>
    <col min="7974" max="7974" width="2.375" customWidth="1"/>
    <col min="7975" max="7977" width="6.125" customWidth="1"/>
    <col min="7978" max="7978" width="2.375" customWidth="1"/>
    <col min="8193" max="8193" width="2.375" customWidth="1"/>
    <col min="8194" max="8194" width="0" hidden="1" customWidth="1"/>
    <col min="8195" max="8195" width="6.125" customWidth="1"/>
    <col min="8196" max="8197" width="0" hidden="1" customWidth="1"/>
    <col min="8198" max="8198" width="6.375" customWidth="1"/>
    <col min="8199" max="8200" width="6.5" bestFit="1" customWidth="1"/>
    <col min="8201" max="8221" width="6.25" customWidth="1"/>
    <col min="8222" max="8223" width="2.375" customWidth="1"/>
    <col min="8224" max="8227" width="6.125" customWidth="1"/>
    <col min="8228" max="8228" width="7.625" customWidth="1"/>
    <col min="8230" max="8230" width="2.375" customWidth="1"/>
    <col min="8231" max="8233" width="6.125" customWidth="1"/>
    <col min="8234" max="8234" width="2.375" customWidth="1"/>
    <col min="8449" max="8449" width="2.375" customWidth="1"/>
    <col min="8450" max="8450" width="0" hidden="1" customWidth="1"/>
    <col min="8451" max="8451" width="6.125" customWidth="1"/>
    <col min="8452" max="8453" width="0" hidden="1" customWidth="1"/>
    <col min="8454" max="8454" width="6.375" customWidth="1"/>
    <col min="8455" max="8456" width="6.5" bestFit="1" customWidth="1"/>
    <col min="8457" max="8477" width="6.25" customWidth="1"/>
    <col min="8478" max="8479" width="2.375" customWidth="1"/>
    <col min="8480" max="8483" width="6.125" customWidth="1"/>
    <col min="8484" max="8484" width="7.625" customWidth="1"/>
    <col min="8486" max="8486" width="2.375" customWidth="1"/>
    <col min="8487" max="8489" width="6.125" customWidth="1"/>
    <col min="8490" max="8490" width="2.375" customWidth="1"/>
    <col min="8705" max="8705" width="2.375" customWidth="1"/>
    <col min="8706" max="8706" width="0" hidden="1" customWidth="1"/>
    <col min="8707" max="8707" width="6.125" customWidth="1"/>
    <col min="8708" max="8709" width="0" hidden="1" customWidth="1"/>
    <col min="8710" max="8710" width="6.375" customWidth="1"/>
    <col min="8711" max="8712" width="6.5" bestFit="1" customWidth="1"/>
    <col min="8713" max="8733" width="6.25" customWidth="1"/>
    <col min="8734" max="8735" width="2.375" customWidth="1"/>
    <col min="8736" max="8739" width="6.125" customWidth="1"/>
    <col min="8740" max="8740" width="7.625" customWidth="1"/>
    <col min="8742" max="8742" width="2.375" customWidth="1"/>
    <col min="8743" max="8745" width="6.125" customWidth="1"/>
    <col min="8746" max="8746" width="2.375" customWidth="1"/>
    <col min="8961" max="8961" width="2.375" customWidth="1"/>
    <col min="8962" max="8962" width="0" hidden="1" customWidth="1"/>
    <col min="8963" max="8963" width="6.125" customWidth="1"/>
    <col min="8964" max="8965" width="0" hidden="1" customWidth="1"/>
    <col min="8966" max="8966" width="6.375" customWidth="1"/>
    <col min="8967" max="8968" width="6.5" bestFit="1" customWidth="1"/>
    <col min="8969" max="8989" width="6.25" customWidth="1"/>
    <col min="8990" max="8991" width="2.375" customWidth="1"/>
    <col min="8992" max="8995" width="6.125" customWidth="1"/>
    <col min="8996" max="8996" width="7.625" customWidth="1"/>
    <col min="8998" max="8998" width="2.375" customWidth="1"/>
    <col min="8999" max="9001" width="6.125" customWidth="1"/>
    <col min="9002" max="9002" width="2.375" customWidth="1"/>
    <col min="9217" max="9217" width="2.375" customWidth="1"/>
    <col min="9218" max="9218" width="0" hidden="1" customWidth="1"/>
    <col min="9219" max="9219" width="6.125" customWidth="1"/>
    <col min="9220" max="9221" width="0" hidden="1" customWidth="1"/>
    <col min="9222" max="9222" width="6.375" customWidth="1"/>
    <col min="9223" max="9224" width="6.5" bestFit="1" customWidth="1"/>
    <col min="9225" max="9245" width="6.25" customWidth="1"/>
    <col min="9246" max="9247" width="2.375" customWidth="1"/>
    <col min="9248" max="9251" width="6.125" customWidth="1"/>
    <col min="9252" max="9252" width="7.625" customWidth="1"/>
    <col min="9254" max="9254" width="2.375" customWidth="1"/>
    <col min="9255" max="9257" width="6.125" customWidth="1"/>
    <col min="9258" max="9258" width="2.375" customWidth="1"/>
    <col min="9473" max="9473" width="2.375" customWidth="1"/>
    <col min="9474" max="9474" width="0" hidden="1" customWidth="1"/>
    <col min="9475" max="9475" width="6.125" customWidth="1"/>
    <col min="9476" max="9477" width="0" hidden="1" customWidth="1"/>
    <col min="9478" max="9478" width="6.375" customWidth="1"/>
    <col min="9479" max="9480" width="6.5" bestFit="1" customWidth="1"/>
    <col min="9481" max="9501" width="6.25" customWidth="1"/>
    <col min="9502" max="9503" width="2.375" customWidth="1"/>
    <col min="9504" max="9507" width="6.125" customWidth="1"/>
    <col min="9508" max="9508" width="7.625" customWidth="1"/>
    <col min="9510" max="9510" width="2.375" customWidth="1"/>
    <col min="9511" max="9513" width="6.125" customWidth="1"/>
    <col min="9514" max="9514" width="2.375" customWidth="1"/>
    <col min="9729" max="9729" width="2.375" customWidth="1"/>
    <col min="9730" max="9730" width="0" hidden="1" customWidth="1"/>
    <col min="9731" max="9731" width="6.125" customWidth="1"/>
    <col min="9732" max="9733" width="0" hidden="1" customWidth="1"/>
    <col min="9734" max="9734" width="6.375" customWidth="1"/>
    <col min="9735" max="9736" width="6.5" bestFit="1" customWidth="1"/>
    <col min="9737" max="9757" width="6.25" customWidth="1"/>
    <col min="9758" max="9759" width="2.375" customWidth="1"/>
    <col min="9760" max="9763" width="6.125" customWidth="1"/>
    <col min="9764" max="9764" width="7.625" customWidth="1"/>
    <col min="9766" max="9766" width="2.375" customWidth="1"/>
    <col min="9767" max="9769" width="6.125" customWidth="1"/>
    <col min="9770" max="9770" width="2.375" customWidth="1"/>
    <col min="9985" max="9985" width="2.375" customWidth="1"/>
    <col min="9986" max="9986" width="0" hidden="1" customWidth="1"/>
    <col min="9987" max="9987" width="6.125" customWidth="1"/>
    <col min="9988" max="9989" width="0" hidden="1" customWidth="1"/>
    <col min="9990" max="9990" width="6.375" customWidth="1"/>
    <col min="9991" max="9992" width="6.5" bestFit="1" customWidth="1"/>
    <col min="9993" max="10013" width="6.25" customWidth="1"/>
    <col min="10014" max="10015" width="2.375" customWidth="1"/>
    <col min="10016" max="10019" width="6.125" customWidth="1"/>
    <col min="10020" max="10020" width="7.625" customWidth="1"/>
    <col min="10022" max="10022" width="2.375" customWidth="1"/>
    <col min="10023" max="10025" width="6.125" customWidth="1"/>
    <col min="10026" max="10026" width="2.375" customWidth="1"/>
    <col min="10241" max="10241" width="2.375" customWidth="1"/>
    <col min="10242" max="10242" width="0" hidden="1" customWidth="1"/>
    <col min="10243" max="10243" width="6.125" customWidth="1"/>
    <col min="10244" max="10245" width="0" hidden="1" customWidth="1"/>
    <col min="10246" max="10246" width="6.375" customWidth="1"/>
    <col min="10247" max="10248" width="6.5" bestFit="1" customWidth="1"/>
    <col min="10249" max="10269" width="6.25" customWidth="1"/>
    <col min="10270" max="10271" width="2.375" customWidth="1"/>
    <col min="10272" max="10275" width="6.125" customWidth="1"/>
    <col min="10276" max="10276" width="7.625" customWidth="1"/>
    <col min="10278" max="10278" width="2.375" customWidth="1"/>
    <col min="10279" max="10281" width="6.125" customWidth="1"/>
    <col min="10282" max="10282" width="2.375" customWidth="1"/>
    <col min="10497" max="10497" width="2.375" customWidth="1"/>
    <col min="10498" max="10498" width="0" hidden="1" customWidth="1"/>
    <col min="10499" max="10499" width="6.125" customWidth="1"/>
    <col min="10500" max="10501" width="0" hidden="1" customWidth="1"/>
    <col min="10502" max="10502" width="6.375" customWidth="1"/>
    <col min="10503" max="10504" width="6.5" bestFit="1" customWidth="1"/>
    <col min="10505" max="10525" width="6.25" customWidth="1"/>
    <col min="10526" max="10527" width="2.375" customWidth="1"/>
    <col min="10528" max="10531" width="6.125" customWidth="1"/>
    <col min="10532" max="10532" width="7.625" customWidth="1"/>
    <col min="10534" max="10534" width="2.375" customWidth="1"/>
    <col min="10535" max="10537" width="6.125" customWidth="1"/>
    <col min="10538" max="10538" width="2.375" customWidth="1"/>
    <col min="10753" max="10753" width="2.375" customWidth="1"/>
    <col min="10754" max="10754" width="0" hidden="1" customWidth="1"/>
    <col min="10755" max="10755" width="6.125" customWidth="1"/>
    <col min="10756" max="10757" width="0" hidden="1" customWidth="1"/>
    <col min="10758" max="10758" width="6.375" customWidth="1"/>
    <col min="10759" max="10760" width="6.5" bestFit="1" customWidth="1"/>
    <col min="10761" max="10781" width="6.25" customWidth="1"/>
    <col min="10782" max="10783" width="2.375" customWidth="1"/>
    <col min="10784" max="10787" width="6.125" customWidth="1"/>
    <col min="10788" max="10788" width="7.625" customWidth="1"/>
    <col min="10790" max="10790" width="2.375" customWidth="1"/>
    <col min="10791" max="10793" width="6.125" customWidth="1"/>
    <col min="10794" max="10794" width="2.375" customWidth="1"/>
    <col min="11009" max="11009" width="2.375" customWidth="1"/>
    <col min="11010" max="11010" width="0" hidden="1" customWidth="1"/>
    <col min="11011" max="11011" width="6.125" customWidth="1"/>
    <col min="11012" max="11013" width="0" hidden="1" customWidth="1"/>
    <col min="11014" max="11014" width="6.375" customWidth="1"/>
    <col min="11015" max="11016" width="6.5" bestFit="1" customWidth="1"/>
    <col min="11017" max="11037" width="6.25" customWidth="1"/>
    <col min="11038" max="11039" width="2.375" customWidth="1"/>
    <col min="11040" max="11043" width="6.125" customWidth="1"/>
    <col min="11044" max="11044" width="7.625" customWidth="1"/>
    <col min="11046" max="11046" width="2.375" customWidth="1"/>
    <col min="11047" max="11049" width="6.125" customWidth="1"/>
    <col min="11050" max="11050" width="2.375" customWidth="1"/>
    <col min="11265" max="11265" width="2.375" customWidth="1"/>
    <col min="11266" max="11266" width="0" hidden="1" customWidth="1"/>
    <col min="11267" max="11267" width="6.125" customWidth="1"/>
    <col min="11268" max="11269" width="0" hidden="1" customWidth="1"/>
    <col min="11270" max="11270" width="6.375" customWidth="1"/>
    <col min="11271" max="11272" width="6.5" bestFit="1" customWidth="1"/>
    <col min="11273" max="11293" width="6.25" customWidth="1"/>
    <col min="11294" max="11295" width="2.375" customWidth="1"/>
    <col min="11296" max="11299" width="6.125" customWidth="1"/>
    <col min="11300" max="11300" width="7.625" customWidth="1"/>
    <col min="11302" max="11302" width="2.375" customWidth="1"/>
    <col min="11303" max="11305" width="6.125" customWidth="1"/>
    <col min="11306" max="11306" width="2.375" customWidth="1"/>
    <col min="11521" max="11521" width="2.375" customWidth="1"/>
    <col min="11522" max="11522" width="0" hidden="1" customWidth="1"/>
    <col min="11523" max="11523" width="6.125" customWidth="1"/>
    <col min="11524" max="11525" width="0" hidden="1" customWidth="1"/>
    <col min="11526" max="11526" width="6.375" customWidth="1"/>
    <col min="11527" max="11528" width="6.5" bestFit="1" customWidth="1"/>
    <col min="11529" max="11549" width="6.25" customWidth="1"/>
    <col min="11550" max="11551" width="2.375" customWidth="1"/>
    <col min="11552" max="11555" width="6.125" customWidth="1"/>
    <col min="11556" max="11556" width="7.625" customWidth="1"/>
    <col min="11558" max="11558" width="2.375" customWidth="1"/>
    <col min="11559" max="11561" width="6.125" customWidth="1"/>
    <col min="11562" max="11562" width="2.375" customWidth="1"/>
    <col min="11777" max="11777" width="2.375" customWidth="1"/>
    <col min="11778" max="11778" width="0" hidden="1" customWidth="1"/>
    <col min="11779" max="11779" width="6.125" customWidth="1"/>
    <col min="11780" max="11781" width="0" hidden="1" customWidth="1"/>
    <col min="11782" max="11782" width="6.375" customWidth="1"/>
    <col min="11783" max="11784" width="6.5" bestFit="1" customWidth="1"/>
    <col min="11785" max="11805" width="6.25" customWidth="1"/>
    <col min="11806" max="11807" width="2.375" customWidth="1"/>
    <col min="11808" max="11811" width="6.125" customWidth="1"/>
    <col min="11812" max="11812" width="7.625" customWidth="1"/>
    <col min="11814" max="11814" width="2.375" customWidth="1"/>
    <col min="11815" max="11817" width="6.125" customWidth="1"/>
    <col min="11818" max="11818" width="2.375" customWidth="1"/>
    <col min="12033" max="12033" width="2.375" customWidth="1"/>
    <col min="12034" max="12034" width="0" hidden="1" customWidth="1"/>
    <col min="12035" max="12035" width="6.125" customWidth="1"/>
    <col min="12036" max="12037" width="0" hidden="1" customWidth="1"/>
    <col min="12038" max="12038" width="6.375" customWidth="1"/>
    <col min="12039" max="12040" width="6.5" bestFit="1" customWidth="1"/>
    <col min="12041" max="12061" width="6.25" customWidth="1"/>
    <col min="12062" max="12063" width="2.375" customWidth="1"/>
    <col min="12064" max="12067" width="6.125" customWidth="1"/>
    <col min="12068" max="12068" width="7.625" customWidth="1"/>
    <col min="12070" max="12070" width="2.375" customWidth="1"/>
    <col min="12071" max="12073" width="6.125" customWidth="1"/>
    <col min="12074" max="12074" width="2.375" customWidth="1"/>
    <col min="12289" max="12289" width="2.375" customWidth="1"/>
    <col min="12290" max="12290" width="0" hidden="1" customWidth="1"/>
    <col min="12291" max="12291" width="6.125" customWidth="1"/>
    <col min="12292" max="12293" width="0" hidden="1" customWidth="1"/>
    <col min="12294" max="12294" width="6.375" customWidth="1"/>
    <col min="12295" max="12296" width="6.5" bestFit="1" customWidth="1"/>
    <col min="12297" max="12317" width="6.25" customWidth="1"/>
    <col min="12318" max="12319" width="2.375" customWidth="1"/>
    <col min="12320" max="12323" width="6.125" customWidth="1"/>
    <col min="12324" max="12324" width="7.625" customWidth="1"/>
    <col min="12326" max="12326" width="2.375" customWidth="1"/>
    <col min="12327" max="12329" width="6.125" customWidth="1"/>
    <col min="12330" max="12330" width="2.375" customWidth="1"/>
    <col min="12545" max="12545" width="2.375" customWidth="1"/>
    <col min="12546" max="12546" width="0" hidden="1" customWidth="1"/>
    <col min="12547" max="12547" width="6.125" customWidth="1"/>
    <col min="12548" max="12549" width="0" hidden="1" customWidth="1"/>
    <col min="12550" max="12550" width="6.375" customWidth="1"/>
    <col min="12551" max="12552" width="6.5" bestFit="1" customWidth="1"/>
    <col min="12553" max="12573" width="6.25" customWidth="1"/>
    <col min="12574" max="12575" width="2.375" customWidth="1"/>
    <col min="12576" max="12579" width="6.125" customWidth="1"/>
    <col min="12580" max="12580" width="7.625" customWidth="1"/>
    <col min="12582" max="12582" width="2.375" customWidth="1"/>
    <col min="12583" max="12585" width="6.125" customWidth="1"/>
    <col min="12586" max="12586" width="2.375" customWidth="1"/>
    <col min="12801" max="12801" width="2.375" customWidth="1"/>
    <col min="12802" max="12802" width="0" hidden="1" customWidth="1"/>
    <col min="12803" max="12803" width="6.125" customWidth="1"/>
    <col min="12804" max="12805" width="0" hidden="1" customWidth="1"/>
    <col min="12806" max="12806" width="6.375" customWidth="1"/>
    <col min="12807" max="12808" width="6.5" bestFit="1" customWidth="1"/>
    <col min="12809" max="12829" width="6.25" customWidth="1"/>
    <col min="12830" max="12831" width="2.375" customWidth="1"/>
    <col min="12832" max="12835" width="6.125" customWidth="1"/>
    <col min="12836" max="12836" width="7.625" customWidth="1"/>
    <col min="12838" max="12838" width="2.375" customWidth="1"/>
    <col min="12839" max="12841" width="6.125" customWidth="1"/>
    <col min="12842" max="12842" width="2.375" customWidth="1"/>
    <col min="13057" max="13057" width="2.375" customWidth="1"/>
    <col min="13058" max="13058" width="0" hidden="1" customWidth="1"/>
    <col min="13059" max="13059" width="6.125" customWidth="1"/>
    <col min="13060" max="13061" width="0" hidden="1" customWidth="1"/>
    <col min="13062" max="13062" width="6.375" customWidth="1"/>
    <col min="13063" max="13064" width="6.5" bestFit="1" customWidth="1"/>
    <col min="13065" max="13085" width="6.25" customWidth="1"/>
    <col min="13086" max="13087" width="2.375" customWidth="1"/>
    <col min="13088" max="13091" width="6.125" customWidth="1"/>
    <col min="13092" max="13092" width="7.625" customWidth="1"/>
    <col min="13094" max="13094" width="2.375" customWidth="1"/>
    <col min="13095" max="13097" width="6.125" customWidth="1"/>
    <col min="13098" max="13098" width="2.375" customWidth="1"/>
    <col min="13313" max="13313" width="2.375" customWidth="1"/>
    <col min="13314" max="13314" width="0" hidden="1" customWidth="1"/>
    <col min="13315" max="13315" width="6.125" customWidth="1"/>
    <col min="13316" max="13317" width="0" hidden="1" customWidth="1"/>
    <col min="13318" max="13318" width="6.375" customWidth="1"/>
    <col min="13319" max="13320" width="6.5" bestFit="1" customWidth="1"/>
    <col min="13321" max="13341" width="6.25" customWidth="1"/>
    <col min="13342" max="13343" width="2.375" customWidth="1"/>
    <col min="13344" max="13347" width="6.125" customWidth="1"/>
    <col min="13348" max="13348" width="7.625" customWidth="1"/>
    <col min="13350" max="13350" width="2.375" customWidth="1"/>
    <col min="13351" max="13353" width="6.125" customWidth="1"/>
    <col min="13354" max="13354" width="2.375" customWidth="1"/>
    <col min="13569" max="13569" width="2.375" customWidth="1"/>
    <col min="13570" max="13570" width="0" hidden="1" customWidth="1"/>
    <col min="13571" max="13571" width="6.125" customWidth="1"/>
    <col min="13572" max="13573" width="0" hidden="1" customWidth="1"/>
    <col min="13574" max="13574" width="6.375" customWidth="1"/>
    <col min="13575" max="13576" width="6.5" bestFit="1" customWidth="1"/>
    <col min="13577" max="13597" width="6.25" customWidth="1"/>
    <col min="13598" max="13599" width="2.375" customWidth="1"/>
    <col min="13600" max="13603" width="6.125" customWidth="1"/>
    <col min="13604" max="13604" width="7.625" customWidth="1"/>
    <col min="13606" max="13606" width="2.375" customWidth="1"/>
    <col min="13607" max="13609" width="6.125" customWidth="1"/>
    <col min="13610" max="13610" width="2.375" customWidth="1"/>
    <col min="13825" max="13825" width="2.375" customWidth="1"/>
    <col min="13826" max="13826" width="0" hidden="1" customWidth="1"/>
    <col min="13827" max="13827" width="6.125" customWidth="1"/>
    <col min="13828" max="13829" width="0" hidden="1" customWidth="1"/>
    <col min="13830" max="13830" width="6.375" customWidth="1"/>
    <col min="13831" max="13832" width="6.5" bestFit="1" customWidth="1"/>
    <col min="13833" max="13853" width="6.25" customWidth="1"/>
    <col min="13854" max="13855" width="2.375" customWidth="1"/>
    <col min="13856" max="13859" width="6.125" customWidth="1"/>
    <col min="13860" max="13860" width="7.625" customWidth="1"/>
    <col min="13862" max="13862" width="2.375" customWidth="1"/>
    <col min="13863" max="13865" width="6.125" customWidth="1"/>
    <col min="13866" max="13866" width="2.375" customWidth="1"/>
    <col min="14081" max="14081" width="2.375" customWidth="1"/>
    <col min="14082" max="14082" width="0" hidden="1" customWidth="1"/>
    <col min="14083" max="14083" width="6.125" customWidth="1"/>
    <col min="14084" max="14085" width="0" hidden="1" customWidth="1"/>
    <col min="14086" max="14086" width="6.375" customWidth="1"/>
    <col min="14087" max="14088" width="6.5" bestFit="1" customWidth="1"/>
    <col min="14089" max="14109" width="6.25" customWidth="1"/>
    <col min="14110" max="14111" width="2.375" customWidth="1"/>
    <col min="14112" max="14115" width="6.125" customWidth="1"/>
    <col min="14116" max="14116" width="7.625" customWidth="1"/>
    <col min="14118" max="14118" width="2.375" customWidth="1"/>
    <col min="14119" max="14121" width="6.125" customWidth="1"/>
    <col min="14122" max="14122" width="2.375" customWidth="1"/>
    <col min="14337" max="14337" width="2.375" customWidth="1"/>
    <col min="14338" max="14338" width="0" hidden="1" customWidth="1"/>
    <col min="14339" max="14339" width="6.125" customWidth="1"/>
    <col min="14340" max="14341" width="0" hidden="1" customWidth="1"/>
    <col min="14342" max="14342" width="6.375" customWidth="1"/>
    <col min="14343" max="14344" width="6.5" bestFit="1" customWidth="1"/>
    <col min="14345" max="14365" width="6.25" customWidth="1"/>
    <col min="14366" max="14367" width="2.375" customWidth="1"/>
    <col min="14368" max="14371" width="6.125" customWidth="1"/>
    <col min="14372" max="14372" width="7.625" customWidth="1"/>
    <col min="14374" max="14374" width="2.375" customWidth="1"/>
    <col min="14375" max="14377" width="6.125" customWidth="1"/>
    <col min="14378" max="14378" width="2.375" customWidth="1"/>
    <col min="14593" max="14593" width="2.375" customWidth="1"/>
    <col min="14594" max="14594" width="0" hidden="1" customWidth="1"/>
    <col min="14595" max="14595" width="6.125" customWidth="1"/>
    <col min="14596" max="14597" width="0" hidden="1" customWidth="1"/>
    <col min="14598" max="14598" width="6.375" customWidth="1"/>
    <col min="14599" max="14600" width="6.5" bestFit="1" customWidth="1"/>
    <col min="14601" max="14621" width="6.25" customWidth="1"/>
    <col min="14622" max="14623" width="2.375" customWidth="1"/>
    <col min="14624" max="14627" width="6.125" customWidth="1"/>
    <col min="14628" max="14628" width="7.625" customWidth="1"/>
    <col min="14630" max="14630" width="2.375" customWidth="1"/>
    <col min="14631" max="14633" width="6.125" customWidth="1"/>
    <col min="14634" max="14634" width="2.375" customWidth="1"/>
    <col min="14849" max="14849" width="2.375" customWidth="1"/>
    <col min="14850" max="14850" width="0" hidden="1" customWidth="1"/>
    <col min="14851" max="14851" width="6.125" customWidth="1"/>
    <col min="14852" max="14853" width="0" hidden="1" customWidth="1"/>
    <col min="14854" max="14854" width="6.375" customWidth="1"/>
    <col min="14855" max="14856" width="6.5" bestFit="1" customWidth="1"/>
    <col min="14857" max="14877" width="6.25" customWidth="1"/>
    <col min="14878" max="14879" width="2.375" customWidth="1"/>
    <col min="14880" max="14883" width="6.125" customWidth="1"/>
    <col min="14884" max="14884" width="7.625" customWidth="1"/>
    <col min="14886" max="14886" width="2.375" customWidth="1"/>
    <col min="14887" max="14889" width="6.125" customWidth="1"/>
    <col min="14890" max="14890" width="2.375" customWidth="1"/>
    <col min="15105" max="15105" width="2.375" customWidth="1"/>
    <col min="15106" max="15106" width="0" hidden="1" customWidth="1"/>
    <col min="15107" max="15107" width="6.125" customWidth="1"/>
    <col min="15108" max="15109" width="0" hidden="1" customWidth="1"/>
    <col min="15110" max="15110" width="6.375" customWidth="1"/>
    <col min="15111" max="15112" width="6.5" bestFit="1" customWidth="1"/>
    <col min="15113" max="15133" width="6.25" customWidth="1"/>
    <col min="15134" max="15135" width="2.375" customWidth="1"/>
    <col min="15136" max="15139" width="6.125" customWidth="1"/>
    <col min="15140" max="15140" width="7.625" customWidth="1"/>
    <col min="15142" max="15142" width="2.375" customWidth="1"/>
    <col min="15143" max="15145" width="6.125" customWidth="1"/>
    <col min="15146" max="15146" width="2.375" customWidth="1"/>
    <col min="15361" max="15361" width="2.375" customWidth="1"/>
    <col min="15362" max="15362" width="0" hidden="1" customWidth="1"/>
    <col min="15363" max="15363" width="6.125" customWidth="1"/>
    <col min="15364" max="15365" width="0" hidden="1" customWidth="1"/>
    <col min="15366" max="15366" width="6.375" customWidth="1"/>
    <col min="15367" max="15368" width="6.5" bestFit="1" customWidth="1"/>
    <col min="15369" max="15389" width="6.25" customWidth="1"/>
    <col min="15390" max="15391" width="2.375" customWidth="1"/>
    <col min="15392" max="15395" width="6.125" customWidth="1"/>
    <col min="15396" max="15396" width="7.625" customWidth="1"/>
    <col min="15398" max="15398" width="2.375" customWidth="1"/>
    <col min="15399" max="15401" width="6.125" customWidth="1"/>
    <col min="15402" max="15402" width="2.375" customWidth="1"/>
    <col min="15617" max="15617" width="2.375" customWidth="1"/>
    <col min="15618" max="15618" width="0" hidden="1" customWidth="1"/>
    <col min="15619" max="15619" width="6.125" customWidth="1"/>
    <col min="15620" max="15621" width="0" hidden="1" customWidth="1"/>
    <col min="15622" max="15622" width="6.375" customWidth="1"/>
    <col min="15623" max="15624" width="6.5" bestFit="1" customWidth="1"/>
    <col min="15625" max="15645" width="6.25" customWidth="1"/>
    <col min="15646" max="15647" width="2.375" customWidth="1"/>
    <col min="15648" max="15651" width="6.125" customWidth="1"/>
    <col min="15652" max="15652" width="7.625" customWidth="1"/>
    <col min="15654" max="15654" width="2.375" customWidth="1"/>
    <col min="15655" max="15657" width="6.125" customWidth="1"/>
    <col min="15658" max="15658" width="2.375" customWidth="1"/>
    <col min="15873" max="15873" width="2.375" customWidth="1"/>
    <col min="15874" max="15874" width="0" hidden="1" customWidth="1"/>
    <col min="15875" max="15875" width="6.125" customWidth="1"/>
    <col min="15876" max="15877" width="0" hidden="1" customWidth="1"/>
    <col min="15878" max="15878" width="6.375" customWidth="1"/>
    <col min="15879" max="15880" width="6.5" bestFit="1" customWidth="1"/>
    <col min="15881" max="15901" width="6.25" customWidth="1"/>
    <col min="15902" max="15903" width="2.375" customWidth="1"/>
    <col min="15904" max="15907" width="6.125" customWidth="1"/>
    <col min="15908" max="15908" width="7.625" customWidth="1"/>
    <col min="15910" max="15910" width="2.375" customWidth="1"/>
    <col min="15911" max="15913" width="6.125" customWidth="1"/>
    <col min="15914" max="15914" width="2.375" customWidth="1"/>
    <col min="16129" max="16129" width="2.375" customWidth="1"/>
    <col min="16130" max="16130" width="0" hidden="1" customWidth="1"/>
    <col min="16131" max="16131" width="6.125" customWidth="1"/>
    <col min="16132" max="16133" width="0" hidden="1" customWidth="1"/>
    <col min="16134" max="16134" width="6.375" customWidth="1"/>
    <col min="16135" max="16136" width="6.5" bestFit="1" customWidth="1"/>
    <col min="16137" max="16157" width="6.25" customWidth="1"/>
    <col min="16158" max="16159" width="2.375" customWidth="1"/>
    <col min="16160" max="16163" width="6.125" customWidth="1"/>
    <col min="16164" max="16164" width="7.625" customWidth="1"/>
    <col min="16166" max="16166" width="2.375" customWidth="1"/>
    <col min="16167" max="16169" width="6.125" customWidth="1"/>
    <col min="16170" max="16170" width="2.375" customWidth="1"/>
  </cols>
  <sheetData>
    <row r="1" spans="1:41" x14ac:dyDescent="0.25">
      <c r="A1" s="2" t="s">
        <v>0</v>
      </c>
      <c r="B1" s="3"/>
      <c r="C1" s="3"/>
      <c r="D1" s="4"/>
      <c r="E1" s="4"/>
      <c r="F1" s="4"/>
      <c r="G1" s="3"/>
      <c r="H1" s="3"/>
      <c r="I1" s="3"/>
      <c r="J1" s="3"/>
      <c r="K1" s="3"/>
      <c r="L1" s="3"/>
      <c r="W1" s="5" t="s">
        <v>1</v>
      </c>
      <c r="Z1" s="6"/>
      <c r="AA1" s="6"/>
      <c r="AB1" s="6"/>
      <c r="AC1" s="6" t="s">
        <v>60</v>
      </c>
      <c r="AD1" s="7"/>
      <c r="AE1" s="7"/>
      <c r="AF1" s="7"/>
      <c r="AG1" s="7"/>
      <c r="AL1" s="8"/>
      <c r="AM1" s="8"/>
      <c r="AN1" s="8"/>
      <c r="AO1" s="8"/>
    </row>
    <row r="2" spans="1:41" ht="3.6" customHeight="1" x14ac:dyDescent="0.25">
      <c r="A2" s="3"/>
      <c r="B2" s="3"/>
      <c r="C2" s="3"/>
      <c r="D2" s="4"/>
      <c r="E2" s="4"/>
      <c r="F2" s="4"/>
      <c r="G2" s="3"/>
      <c r="H2" s="3"/>
      <c r="I2" s="3"/>
      <c r="J2" s="3"/>
      <c r="K2" s="3"/>
      <c r="L2" s="3"/>
    </row>
    <row r="3" spans="1:41" ht="18" customHeight="1" x14ac:dyDescent="0.25">
      <c r="A3" s="9" t="s">
        <v>61</v>
      </c>
      <c r="B3" s="3"/>
      <c r="C3" s="3"/>
      <c r="D3" s="4"/>
      <c r="E3" s="4"/>
      <c r="F3" s="4"/>
      <c r="G3" s="3"/>
      <c r="H3" s="3"/>
      <c r="I3" s="3"/>
      <c r="J3" s="3"/>
      <c r="K3" s="3"/>
      <c r="L3" s="3"/>
    </row>
    <row r="4" spans="1:41" ht="9" customHeight="1" x14ac:dyDescent="0.25">
      <c r="A4" s="3"/>
      <c r="B4" s="3"/>
      <c r="C4" s="3"/>
      <c r="D4" s="4"/>
      <c r="E4" s="4"/>
      <c r="F4" s="4"/>
      <c r="G4" s="3"/>
      <c r="H4" s="3"/>
      <c r="I4" s="3"/>
      <c r="J4" s="3"/>
      <c r="K4" s="3"/>
      <c r="L4" s="3"/>
    </row>
    <row r="5" spans="1:41" ht="12" customHeight="1" x14ac:dyDescent="0.25">
      <c r="A5" s="10" t="s">
        <v>62</v>
      </c>
      <c r="B5" s="3"/>
      <c r="C5" s="3"/>
      <c r="D5" s="4"/>
      <c r="E5" s="4"/>
      <c r="F5" s="4"/>
      <c r="G5" s="3"/>
      <c r="H5" s="3"/>
      <c r="I5" s="3"/>
      <c r="J5" s="3"/>
      <c r="K5" s="3"/>
      <c r="L5" s="3"/>
      <c r="AD5" s="7"/>
      <c r="AE5" s="7"/>
      <c r="AF5" s="7"/>
      <c r="AG5" s="7"/>
      <c r="AL5" s="8"/>
      <c r="AM5" s="8"/>
      <c r="AN5" s="8"/>
      <c r="AO5" s="8"/>
    </row>
    <row r="6" spans="1:41" ht="11.45" customHeight="1" x14ac:dyDescent="0.25">
      <c r="A6" s="11" t="s">
        <v>2</v>
      </c>
      <c r="B6" s="3"/>
      <c r="C6" s="3"/>
      <c r="D6" s="4"/>
      <c r="E6" s="12" t="s">
        <v>3</v>
      </c>
      <c r="F6" s="4"/>
      <c r="G6" s="3"/>
      <c r="H6" s="13"/>
      <c r="I6" s="3"/>
      <c r="J6" s="3"/>
      <c r="K6" s="3"/>
      <c r="L6" s="3"/>
      <c r="V6" s="8"/>
      <c r="W6" s="8"/>
      <c r="X6" s="8"/>
      <c r="Y6" s="8"/>
      <c r="Z6" s="8"/>
      <c r="AA6" s="8"/>
      <c r="AB6" s="8"/>
      <c r="AC6" s="8"/>
    </row>
    <row r="7" spans="1:41" ht="9" customHeight="1" thickBot="1" x14ac:dyDescent="0.3"/>
    <row r="8" spans="1:41" ht="15" customHeight="1" x14ac:dyDescent="0.25">
      <c r="A8" s="14" t="s">
        <v>4</v>
      </c>
      <c r="B8" s="15"/>
      <c r="C8" s="16" t="s">
        <v>1</v>
      </c>
      <c r="D8" s="17"/>
      <c r="E8" s="17"/>
      <c r="F8" s="18" t="s">
        <v>5</v>
      </c>
      <c r="G8" s="19"/>
      <c r="H8" s="19"/>
      <c r="I8" s="16" t="s">
        <v>6</v>
      </c>
      <c r="J8" s="19"/>
      <c r="K8" s="19"/>
      <c r="L8" s="19"/>
      <c r="M8" s="19"/>
      <c r="N8" s="19"/>
      <c r="O8" s="19"/>
      <c r="P8" s="19"/>
      <c r="Q8" s="19"/>
      <c r="R8" s="19"/>
      <c r="S8" s="19"/>
      <c r="T8" s="19"/>
      <c r="U8" s="19"/>
      <c r="V8" s="19"/>
      <c r="W8" s="19"/>
      <c r="X8" s="19"/>
      <c r="Y8" s="19"/>
      <c r="Z8" s="20"/>
      <c r="AA8" s="20"/>
      <c r="AB8" s="20"/>
      <c r="AC8" s="21"/>
      <c r="AD8" s="22" t="s">
        <v>4</v>
      </c>
    </row>
    <row r="9" spans="1:41" x14ac:dyDescent="0.25">
      <c r="A9" s="23"/>
      <c r="B9" s="23"/>
      <c r="C9" s="23"/>
      <c r="D9" s="24"/>
      <c r="E9" s="24"/>
      <c r="F9" s="25" t="s">
        <v>7</v>
      </c>
      <c r="G9" s="26"/>
      <c r="H9" s="26"/>
      <c r="I9" s="23" t="s">
        <v>7</v>
      </c>
      <c r="J9" s="26"/>
      <c r="K9" s="26"/>
      <c r="L9" s="26"/>
      <c r="M9" s="26"/>
      <c r="N9" s="26"/>
      <c r="O9" s="26"/>
      <c r="P9" s="26"/>
      <c r="Q9" s="26"/>
      <c r="R9" s="26"/>
      <c r="S9" s="26"/>
      <c r="T9" s="27" t="s">
        <v>8</v>
      </c>
      <c r="U9" s="26"/>
      <c r="V9" s="27" t="s">
        <v>9</v>
      </c>
      <c r="W9" s="26"/>
      <c r="X9" s="26"/>
      <c r="Y9" s="26"/>
      <c r="Z9" s="28"/>
      <c r="AA9" s="28"/>
      <c r="AB9" s="28"/>
      <c r="AC9" s="29"/>
      <c r="AD9" s="30"/>
    </row>
    <row r="10" spans="1:41" x14ac:dyDescent="0.25">
      <c r="A10" s="31" t="s">
        <v>1</v>
      </c>
      <c r="B10" s="31" t="s">
        <v>10</v>
      </c>
      <c r="C10" s="31" t="s">
        <v>11</v>
      </c>
      <c r="D10" s="32" t="s">
        <v>12</v>
      </c>
      <c r="E10" s="33" t="s">
        <v>13</v>
      </c>
      <c r="F10" s="34" t="s">
        <v>14</v>
      </c>
      <c r="G10" s="35" t="s">
        <v>15</v>
      </c>
      <c r="H10" s="35" t="s">
        <v>16</v>
      </c>
      <c r="I10" s="31" t="s">
        <v>17</v>
      </c>
      <c r="J10" s="35" t="s">
        <v>18</v>
      </c>
      <c r="K10" s="35" t="s">
        <v>19</v>
      </c>
      <c r="L10" s="35" t="s">
        <v>20</v>
      </c>
      <c r="M10" s="35" t="s">
        <v>21</v>
      </c>
      <c r="N10" s="35" t="s">
        <v>22</v>
      </c>
      <c r="O10" s="35" t="s">
        <v>23</v>
      </c>
      <c r="P10" s="35" t="s">
        <v>24</v>
      </c>
      <c r="Q10" s="35" t="s">
        <v>25</v>
      </c>
      <c r="R10" s="35" t="s">
        <v>26</v>
      </c>
      <c r="S10" s="35" t="s">
        <v>27</v>
      </c>
      <c r="T10" s="35" t="s">
        <v>28</v>
      </c>
      <c r="U10" s="35" t="s">
        <v>29</v>
      </c>
      <c r="V10" s="35" t="s">
        <v>30</v>
      </c>
      <c r="W10" s="35" t="s">
        <v>31</v>
      </c>
      <c r="X10" s="35" t="s">
        <v>32</v>
      </c>
      <c r="Y10" s="36" t="s">
        <v>33</v>
      </c>
      <c r="Z10" s="37" t="s">
        <v>34</v>
      </c>
      <c r="AA10" s="37" t="s">
        <v>35</v>
      </c>
      <c r="AB10" s="37" t="s">
        <v>36</v>
      </c>
      <c r="AC10" s="37" t="s">
        <v>37</v>
      </c>
      <c r="AD10" s="38" t="s">
        <v>1</v>
      </c>
      <c r="AE10" s="8"/>
      <c r="AF10" s="8"/>
      <c r="AH10"/>
      <c r="AI10"/>
      <c r="AJ10"/>
      <c r="AK10"/>
      <c r="AL10"/>
      <c r="AM10"/>
      <c r="AN10"/>
      <c r="AO10"/>
    </row>
    <row r="11" spans="1:41" ht="5.45" customHeight="1" x14ac:dyDescent="0.25">
      <c r="A11" s="31"/>
      <c r="B11" s="39" t="s">
        <v>38</v>
      </c>
      <c r="C11" s="39"/>
      <c r="D11" s="32" t="s">
        <v>39</v>
      </c>
      <c r="E11" s="33"/>
      <c r="F11" s="34"/>
      <c r="G11" s="35"/>
      <c r="H11" s="35"/>
      <c r="I11" s="31"/>
      <c r="J11" s="35"/>
      <c r="K11" s="35"/>
      <c r="L11" s="35"/>
      <c r="M11" s="35"/>
      <c r="N11" s="35"/>
      <c r="O11" s="35"/>
      <c r="P11" s="35"/>
      <c r="Q11" s="35"/>
      <c r="R11" s="35"/>
      <c r="S11" s="35"/>
      <c r="T11" s="35"/>
      <c r="U11" s="35"/>
      <c r="V11" s="35"/>
      <c r="W11" s="35"/>
      <c r="X11" s="35"/>
      <c r="Y11" s="36"/>
      <c r="Z11" s="40"/>
      <c r="AA11" s="40"/>
      <c r="AB11" s="40"/>
      <c r="AC11" s="40"/>
      <c r="AD11" s="38"/>
      <c r="AE11" s="8"/>
      <c r="AF11" s="8"/>
      <c r="AG11" s="8"/>
      <c r="AH11"/>
      <c r="AI11"/>
      <c r="AJ11"/>
      <c r="AK11"/>
      <c r="AL11"/>
      <c r="AM11"/>
      <c r="AN11"/>
      <c r="AO11"/>
    </row>
    <row r="12" spans="1:41" ht="12" customHeight="1" x14ac:dyDescent="0.25">
      <c r="A12" s="41">
        <v>1</v>
      </c>
      <c r="B12" s="42">
        <v>30377</v>
      </c>
      <c r="C12" s="42">
        <v>29830</v>
      </c>
      <c r="D12" s="43">
        <f t="shared" ref="D12:E42" si="0">B12/12*13*$AC$44/100</f>
        <v>39718.122419083331</v>
      </c>
      <c r="E12" s="43">
        <f>C12/12*13*$AC$44/100</f>
        <v>39002.916409166668</v>
      </c>
      <c r="F12" s="44">
        <f>SUM(E12*0.895)</f>
        <v>34907.610186204169</v>
      </c>
      <c r="G12" s="45">
        <f>SUM(E12*0.93)</f>
        <v>36272.712260525004</v>
      </c>
      <c r="H12" s="45">
        <f>SUM(E12*0.965)</f>
        <v>37637.814334845832</v>
      </c>
      <c r="I12" s="44">
        <f>E12</f>
        <v>39002.916409166668</v>
      </c>
      <c r="J12" s="46">
        <f>SUM(E12*1.035)</f>
        <v>40368.018483487496</v>
      </c>
      <c r="K12" s="47">
        <f>SUM(E12*1.07)</f>
        <v>41733.120557808339</v>
      </c>
      <c r="L12" s="48">
        <f>SUM(E12*1.105)</f>
        <v>43098.222632129167</v>
      </c>
      <c r="M12" s="49">
        <f>SUM(E12*1.14)</f>
        <v>44463.324706449996</v>
      </c>
      <c r="N12" s="49">
        <f>SUM(E12*1.175)</f>
        <v>45828.426780770838</v>
      </c>
      <c r="O12" s="49">
        <f>SUM(E12*1.21)</f>
        <v>47193.528855091667</v>
      </c>
      <c r="P12" s="49">
        <f>SUM(E12*1.245)</f>
        <v>48558.630929412509</v>
      </c>
      <c r="Q12" s="43">
        <f>SUM(E12*1.28)</f>
        <v>49923.733003733338</v>
      </c>
      <c r="R12" s="43">
        <f>SUM(E12*1.315)</f>
        <v>51288.835078054166</v>
      </c>
      <c r="S12" s="43">
        <f>SUM(E12*1.35)</f>
        <v>52653.937152375009</v>
      </c>
      <c r="T12" s="43">
        <f>SUM(E12*1.375)</f>
        <v>53629.010062604168</v>
      </c>
      <c r="U12" s="43">
        <f>SUM(E12*1.4)</f>
        <v>54604.082972833334</v>
      </c>
      <c r="V12" s="43">
        <f>SUM(E12*1.4125)</f>
        <v>55091.619427947924</v>
      </c>
      <c r="W12" s="43">
        <f>SUM(E12*1.425)</f>
        <v>55579.155883062507</v>
      </c>
      <c r="X12" s="43">
        <f>SUM(E12*1.4375)</f>
        <v>56066.692338177083</v>
      </c>
      <c r="Y12" s="50">
        <f>SUM($E12*1.45)</f>
        <v>56554.228793291666</v>
      </c>
      <c r="Z12" s="51">
        <f>SUM($E12*1.4625)</f>
        <v>57041.765248406249</v>
      </c>
      <c r="AA12" s="51">
        <f>SUM($E12*1.475)</f>
        <v>57529.30170352084</v>
      </c>
      <c r="AB12" s="51">
        <f>SUM($E12*1.4875)</f>
        <v>58016.838158635423</v>
      </c>
      <c r="AC12" s="51">
        <f>SUM($E12*1.5)</f>
        <v>58504.374613749998</v>
      </c>
      <c r="AD12" s="52">
        <v>1</v>
      </c>
      <c r="AE12" s="8"/>
      <c r="AF12" s="8"/>
      <c r="AG12" s="8"/>
      <c r="AH12"/>
      <c r="AI12"/>
      <c r="AJ12"/>
      <c r="AK12"/>
      <c r="AL12"/>
      <c r="AM12"/>
      <c r="AN12"/>
      <c r="AO12"/>
    </row>
    <row r="13" spans="1:41" ht="12" customHeight="1" x14ac:dyDescent="0.25">
      <c r="A13" s="53">
        <v>2</v>
      </c>
      <c r="B13" s="42">
        <v>31385</v>
      </c>
      <c r="C13" s="42">
        <v>30820</v>
      </c>
      <c r="D13" s="43">
        <f t="shared" si="0"/>
        <v>41036.08888708333</v>
      </c>
      <c r="E13" s="43">
        <f t="shared" si="0"/>
        <v>40297.347761666664</v>
      </c>
      <c r="F13" s="44">
        <f t="shared" ref="F13:F42" si="1">SUM(E13*0.895)</f>
        <v>36066.126246691667</v>
      </c>
      <c r="G13" s="45">
        <f t="shared" ref="G13:G41" si="2">SUM(E13*0.93)</f>
        <v>37476.533418350002</v>
      </c>
      <c r="H13" s="45">
        <f t="shared" ref="H13:H41" si="3">SUM(E13*0.965)</f>
        <v>38886.940590008329</v>
      </c>
      <c r="I13" s="44">
        <f t="shared" ref="I13:I41" si="4">E13</f>
        <v>40297.347761666664</v>
      </c>
      <c r="J13" s="47">
        <f t="shared" ref="J13:J41" si="5">SUM(E13*1.035)</f>
        <v>41707.754933324992</v>
      </c>
      <c r="K13" s="48">
        <f t="shared" ref="K13:K41" si="6">SUM(E13*1.07)</f>
        <v>43118.162104983334</v>
      </c>
      <c r="L13" s="49">
        <f t="shared" ref="L13:L41" si="7">SUM(E13*1.105)</f>
        <v>44528.569276641661</v>
      </c>
      <c r="M13" s="49">
        <f t="shared" ref="M13:M41" si="8">SUM(E13*1.14)</f>
        <v>45938.976448299996</v>
      </c>
      <c r="N13" s="49">
        <f t="shared" ref="N13:N41" si="9">SUM(E13*1.175)</f>
        <v>47349.383619958331</v>
      </c>
      <c r="O13" s="49">
        <f t="shared" ref="O13:O41" si="10">SUM(E13*1.21)</f>
        <v>48759.790791616659</v>
      </c>
      <c r="P13" s="49">
        <f t="shared" ref="P13:P41" si="11">SUM(E13*1.245)</f>
        <v>50170.197963275001</v>
      </c>
      <c r="Q13" s="43">
        <f t="shared" ref="Q13:Q41" si="12">SUM(E13*1.28)</f>
        <v>51580.605134933328</v>
      </c>
      <c r="R13" s="43">
        <f t="shared" ref="R13:R41" si="13">SUM(E13*1.315)</f>
        <v>52991.012306591663</v>
      </c>
      <c r="S13" s="43">
        <f t="shared" ref="S13:S41" si="14">SUM(E13*1.35)</f>
        <v>54401.419478249998</v>
      </c>
      <c r="T13" s="43">
        <f t="shared" ref="T13:T41" si="15">SUM(E13*1.375)</f>
        <v>55408.853172291667</v>
      </c>
      <c r="U13" s="43">
        <f>SUM(E13*1.4)</f>
        <v>56416.286866333328</v>
      </c>
      <c r="V13" s="43">
        <f t="shared" ref="V13:V42" si="16">SUM(E13*1.4125)</f>
        <v>56920.00371335417</v>
      </c>
      <c r="W13" s="43">
        <f t="shared" ref="W13:W42" si="17">SUM(E13*1.425)</f>
        <v>57423.720560374997</v>
      </c>
      <c r="X13" s="43">
        <f t="shared" ref="X13:X42" si="18">SUM(E13*1.4375)</f>
        <v>57927.437407395832</v>
      </c>
      <c r="Y13" s="50">
        <f t="shared" ref="Y13:Y42" si="19">SUM($E13*1.45)</f>
        <v>58431.154254416659</v>
      </c>
      <c r="Z13" s="51">
        <f t="shared" ref="Z13:Z42" si="20">SUM($E13*1.4625)</f>
        <v>58934.871101437493</v>
      </c>
      <c r="AA13" s="51">
        <f t="shared" ref="AA13:AA42" si="21">SUM($E13*1.475)</f>
        <v>59438.587948458335</v>
      </c>
      <c r="AB13" s="51">
        <f t="shared" ref="AB13:AB42" si="22">SUM($E13*1.4875)</f>
        <v>59942.304795479162</v>
      </c>
      <c r="AC13" s="51">
        <f t="shared" ref="AC13:AC42" si="23">SUM($E13*1.5)</f>
        <v>60446.021642499996</v>
      </c>
      <c r="AD13" s="52">
        <v>2</v>
      </c>
      <c r="AE13" s="8"/>
      <c r="AF13" s="8"/>
      <c r="AG13" s="8"/>
      <c r="AH13"/>
      <c r="AI13"/>
      <c r="AJ13"/>
      <c r="AK13"/>
      <c r="AL13"/>
      <c r="AM13"/>
      <c r="AN13"/>
      <c r="AO13"/>
    </row>
    <row r="14" spans="1:41" ht="12" customHeight="1" x14ac:dyDescent="0.25">
      <c r="A14" s="53">
        <v>3</v>
      </c>
      <c r="B14" s="42">
        <v>32502</v>
      </c>
      <c r="C14" s="42">
        <v>31917</v>
      </c>
      <c r="D14" s="43">
        <f t="shared" si="0"/>
        <v>42496.573554499999</v>
      </c>
      <c r="E14" s="43">
        <f t="shared" si="0"/>
        <v>41731.682300749999</v>
      </c>
      <c r="F14" s="44">
        <f t="shared" si="1"/>
        <v>37349.855659171248</v>
      </c>
      <c r="G14" s="45">
        <f t="shared" si="2"/>
        <v>38810.464539697503</v>
      </c>
      <c r="H14" s="45">
        <f t="shared" si="3"/>
        <v>40271.073420223751</v>
      </c>
      <c r="I14" s="54">
        <f t="shared" si="4"/>
        <v>41731.682300749999</v>
      </c>
      <c r="J14" s="48">
        <f t="shared" si="5"/>
        <v>43192.291181276247</v>
      </c>
      <c r="K14" s="49">
        <f t="shared" si="6"/>
        <v>44652.900061802502</v>
      </c>
      <c r="L14" s="49">
        <f t="shared" si="7"/>
        <v>46113.50894232875</v>
      </c>
      <c r="M14" s="49">
        <f t="shared" si="8"/>
        <v>47574.117822854998</v>
      </c>
      <c r="N14" s="49">
        <f t="shared" si="9"/>
        <v>49034.726703381253</v>
      </c>
      <c r="O14" s="49">
        <f t="shared" si="10"/>
        <v>50495.335583907494</v>
      </c>
      <c r="P14" s="49">
        <f t="shared" si="11"/>
        <v>51955.944464433756</v>
      </c>
      <c r="Q14" s="43">
        <f t="shared" si="12"/>
        <v>53416.553344959997</v>
      </c>
      <c r="R14" s="43">
        <f t="shared" si="13"/>
        <v>54877.162225486245</v>
      </c>
      <c r="S14" s="43">
        <f t="shared" si="14"/>
        <v>56337.7711060125</v>
      </c>
      <c r="T14" s="43">
        <f t="shared" si="15"/>
        <v>57381.063163531246</v>
      </c>
      <c r="U14" s="43">
        <f t="shared" ref="U14:U41" si="24">SUM(E14*1.4)</f>
        <v>58424.355221049991</v>
      </c>
      <c r="V14" s="43">
        <f t="shared" si="16"/>
        <v>58946.001249809378</v>
      </c>
      <c r="W14" s="43">
        <f t="shared" si="17"/>
        <v>59467.647278568751</v>
      </c>
      <c r="X14" s="43">
        <f t="shared" si="18"/>
        <v>59989.293307328124</v>
      </c>
      <c r="Y14" s="50">
        <f t="shared" si="19"/>
        <v>60510.939336087496</v>
      </c>
      <c r="Z14" s="51">
        <f t="shared" si="20"/>
        <v>61032.585364846869</v>
      </c>
      <c r="AA14" s="51">
        <f t="shared" si="21"/>
        <v>61554.231393606249</v>
      </c>
      <c r="AB14" s="51">
        <f t="shared" si="22"/>
        <v>62075.877422365622</v>
      </c>
      <c r="AC14" s="51">
        <f t="shared" si="23"/>
        <v>62597.523451125002</v>
      </c>
      <c r="AD14" s="52">
        <v>3</v>
      </c>
      <c r="AE14" s="8"/>
      <c r="AF14" s="8"/>
      <c r="AG14" s="8"/>
      <c r="AH14"/>
      <c r="AI14"/>
      <c r="AJ14"/>
      <c r="AK14"/>
      <c r="AL14"/>
      <c r="AM14"/>
      <c r="AN14"/>
      <c r="AO14"/>
    </row>
    <row r="15" spans="1:41" ht="12" customHeight="1" x14ac:dyDescent="0.25">
      <c r="A15" s="53">
        <v>4</v>
      </c>
      <c r="B15" s="42">
        <v>33730</v>
      </c>
      <c r="C15" s="42">
        <v>33123</v>
      </c>
      <c r="D15" s="43">
        <f t="shared" si="0"/>
        <v>44102.191434166663</v>
      </c>
      <c r="E15" s="43">
        <f t="shared" si="0"/>
        <v>43308.535039249997</v>
      </c>
      <c r="F15" s="44">
        <f t="shared" si="1"/>
        <v>38761.138860128747</v>
      </c>
      <c r="G15" s="45">
        <f t="shared" si="2"/>
        <v>40276.937586502499</v>
      </c>
      <c r="H15" s="47">
        <f t="shared" si="3"/>
        <v>41792.736312876244</v>
      </c>
      <c r="I15" s="55">
        <f t="shared" si="4"/>
        <v>43308.535039249997</v>
      </c>
      <c r="J15" s="49">
        <f t="shared" si="5"/>
        <v>44824.333765623742</v>
      </c>
      <c r="K15" s="49">
        <f t="shared" si="6"/>
        <v>46340.132491997501</v>
      </c>
      <c r="L15" s="49">
        <f t="shared" si="7"/>
        <v>47855.931218371246</v>
      </c>
      <c r="M15" s="49">
        <f t="shared" si="8"/>
        <v>49371.729944744991</v>
      </c>
      <c r="N15" s="49">
        <f t="shared" si="9"/>
        <v>50887.528671118751</v>
      </c>
      <c r="O15" s="49">
        <f t="shared" si="10"/>
        <v>52403.327397492496</v>
      </c>
      <c r="P15" s="49">
        <f t="shared" si="11"/>
        <v>53919.126123866248</v>
      </c>
      <c r="Q15" s="43">
        <f t="shared" si="12"/>
        <v>55434.924850240001</v>
      </c>
      <c r="R15" s="43">
        <f t="shared" si="13"/>
        <v>56950.723576613746</v>
      </c>
      <c r="S15" s="43">
        <f t="shared" si="14"/>
        <v>58466.522302987498</v>
      </c>
      <c r="T15" s="43">
        <f t="shared" si="15"/>
        <v>59549.235678968747</v>
      </c>
      <c r="U15" s="43">
        <f t="shared" si="24"/>
        <v>60631.94905494999</v>
      </c>
      <c r="V15" s="43">
        <f t="shared" si="16"/>
        <v>61173.305742940625</v>
      </c>
      <c r="W15" s="43">
        <f t="shared" si="17"/>
        <v>61714.662430931246</v>
      </c>
      <c r="X15" s="43">
        <f t="shared" si="18"/>
        <v>62256.019118921868</v>
      </c>
      <c r="Y15" s="50">
        <f t="shared" si="19"/>
        <v>62797.375806912496</v>
      </c>
      <c r="Z15" s="51">
        <f t="shared" si="20"/>
        <v>63338.732494903117</v>
      </c>
      <c r="AA15" s="51">
        <f t="shared" si="21"/>
        <v>63880.089182893746</v>
      </c>
      <c r="AB15" s="51">
        <f t="shared" si="22"/>
        <v>64421.445870884374</v>
      </c>
      <c r="AC15" s="51">
        <f t="shared" si="23"/>
        <v>64962.802558874995</v>
      </c>
      <c r="AD15" s="52">
        <v>4</v>
      </c>
      <c r="AE15" s="8"/>
      <c r="AF15" s="8"/>
      <c r="AG15" s="8"/>
      <c r="AH15"/>
      <c r="AI15"/>
      <c r="AJ15"/>
      <c r="AK15"/>
      <c r="AL15"/>
      <c r="AM15"/>
      <c r="AN15"/>
      <c r="AO15"/>
    </row>
    <row r="16" spans="1:41" ht="12" customHeight="1" x14ac:dyDescent="0.25">
      <c r="A16" s="53">
        <v>5</v>
      </c>
      <c r="B16" s="42">
        <v>35073</v>
      </c>
      <c r="C16" s="42">
        <v>34442</v>
      </c>
      <c r="D16" s="43">
        <f t="shared" si="0"/>
        <v>45858.172551750002</v>
      </c>
      <c r="E16" s="43">
        <f t="shared" si="0"/>
        <v>45033.136002833329</v>
      </c>
      <c r="F16" s="44">
        <f t="shared" si="1"/>
        <v>40304.65672253583</v>
      </c>
      <c r="G16" s="47">
        <f t="shared" si="2"/>
        <v>41880.816482634997</v>
      </c>
      <c r="H16" s="48">
        <f t="shared" si="3"/>
        <v>43456.976242734163</v>
      </c>
      <c r="I16" s="56">
        <f t="shared" si="4"/>
        <v>45033.136002833329</v>
      </c>
      <c r="J16" s="49">
        <f t="shared" si="5"/>
        <v>46609.295762932496</v>
      </c>
      <c r="K16" s="49">
        <f t="shared" si="6"/>
        <v>48185.455523031662</v>
      </c>
      <c r="L16" s="49">
        <f t="shared" si="7"/>
        <v>49761.615283130828</v>
      </c>
      <c r="M16" s="49">
        <f t="shared" si="8"/>
        <v>51337.775043229994</v>
      </c>
      <c r="N16" s="49">
        <f t="shared" si="9"/>
        <v>52913.934803329161</v>
      </c>
      <c r="O16" s="49">
        <f t="shared" si="10"/>
        <v>54490.094563428327</v>
      </c>
      <c r="P16" s="49">
        <f t="shared" si="11"/>
        <v>56066.254323527501</v>
      </c>
      <c r="Q16" s="43">
        <f t="shared" si="12"/>
        <v>57642.41408362666</v>
      </c>
      <c r="R16" s="43">
        <f t="shared" si="13"/>
        <v>59218.573843725826</v>
      </c>
      <c r="S16" s="43">
        <f t="shared" si="14"/>
        <v>60794.733603825</v>
      </c>
      <c r="T16" s="43">
        <f t="shared" si="15"/>
        <v>61920.56200389583</v>
      </c>
      <c r="U16" s="43">
        <f t="shared" si="24"/>
        <v>63046.39040396666</v>
      </c>
      <c r="V16" s="43">
        <f t="shared" si="16"/>
        <v>63609.304604002078</v>
      </c>
      <c r="W16" s="43">
        <f t="shared" si="17"/>
        <v>64172.218804037497</v>
      </c>
      <c r="X16" s="43">
        <f t="shared" si="18"/>
        <v>64735.133004072908</v>
      </c>
      <c r="Y16" s="50">
        <f t="shared" si="19"/>
        <v>65298.047204108327</v>
      </c>
      <c r="Z16" s="51">
        <f t="shared" si="20"/>
        <v>65860.961404143745</v>
      </c>
      <c r="AA16" s="51">
        <f t="shared" si="21"/>
        <v>66423.875604179164</v>
      </c>
      <c r="AB16" s="51">
        <f t="shared" si="22"/>
        <v>66986.789804214583</v>
      </c>
      <c r="AC16" s="51">
        <f t="shared" si="23"/>
        <v>67549.704004250001</v>
      </c>
      <c r="AD16" s="52">
        <v>5</v>
      </c>
      <c r="AE16" s="8"/>
      <c r="AF16" s="8"/>
      <c r="AG16" s="8"/>
      <c r="AH16"/>
      <c r="AI16"/>
      <c r="AJ16"/>
      <c r="AK16"/>
      <c r="AL16"/>
      <c r="AM16"/>
      <c r="AN16"/>
      <c r="AO16"/>
    </row>
    <row r="17" spans="1:41" ht="12" customHeight="1" x14ac:dyDescent="0.25">
      <c r="A17" s="53">
        <v>6</v>
      </c>
      <c r="B17" s="42">
        <v>36516</v>
      </c>
      <c r="C17" s="42">
        <v>35859</v>
      </c>
      <c r="D17" s="43">
        <f t="shared" si="0"/>
        <v>47744.904310999998</v>
      </c>
      <c r="E17" s="43">
        <f t="shared" si="0"/>
        <v>46885.872595250003</v>
      </c>
      <c r="F17" s="55">
        <f t="shared" si="1"/>
        <v>41962.855972748752</v>
      </c>
      <c r="G17" s="48">
        <f t="shared" si="2"/>
        <v>43603.861513582502</v>
      </c>
      <c r="H17" s="49">
        <f t="shared" si="3"/>
        <v>45244.867054416252</v>
      </c>
      <c r="I17" s="56">
        <f t="shared" si="4"/>
        <v>46885.872595250003</v>
      </c>
      <c r="J17" s="49">
        <f t="shared" si="5"/>
        <v>48526.878136083746</v>
      </c>
      <c r="K17" s="49">
        <f t="shared" si="6"/>
        <v>50167.883676917503</v>
      </c>
      <c r="L17" s="49">
        <f t="shared" si="7"/>
        <v>51808.889217751253</v>
      </c>
      <c r="M17" s="49">
        <f>SUM(E17*1.14)</f>
        <v>53449.894758584996</v>
      </c>
      <c r="N17" s="49">
        <f t="shared" si="9"/>
        <v>55090.900299418754</v>
      </c>
      <c r="O17" s="49">
        <f t="shared" si="10"/>
        <v>56731.905840252504</v>
      </c>
      <c r="P17" s="49">
        <f t="shared" si="11"/>
        <v>58372.911381086262</v>
      </c>
      <c r="Q17" s="43">
        <f t="shared" si="12"/>
        <v>60013.916921920005</v>
      </c>
      <c r="R17" s="43">
        <f t="shared" si="13"/>
        <v>61654.922462753748</v>
      </c>
      <c r="S17" s="43">
        <f t="shared" si="14"/>
        <v>63295.928003587505</v>
      </c>
      <c r="T17" s="43">
        <f t="shared" si="15"/>
        <v>64468.074818468755</v>
      </c>
      <c r="U17" s="43">
        <f t="shared" si="24"/>
        <v>65640.221633349996</v>
      </c>
      <c r="V17" s="43">
        <f t="shared" si="16"/>
        <v>66226.295040790632</v>
      </c>
      <c r="W17" s="43">
        <f t="shared" si="17"/>
        <v>66812.368448231253</v>
      </c>
      <c r="X17" s="43">
        <f t="shared" si="18"/>
        <v>67398.441855671874</v>
      </c>
      <c r="Y17" s="50">
        <f t="shared" si="19"/>
        <v>67984.515263112495</v>
      </c>
      <c r="Z17" s="51">
        <f t="shared" si="20"/>
        <v>68570.58867055313</v>
      </c>
      <c r="AA17" s="51">
        <f t="shared" si="21"/>
        <v>69156.662077993751</v>
      </c>
      <c r="AB17" s="51">
        <f t="shared" si="22"/>
        <v>69742.735485434387</v>
      </c>
      <c r="AC17" s="51">
        <f t="shared" si="23"/>
        <v>70328.808892875008</v>
      </c>
      <c r="AD17" s="52">
        <v>6</v>
      </c>
      <c r="AE17" s="8"/>
      <c r="AF17" s="8"/>
      <c r="AG17" s="8"/>
      <c r="AH17"/>
      <c r="AI17"/>
      <c r="AJ17"/>
      <c r="AK17"/>
      <c r="AL17"/>
      <c r="AM17"/>
      <c r="AN17"/>
      <c r="AO17"/>
    </row>
    <row r="18" spans="1:41" ht="12" customHeight="1" x14ac:dyDescent="0.25">
      <c r="A18" s="53">
        <v>7</v>
      </c>
      <c r="B18" s="42">
        <v>38119</v>
      </c>
      <c r="C18" s="42">
        <v>37433</v>
      </c>
      <c r="D18" s="43">
        <f t="shared" si="0"/>
        <v>49840.837096916672</v>
      </c>
      <c r="E18" s="43">
        <f t="shared" si="0"/>
        <v>48943.887695083329</v>
      </c>
      <c r="F18" s="55">
        <f t="shared" si="1"/>
        <v>43804.779487099579</v>
      </c>
      <c r="G18" s="49">
        <f t="shared" si="2"/>
        <v>45517.8155564275</v>
      </c>
      <c r="H18" s="49">
        <f t="shared" si="3"/>
        <v>47230.851625755415</v>
      </c>
      <c r="I18" s="56">
        <f t="shared" si="4"/>
        <v>48943.887695083329</v>
      </c>
      <c r="J18" s="49">
        <f t="shared" si="5"/>
        <v>50656.923764411244</v>
      </c>
      <c r="K18" s="49">
        <f t="shared" si="6"/>
        <v>52369.959833739165</v>
      </c>
      <c r="L18" s="49">
        <f t="shared" si="7"/>
        <v>54082.99590306708</v>
      </c>
      <c r="M18" s="49">
        <f t="shared" si="8"/>
        <v>55796.031972394987</v>
      </c>
      <c r="N18" s="49">
        <f t="shared" si="9"/>
        <v>57509.068041722916</v>
      </c>
      <c r="O18" s="49">
        <f t="shared" si="10"/>
        <v>59222.104111050823</v>
      </c>
      <c r="P18" s="49">
        <f t="shared" si="11"/>
        <v>60935.140180378752</v>
      </c>
      <c r="Q18" s="43">
        <f t="shared" si="12"/>
        <v>62648.176249706659</v>
      </c>
      <c r="R18" s="43">
        <f t="shared" si="13"/>
        <v>64361.212319034574</v>
      </c>
      <c r="S18" s="43">
        <f t="shared" si="14"/>
        <v>66074.248388362495</v>
      </c>
      <c r="T18" s="43">
        <f t="shared" si="15"/>
        <v>67297.84558073958</v>
      </c>
      <c r="U18" s="43">
        <f t="shared" si="24"/>
        <v>68521.442773116651</v>
      </c>
      <c r="V18" s="43">
        <f t="shared" si="16"/>
        <v>69133.241369305208</v>
      </c>
      <c r="W18" s="43">
        <f t="shared" si="17"/>
        <v>69745.03996549375</v>
      </c>
      <c r="X18" s="43">
        <f t="shared" si="18"/>
        <v>70356.838561682292</v>
      </c>
      <c r="Y18" s="50">
        <f t="shared" si="19"/>
        <v>70968.63715787082</v>
      </c>
      <c r="Z18" s="51">
        <f t="shared" si="20"/>
        <v>71580.435754059363</v>
      </c>
      <c r="AA18" s="51">
        <f t="shared" si="21"/>
        <v>72192.23435024792</v>
      </c>
      <c r="AB18" s="51">
        <f t="shared" si="22"/>
        <v>72804.032946436448</v>
      </c>
      <c r="AC18" s="51">
        <f t="shared" si="23"/>
        <v>73415.83154262499</v>
      </c>
      <c r="AD18" s="52">
        <v>7</v>
      </c>
      <c r="AE18" s="8"/>
      <c r="AF18" s="8"/>
      <c r="AG18" s="8"/>
      <c r="AH18"/>
      <c r="AI18"/>
      <c r="AJ18"/>
      <c r="AK18"/>
      <c r="AL18"/>
      <c r="AM18"/>
      <c r="AN18"/>
      <c r="AO18"/>
    </row>
    <row r="19" spans="1:41" ht="12" customHeight="1" x14ac:dyDescent="0.25">
      <c r="A19" s="53">
        <v>8</v>
      </c>
      <c r="B19" s="42">
        <v>39827</v>
      </c>
      <c r="C19" s="42">
        <v>39110</v>
      </c>
      <c r="D19" s="43">
        <f t="shared" si="0"/>
        <v>52074.05805658333</v>
      </c>
      <c r="E19" s="43">
        <f t="shared" si="0"/>
        <v>51136.57595583333</v>
      </c>
      <c r="F19" s="56">
        <f t="shared" si="1"/>
        <v>45767.23548047083</v>
      </c>
      <c r="G19" s="49">
        <f t="shared" si="2"/>
        <v>47557.015638924997</v>
      </c>
      <c r="H19" s="49">
        <f t="shared" si="3"/>
        <v>49346.795797379164</v>
      </c>
      <c r="I19" s="56">
        <f t="shared" si="4"/>
        <v>51136.57595583333</v>
      </c>
      <c r="J19" s="49">
        <f t="shared" si="5"/>
        <v>52926.35611428749</v>
      </c>
      <c r="K19" s="49">
        <f t="shared" si="6"/>
        <v>54716.136272741664</v>
      </c>
      <c r="L19" s="49">
        <f t="shared" si="7"/>
        <v>56505.91643119583</v>
      </c>
      <c r="M19" s="49">
        <f t="shared" si="8"/>
        <v>58295.69658964999</v>
      </c>
      <c r="N19" s="49">
        <f t="shared" si="9"/>
        <v>60085.476748104164</v>
      </c>
      <c r="O19" s="49">
        <f t="shared" si="10"/>
        <v>61875.25690655833</v>
      </c>
      <c r="P19" s="49">
        <f t="shared" si="11"/>
        <v>63665.037065012504</v>
      </c>
      <c r="Q19" s="43">
        <f t="shared" si="12"/>
        <v>65454.817223466664</v>
      </c>
      <c r="R19" s="43">
        <f t="shared" si="13"/>
        <v>67244.59738192083</v>
      </c>
      <c r="S19" s="43">
        <f t="shared" si="14"/>
        <v>69034.377540375004</v>
      </c>
      <c r="T19" s="43">
        <f t="shared" si="15"/>
        <v>70312.791939270828</v>
      </c>
      <c r="U19" s="43">
        <f t="shared" si="24"/>
        <v>71591.206338166652</v>
      </c>
      <c r="V19" s="43">
        <f t="shared" si="16"/>
        <v>72230.413537614586</v>
      </c>
      <c r="W19" s="43">
        <f t="shared" si="17"/>
        <v>72869.620737062491</v>
      </c>
      <c r="X19" s="43">
        <f t="shared" si="18"/>
        <v>73508.82793651041</v>
      </c>
      <c r="Y19" s="50">
        <f t="shared" si="19"/>
        <v>74148.035135958329</v>
      </c>
      <c r="Z19" s="51">
        <f t="shared" si="20"/>
        <v>74787.242335406234</v>
      </c>
      <c r="AA19" s="51">
        <f t="shared" si="21"/>
        <v>75426.449534854168</v>
      </c>
      <c r="AB19" s="51">
        <f t="shared" si="22"/>
        <v>76065.656734302087</v>
      </c>
      <c r="AC19" s="51">
        <f t="shared" si="23"/>
        <v>76704.863933749992</v>
      </c>
      <c r="AD19" s="52">
        <v>8</v>
      </c>
      <c r="AE19" s="8"/>
      <c r="AF19" s="8"/>
      <c r="AG19" s="8"/>
      <c r="AH19"/>
      <c r="AI19"/>
      <c r="AJ19"/>
      <c r="AK19"/>
      <c r="AL19"/>
      <c r="AM19"/>
      <c r="AN19"/>
      <c r="AO19"/>
    </row>
    <row r="20" spans="1:41" ht="12" customHeight="1" x14ac:dyDescent="0.25">
      <c r="A20" s="53">
        <v>9</v>
      </c>
      <c r="B20" s="42">
        <v>41663</v>
      </c>
      <c r="C20" s="42">
        <v>40913</v>
      </c>
      <c r="D20" s="43">
        <f t="shared" si="0"/>
        <v>54474.639837583331</v>
      </c>
      <c r="E20" s="43">
        <f t="shared" si="0"/>
        <v>53494.010025083327</v>
      </c>
      <c r="F20" s="42">
        <f t="shared" si="1"/>
        <v>47877.138972449582</v>
      </c>
      <c r="G20" s="43">
        <f t="shared" si="2"/>
        <v>49749.429323327495</v>
      </c>
      <c r="H20" s="43">
        <f t="shared" si="3"/>
        <v>51621.719674205408</v>
      </c>
      <c r="I20" s="42">
        <f t="shared" si="4"/>
        <v>53494.010025083327</v>
      </c>
      <c r="J20" s="43">
        <f t="shared" si="5"/>
        <v>55366.30037596124</v>
      </c>
      <c r="K20" s="43">
        <f t="shared" si="6"/>
        <v>57238.59072683916</v>
      </c>
      <c r="L20" s="43">
        <f t="shared" si="7"/>
        <v>59110.881077717073</v>
      </c>
      <c r="M20" s="43">
        <f t="shared" si="8"/>
        <v>60983.171428594986</v>
      </c>
      <c r="N20" s="43">
        <f t="shared" si="9"/>
        <v>62855.461779472913</v>
      </c>
      <c r="O20" s="43">
        <f t="shared" si="10"/>
        <v>64727.752130350826</v>
      </c>
      <c r="P20" s="43">
        <f t="shared" si="11"/>
        <v>66600.042481228753</v>
      </c>
      <c r="Q20" s="43">
        <f t="shared" si="12"/>
        <v>68472.332832106666</v>
      </c>
      <c r="R20" s="43">
        <f t="shared" si="13"/>
        <v>70344.623182984578</v>
      </c>
      <c r="S20" s="43">
        <f t="shared" si="14"/>
        <v>72216.913533862491</v>
      </c>
      <c r="T20" s="43">
        <f t="shared" si="15"/>
        <v>73554.26378448958</v>
      </c>
      <c r="U20" s="43">
        <f t="shared" si="24"/>
        <v>74891.614035116654</v>
      </c>
      <c r="V20" s="43">
        <f t="shared" si="16"/>
        <v>75560.289160430199</v>
      </c>
      <c r="W20" s="43">
        <f t="shared" si="17"/>
        <v>76228.964285743743</v>
      </c>
      <c r="X20" s="43">
        <f t="shared" si="18"/>
        <v>76897.639411057287</v>
      </c>
      <c r="Y20" s="50">
        <f t="shared" si="19"/>
        <v>77566.314536370817</v>
      </c>
      <c r="Z20" s="51">
        <f t="shared" si="20"/>
        <v>78234.989661684362</v>
      </c>
      <c r="AA20" s="51">
        <f t="shared" si="21"/>
        <v>78903.664786997906</v>
      </c>
      <c r="AB20" s="51">
        <f t="shared" si="22"/>
        <v>79572.33991231145</v>
      </c>
      <c r="AC20" s="51">
        <f t="shared" si="23"/>
        <v>80241.015037624995</v>
      </c>
      <c r="AD20" s="52">
        <v>9</v>
      </c>
      <c r="AE20" s="8"/>
      <c r="AF20" s="8"/>
      <c r="AG20" s="8"/>
      <c r="AH20"/>
      <c r="AI20"/>
      <c r="AJ20"/>
      <c r="AK20"/>
      <c r="AL20"/>
      <c r="AM20"/>
      <c r="AN20"/>
      <c r="AO20"/>
    </row>
    <row r="21" spans="1:41" ht="12" customHeight="1" x14ac:dyDescent="0.25">
      <c r="A21" s="53">
        <v>10</v>
      </c>
      <c r="B21" s="42">
        <v>43630</v>
      </c>
      <c r="C21" s="42">
        <v>42845</v>
      </c>
      <c r="D21" s="43">
        <f t="shared" si="0"/>
        <v>57046.504959166661</v>
      </c>
      <c r="E21" s="43">
        <f t="shared" si="0"/>
        <v>56020.11242208333</v>
      </c>
      <c r="F21" s="42">
        <f t="shared" si="1"/>
        <v>50138.000617764585</v>
      </c>
      <c r="G21" s="43">
        <f t="shared" si="2"/>
        <v>52098.7045525375</v>
      </c>
      <c r="H21" s="43">
        <f t="shared" si="3"/>
        <v>54059.408487310415</v>
      </c>
      <c r="I21" s="42">
        <f t="shared" si="4"/>
        <v>56020.11242208333</v>
      </c>
      <c r="J21" s="48">
        <f t="shared" si="5"/>
        <v>57980.816356856245</v>
      </c>
      <c r="K21" s="43">
        <f t="shared" si="6"/>
        <v>59941.520291629167</v>
      </c>
      <c r="L21" s="43">
        <f t="shared" si="7"/>
        <v>61902.224226402075</v>
      </c>
      <c r="M21" s="43">
        <f t="shared" si="8"/>
        <v>63862.92816117499</v>
      </c>
      <c r="N21" s="43">
        <f t="shared" si="9"/>
        <v>65823.63209594792</v>
      </c>
      <c r="O21" s="43">
        <f t="shared" si="10"/>
        <v>67784.33603072082</v>
      </c>
      <c r="P21" s="43">
        <f t="shared" si="11"/>
        <v>69745.03996549375</v>
      </c>
      <c r="Q21" s="43">
        <f t="shared" si="12"/>
        <v>71705.743900266665</v>
      </c>
      <c r="R21" s="43">
        <f t="shared" si="13"/>
        <v>73666.44783503958</v>
      </c>
      <c r="S21" s="43">
        <f t="shared" si="14"/>
        <v>75627.151769812495</v>
      </c>
      <c r="T21" s="43">
        <f t="shared" si="15"/>
        <v>77027.654580364586</v>
      </c>
      <c r="U21" s="43">
        <f t="shared" si="24"/>
        <v>78428.157390916662</v>
      </c>
      <c r="V21" s="43">
        <f t="shared" si="16"/>
        <v>79128.408796192714</v>
      </c>
      <c r="W21" s="43">
        <f t="shared" si="17"/>
        <v>79828.660201468752</v>
      </c>
      <c r="X21" s="43">
        <f t="shared" si="18"/>
        <v>80528.91160674479</v>
      </c>
      <c r="Y21" s="50">
        <f t="shared" si="19"/>
        <v>81229.163012020828</v>
      </c>
      <c r="Z21" s="51">
        <f t="shared" si="20"/>
        <v>81929.414417296866</v>
      </c>
      <c r="AA21" s="51">
        <f t="shared" si="21"/>
        <v>82629.665822572919</v>
      </c>
      <c r="AB21" s="51">
        <f t="shared" si="22"/>
        <v>83329.917227848957</v>
      </c>
      <c r="AC21" s="51">
        <f t="shared" si="23"/>
        <v>84030.168633124995</v>
      </c>
      <c r="AD21" s="52">
        <v>10</v>
      </c>
      <c r="AE21" s="8"/>
      <c r="AF21" s="8"/>
      <c r="AG21" s="8"/>
      <c r="AH21"/>
      <c r="AI21"/>
      <c r="AJ21"/>
      <c r="AK21"/>
      <c r="AL21"/>
      <c r="AM21"/>
      <c r="AN21"/>
      <c r="AO21"/>
    </row>
    <row r="22" spans="1:41" ht="12" customHeight="1" x14ac:dyDescent="0.25">
      <c r="A22" s="53">
        <v>11</v>
      </c>
      <c r="B22" s="42">
        <v>45731</v>
      </c>
      <c r="C22" s="42">
        <v>44908</v>
      </c>
      <c r="D22" s="43">
        <f t="shared" si="0"/>
        <v>59793.575940583331</v>
      </c>
      <c r="E22" s="43">
        <f t="shared" si="0"/>
        <v>58717.498159666669</v>
      </c>
      <c r="F22" s="42">
        <f t="shared" si="1"/>
        <v>52552.160852901667</v>
      </c>
      <c r="G22" s="43">
        <f t="shared" si="2"/>
        <v>54607.273288490003</v>
      </c>
      <c r="H22" s="43">
        <f t="shared" si="3"/>
        <v>56662.385724078333</v>
      </c>
      <c r="I22" s="42">
        <f t="shared" si="4"/>
        <v>58717.498159666669</v>
      </c>
      <c r="J22" s="43">
        <f t="shared" si="5"/>
        <v>60772.610595254999</v>
      </c>
      <c r="K22" s="43">
        <f t="shared" si="6"/>
        <v>62827.723030843343</v>
      </c>
      <c r="L22" s="43">
        <f t="shared" si="7"/>
        <v>64882.835466431672</v>
      </c>
      <c r="M22" s="43">
        <f t="shared" si="8"/>
        <v>66937.947902019994</v>
      </c>
      <c r="N22" s="43">
        <f t="shared" si="9"/>
        <v>68993.060337608345</v>
      </c>
      <c r="O22" s="43">
        <f t="shared" si="10"/>
        <v>71048.172773196668</v>
      </c>
      <c r="P22" s="43">
        <f t="shared" si="11"/>
        <v>73103.285208785004</v>
      </c>
      <c r="Q22" s="43">
        <f t="shared" si="12"/>
        <v>75158.397644373341</v>
      </c>
      <c r="R22" s="43">
        <f t="shared" si="13"/>
        <v>77213.510079961663</v>
      </c>
      <c r="S22" s="43">
        <f t="shared" si="14"/>
        <v>79268.622515550014</v>
      </c>
      <c r="T22" s="43">
        <f t="shared" si="15"/>
        <v>80736.559969541675</v>
      </c>
      <c r="U22" s="43">
        <f t="shared" si="24"/>
        <v>82204.497423533336</v>
      </c>
      <c r="V22" s="43">
        <f t="shared" si="16"/>
        <v>82938.466150529173</v>
      </c>
      <c r="W22" s="43">
        <f t="shared" si="17"/>
        <v>83672.434877525011</v>
      </c>
      <c r="X22" s="43">
        <f t="shared" si="18"/>
        <v>84406.403604520834</v>
      </c>
      <c r="Y22" s="50">
        <f t="shared" si="19"/>
        <v>85140.372331516672</v>
      </c>
      <c r="Z22" s="51">
        <f t="shared" si="20"/>
        <v>85874.341058512495</v>
      </c>
      <c r="AA22" s="51">
        <f t="shared" si="21"/>
        <v>86608.309785508347</v>
      </c>
      <c r="AB22" s="51">
        <f t="shared" si="22"/>
        <v>87342.27851250417</v>
      </c>
      <c r="AC22" s="51">
        <f t="shared" si="23"/>
        <v>88076.247239500008</v>
      </c>
      <c r="AD22" s="52">
        <v>11</v>
      </c>
      <c r="AE22" s="8"/>
      <c r="AF22" s="8"/>
      <c r="AG22" s="8"/>
      <c r="AH22"/>
      <c r="AI22"/>
      <c r="AJ22"/>
      <c r="AK22"/>
      <c r="AL22"/>
      <c r="AM22"/>
      <c r="AN22"/>
      <c r="AO22"/>
    </row>
    <row r="23" spans="1:41" ht="12" customHeight="1" x14ac:dyDescent="0.25">
      <c r="A23" s="53">
        <v>12</v>
      </c>
      <c r="B23" s="42">
        <v>47966</v>
      </c>
      <c r="C23" s="42">
        <v>47103</v>
      </c>
      <c r="D23" s="43">
        <f t="shared" si="0"/>
        <v>62715.852781833324</v>
      </c>
      <c r="E23" s="43">
        <f t="shared" si="0"/>
        <v>61587.474744250001</v>
      </c>
      <c r="F23" s="42">
        <f t="shared" si="1"/>
        <v>55120.78989610375</v>
      </c>
      <c r="G23" s="43">
        <f t="shared" si="2"/>
        <v>57276.351512152505</v>
      </c>
      <c r="H23" s="43">
        <f t="shared" si="3"/>
        <v>59431.913128201246</v>
      </c>
      <c r="I23" s="42">
        <f t="shared" si="4"/>
        <v>61587.474744250001</v>
      </c>
      <c r="J23" s="43">
        <f t="shared" si="5"/>
        <v>63743.036360298749</v>
      </c>
      <c r="K23" s="43">
        <f t="shared" si="6"/>
        <v>65898.597976347504</v>
      </c>
      <c r="L23" s="43">
        <f t="shared" si="7"/>
        <v>68054.159592396245</v>
      </c>
      <c r="M23" s="43">
        <f t="shared" si="8"/>
        <v>70209.721208445</v>
      </c>
      <c r="N23" s="43">
        <f t="shared" si="9"/>
        <v>72365.282824493755</v>
      </c>
      <c r="O23" s="43">
        <f t="shared" si="10"/>
        <v>74520.844440542496</v>
      </c>
      <c r="P23" s="43">
        <f t="shared" si="11"/>
        <v>76676.406056591251</v>
      </c>
      <c r="Q23" s="43">
        <f t="shared" si="12"/>
        <v>78831.967672640007</v>
      </c>
      <c r="R23" s="43">
        <f t="shared" si="13"/>
        <v>80987.529288688747</v>
      </c>
      <c r="S23" s="43">
        <f t="shared" si="14"/>
        <v>83143.090904737503</v>
      </c>
      <c r="T23" s="43">
        <f t="shared" si="15"/>
        <v>84682.777773343754</v>
      </c>
      <c r="U23" s="43">
        <f t="shared" si="24"/>
        <v>86222.464641949991</v>
      </c>
      <c r="V23" s="43">
        <f t="shared" si="16"/>
        <v>86992.308076253132</v>
      </c>
      <c r="W23" s="43">
        <f t="shared" si="17"/>
        <v>87762.151510556258</v>
      </c>
      <c r="X23" s="43">
        <f t="shared" si="18"/>
        <v>88531.994944859383</v>
      </c>
      <c r="Y23" s="50">
        <f t="shared" si="19"/>
        <v>89301.838379162495</v>
      </c>
      <c r="Z23" s="51">
        <f t="shared" si="20"/>
        <v>90071.681813465621</v>
      </c>
      <c r="AA23" s="51">
        <f t="shared" si="21"/>
        <v>90841.525247768761</v>
      </c>
      <c r="AB23" s="51">
        <f t="shared" si="22"/>
        <v>91611.368682071872</v>
      </c>
      <c r="AC23" s="51">
        <f t="shared" si="23"/>
        <v>92381.212116374998</v>
      </c>
      <c r="AD23" s="52">
        <v>12</v>
      </c>
      <c r="AE23" s="8"/>
      <c r="AF23" s="8"/>
      <c r="AG23" s="8"/>
      <c r="AH23"/>
      <c r="AI23"/>
      <c r="AJ23"/>
      <c r="AK23"/>
      <c r="AL23"/>
      <c r="AM23"/>
      <c r="AN23"/>
      <c r="AO23"/>
    </row>
    <row r="24" spans="1:41" ht="12" customHeight="1" x14ac:dyDescent="0.25">
      <c r="A24" s="53">
        <v>13</v>
      </c>
      <c r="B24" s="42">
        <v>50342</v>
      </c>
      <c r="C24" s="42">
        <v>49436</v>
      </c>
      <c r="D24" s="43">
        <f t="shared" si="0"/>
        <v>65822.488027833344</v>
      </c>
      <c r="E24" s="43">
        <f t="shared" si="0"/>
        <v>64637.887214333343</v>
      </c>
      <c r="F24" s="42">
        <f t="shared" si="1"/>
        <v>57850.909056828343</v>
      </c>
      <c r="G24" s="43">
        <f t="shared" si="2"/>
        <v>60113.235109330009</v>
      </c>
      <c r="H24" s="43">
        <f t="shared" si="3"/>
        <v>62375.561161831676</v>
      </c>
      <c r="I24" s="42">
        <f t="shared" si="4"/>
        <v>64637.887214333343</v>
      </c>
      <c r="J24" s="43">
        <f t="shared" si="5"/>
        <v>66900.21326683501</v>
      </c>
      <c r="K24" s="43">
        <f t="shared" si="6"/>
        <v>69162.539319336676</v>
      </c>
      <c r="L24" s="43">
        <f t="shared" si="7"/>
        <v>71424.865371838343</v>
      </c>
      <c r="M24" s="43">
        <f t="shared" si="8"/>
        <v>73687.19142434001</v>
      </c>
      <c r="N24" s="43">
        <f t="shared" si="9"/>
        <v>75949.517476841676</v>
      </c>
      <c r="O24" s="43">
        <f t="shared" si="10"/>
        <v>78211.843529343343</v>
      </c>
      <c r="P24" s="43">
        <f t="shared" si="11"/>
        <v>80474.169581845024</v>
      </c>
      <c r="Q24" s="43">
        <f t="shared" si="12"/>
        <v>82736.495634346677</v>
      </c>
      <c r="R24" s="43">
        <f t="shared" si="13"/>
        <v>84998.821686848343</v>
      </c>
      <c r="S24" s="43">
        <f t="shared" si="14"/>
        <v>87261.147739350024</v>
      </c>
      <c r="T24" s="43">
        <f t="shared" si="15"/>
        <v>88877.094919708354</v>
      </c>
      <c r="U24" s="43">
        <f t="shared" si="24"/>
        <v>90493.042100066668</v>
      </c>
      <c r="V24" s="43">
        <f t="shared" si="16"/>
        <v>91301.015690245855</v>
      </c>
      <c r="W24" s="43">
        <f t="shared" si="17"/>
        <v>92108.989280425012</v>
      </c>
      <c r="X24" s="43">
        <f t="shared" si="18"/>
        <v>92916.962870604184</v>
      </c>
      <c r="Y24" s="50">
        <f t="shared" si="19"/>
        <v>93724.936460783341</v>
      </c>
      <c r="Z24" s="51">
        <f t="shared" si="20"/>
        <v>94532.910050962513</v>
      </c>
      <c r="AA24" s="51">
        <f t="shared" si="21"/>
        <v>95340.883641141685</v>
      </c>
      <c r="AB24" s="51">
        <f t="shared" si="22"/>
        <v>96148.857231320857</v>
      </c>
      <c r="AC24" s="51">
        <f t="shared" si="23"/>
        <v>96956.830821500014</v>
      </c>
      <c r="AD24" s="52">
        <v>13</v>
      </c>
      <c r="AE24" s="8"/>
      <c r="AF24" s="8"/>
      <c r="AG24" s="8"/>
      <c r="AH24"/>
      <c r="AI24"/>
      <c r="AJ24"/>
      <c r="AK24"/>
      <c r="AL24"/>
      <c r="AM24"/>
      <c r="AN24"/>
      <c r="AO24"/>
    </row>
    <row r="25" spans="1:41" ht="12" customHeight="1" x14ac:dyDescent="0.25">
      <c r="A25" s="53">
        <v>14</v>
      </c>
      <c r="B25" s="42">
        <v>52859</v>
      </c>
      <c r="C25" s="42">
        <v>51908</v>
      </c>
      <c r="D25" s="43">
        <f t="shared" si="0"/>
        <v>69113.481678583339</v>
      </c>
      <c r="E25" s="43">
        <f t="shared" si="0"/>
        <v>67870.043076333342</v>
      </c>
      <c r="F25" s="42">
        <f t="shared" si="1"/>
        <v>60743.688553318345</v>
      </c>
      <c r="G25" s="43">
        <f t="shared" si="2"/>
        <v>63119.140060990008</v>
      </c>
      <c r="H25" s="43">
        <f t="shared" si="3"/>
        <v>65494.591568661672</v>
      </c>
      <c r="I25" s="42">
        <f t="shared" si="4"/>
        <v>67870.043076333342</v>
      </c>
      <c r="J25" s="43">
        <f t="shared" si="5"/>
        <v>70245.494584005006</v>
      </c>
      <c r="K25" s="43">
        <f t="shared" si="6"/>
        <v>72620.946091676684</v>
      </c>
      <c r="L25" s="43">
        <f t="shared" si="7"/>
        <v>74996.397599348347</v>
      </c>
      <c r="M25" s="43">
        <f t="shared" si="8"/>
        <v>77371.849107020011</v>
      </c>
      <c r="N25" s="43">
        <f t="shared" si="9"/>
        <v>79747.300614691674</v>
      </c>
      <c r="O25" s="43">
        <f t="shared" si="10"/>
        <v>82122.752122363338</v>
      </c>
      <c r="P25" s="43">
        <f t="shared" si="11"/>
        <v>84498.203630035016</v>
      </c>
      <c r="Q25" s="43">
        <f t="shared" si="12"/>
        <v>86873.655137706679</v>
      </c>
      <c r="R25" s="43">
        <f t="shared" si="13"/>
        <v>89249.106645378342</v>
      </c>
      <c r="S25" s="43">
        <f t="shared" si="14"/>
        <v>91624.55815305002</v>
      </c>
      <c r="T25" s="43">
        <f t="shared" si="15"/>
        <v>93321.309229958351</v>
      </c>
      <c r="U25" s="43">
        <f t="shared" si="24"/>
        <v>95018.060306866668</v>
      </c>
      <c r="V25" s="43">
        <f t="shared" si="16"/>
        <v>95866.435845320855</v>
      </c>
      <c r="W25" s="43">
        <f t="shared" si="17"/>
        <v>96714.811383775013</v>
      </c>
      <c r="X25" s="43">
        <f t="shared" si="18"/>
        <v>97563.186922229186</v>
      </c>
      <c r="Y25" s="50">
        <f t="shared" si="19"/>
        <v>98411.562460683344</v>
      </c>
      <c r="Z25" s="51">
        <f t="shared" si="20"/>
        <v>99259.937999137503</v>
      </c>
      <c r="AA25" s="51">
        <f t="shared" si="21"/>
        <v>100108.31353759169</v>
      </c>
      <c r="AB25" s="51">
        <f t="shared" si="22"/>
        <v>100956.68907604585</v>
      </c>
      <c r="AC25" s="51">
        <f t="shared" si="23"/>
        <v>101805.06461450001</v>
      </c>
      <c r="AD25" s="52">
        <v>14</v>
      </c>
      <c r="AE25" s="8"/>
      <c r="AF25" s="8"/>
      <c r="AG25" s="8"/>
      <c r="AH25"/>
      <c r="AI25"/>
      <c r="AJ25"/>
      <c r="AK25"/>
      <c r="AL25"/>
      <c r="AM25"/>
      <c r="AN25"/>
      <c r="AO25"/>
    </row>
    <row r="26" spans="1:41" ht="12" customHeight="1" x14ac:dyDescent="0.25">
      <c r="A26" s="53">
        <v>15</v>
      </c>
      <c r="B26" s="42">
        <v>55521</v>
      </c>
      <c r="C26" s="42">
        <v>54522</v>
      </c>
      <c r="D26" s="43">
        <f t="shared" si="0"/>
        <v>72594.063759750003</v>
      </c>
      <c r="E26" s="43">
        <f t="shared" si="0"/>
        <v>71287.864849499994</v>
      </c>
      <c r="F26" s="42">
        <f t="shared" si="1"/>
        <v>63802.6390403025</v>
      </c>
      <c r="G26" s="43">
        <f t="shared" si="2"/>
        <v>66297.714310034993</v>
      </c>
      <c r="H26" s="43">
        <f t="shared" si="3"/>
        <v>68792.789579767486</v>
      </c>
      <c r="I26" s="42">
        <f t="shared" si="4"/>
        <v>71287.864849499994</v>
      </c>
      <c r="J26" s="43">
        <f t="shared" si="5"/>
        <v>73782.940119232488</v>
      </c>
      <c r="K26" s="43">
        <f t="shared" si="6"/>
        <v>76278.015388964996</v>
      </c>
      <c r="L26" s="43">
        <f t="shared" si="7"/>
        <v>78773.090658697489</v>
      </c>
      <c r="M26" s="43">
        <f t="shared" si="8"/>
        <v>81268.165928429982</v>
      </c>
      <c r="N26" s="43">
        <f t="shared" si="9"/>
        <v>83763.24119816249</v>
      </c>
      <c r="O26" s="43">
        <f t="shared" si="10"/>
        <v>86258.316467894983</v>
      </c>
      <c r="P26" s="43">
        <f t="shared" si="11"/>
        <v>88753.391737627506</v>
      </c>
      <c r="Q26" s="43">
        <f t="shared" si="12"/>
        <v>91248.467007359999</v>
      </c>
      <c r="R26" s="43">
        <f t="shared" si="13"/>
        <v>93743.542277092492</v>
      </c>
      <c r="S26" s="43">
        <f t="shared" si="14"/>
        <v>96238.617546825</v>
      </c>
      <c r="T26" s="43">
        <f t="shared" si="15"/>
        <v>98020.814168062498</v>
      </c>
      <c r="U26" s="43">
        <f t="shared" si="24"/>
        <v>99803.01078929998</v>
      </c>
      <c r="V26" s="43">
        <f t="shared" si="16"/>
        <v>100694.10909991874</v>
      </c>
      <c r="W26" s="43">
        <f t="shared" si="17"/>
        <v>101585.20741053749</v>
      </c>
      <c r="X26" s="43">
        <f t="shared" si="18"/>
        <v>102476.30572115624</v>
      </c>
      <c r="Y26" s="50">
        <f t="shared" si="19"/>
        <v>103367.40403177499</v>
      </c>
      <c r="Z26" s="51">
        <f t="shared" si="20"/>
        <v>104258.50234239374</v>
      </c>
      <c r="AA26" s="51">
        <f t="shared" si="21"/>
        <v>105149.6006530125</v>
      </c>
      <c r="AB26" s="51">
        <f t="shared" si="22"/>
        <v>106040.69896363125</v>
      </c>
      <c r="AC26" s="51">
        <f t="shared" si="23"/>
        <v>106931.79727424998</v>
      </c>
      <c r="AD26" s="52">
        <v>15</v>
      </c>
      <c r="AE26" s="8"/>
      <c r="AF26" s="8"/>
      <c r="AG26" s="8"/>
      <c r="AH26"/>
      <c r="AI26"/>
      <c r="AJ26"/>
      <c r="AK26"/>
      <c r="AL26"/>
      <c r="AM26"/>
      <c r="AN26"/>
      <c r="AO26"/>
    </row>
    <row r="27" spans="1:41" ht="12" customHeight="1" x14ac:dyDescent="0.25">
      <c r="A27" s="53">
        <v>16</v>
      </c>
      <c r="B27" s="42">
        <v>58330</v>
      </c>
      <c r="C27" s="42">
        <v>57280</v>
      </c>
      <c r="D27" s="43">
        <f t="shared" si="0"/>
        <v>76266.849284166659</v>
      </c>
      <c r="E27" s="43">
        <f t="shared" si="0"/>
        <v>74893.967546666652</v>
      </c>
      <c r="F27" s="42">
        <f t="shared" si="1"/>
        <v>67030.100954266658</v>
      </c>
      <c r="G27" s="43">
        <f t="shared" si="2"/>
        <v>69651.389818399985</v>
      </c>
      <c r="H27" s="43">
        <f t="shared" si="3"/>
        <v>72272.678682533311</v>
      </c>
      <c r="I27" s="42">
        <f t="shared" si="4"/>
        <v>74893.967546666652</v>
      </c>
      <c r="J27" s="43">
        <f t="shared" si="5"/>
        <v>77515.256410799979</v>
      </c>
      <c r="K27" s="43">
        <f t="shared" si="6"/>
        <v>80136.54527493332</v>
      </c>
      <c r="L27" s="43">
        <f t="shared" si="7"/>
        <v>82757.834139066646</v>
      </c>
      <c r="M27" s="43">
        <f t="shared" si="8"/>
        <v>85379.123003199973</v>
      </c>
      <c r="N27" s="43">
        <f t="shared" si="9"/>
        <v>88000.411867333314</v>
      </c>
      <c r="O27" s="43">
        <f t="shared" si="10"/>
        <v>90621.700731466641</v>
      </c>
      <c r="P27" s="43">
        <f t="shared" si="11"/>
        <v>93242.989595599996</v>
      </c>
      <c r="Q27" s="43">
        <f t="shared" si="12"/>
        <v>95864.278459733323</v>
      </c>
      <c r="R27" s="43">
        <f t="shared" si="13"/>
        <v>98485.56732386665</v>
      </c>
      <c r="S27" s="43">
        <f t="shared" si="14"/>
        <v>101106.85618799999</v>
      </c>
      <c r="T27" s="43">
        <f t="shared" si="15"/>
        <v>102979.20537666665</v>
      </c>
      <c r="U27" s="43">
        <f t="shared" si="24"/>
        <v>104851.55456533331</v>
      </c>
      <c r="V27" s="43">
        <f t="shared" si="16"/>
        <v>105787.72915966665</v>
      </c>
      <c r="W27" s="43">
        <f t="shared" si="17"/>
        <v>106723.90375399998</v>
      </c>
      <c r="X27" s="43">
        <f t="shared" si="18"/>
        <v>107660.07834833331</v>
      </c>
      <c r="Y27" s="50">
        <f t="shared" si="19"/>
        <v>108596.25294266664</v>
      </c>
      <c r="Z27" s="51">
        <f t="shared" si="20"/>
        <v>109532.42753699997</v>
      </c>
      <c r="AA27" s="51">
        <f t="shared" si="21"/>
        <v>110468.60213133332</v>
      </c>
      <c r="AB27" s="51">
        <f t="shared" si="22"/>
        <v>111404.77672566666</v>
      </c>
      <c r="AC27" s="51">
        <f t="shared" si="23"/>
        <v>112340.95131999998</v>
      </c>
      <c r="AD27" s="52">
        <v>16</v>
      </c>
      <c r="AE27" s="8"/>
      <c r="AF27" s="8"/>
      <c r="AG27" s="8"/>
      <c r="AH27"/>
      <c r="AI27"/>
      <c r="AJ27"/>
      <c r="AK27"/>
      <c r="AL27"/>
      <c r="AM27"/>
      <c r="AN27"/>
      <c r="AO27"/>
    </row>
    <row r="28" spans="1:41" ht="12" customHeight="1" x14ac:dyDescent="0.25">
      <c r="A28" s="53">
        <v>17</v>
      </c>
      <c r="B28" s="42">
        <v>61288</v>
      </c>
      <c r="C28" s="42">
        <v>60185</v>
      </c>
      <c r="D28" s="43">
        <f t="shared" si="0"/>
        <v>80134.453264666663</v>
      </c>
      <c r="E28" s="43">
        <f t="shared" si="0"/>
        <v>78692.273687083332</v>
      </c>
      <c r="F28" s="42">
        <f t="shared" si="1"/>
        <v>70429.584949939584</v>
      </c>
      <c r="G28" s="43">
        <f t="shared" si="2"/>
        <v>73183.81452898751</v>
      </c>
      <c r="H28" s="43">
        <f t="shared" si="3"/>
        <v>75938.044108035407</v>
      </c>
      <c r="I28" s="42">
        <f t="shared" si="4"/>
        <v>78692.273687083332</v>
      </c>
      <c r="J28" s="43">
        <f t="shared" si="5"/>
        <v>81446.503266131243</v>
      </c>
      <c r="K28" s="43">
        <f t="shared" si="6"/>
        <v>84200.732845179169</v>
      </c>
      <c r="L28" s="43">
        <f t="shared" si="7"/>
        <v>86954.96242422708</v>
      </c>
      <c r="M28" s="43">
        <f t="shared" si="8"/>
        <v>89709.192003274991</v>
      </c>
      <c r="N28" s="43">
        <f t="shared" si="9"/>
        <v>92463.421582322917</v>
      </c>
      <c r="O28" s="43">
        <f t="shared" si="10"/>
        <v>95217.651161370828</v>
      </c>
      <c r="P28" s="43">
        <f t="shared" si="11"/>
        <v>97971.880740418754</v>
      </c>
      <c r="Q28" s="43">
        <f t="shared" si="12"/>
        <v>100726.11031946666</v>
      </c>
      <c r="R28" s="43">
        <f t="shared" si="13"/>
        <v>103480.33989851458</v>
      </c>
      <c r="S28" s="43">
        <f t="shared" si="14"/>
        <v>106234.5694775625</v>
      </c>
      <c r="T28" s="43">
        <f t="shared" si="15"/>
        <v>108201.87631973959</v>
      </c>
      <c r="U28" s="43">
        <f t="shared" si="24"/>
        <v>110169.18316191666</v>
      </c>
      <c r="V28" s="43">
        <f t="shared" si="16"/>
        <v>111152.83658300522</v>
      </c>
      <c r="W28" s="43">
        <f t="shared" si="17"/>
        <v>112136.49000409375</v>
      </c>
      <c r="X28" s="43">
        <f t="shared" si="18"/>
        <v>113120.14342518229</v>
      </c>
      <c r="Y28" s="50">
        <f t="shared" si="19"/>
        <v>114103.79684627082</v>
      </c>
      <c r="Z28" s="51">
        <f t="shared" si="20"/>
        <v>115087.45026735937</v>
      </c>
      <c r="AA28" s="51">
        <f t="shared" si="21"/>
        <v>116071.10368844793</v>
      </c>
      <c r="AB28" s="51">
        <f t="shared" si="22"/>
        <v>117054.75710953645</v>
      </c>
      <c r="AC28" s="51">
        <f t="shared" si="23"/>
        <v>118038.410530625</v>
      </c>
      <c r="AD28" s="52">
        <v>17</v>
      </c>
      <c r="AE28" s="8"/>
      <c r="AF28" s="8"/>
      <c r="AG28" s="8"/>
      <c r="AH28"/>
      <c r="AI28"/>
      <c r="AJ28"/>
      <c r="AK28"/>
      <c r="AL28"/>
      <c r="AM28"/>
      <c r="AN28"/>
      <c r="AO28"/>
    </row>
    <row r="29" spans="1:41" ht="12" customHeight="1" x14ac:dyDescent="0.25">
      <c r="A29" s="53">
        <v>18</v>
      </c>
      <c r="B29" s="42">
        <v>64397</v>
      </c>
      <c r="C29" s="42">
        <v>63238</v>
      </c>
      <c r="D29" s="43">
        <f t="shared" si="0"/>
        <v>84199.490714083338</v>
      </c>
      <c r="E29" s="43">
        <f>C29/12*13*$AC$44/100</f>
        <v>82684.090777166653</v>
      </c>
      <c r="F29" s="42">
        <f t="shared" si="1"/>
        <v>74002.26124556415</v>
      </c>
      <c r="G29" s="43">
        <f t="shared" si="2"/>
        <v>76896.204422764989</v>
      </c>
      <c r="H29" s="43">
        <f t="shared" si="3"/>
        <v>79790.147599965814</v>
      </c>
      <c r="I29" s="42">
        <f t="shared" si="4"/>
        <v>82684.090777166653</v>
      </c>
      <c r="J29" s="43">
        <f t="shared" si="5"/>
        <v>85578.033954367478</v>
      </c>
      <c r="K29" s="43">
        <f t="shared" si="6"/>
        <v>88471.977131568317</v>
      </c>
      <c r="L29" s="43">
        <f t="shared" si="7"/>
        <v>91365.920308769157</v>
      </c>
      <c r="M29" s="43">
        <f t="shared" si="8"/>
        <v>94259.863485969981</v>
      </c>
      <c r="N29" s="43">
        <f t="shared" si="9"/>
        <v>97153.806663170821</v>
      </c>
      <c r="O29" s="43">
        <f t="shared" si="10"/>
        <v>100047.74984037165</v>
      </c>
      <c r="P29" s="43">
        <f t="shared" si="11"/>
        <v>102941.6930175725</v>
      </c>
      <c r="Q29" s="43">
        <f t="shared" si="12"/>
        <v>105835.63619477332</v>
      </c>
      <c r="R29" s="43">
        <f t="shared" si="13"/>
        <v>108729.57937197415</v>
      </c>
      <c r="S29" s="43">
        <f t="shared" si="14"/>
        <v>111623.52254917499</v>
      </c>
      <c r="T29" s="43">
        <f t="shared" si="15"/>
        <v>113690.62481860415</v>
      </c>
      <c r="U29" s="43">
        <f t="shared" si="24"/>
        <v>115757.72708803331</v>
      </c>
      <c r="V29" s="43">
        <f t="shared" si="16"/>
        <v>116791.2782227479</v>
      </c>
      <c r="W29" s="43">
        <f>SUM(E29*1.425)</f>
        <v>117824.82935746248</v>
      </c>
      <c r="X29" s="43">
        <f t="shared" si="18"/>
        <v>118858.38049217706</v>
      </c>
      <c r="Y29" s="50">
        <f>SUM($E29*1.45)</f>
        <v>119891.93162689164</v>
      </c>
      <c r="Z29" s="51">
        <f t="shared" si="20"/>
        <v>120925.48276160622</v>
      </c>
      <c r="AA29" s="51">
        <f t="shared" si="21"/>
        <v>121959.03389632082</v>
      </c>
      <c r="AB29" s="51">
        <f t="shared" si="22"/>
        <v>122992.5850310354</v>
      </c>
      <c r="AC29" s="51">
        <f t="shared" si="23"/>
        <v>124026.13616574998</v>
      </c>
      <c r="AD29" s="52">
        <v>18</v>
      </c>
      <c r="AE29" s="8"/>
      <c r="AF29" s="8"/>
      <c r="AG29" s="8"/>
      <c r="AH29"/>
      <c r="AI29"/>
      <c r="AJ29"/>
      <c r="AK29"/>
      <c r="AL29"/>
      <c r="AM29"/>
      <c r="AN29"/>
      <c r="AO29"/>
    </row>
    <row r="30" spans="1:41" ht="12" customHeight="1" x14ac:dyDescent="0.25">
      <c r="A30" s="53">
        <v>19</v>
      </c>
      <c r="B30" s="42">
        <v>67663</v>
      </c>
      <c r="C30" s="42">
        <v>66445</v>
      </c>
      <c r="D30" s="43">
        <f t="shared" si="0"/>
        <v>88469.80667091666</v>
      </c>
      <c r="E30" s="43">
        <f t="shared" si="0"/>
        <v>86877.263855416662</v>
      </c>
      <c r="F30" s="42">
        <f t="shared" si="1"/>
        <v>77755.151150597914</v>
      </c>
      <c r="G30" s="43">
        <f t="shared" si="2"/>
        <v>80795.855385537507</v>
      </c>
      <c r="H30" s="43">
        <f t="shared" si="3"/>
        <v>83836.55962047707</v>
      </c>
      <c r="I30" s="42">
        <f t="shared" si="4"/>
        <v>86877.263855416662</v>
      </c>
      <c r="J30" s="43">
        <f t="shared" si="5"/>
        <v>89917.96809035624</v>
      </c>
      <c r="K30" s="43">
        <f t="shared" si="6"/>
        <v>92958.672325295833</v>
      </c>
      <c r="L30" s="43">
        <f t="shared" si="7"/>
        <v>95999.376560235411</v>
      </c>
      <c r="M30" s="43">
        <f t="shared" si="8"/>
        <v>99040.080795174988</v>
      </c>
      <c r="N30" s="43">
        <f t="shared" si="9"/>
        <v>102080.78503011458</v>
      </c>
      <c r="O30" s="43">
        <f t="shared" si="10"/>
        <v>105121.48926505416</v>
      </c>
      <c r="P30" s="43">
        <f t="shared" si="11"/>
        <v>108162.19349999375</v>
      </c>
      <c r="Q30" s="43">
        <f t="shared" si="12"/>
        <v>111202.89773493333</v>
      </c>
      <c r="R30" s="43">
        <f t="shared" si="13"/>
        <v>114243.60196987291</v>
      </c>
      <c r="S30" s="43">
        <f t="shared" si="14"/>
        <v>117284.3062048125</v>
      </c>
      <c r="T30" s="43">
        <f>SUM(E30*1.375)</f>
        <v>119456.23780119792</v>
      </c>
      <c r="U30" s="43">
        <f t="shared" si="24"/>
        <v>121628.16939758332</v>
      </c>
      <c r="V30" s="43">
        <f t="shared" si="16"/>
        <v>122714.13519577605</v>
      </c>
      <c r="W30" s="43">
        <f t="shared" si="17"/>
        <v>123800.10099396875</v>
      </c>
      <c r="X30" s="43">
        <f t="shared" si="18"/>
        <v>124886.06679216145</v>
      </c>
      <c r="Y30" s="50">
        <f t="shared" si="19"/>
        <v>125972.03259035415</v>
      </c>
      <c r="Z30" s="51">
        <f t="shared" si="20"/>
        <v>127057.99838854687</v>
      </c>
      <c r="AA30" s="51">
        <f t="shared" si="21"/>
        <v>128143.96418673958</v>
      </c>
      <c r="AB30" s="51">
        <f t="shared" si="22"/>
        <v>129229.92998493229</v>
      </c>
      <c r="AC30" s="51">
        <f t="shared" si="23"/>
        <v>130315.89578312499</v>
      </c>
      <c r="AD30" s="52">
        <v>19</v>
      </c>
      <c r="AE30" s="8"/>
      <c r="AF30" s="8"/>
      <c r="AG30" s="8"/>
      <c r="AH30"/>
      <c r="AI30"/>
      <c r="AJ30"/>
      <c r="AK30"/>
      <c r="AL30"/>
      <c r="AM30"/>
      <c r="AN30"/>
      <c r="AO30"/>
    </row>
    <row r="31" spans="1:41" ht="12" customHeight="1" x14ac:dyDescent="0.25">
      <c r="A31" s="53">
        <v>20</v>
      </c>
      <c r="B31" s="42">
        <v>71084</v>
      </c>
      <c r="C31" s="42">
        <v>69804</v>
      </c>
      <c r="D31" s="43">
        <f t="shared" si="0"/>
        <v>92942.786122333331</v>
      </c>
      <c r="E31" s="43">
        <f t="shared" si="0"/>
        <v>91269.177908999991</v>
      </c>
      <c r="F31" s="42">
        <f t="shared" si="1"/>
        <v>81685.91422855499</v>
      </c>
      <c r="G31" s="43">
        <f t="shared" si="2"/>
        <v>84880.33545536999</v>
      </c>
      <c r="H31" s="43">
        <f t="shared" si="3"/>
        <v>88074.75668218499</v>
      </c>
      <c r="I31" s="42">
        <f t="shared" si="4"/>
        <v>91269.177908999991</v>
      </c>
      <c r="J31" s="43">
        <f t="shared" si="5"/>
        <v>94463.599135814977</v>
      </c>
      <c r="K31" s="43">
        <f t="shared" si="6"/>
        <v>97658.020362629992</v>
      </c>
      <c r="L31" s="43">
        <f t="shared" si="7"/>
        <v>100852.44158944499</v>
      </c>
      <c r="M31" s="43">
        <f t="shared" si="8"/>
        <v>104046.86281625998</v>
      </c>
      <c r="N31" s="43">
        <f t="shared" si="9"/>
        <v>107241.28404307499</v>
      </c>
      <c r="O31" s="43">
        <f t="shared" si="10"/>
        <v>110435.70526988998</v>
      </c>
      <c r="P31" s="43">
        <f t="shared" si="11"/>
        <v>113630.12649670499</v>
      </c>
      <c r="Q31" s="43">
        <f t="shared" si="12"/>
        <v>116824.54772351999</v>
      </c>
      <c r="R31" s="43">
        <f t="shared" si="13"/>
        <v>120018.96895033498</v>
      </c>
      <c r="S31" s="43">
        <f t="shared" si="14"/>
        <v>123213.39017714999</v>
      </c>
      <c r="T31" s="43">
        <f t="shared" si="15"/>
        <v>125495.11962487499</v>
      </c>
      <c r="U31" s="43">
        <f t="shared" si="24"/>
        <v>127776.84907259997</v>
      </c>
      <c r="V31" s="43">
        <f t="shared" si="16"/>
        <v>128917.7137964625</v>
      </c>
      <c r="W31" s="43">
        <f t="shared" si="17"/>
        <v>130058.578520325</v>
      </c>
      <c r="X31" s="43">
        <f t="shared" si="18"/>
        <v>131199.44324418748</v>
      </c>
      <c r="Y31" s="50">
        <f t="shared" si="19"/>
        <v>132340.30796804998</v>
      </c>
      <c r="Z31" s="51">
        <f t="shared" si="20"/>
        <v>133481.17269191248</v>
      </c>
      <c r="AA31" s="51">
        <f t="shared" si="21"/>
        <v>134622.037415775</v>
      </c>
      <c r="AB31" s="51">
        <f t="shared" si="22"/>
        <v>135762.9021396375</v>
      </c>
      <c r="AC31" s="51">
        <f t="shared" si="23"/>
        <v>136903.7668635</v>
      </c>
      <c r="AD31" s="52">
        <v>20</v>
      </c>
      <c r="AE31" s="8"/>
      <c r="AF31" s="8"/>
      <c r="AG31" s="8"/>
      <c r="AH31"/>
      <c r="AI31"/>
      <c r="AJ31"/>
      <c r="AK31"/>
      <c r="AL31"/>
      <c r="AM31"/>
      <c r="AN31"/>
      <c r="AO31"/>
    </row>
    <row r="32" spans="1:41" ht="12" customHeight="1" x14ac:dyDescent="0.25">
      <c r="A32" s="53">
        <v>21</v>
      </c>
      <c r="B32" s="42">
        <v>74665</v>
      </c>
      <c r="C32" s="42">
        <v>73321</v>
      </c>
      <c r="D32" s="43">
        <f t="shared" si="0"/>
        <v>97624.96660041665</v>
      </c>
      <c r="E32" s="43">
        <f t="shared" si="0"/>
        <v>95867.677976416642</v>
      </c>
      <c r="F32" s="42">
        <f t="shared" si="1"/>
        <v>85801.571788892892</v>
      </c>
      <c r="G32" s="43">
        <f t="shared" si="2"/>
        <v>89156.94051806748</v>
      </c>
      <c r="H32" s="43">
        <f t="shared" si="3"/>
        <v>92512.309247242054</v>
      </c>
      <c r="I32" s="42">
        <f t="shared" si="4"/>
        <v>95867.677976416642</v>
      </c>
      <c r="J32" s="43">
        <f>SUM(E32*1.035)</f>
        <v>99223.046705591216</v>
      </c>
      <c r="K32" s="43">
        <f t="shared" si="6"/>
        <v>102578.41543476582</v>
      </c>
      <c r="L32" s="43">
        <f t="shared" si="7"/>
        <v>105933.78416394039</v>
      </c>
      <c r="M32" s="43">
        <f t="shared" si="8"/>
        <v>109289.15289311497</v>
      </c>
      <c r="N32" s="43">
        <f t="shared" si="9"/>
        <v>112644.52162228955</v>
      </c>
      <c r="O32" s="43">
        <f t="shared" si="10"/>
        <v>115999.89035146413</v>
      </c>
      <c r="P32" s="43">
        <f t="shared" si="11"/>
        <v>119355.25908063873</v>
      </c>
      <c r="Q32" s="43">
        <f t="shared" si="12"/>
        <v>122710.6278098133</v>
      </c>
      <c r="R32" s="43">
        <f t="shared" si="13"/>
        <v>126065.99653898788</v>
      </c>
      <c r="S32" s="43">
        <f t="shared" si="14"/>
        <v>129421.36526816248</v>
      </c>
      <c r="T32" s="43">
        <f t="shared" si="15"/>
        <v>131818.05721757287</v>
      </c>
      <c r="U32" s="43">
        <f t="shared" si="24"/>
        <v>134214.7491669833</v>
      </c>
      <c r="V32" s="43">
        <f t="shared" si="16"/>
        <v>135413.09514168851</v>
      </c>
      <c r="W32" s="43">
        <f t="shared" si="17"/>
        <v>136611.44111639372</v>
      </c>
      <c r="X32" s="43">
        <f t="shared" si="18"/>
        <v>137809.78709109893</v>
      </c>
      <c r="Y32" s="50">
        <f t="shared" si="19"/>
        <v>139008.13306580414</v>
      </c>
      <c r="Z32" s="51">
        <f t="shared" si="20"/>
        <v>140206.47904050932</v>
      </c>
      <c r="AA32" s="51">
        <f t="shared" si="21"/>
        <v>141404.82501521456</v>
      </c>
      <c r="AB32" s="51">
        <f t="shared" si="22"/>
        <v>142603.17098991977</v>
      </c>
      <c r="AC32" s="51">
        <f t="shared" si="23"/>
        <v>143801.51696462496</v>
      </c>
      <c r="AD32" s="52">
        <v>21</v>
      </c>
      <c r="AE32" s="8"/>
      <c r="AF32" s="8"/>
      <c r="AG32" s="8"/>
      <c r="AH32"/>
      <c r="AI32"/>
      <c r="AJ32"/>
      <c r="AK32"/>
      <c r="AL32"/>
      <c r="AM32"/>
      <c r="AN32"/>
      <c r="AO32"/>
    </row>
    <row r="33" spans="1:41" ht="12" customHeight="1" x14ac:dyDescent="0.25">
      <c r="A33" s="53">
        <v>22</v>
      </c>
      <c r="B33" s="42">
        <v>78408</v>
      </c>
      <c r="C33" s="42">
        <v>76997</v>
      </c>
      <c r="D33" s="43">
        <f t="shared" si="0"/>
        <v>102518.963118</v>
      </c>
      <c r="E33" s="43">
        <f t="shared" si="0"/>
        <v>100674.07156408334</v>
      </c>
      <c r="F33" s="42">
        <f t="shared" si="1"/>
        <v>90103.294049854594</v>
      </c>
      <c r="G33" s="43">
        <f t="shared" si="2"/>
        <v>93626.886554597513</v>
      </c>
      <c r="H33" s="43">
        <f t="shared" si="3"/>
        <v>97150.479059340418</v>
      </c>
      <c r="I33" s="42">
        <f t="shared" si="4"/>
        <v>100674.07156408334</v>
      </c>
      <c r="J33" s="43">
        <f t="shared" si="5"/>
        <v>104197.66406882624</v>
      </c>
      <c r="K33" s="43">
        <f t="shared" si="6"/>
        <v>107721.25657356918</v>
      </c>
      <c r="L33" s="43">
        <f t="shared" si="7"/>
        <v>111244.84907831208</v>
      </c>
      <c r="M33" s="43">
        <f t="shared" si="8"/>
        <v>114768.441583055</v>
      </c>
      <c r="N33" s="43">
        <f t="shared" si="9"/>
        <v>118292.03408779793</v>
      </c>
      <c r="O33" s="43">
        <f t="shared" si="10"/>
        <v>121815.62659254084</v>
      </c>
      <c r="P33" s="43">
        <f t="shared" si="11"/>
        <v>125339.21909728377</v>
      </c>
      <c r="Q33" s="43">
        <f t="shared" si="12"/>
        <v>128862.81160202668</v>
      </c>
      <c r="R33" s="43">
        <f t="shared" si="13"/>
        <v>132386.40410676959</v>
      </c>
      <c r="S33" s="43">
        <f t="shared" si="14"/>
        <v>135909.99661151253</v>
      </c>
      <c r="T33" s="43">
        <f t="shared" si="15"/>
        <v>138426.84840061457</v>
      </c>
      <c r="U33" s="43">
        <f t="shared" si="24"/>
        <v>140943.70018971665</v>
      </c>
      <c r="V33" s="43">
        <f t="shared" si="16"/>
        <v>142202.12608426771</v>
      </c>
      <c r="W33" s="43">
        <f t="shared" si="17"/>
        <v>143460.55197881875</v>
      </c>
      <c r="X33" s="43">
        <f t="shared" si="18"/>
        <v>144718.97787336979</v>
      </c>
      <c r="Y33" s="50">
        <f t="shared" si="19"/>
        <v>145977.40376792083</v>
      </c>
      <c r="Z33" s="51">
        <f t="shared" si="20"/>
        <v>147235.82966247186</v>
      </c>
      <c r="AA33" s="51">
        <f t="shared" si="21"/>
        <v>148494.25555702293</v>
      </c>
      <c r="AB33" s="51">
        <f t="shared" si="22"/>
        <v>149752.68145157397</v>
      </c>
      <c r="AC33" s="51">
        <f t="shared" si="23"/>
        <v>151011.10734612501</v>
      </c>
      <c r="AD33" s="52">
        <v>22</v>
      </c>
      <c r="AE33" s="8"/>
      <c r="AF33" s="8"/>
      <c r="AG33" s="8"/>
      <c r="AH33"/>
      <c r="AI33"/>
      <c r="AJ33"/>
      <c r="AK33"/>
      <c r="AL33"/>
      <c r="AM33"/>
      <c r="AN33"/>
      <c r="AO33"/>
    </row>
    <row r="34" spans="1:41" ht="12" customHeight="1" x14ac:dyDescent="0.25">
      <c r="A34" s="53">
        <v>23</v>
      </c>
      <c r="B34" s="42">
        <v>82315</v>
      </c>
      <c r="C34" s="42">
        <v>80833</v>
      </c>
      <c r="D34" s="43">
        <f t="shared" si="0"/>
        <v>107627.39068791665</v>
      </c>
      <c r="E34" s="43">
        <f t="shared" si="0"/>
        <v>105689.66617841665</v>
      </c>
      <c r="F34" s="42">
        <f t="shared" si="1"/>
        <v>94592.251229682908</v>
      </c>
      <c r="G34" s="43">
        <f t="shared" si="2"/>
        <v>98291.389545927494</v>
      </c>
      <c r="H34" s="43">
        <f t="shared" si="3"/>
        <v>101990.52786217206</v>
      </c>
      <c r="I34" s="42">
        <f t="shared" si="4"/>
        <v>105689.66617841665</v>
      </c>
      <c r="J34" s="43">
        <f t="shared" si="5"/>
        <v>109388.80449466122</v>
      </c>
      <c r="K34" s="43">
        <f t="shared" si="6"/>
        <v>113087.94281090582</v>
      </c>
      <c r="L34" s="43">
        <f t="shared" si="7"/>
        <v>116787.08112715039</v>
      </c>
      <c r="M34" s="43">
        <f t="shared" si="8"/>
        <v>120486.21944339498</v>
      </c>
      <c r="N34" s="43">
        <f t="shared" si="9"/>
        <v>124185.35775963956</v>
      </c>
      <c r="O34" s="43">
        <f t="shared" si="10"/>
        <v>127884.49607588415</v>
      </c>
      <c r="P34" s="43">
        <f t="shared" si="11"/>
        <v>131583.63439212873</v>
      </c>
      <c r="Q34" s="43">
        <f t="shared" si="12"/>
        <v>135282.77270837332</v>
      </c>
      <c r="R34" s="43">
        <f t="shared" si="13"/>
        <v>138981.91102461788</v>
      </c>
      <c r="S34" s="43">
        <f t="shared" si="14"/>
        <v>142681.04934086249</v>
      </c>
      <c r="T34" s="43">
        <f t="shared" si="15"/>
        <v>145323.2909953229</v>
      </c>
      <c r="U34" s="43">
        <f t="shared" si="24"/>
        <v>147965.5326497833</v>
      </c>
      <c r="V34" s="43">
        <f t="shared" si="16"/>
        <v>149286.65347701352</v>
      </c>
      <c r="W34" s="43">
        <f t="shared" si="17"/>
        <v>150607.77430424374</v>
      </c>
      <c r="X34" s="43">
        <f t="shared" si="18"/>
        <v>151928.89513147392</v>
      </c>
      <c r="Y34" s="50">
        <f t="shared" si="19"/>
        <v>153250.01595870414</v>
      </c>
      <c r="Z34" s="51">
        <f t="shared" si="20"/>
        <v>154571.13678593433</v>
      </c>
      <c r="AA34" s="51">
        <f t="shared" si="21"/>
        <v>155892.25761316458</v>
      </c>
      <c r="AB34" s="51">
        <f t="shared" si="22"/>
        <v>157213.37844039476</v>
      </c>
      <c r="AC34" s="51">
        <f t="shared" si="23"/>
        <v>158534.49926762498</v>
      </c>
      <c r="AD34" s="52">
        <v>23</v>
      </c>
      <c r="AE34" s="8"/>
      <c r="AF34" s="75"/>
      <c r="AG34" s="137"/>
      <c r="AH34"/>
      <c r="AI34"/>
      <c r="AJ34"/>
      <c r="AK34"/>
      <c r="AL34"/>
      <c r="AM34"/>
      <c r="AN34"/>
      <c r="AO34"/>
    </row>
    <row r="35" spans="1:41" ht="12" customHeight="1" x14ac:dyDescent="0.25">
      <c r="A35" s="53">
        <v>24</v>
      </c>
      <c r="B35" s="42">
        <v>86387</v>
      </c>
      <c r="C35" s="42">
        <v>84832</v>
      </c>
      <c r="D35" s="43">
        <f t="shared" si="0"/>
        <v>112951.55681658332</v>
      </c>
      <c r="E35" s="43">
        <f t="shared" si="0"/>
        <v>110918.38433866664</v>
      </c>
      <c r="F35" s="42">
        <f t="shared" si="1"/>
        <v>99271.95398310665</v>
      </c>
      <c r="G35" s="43">
        <f t="shared" si="2"/>
        <v>103154.09743495999</v>
      </c>
      <c r="H35" s="43">
        <f t="shared" si="3"/>
        <v>107036.24088681331</v>
      </c>
      <c r="I35" s="42">
        <f t="shared" si="4"/>
        <v>110918.38433866664</v>
      </c>
      <c r="J35" s="43">
        <f t="shared" si="5"/>
        <v>114800.52779051996</v>
      </c>
      <c r="K35" s="43">
        <f t="shared" si="6"/>
        <v>118682.67124237331</v>
      </c>
      <c r="L35" s="43">
        <f t="shared" si="7"/>
        <v>122564.81469422663</v>
      </c>
      <c r="M35" s="43">
        <f t="shared" si="8"/>
        <v>126446.95814607997</v>
      </c>
      <c r="N35" s="43">
        <f t="shared" si="9"/>
        <v>130329.1015979333</v>
      </c>
      <c r="O35" s="43">
        <f t="shared" si="10"/>
        <v>134211.24504978664</v>
      </c>
      <c r="P35" s="43">
        <f t="shared" si="11"/>
        <v>138093.38850163997</v>
      </c>
      <c r="Q35" s="43">
        <f t="shared" si="12"/>
        <v>141975.53195349331</v>
      </c>
      <c r="R35" s="43">
        <f t="shared" si="13"/>
        <v>145857.67540534661</v>
      </c>
      <c r="S35" s="43">
        <f t="shared" si="14"/>
        <v>149739.81885719998</v>
      </c>
      <c r="T35" s="43">
        <f t="shared" si="15"/>
        <v>152512.77846566663</v>
      </c>
      <c r="U35" s="43">
        <f t="shared" si="24"/>
        <v>155285.73807413329</v>
      </c>
      <c r="V35" s="43">
        <f t="shared" si="16"/>
        <v>156672.21787836665</v>
      </c>
      <c r="W35" s="43">
        <f t="shared" si="17"/>
        <v>158058.69768259997</v>
      </c>
      <c r="X35" s="43">
        <f t="shared" si="18"/>
        <v>159445.1774868333</v>
      </c>
      <c r="Y35" s="50">
        <f t="shared" si="19"/>
        <v>160831.65729106663</v>
      </c>
      <c r="Z35" s="51">
        <f t="shared" si="20"/>
        <v>162218.13709529996</v>
      </c>
      <c r="AA35" s="51">
        <f t="shared" si="21"/>
        <v>163604.61689953331</v>
      </c>
      <c r="AB35" s="51">
        <f t="shared" si="22"/>
        <v>164991.09670376664</v>
      </c>
      <c r="AC35" s="51">
        <f t="shared" si="23"/>
        <v>166377.57650799997</v>
      </c>
      <c r="AD35" s="52">
        <v>24</v>
      </c>
      <c r="AE35" s="8"/>
      <c r="AF35" s="8"/>
      <c r="AG35" s="8"/>
      <c r="AH35"/>
      <c r="AI35"/>
      <c r="AJ35"/>
      <c r="AK35"/>
      <c r="AL35"/>
      <c r="AM35"/>
      <c r="AN35"/>
      <c r="AO35"/>
    </row>
    <row r="36" spans="1:41" ht="12" customHeight="1" x14ac:dyDescent="0.25">
      <c r="A36" s="53">
        <v>25</v>
      </c>
      <c r="B36" s="42">
        <v>90629</v>
      </c>
      <c r="C36" s="42">
        <v>88998</v>
      </c>
      <c r="D36" s="43">
        <f t="shared" si="0"/>
        <v>118497.99903608333</v>
      </c>
      <c r="E36" s="43">
        <f t="shared" si="0"/>
        <v>116365.4560705</v>
      </c>
      <c r="F36" s="42">
        <f t="shared" si="1"/>
        <v>104147.08318309751</v>
      </c>
      <c r="G36" s="43">
        <f t="shared" si="2"/>
        <v>108219.87414556502</v>
      </c>
      <c r="H36" s="43">
        <f t="shared" si="3"/>
        <v>112292.6651080325</v>
      </c>
      <c r="I36" s="42">
        <f t="shared" si="4"/>
        <v>116365.4560705</v>
      </c>
      <c r="J36" s="43">
        <f t="shared" si="5"/>
        <v>120438.2470329675</v>
      </c>
      <c r="K36" s="43">
        <f t="shared" si="6"/>
        <v>124511.03799543501</v>
      </c>
      <c r="L36" s="43">
        <f t="shared" si="7"/>
        <v>128583.8289579025</v>
      </c>
      <c r="M36" s="43">
        <f t="shared" si="8"/>
        <v>132656.61992036999</v>
      </c>
      <c r="N36" s="43">
        <f t="shared" si="9"/>
        <v>136729.41088283752</v>
      </c>
      <c r="O36" s="43">
        <f t="shared" si="10"/>
        <v>140802.20184530501</v>
      </c>
      <c r="P36" s="43">
        <f t="shared" si="11"/>
        <v>144874.99280777251</v>
      </c>
      <c r="Q36" s="43">
        <f t="shared" si="12"/>
        <v>148947.78377024</v>
      </c>
      <c r="R36" s="43">
        <f t="shared" si="13"/>
        <v>153020.57473270749</v>
      </c>
      <c r="S36" s="43">
        <f t="shared" si="14"/>
        <v>157093.36569517502</v>
      </c>
      <c r="T36" s="43">
        <f t="shared" si="15"/>
        <v>160002.5020969375</v>
      </c>
      <c r="U36" s="43">
        <f t="shared" si="24"/>
        <v>162911.63849869999</v>
      </c>
      <c r="V36" s="43">
        <f t="shared" si="16"/>
        <v>164366.20669958126</v>
      </c>
      <c r="W36" s="43">
        <f t="shared" si="17"/>
        <v>165820.77490046251</v>
      </c>
      <c r="X36" s="43">
        <f t="shared" si="18"/>
        <v>167275.34310134375</v>
      </c>
      <c r="Y36" s="50">
        <f t="shared" si="19"/>
        <v>168729.91130222499</v>
      </c>
      <c r="Z36" s="51">
        <f t="shared" si="20"/>
        <v>170184.47950310624</v>
      </c>
      <c r="AA36" s="51">
        <f t="shared" si="21"/>
        <v>171639.04770398751</v>
      </c>
      <c r="AB36" s="51">
        <f t="shared" si="22"/>
        <v>173093.61590486876</v>
      </c>
      <c r="AC36" s="51">
        <f t="shared" si="23"/>
        <v>174548.18410575</v>
      </c>
      <c r="AD36" s="52">
        <v>25</v>
      </c>
      <c r="AE36" s="8"/>
      <c r="AF36" s="8"/>
      <c r="AG36" s="8"/>
      <c r="AH36"/>
      <c r="AI36"/>
      <c r="AJ36"/>
      <c r="AK36"/>
      <c r="AL36"/>
      <c r="AM36"/>
      <c r="AN36"/>
      <c r="AO36"/>
    </row>
    <row r="37" spans="1:41" ht="12" customHeight="1" x14ac:dyDescent="0.25">
      <c r="A37" s="53">
        <v>26</v>
      </c>
      <c r="B37" s="42">
        <v>95041</v>
      </c>
      <c r="C37" s="42">
        <v>93330</v>
      </c>
      <c r="D37" s="43">
        <f t="shared" si="0"/>
        <v>124266.71734641666</v>
      </c>
      <c r="E37" s="43">
        <f t="shared" si="0"/>
        <v>122029.5738675</v>
      </c>
      <c r="F37" s="42">
        <f t="shared" si="1"/>
        <v>109216.46861141251</v>
      </c>
      <c r="G37" s="43">
        <f t="shared" si="2"/>
        <v>113487.50369677501</v>
      </c>
      <c r="H37" s="43">
        <f t="shared" si="3"/>
        <v>117758.5387821375</v>
      </c>
      <c r="I37" s="42">
        <f t="shared" si="4"/>
        <v>122029.5738675</v>
      </c>
      <c r="J37" s="43">
        <f t="shared" si="5"/>
        <v>126300.60895286249</v>
      </c>
      <c r="K37" s="43">
        <f t="shared" si="6"/>
        <v>130571.64403822501</v>
      </c>
      <c r="L37" s="43">
        <f t="shared" si="7"/>
        <v>134842.6791235875</v>
      </c>
      <c r="M37" s="43">
        <f t="shared" si="8"/>
        <v>139113.71420895</v>
      </c>
      <c r="N37" s="43">
        <f t="shared" si="9"/>
        <v>143384.7492943125</v>
      </c>
      <c r="O37" s="43">
        <f t="shared" si="10"/>
        <v>147655.78437967499</v>
      </c>
      <c r="P37" s="43">
        <f t="shared" si="11"/>
        <v>151926.81946503752</v>
      </c>
      <c r="Q37" s="43">
        <f t="shared" si="12"/>
        <v>156197.85455040002</v>
      </c>
      <c r="R37" s="43">
        <f t="shared" si="13"/>
        <v>160468.88963576249</v>
      </c>
      <c r="S37" s="43">
        <f t="shared" si="14"/>
        <v>164739.92472112502</v>
      </c>
      <c r="T37" s="43">
        <f t="shared" si="15"/>
        <v>167790.6640678125</v>
      </c>
      <c r="U37" s="43">
        <f t="shared" si="24"/>
        <v>170841.4034145</v>
      </c>
      <c r="V37" s="43">
        <f t="shared" si="16"/>
        <v>172366.77308784376</v>
      </c>
      <c r="W37" s="43">
        <f t="shared" si="17"/>
        <v>173892.14276118751</v>
      </c>
      <c r="X37" s="43">
        <f t="shared" si="18"/>
        <v>175417.51243453127</v>
      </c>
      <c r="Y37" s="50">
        <f t="shared" si="19"/>
        <v>176942.88210787499</v>
      </c>
      <c r="Z37" s="51">
        <f t="shared" si="20"/>
        <v>178468.25178121874</v>
      </c>
      <c r="AA37" s="51">
        <f t="shared" si="21"/>
        <v>179993.62145456253</v>
      </c>
      <c r="AB37" s="51">
        <f t="shared" si="22"/>
        <v>181518.99112790625</v>
      </c>
      <c r="AC37" s="51">
        <f t="shared" si="23"/>
        <v>183044.36080125</v>
      </c>
      <c r="AD37" s="52">
        <v>26</v>
      </c>
      <c r="AE37" s="8"/>
      <c r="AF37" s="8"/>
      <c r="AG37" s="8"/>
      <c r="AH37"/>
      <c r="AI37"/>
      <c r="AJ37"/>
      <c r="AK37"/>
      <c r="AL37"/>
      <c r="AM37"/>
      <c r="AN37"/>
      <c r="AO37"/>
    </row>
    <row r="38" spans="1:41" ht="12" customHeight="1" x14ac:dyDescent="0.25">
      <c r="A38" s="53">
        <v>27</v>
      </c>
      <c r="B38" s="42">
        <v>99627</v>
      </c>
      <c r="C38" s="42">
        <v>97834</v>
      </c>
      <c r="D38" s="43">
        <f t="shared" si="0"/>
        <v>130262.94177324999</v>
      </c>
      <c r="E38" s="43">
        <f t="shared" si="0"/>
        <v>127918.58276816666</v>
      </c>
      <c r="F38" s="42">
        <f t="shared" si="1"/>
        <v>114487.13157750916</v>
      </c>
      <c r="G38" s="43">
        <f t="shared" si="2"/>
        <v>118964.28197439499</v>
      </c>
      <c r="H38" s="43">
        <f t="shared" si="3"/>
        <v>123441.43237128083</v>
      </c>
      <c r="I38" s="42">
        <f t="shared" si="4"/>
        <v>127918.58276816666</v>
      </c>
      <c r="J38" s="43">
        <f t="shared" si="5"/>
        <v>132395.73316505249</v>
      </c>
      <c r="K38" s="43">
        <f t="shared" si="6"/>
        <v>136872.88356193833</v>
      </c>
      <c r="L38" s="43">
        <f t="shared" si="7"/>
        <v>141350.03395882415</v>
      </c>
      <c r="M38" s="43">
        <f t="shared" si="8"/>
        <v>145827.18435570996</v>
      </c>
      <c r="N38" s="43">
        <f t="shared" si="9"/>
        <v>150304.33475259584</v>
      </c>
      <c r="O38" s="43">
        <f t="shared" si="10"/>
        <v>154781.48514948165</v>
      </c>
      <c r="P38" s="43">
        <f t="shared" si="11"/>
        <v>159258.6355463675</v>
      </c>
      <c r="Q38" s="43">
        <f t="shared" si="12"/>
        <v>163735.78594325332</v>
      </c>
      <c r="R38" s="43">
        <f t="shared" si="13"/>
        <v>168212.93634013916</v>
      </c>
      <c r="S38" s="43">
        <f t="shared" si="14"/>
        <v>172690.08673702501</v>
      </c>
      <c r="T38" s="43">
        <f t="shared" si="15"/>
        <v>175888.05130622914</v>
      </c>
      <c r="U38" s="43">
        <f t="shared" si="24"/>
        <v>179086.01587543331</v>
      </c>
      <c r="V38" s="43">
        <f t="shared" si="16"/>
        <v>180684.99816003541</v>
      </c>
      <c r="W38" s="43">
        <f t="shared" si="17"/>
        <v>182283.98044463748</v>
      </c>
      <c r="X38" s="43">
        <f t="shared" si="18"/>
        <v>183882.96272923957</v>
      </c>
      <c r="Y38" s="50">
        <f t="shared" si="19"/>
        <v>185481.94501384164</v>
      </c>
      <c r="Z38" s="51">
        <f t="shared" si="20"/>
        <v>187080.92729844371</v>
      </c>
      <c r="AA38" s="51">
        <f t="shared" si="21"/>
        <v>188679.90958304584</v>
      </c>
      <c r="AB38" s="51">
        <f t="shared" si="22"/>
        <v>190278.89186764791</v>
      </c>
      <c r="AC38" s="51">
        <f t="shared" si="23"/>
        <v>191877.87415224998</v>
      </c>
      <c r="AD38" s="52">
        <v>27</v>
      </c>
      <c r="AE38" s="8"/>
      <c r="AF38" s="8"/>
      <c r="AG38" s="8"/>
      <c r="AH38"/>
      <c r="AI38"/>
      <c r="AJ38"/>
      <c r="AK38"/>
      <c r="AL38"/>
      <c r="AM38"/>
      <c r="AN38"/>
      <c r="AO38"/>
    </row>
    <row r="39" spans="1:41" ht="12" customHeight="1" x14ac:dyDescent="0.25">
      <c r="A39" s="53">
        <v>28</v>
      </c>
      <c r="B39" s="42">
        <v>104388</v>
      </c>
      <c r="C39" s="42">
        <v>102509</v>
      </c>
      <c r="D39" s="43">
        <f t="shared" si="0"/>
        <v>136487.979823</v>
      </c>
      <c r="E39" s="43">
        <f t="shared" si="0"/>
        <v>134031.1752660833</v>
      </c>
      <c r="F39" s="42">
        <f t="shared" si="1"/>
        <v>119957.90186314455</v>
      </c>
      <c r="G39" s="43">
        <f t="shared" si="2"/>
        <v>124648.99299745748</v>
      </c>
      <c r="H39" s="43">
        <f t="shared" si="3"/>
        <v>129340.08413177037</v>
      </c>
      <c r="I39" s="42">
        <f t="shared" si="4"/>
        <v>134031.1752660833</v>
      </c>
      <c r="J39" s="43">
        <f t="shared" si="5"/>
        <v>138722.26640039621</v>
      </c>
      <c r="K39" s="43">
        <f t="shared" si="6"/>
        <v>143413.35753470915</v>
      </c>
      <c r="L39" s="43">
        <f t="shared" si="7"/>
        <v>148104.44866902204</v>
      </c>
      <c r="M39" s="43">
        <f t="shared" si="8"/>
        <v>152795.53980333495</v>
      </c>
      <c r="N39" s="43">
        <f t="shared" si="9"/>
        <v>157486.63093764789</v>
      </c>
      <c r="O39" s="43">
        <f t="shared" si="10"/>
        <v>162177.7220719608</v>
      </c>
      <c r="P39" s="43">
        <f t="shared" si="11"/>
        <v>166868.81320627371</v>
      </c>
      <c r="Q39" s="43">
        <f t="shared" si="12"/>
        <v>171559.90434058663</v>
      </c>
      <c r="R39" s="43">
        <f t="shared" si="13"/>
        <v>176250.99547489954</v>
      </c>
      <c r="S39" s="43">
        <f t="shared" si="14"/>
        <v>180942.08660921248</v>
      </c>
      <c r="T39" s="43">
        <f t="shared" si="15"/>
        <v>184292.86599086455</v>
      </c>
      <c r="U39" s="43">
        <f t="shared" si="24"/>
        <v>187643.64537251662</v>
      </c>
      <c r="V39" s="43">
        <f t="shared" si="16"/>
        <v>189319.03506334269</v>
      </c>
      <c r="W39" s="43">
        <f t="shared" si="17"/>
        <v>190994.42475416872</v>
      </c>
      <c r="X39" s="43">
        <f t="shared" si="18"/>
        <v>192669.81444499476</v>
      </c>
      <c r="Y39" s="50">
        <f t="shared" si="19"/>
        <v>194345.20413582079</v>
      </c>
      <c r="Z39" s="51">
        <f t="shared" si="20"/>
        <v>196020.59382664683</v>
      </c>
      <c r="AA39" s="51">
        <f t="shared" si="21"/>
        <v>197695.98351747289</v>
      </c>
      <c r="AB39" s="51">
        <f t="shared" si="22"/>
        <v>199371.37320829893</v>
      </c>
      <c r="AC39" s="51">
        <f t="shared" si="23"/>
        <v>201046.76289912494</v>
      </c>
      <c r="AD39" s="52">
        <v>28</v>
      </c>
      <c r="AE39" s="8"/>
      <c r="AF39" s="8"/>
      <c r="AG39" s="8"/>
      <c r="AH39"/>
      <c r="AI39"/>
      <c r="AJ39"/>
      <c r="AK39"/>
      <c r="AL39"/>
      <c r="AM39"/>
      <c r="AN39"/>
      <c r="AO39"/>
    </row>
    <row r="40" spans="1:41" ht="12" customHeight="1" x14ac:dyDescent="0.25">
      <c r="A40" s="53">
        <v>29</v>
      </c>
      <c r="B40" s="42">
        <v>109327</v>
      </c>
      <c r="C40" s="42">
        <v>107359</v>
      </c>
      <c r="D40" s="43">
        <f t="shared" si="0"/>
        <v>142945.75401491669</v>
      </c>
      <c r="E40" s="43">
        <f t="shared" si="0"/>
        <v>140372.58138691669</v>
      </c>
      <c r="F40" s="42">
        <f t="shared" si="1"/>
        <v>125633.46034129044</v>
      </c>
      <c r="G40" s="43">
        <f t="shared" si="2"/>
        <v>130546.50068983252</v>
      </c>
      <c r="H40" s="43">
        <f t="shared" si="3"/>
        <v>135459.54103837459</v>
      </c>
      <c r="I40" s="42">
        <f t="shared" si="4"/>
        <v>140372.58138691669</v>
      </c>
      <c r="J40" s="43">
        <f t="shared" si="5"/>
        <v>145285.62173545876</v>
      </c>
      <c r="K40" s="43">
        <f t="shared" si="6"/>
        <v>150198.66208400085</v>
      </c>
      <c r="L40" s="43">
        <f t="shared" si="7"/>
        <v>155111.70243254295</v>
      </c>
      <c r="M40" s="43">
        <f t="shared" si="8"/>
        <v>160024.74278108502</v>
      </c>
      <c r="N40" s="43">
        <f t="shared" si="9"/>
        <v>164937.78312962712</v>
      </c>
      <c r="O40" s="43">
        <f t="shared" si="10"/>
        <v>169850.82347816919</v>
      </c>
      <c r="P40" s="43">
        <f t="shared" si="11"/>
        <v>174763.86382671128</v>
      </c>
      <c r="Q40" s="43">
        <f t="shared" si="12"/>
        <v>179676.90417525335</v>
      </c>
      <c r="R40" s="43">
        <f t="shared" si="13"/>
        <v>184589.94452379545</v>
      </c>
      <c r="S40" s="43">
        <f t="shared" si="14"/>
        <v>189502.98487233755</v>
      </c>
      <c r="T40" s="43">
        <f t="shared" si="15"/>
        <v>193012.29940701043</v>
      </c>
      <c r="U40" s="43">
        <f t="shared" si="24"/>
        <v>196521.61394168335</v>
      </c>
      <c r="V40" s="43">
        <f t="shared" si="16"/>
        <v>198276.27120901985</v>
      </c>
      <c r="W40" s="43">
        <f t="shared" si="17"/>
        <v>200030.92847635629</v>
      </c>
      <c r="X40" s="43">
        <f t="shared" si="18"/>
        <v>201785.58574369273</v>
      </c>
      <c r="Y40" s="50">
        <f t="shared" si="19"/>
        <v>203540.2430110292</v>
      </c>
      <c r="Z40" s="51">
        <f t="shared" si="20"/>
        <v>205294.90027836565</v>
      </c>
      <c r="AA40" s="51">
        <f t="shared" si="21"/>
        <v>207049.55754570212</v>
      </c>
      <c r="AB40" s="51">
        <f t="shared" si="22"/>
        <v>208804.21481303859</v>
      </c>
      <c r="AC40" s="51">
        <f t="shared" si="23"/>
        <v>210558.87208037503</v>
      </c>
      <c r="AD40" s="52">
        <v>29</v>
      </c>
      <c r="AE40" s="8"/>
      <c r="AF40" s="8"/>
      <c r="AG40" s="8"/>
      <c r="AH40"/>
      <c r="AI40"/>
      <c r="AJ40"/>
      <c r="AK40"/>
      <c r="AL40"/>
      <c r="AM40"/>
      <c r="AN40"/>
      <c r="AO40"/>
    </row>
    <row r="41" spans="1:41" ht="12" customHeight="1" x14ac:dyDescent="0.25">
      <c r="A41" s="41">
        <v>30</v>
      </c>
      <c r="B41" s="57">
        <v>114444</v>
      </c>
      <c r="C41" s="57">
        <v>112384</v>
      </c>
      <c r="D41" s="51">
        <f t="shared" si="0"/>
        <v>149636.26434899998</v>
      </c>
      <c r="E41" s="51">
        <f t="shared" si="0"/>
        <v>146942.80113066669</v>
      </c>
      <c r="F41" s="57">
        <f t="shared" si="1"/>
        <v>131513.80701194669</v>
      </c>
      <c r="G41" s="51">
        <f t="shared" si="2"/>
        <v>136656.80505152003</v>
      </c>
      <c r="H41" s="51">
        <f t="shared" si="3"/>
        <v>141799.80309109334</v>
      </c>
      <c r="I41" s="57">
        <f t="shared" si="4"/>
        <v>146942.80113066669</v>
      </c>
      <c r="J41" s="51">
        <f t="shared" si="5"/>
        <v>152085.79917024</v>
      </c>
      <c r="K41" s="51">
        <f t="shared" si="6"/>
        <v>157228.79720981338</v>
      </c>
      <c r="L41" s="51">
        <f t="shared" si="7"/>
        <v>162371.79524938669</v>
      </c>
      <c r="M41" s="51">
        <f t="shared" si="8"/>
        <v>167514.79328896001</v>
      </c>
      <c r="N41" s="51">
        <f t="shared" si="9"/>
        <v>172657.79132853338</v>
      </c>
      <c r="O41" s="51">
        <f t="shared" si="10"/>
        <v>177800.78936810669</v>
      </c>
      <c r="P41" s="51">
        <f t="shared" si="11"/>
        <v>182943.78740768004</v>
      </c>
      <c r="Q41" s="51">
        <f t="shared" si="12"/>
        <v>188086.78544725335</v>
      </c>
      <c r="R41" s="51">
        <f t="shared" si="13"/>
        <v>193229.78348682669</v>
      </c>
      <c r="S41" s="51">
        <f t="shared" si="14"/>
        <v>198372.78152640004</v>
      </c>
      <c r="T41" s="51">
        <f t="shared" si="15"/>
        <v>202046.3515546667</v>
      </c>
      <c r="U41" s="51">
        <f t="shared" si="24"/>
        <v>205719.92158293334</v>
      </c>
      <c r="V41" s="43">
        <f t="shared" si="16"/>
        <v>207556.70659706672</v>
      </c>
      <c r="W41" s="43">
        <f t="shared" si="17"/>
        <v>209393.49161120004</v>
      </c>
      <c r="X41" s="43">
        <f t="shared" si="18"/>
        <v>211230.27662533335</v>
      </c>
      <c r="Y41" s="50">
        <f t="shared" si="19"/>
        <v>213067.0616394667</v>
      </c>
      <c r="Z41" s="51">
        <f t="shared" si="20"/>
        <v>214903.84665360002</v>
      </c>
      <c r="AA41" s="51">
        <f t="shared" si="21"/>
        <v>216740.63166773337</v>
      </c>
      <c r="AB41" s="51">
        <f t="shared" si="22"/>
        <v>218577.41668186671</v>
      </c>
      <c r="AC41" s="51">
        <f t="shared" si="23"/>
        <v>220414.20169600003</v>
      </c>
      <c r="AD41" s="52">
        <v>30</v>
      </c>
      <c r="AE41" s="8"/>
      <c r="AF41" s="8"/>
      <c r="AG41" s="8"/>
      <c r="AH41"/>
      <c r="AI41"/>
      <c r="AJ41"/>
      <c r="AK41"/>
      <c r="AL41"/>
      <c r="AM41"/>
      <c r="AN41"/>
      <c r="AO41"/>
    </row>
    <row r="42" spans="1:41" ht="12" customHeight="1" thickBot="1" x14ac:dyDescent="0.3">
      <c r="A42" s="58">
        <v>31</v>
      </c>
      <c r="B42" s="59">
        <v>119744</v>
      </c>
      <c r="C42" s="59">
        <v>117589</v>
      </c>
      <c r="D42" s="60">
        <f t="shared" si="0"/>
        <v>156566.04835733332</v>
      </c>
      <c r="E42" s="60">
        <f t="shared" si="0"/>
        <v>153748.37202941667</v>
      </c>
      <c r="F42" s="59">
        <f t="shared" si="1"/>
        <v>137604.79296632792</v>
      </c>
      <c r="G42" s="60">
        <f>SUM(E42*0.93)</f>
        <v>142985.9859873575</v>
      </c>
      <c r="H42" s="60">
        <f>SUM(E42*0.965)</f>
        <v>148367.17900838709</v>
      </c>
      <c r="I42" s="59">
        <f>E42</f>
        <v>153748.37202941667</v>
      </c>
      <c r="J42" s="60">
        <f>SUM(E42*1.035)</f>
        <v>159129.56505044625</v>
      </c>
      <c r="K42" s="60">
        <f>SUM(E42*1.07)</f>
        <v>164510.75807147584</v>
      </c>
      <c r="L42" s="60">
        <f>SUM(E42*1.105)</f>
        <v>169891.95109250542</v>
      </c>
      <c r="M42" s="60">
        <f>SUM(E42*1.14)</f>
        <v>175273.144113535</v>
      </c>
      <c r="N42" s="60">
        <f>SUM(E42*1.175)</f>
        <v>180654.33713456459</v>
      </c>
      <c r="O42" s="60">
        <f>SUM(E42*1.21)</f>
        <v>186035.53015559417</v>
      </c>
      <c r="P42" s="60">
        <f>SUM(E42*1.245)</f>
        <v>191416.72317662378</v>
      </c>
      <c r="Q42" s="60">
        <f>SUM(E42*1.28)</f>
        <v>196797.91619765334</v>
      </c>
      <c r="R42" s="60">
        <f>SUM(E42*1.315)</f>
        <v>202179.10921868292</v>
      </c>
      <c r="S42" s="60">
        <f>SUM(E42*1.35)</f>
        <v>207560.30223971253</v>
      </c>
      <c r="T42" s="60">
        <f>SUM(E42*1.375)</f>
        <v>211404.01154044791</v>
      </c>
      <c r="U42" s="60">
        <f>SUM(E42*1.4)</f>
        <v>215247.72084118333</v>
      </c>
      <c r="V42" s="61">
        <f t="shared" si="16"/>
        <v>217169.57549155105</v>
      </c>
      <c r="W42" s="61">
        <f t="shared" si="17"/>
        <v>219091.43014191877</v>
      </c>
      <c r="X42" s="61">
        <f t="shared" si="18"/>
        <v>221013.28479228646</v>
      </c>
      <c r="Y42" s="62">
        <f t="shared" si="19"/>
        <v>222935.13944265415</v>
      </c>
      <c r="Z42" s="61">
        <f t="shared" si="20"/>
        <v>224856.99409302187</v>
      </c>
      <c r="AA42" s="61">
        <f t="shared" si="21"/>
        <v>226778.84874338959</v>
      </c>
      <c r="AB42" s="61">
        <f t="shared" si="22"/>
        <v>228700.70339375731</v>
      </c>
      <c r="AC42" s="61">
        <f t="shared" si="23"/>
        <v>230622.55804412501</v>
      </c>
      <c r="AD42" s="63">
        <v>31</v>
      </c>
      <c r="AE42" s="8"/>
      <c r="AF42" s="7"/>
      <c r="AG42" s="8"/>
      <c r="AH42"/>
      <c r="AI42"/>
      <c r="AJ42"/>
      <c r="AK42"/>
      <c r="AL42"/>
      <c r="AM42"/>
      <c r="AN42"/>
      <c r="AO42"/>
    </row>
    <row r="43" spans="1:41" ht="10.15" customHeight="1" thickBot="1" x14ac:dyDescent="0.3">
      <c r="A43" s="64"/>
      <c r="B43" s="65"/>
      <c r="C43" s="65"/>
      <c r="D43" s="1"/>
      <c r="E43" s="1"/>
      <c r="F43" s="1"/>
      <c r="G43" s="1"/>
      <c r="H43" s="1"/>
      <c r="I43" s="1"/>
      <c r="J43" s="1"/>
      <c r="K43" s="1"/>
      <c r="L43" s="1"/>
      <c r="M43" s="1"/>
      <c r="N43" s="1"/>
      <c r="O43" s="1"/>
      <c r="P43" s="1"/>
      <c r="Q43" s="1"/>
      <c r="R43" s="1"/>
      <c r="S43" s="1"/>
      <c r="T43" s="1"/>
      <c r="U43" s="1"/>
      <c r="V43" s="1"/>
      <c r="W43" s="1"/>
      <c r="X43" s="1"/>
      <c r="Y43" s="1"/>
      <c r="Z43" s="1"/>
      <c r="AA43" s="1"/>
      <c r="AB43" s="1"/>
      <c r="AC43" s="1"/>
      <c r="AD43" s="5"/>
      <c r="AF43" s="8"/>
      <c r="AG43" s="8"/>
      <c r="AH43"/>
      <c r="AI43"/>
      <c r="AJ43"/>
      <c r="AK43"/>
      <c r="AL43"/>
      <c r="AM43"/>
      <c r="AN43"/>
      <c r="AO43"/>
    </row>
    <row r="44" spans="1:41" ht="15.75" thickBot="1" x14ac:dyDescent="0.3">
      <c r="A44" s="66" t="s">
        <v>40</v>
      </c>
      <c r="B44" s="65"/>
      <c r="C44" s="65"/>
      <c r="D44" s="1"/>
      <c r="E44" s="1"/>
      <c r="F44" s="1"/>
      <c r="G44" s="1"/>
      <c r="H44" s="1"/>
      <c r="I44" s="1"/>
      <c r="J44" s="1"/>
      <c r="K44" s="1"/>
      <c r="L44" s="1"/>
      <c r="M44" s="1"/>
      <c r="N44" s="1"/>
      <c r="O44" s="1"/>
      <c r="P44" s="1"/>
      <c r="Q44" s="1"/>
      <c r="V44" s="67">
        <v>2022</v>
      </c>
      <c r="W44" s="68" t="s">
        <v>41</v>
      </c>
      <c r="X44" s="69"/>
      <c r="Y44" s="69"/>
      <c r="Z44" s="69"/>
      <c r="AA44" s="69"/>
      <c r="AB44" s="69"/>
      <c r="AC44" s="70">
        <v>120.69289999999999</v>
      </c>
      <c r="AE44" s="71" t="s">
        <v>42</v>
      </c>
      <c r="AG44" s="8"/>
      <c r="AH44" s="72"/>
      <c r="AI44"/>
      <c r="AJ44" s="73">
        <v>102.8</v>
      </c>
      <c r="AK44"/>
      <c r="AL44"/>
      <c r="AM44"/>
      <c r="AN44"/>
      <c r="AO44"/>
    </row>
    <row r="45" spans="1:41" x14ac:dyDescent="0.25">
      <c r="A45" s="66" t="s">
        <v>43</v>
      </c>
      <c r="B45" s="65"/>
      <c r="C45" s="65"/>
      <c r="D45" s="1"/>
      <c r="E45" s="1"/>
      <c r="F45" s="1"/>
      <c r="G45" s="1"/>
      <c r="H45" s="1"/>
      <c r="I45" s="1"/>
      <c r="J45" s="1"/>
      <c r="K45" s="1"/>
      <c r="L45" s="1"/>
      <c r="M45" s="1"/>
      <c r="N45" s="1"/>
      <c r="O45" s="1"/>
      <c r="P45" s="1"/>
      <c r="Q45" s="1"/>
      <c r="R45" s="74"/>
      <c r="S45" s="75"/>
      <c r="T45" s="157"/>
      <c r="U45" s="157"/>
      <c r="V45" s="157"/>
      <c r="W45" s="157"/>
      <c r="X45" s="157"/>
      <c r="Y45" s="157"/>
      <c r="Z45" s="157"/>
      <c r="AA45" s="157"/>
      <c r="AB45" s="157"/>
      <c r="AC45" s="157"/>
      <c r="AD45" s="5"/>
      <c r="AE45" s="8"/>
      <c r="AF45" s="8"/>
      <c r="AG45" s="8"/>
      <c r="AH45"/>
      <c r="AI45"/>
      <c r="AJ45"/>
      <c r="AK45"/>
      <c r="AL45"/>
      <c r="AM45"/>
      <c r="AN45"/>
      <c r="AO45"/>
    </row>
    <row r="46" spans="1:41" x14ac:dyDescent="0.25">
      <c r="A46" s="66"/>
      <c r="B46" s="65"/>
      <c r="C46" s="76"/>
      <c r="D46" s="1"/>
      <c r="E46" s="1"/>
      <c r="F46" s="1" t="s">
        <v>44</v>
      </c>
      <c r="G46" s="1"/>
      <c r="H46" s="1"/>
      <c r="I46" s="1"/>
      <c r="J46" s="1"/>
      <c r="K46" s="1"/>
      <c r="L46" s="1"/>
      <c r="M46" s="1"/>
      <c r="N46" s="1"/>
      <c r="S46" s="1" t="s">
        <v>63</v>
      </c>
      <c r="T46" s="1"/>
      <c r="U46" s="1"/>
      <c r="V46" s="74"/>
      <c r="W46" s="77"/>
      <c r="X46" s="74"/>
      <c r="Y46" s="74"/>
      <c r="Z46" s="74"/>
      <c r="AA46" s="74"/>
      <c r="AB46" s="74"/>
      <c r="AC46" s="78">
        <v>118.7</v>
      </c>
      <c r="AD46" s="5"/>
      <c r="AE46" s="8"/>
      <c r="AF46" s="8"/>
      <c r="AG46" s="8"/>
      <c r="AH46"/>
      <c r="AI46"/>
      <c r="AJ46"/>
      <c r="AK46"/>
      <c r="AL46"/>
      <c r="AM46"/>
      <c r="AN46"/>
      <c r="AO46"/>
    </row>
    <row r="47" spans="1:41" x14ac:dyDescent="0.25">
      <c r="A47" s="66"/>
      <c r="B47" s="65"/>
      <c r="C47" s="79"/>
      <c r="D47" s="1"/>
      <c r="E47" s="1"/>
      <c r="F47" s="1" t="s">
        <v>45</v>
      </c>
      <c r="G47" s="1"/>
      <c r="H47" s="1"/>
      <c r="I47" s="1"/>
      <c r="J47" s="1"/>
      <c r="K47" s="1"/>
      <c r="L47" s="1"/>
      <c r="M47" s="1"/>
      <c r="N47" s="77"/>
      <c r="T47" s="1"/>
      <c r="U47" s="1"/>
      <c r="V47" s="74"/>
      <c r="AC47" s="80"/>
      <c r="AH47"/>
      <c r="AI47"/>
      <c r="AJ47"/>
      <c r="AK47"/>
      <c r="AL47"/>
      <c r="AM47"/>
      <c r="AN47"/>
      <c r="AO47"/>
    </row>
    <row r="48" spans="1:41" x14ac:dyDescent="0.25">
      <c r="A48" s="2" t="s">
        <v>0</v>
      </c>
      <c r="B48" s="3"/>
      <c r="C48" s="3"/>
      <c r="D48" s="4"/>
      <c r="E48" s="4"/>
      <c r="F48" s="4"/>
      <c r="G48" s="3"/>
      <c r="H48" s="3"/>
      <c r="I48" s="3"/>
      <c r="J48" s="3"/>
      <c r="K48" s="3"/>
      <c r="L48" s="3"/>
      <c r="AC48" s="6" t="str">
        <f>AC1</f>
        <v>07.11.2022/rj</v>
      </c>
      <c r="AD48" s="7"/>
      <c r="AH48"/>
      <c r="AI48"/>
      <c r="AJ48"/>
      <c r="AK48"/>
      <c r="AL48"/>
      <c r="AM48"/>
      <c r="AN48"/>
      <c r="AO48"/>
    </row>
    <row r="49" spans="1:41" ht="6" customHeight="1" x14ac:dyDescent="0.25">
      <c r="A49" s="3"/>
      <c r="B49" s="3"/>
      <c r="C49" s="3"/>
      <c r="D49" s="4"/>
      <c r="E49" s="4"/>
      <c r="F49" s="4"/>
      <c r="G49" s="3"/>
      <c r="H49" s="3"/>
      <c r="I49" s="3"/>
      <c r="J49" s="3"/>
      <c r="K49" s="3"/>
      <c r="L49" s="3"/>
      <c r="AF49" t="s">
        <v>1</v>
      </c>
      <c r="AH49"/>
      <c r="AI49"/>
      <c r="AJ49"/>
      <c r="AK49"/>
      <c r="AL49"/>
      <c r="AM49"/>
      <c r="AN49"/>
      <c r="AO49"/>
    </row>
    <row r="50" spans="1:41" ht="18" x14ac:dyDescent="0.25">
      <c r="A50" s="9" t="str">
        <f>A3</f>
        <v>Lohntabelle 2023</v>
      </c>
      <c r="B50" s="3"/>
      <c r="C50" s="3"/>
      <c r="D50" s="4"/>
      <c r="E50" s="4"/>
      <c r="F50" s="4"/>
      <c r="G50" s="3"/>
      <c r="H50" s="3"/>
      <c r="I50" s="3"/>
      <c r="J50" s="3"/>
      <c r="K50" s="3"/>
      <c r="L50" s="3"/>
      <c r="AE50" s="7"/>
      <c r="AF50" s="7"/>
      <c r="AG50" s="7"/>
      <c r="AH50"/>
      <c r="AI50"/>
      <c r="AJ50"/>
      <c r="AK50"/>
      <c r="AL50"/>
      <c r="AM50"/>
      <c r="AN50"/>
      <c r="AO50"/>
    </row>
    <row r="51" spans="1:41" ht="7.15" customHeight="1" x14ac:dyDescent="0.25">
      <c r="A51" s="3"/>
      <c r="B51" s="3"/>
      <c r="C51" s="3"/>
      <c r="D51" s="4"/>
      <c r="E51" s="4"/>
      <c r="F51" s="4"/>
      <c r="G51" s="3"/>
      <c r="H51" s="3"/>
      <c r="I51" s="3"/>
      <c r="J51" s="3"/>
      <c r="K51" s="3"/>
      <c r="L51" s="3"/>
      <c r="AE51" s="7"/>
      <c r="AF51" s="7"/>
      <c r="AG51" s="7"/>
      <c r="AH51"/>
      <c r="AI51"/>
      <c r="AJ51"/>
      <c r="AK51"/>
      <c r="AL51"/>
      <c r="AM51"/>
      <c r="AN51"/>
      <c r="AO51"/>
    </row>
    <row r="52" spans="1:41" ht="12" customHeight="1" x14ac:dyDescent="0.25">
      <c r="A52" s="10" t="s">
        <v>64</v>
      </c>
      <c r="B52" s="3"/>
      <c r="C52" s="3"/>
      <c r="D52" s="4"/>
      <c r="E52" s="4"/>
      <c r="F52" s="4"/>
      <c r="G52" s="3"/>
      <c r="H52" s="3"/>
      <c r="I52" s="3"/>
      <c r="J52" s="3"/>
      <c r="K52" s="3"/>
      <c r="L52" s="3"/>
      <c r="AD52" s="7"/>
      <c r="AE52" s="7"/>
      <c r="AF52" s="7"/>
      <c r="AG52" s="7"/>
      <c r="AH52"/>
      <c r="AI52"/>
      <c r="AJ52"/>
      <c r="AK52"/>
      <c r="AL52"/>
      <c r="AM52"/>
      <c r="AN52"/>
      <c r="AO52"/>
    </row>
    <row r="53" spans="1:41" ht="11.45" customHeight="1" x14ac:dyDescent="0.25">
      <c r="A53" s="11" t="s">
        <v>2</v>
      </c>
      <c r="B53" s="3"/>
      <c r="C53" s="3"/>
      <c r="D53" s="4"/>
      <c r="E53" s="12"/>
      <c r="F53" s="4"/>
      <c r="G53" s="3"/>
      <c r="H53" s="13"/>
      <c r="I53" s="3"/>
      <c r="J53" s="3"/>
      <c r="K53" s="3"/>
      <c r="L53" s="3"/>
      <c r="V53" s="8" t="s">
        <v>1</v>
      </c>
      <c r="X53" s="8" t="s">
        <v>1</v>
      </c>
      <c r="AE53" s="7"/>
      <c r="AF53" s="7"/>
      <c r="AG53" s="7"/>
      <c r="AH53"/>
      <c r="AI53"/>
      <c r="AJ53"/>
      <c r="AK53"/>
      <c r="AL53"/>
      <c r="AM53"/>
      <c r="AN53"/>
      <c r="AO53"/>
    </row>
    <row r="54" spans="1:41" ht="6" customHeight="1" thickBot="1" x14ac:dyDescent="0.3">
      <c r="AE54" s="7"/>
      <c r="AF54" s="7"/>
      <c r="AG54" s="7"/>
      <c r="AH54"/>
      <c r="AI54"/>
      <c r="AJ54"/>
      <c r="AK54"/>
      <c r="AL54"/>
      <c r="AM54"/>
      <c r="AN54"/>
      <c r="AO54"/>
    </row>
    <row r="55" spans="1:41" x14ac:dyDescent="0.25">
      <c r="A55" s="14" t="s">
        <v>4</v>
      </c>
      <c r="B55" s="15"/>
      <c r="C55" s="16" t="s">
        <v>1</v>
      </c>
      <c r="D55" s="17"/>
      <c r="E55" s="17"/>
      <c r="F55" s="18" t="s">
        <v>5</v>
      </c>
      <c r="G55" s="19"/>
      <c r="H55" s="19"/>
      <c r="I55" s="16" t="s">
        <v>6</v>
      </c>
      <c r="J55" s="19"/>
      <c r="K55" s="19"/>
      <c r="L55" s="19"/>
      <c r="M55" s="19"/>
      <c r="N55" s="19"/>
      <c r="O55" s="19"/>
      <c r="P55" s="19"/>
      <c r="Q55" s="19"/>
      <c r="R55" s="19"/>
      <c r="S55" s="19"/>
      <c r="T55" s="19"/>
      <c r="U55" s="19"/>
      <c r="V55" s="19"/>
      <c r="W55" s="19"/>
      <c r="X55" s="19"/>
      <c r="Y55" s="19"/>
      <c r="Z55" s="20"/>
      <c r="AA55" s="20"/>
      <c r="AB55" s="20"/>
      <c r="AC55" s="21"/>
      <c r="AD55" s="22" t="s">
        <v>4</v>
      </c>
      <c r="AE55" s="7"/>
      <c r="AF55" s="7"/>
      <c r="AG55" s="7"/>
      <c r="AH55"/>
      <c r="AI55"/>
      <c r="AJ55"/>
      <c r="AK55"/>
      <c r="AL55"/>
      <c r="AM55"/>
      <c r="AN55"/>
      <c r="AO55"/>
    </row>
    <row r="56" spans="1:41" x14ac:dyDescent="0.25">
      <c r="A56" s="23"/>
      <c r="B56" s="23"/>
      <c r="C56" s="23"/>
      <c r="D56" s="24"/>
      <c r="E56" s="24"/>
      <c r="F56" s="25" t="s">
        <v>7</v>
      </c>
      <c r="G56" s="26"/>
      <c r="H56" s="26"/>
      <c r="I56" s="23" t="s">
        <v>7</v>
      </c>
      <c r="J56" s="26"/>
      <c r="K56" s="26"/>
      <c r="L56" s="26"/>
      <c r="M56" s="26"/>
      <c r="N56" s="26"/>
      <c r="O56" s="26"/>
      <c r="P56" s="26"/>
      <c r="Q56" s="26"/>
      <c r="R56" s="26"/>
      <c r="S56" s="26"/>
      <c r="T56" s="27" t="s">
        <v>8</v>
      </c>
      <c r="U56" s="26"/>
      <c r="V56" s="27" t="s">
        <v>9</v>
      </c>
      <c r="W56" s="26"/>
      <c r="X56" s="26"/>
      <c r="Y56" s="26"/>
      <c r="Z56" s="28"/>
      <c r="AA56" s="28"/>
      <c r="AB56" s="28"/>
      <c r="AC56" s="29"/>
      <c r="AD56" s="30"/>
      <c r="AE56" s="7"/>
      <c r="AF56" s="7"/>
      <c r="AG56" s="7"/>
      <c r="AH56"/>
      <c r="AI56"/>
      <c r="AJ56"/>
      <c r="AK56"/>
      <c r="AL56"/>
      <c r="AM56"/>
      <c r="AN56"/>
      <c r="AO56"/>
    </row>
    <row r="57" spans="1:41" x14ac:dyDescent="0.25">
      <c r="A57" s="31" t="s">
        <v>1</v>
      </c>
      <c r="B57" s="31" t="s">
        <v>10</v>
      </c>
      <c r="C57" s="31" t="s">
        <v>11</v>
      </c>
      <c r="D57" s="32" t="s">
        <v>12</v>
      </c>
      <c r="E57" s="33" t="s">
        <v>13</v>
      </c>
      <c r="F57" s="34" t="s">
        <v>14</v>
      </c>
      <c r="G57" s="35" t="s">
        <v>15</v>
      </c>
      <c r="H57" s="35" t="s">
        <v>16</v>
      </c>
      <c r="I57" s="31" t="s">
        <v>17</v>
      </c>
      <c r="J57" s="35" t="s">
        <v>18</v>
      </c>
      <c r="K57" s="35" t="s">
        <v>19</v>
      </c>
      <c r="L57" s="35" t="s">
        <v>20</v>
      </c>
      <c r="M57" s="35" t="s">
        <v>21</v>
      </c>
      <c r="N57" s="35" t="s">
        <v>22</v>
      </c>
      <c r="O57" s="35" t="s">
        <v>23</v>
      </c>
      <c r="P57" s="35" t="s">
        <v>24</v>
      </c>
      <c r="Q57" s="35" t="s">
        <v>25</v>
      </c>
      <c r="R57" s="35" t="s">
        <v>26</v>
      </c>
      <c r="S57" s="35" t="s">
        <v>27</v>
      </c>
      <c r="T57" s="35" t="s">
        <v>28</v>
      </c>
      <c r="U57" s="35" t="s">
        <v>29</v>
      </c>
      <c r="V57" s="35" t="s">
        <v>30</v>
      </c>
      <c r="W57" s="35" t="s">
        <v>31</v>
      </c>
      <c r="X57" s="35" t="s">
        <v>32</v>
      </c>
      <c r="Y57" s="36" t="s">
        <v>33</v>
      </c>
      <c r="Z57" s="37" t="s">
        <v>34</v>
      </c>
      <c r="AA57" s="37" t="s">
        <v>35</v>
      </c>
      <c r="AB57" s="37" t="s">
        <v>36</v>
      </c>
      <c r="AC57" s="37" t="s">
        <v>37</v>
      </c>
      <c r="AD57" s="38" t="s">
        <v>1</v>
      </c>
      <c r="AE57" s="7"/>
      <c r="AF57" s="7"/>
      <c r="AG57" s="7"/>
      <c r="AH57"/>
      <c r="AI57"/>
      <c r="AJ57"/>
      <c r="AK57"/>
      <c r="AL57"/>
      <c r="AM57"/>
      <c r="AN57"/>
      <c r="AO57"/>
    </row>
    <row r="58" spans="1:41" ht="6" customHeight="1" x14ac:dyDescent="0.25">
      <c r="A58" s="81"/>
      <c r="B58" s="82" t="s">
        <v>38</v>
      </c>
      <c r="C58" s="82"/>
      <c r="D58" s="83" t="s">
        <v>39</v>
      </c>
      <c r="E58" s="84"/>
      <c r="F58" s="85"/>
      <c r="G58" s="86"/>
      <c r="H58" s="86"/>
      <c r="I58" s="81"/>
      <c r="J58" s="86"/>
      <c r="K58" s="86"/>
      <c r="L58" s="86"/>
      <c r="M58" s="86"/>
      <c r="N58" s="86"/>
      <c r="O58" s="86"/>
      <c r="P58" s="86"/>
      <c r="Q58" s="86"/>
      <c r="R58" s="86"/>
      <c r="S58" s="86"/>
      <c r="T58" s="35"/>
      <c r="U58" s="35"/>
      <c r="V58" s="35"/>
      <c r="W58" s="35"/>
      <c r="X58" s="35"/>
      <c r="Y58" s="36"/>
      <c r="Z58" s="40"/>
      <c r="AA58" s="40"/>
      <c r="AB58" s="40"/>
      <c r="AC58" s="40"/>
      <c r="AD58" s="87"/>
      <c r="AE58" s="7"/>
      <c r="AF58" s="7"/>
      <c r="AG58" s="7"/>
      <c r="AH58"/>
      <c r="AI58"/>
      <c r="AJ58"/>
      <c r="AK58"/>
      <c r="AL58"/>
      <c r="AM58"/>
      <c r="AN58"/>
      <c r="AO58"/>
    </row>
    <row r="59" spans="1:41" ht="12" customHeight="1" x14ac:dyDescent="0.25">
      <c r="A59" s="88">
        <v>1</v>
      </c>
      <c r="B59" s="89">
        <v>30377</v>
      </c>
      <c r="C59" s="89">
        <f>C12</f>
        <v>29830</v>
      </c>
      <c r="D59" s="90">
        <f t="shared" ref="D59:D89" si="25">B59/12*13*$AC$44/100</f>
        <v>39718.122419083331</v>
      </c>
      <c r="E59" s="90">
        <f t="shared" ref="E59:E89" si="26">C59/12*$AC$44/100</f>
        <v>3000.2243391666666</v>
      </c>
      <c r="F59" s="91">
        <f>SUM(E59*0.895)</f>
        <v>2685.2007835541667</v>
      </c>
      <c r="G59" s="92">
        <f>SUM(E59*0.93)</f>
        <v>2790.208635425</v>
      </c>
      <c r="H59" s="92">
        <f>SUM(E59*0.965)</f>
        <v>2895.2164872958333</v>
      </c>
      <c r="I59" s="91">
        <f t="shared" ref="I59:I88" si="27">E59</f>
        <v>3000.2243391666666</v>
      </c>
      <c r="J59" s="92">
        <f>SUM(E59*1.035)</f>
        <v>3105.2321910374999</v>
      </c>
      <c r="K59" s="93">
        <f>SUM(E59*1.07)</f>
        <v>3210.2400429083336</v>
      </c>
      <c r="L59" s="94">
        <f>SUM(E59*1.105)</f>
        <v>3315.2478947791665</v>
      </c>
      <c r="M59" s="95">
        <f>SUM(E59*1.14)</f>
        <v>3420.2557466499998</v>
      </c>
      <c r="N59" s="95">
        <f>SUM(E59*1.175)</f>
        <v>3525.2635985208335</v>
      </c>
      <c r="O59" s="95">
        <f>SUM(E59*1.21)</f>
        <v>3630.2714503916663</v>
      </c>
      <c r="P59" s="96">
        <f>SUM(E59*1.245)</f>
        <v>3735.2793022625001</v>
      </c>
      <c r="Q59" s="96">
        <f>SUM(E59*1.28)</f>
        <v>3840.2871541333334</v>
      </c>
      <c r="R59" s="96">
        <f>SUM(E59*1.315)</f>
        <v>3945.2950060041662</v>
      </c>
      <c r="S59" s="96">
        <f>SUM(E59*1.35)</f>
        <v>4050.302857875</v>
      </c>
      <c r="T59" s="97">
        <f>SUM(E59*1.375)</f>
        <v>4125.3084663541667</v>
      </c>
      <c r="U59" s="97">
        <f>SUM(E59*1.4)</f>
        <v>4200.3140748333326</v>
      </c>
      <c r="V59" s="97">
        <f>SUM(E59*1.4125)</f>
        <v>4237.8168790729169</v>
      </c>
      <c r="W59" s="97">
        <f>SUM(E59*1.425)</f>
        <v>4275.3196833125003</v>
      </c>
      <c r="X59" s="97">
        <f>SUM(E59*1.4375)</f>
        <v>4312.8224875520837</v>
      </c>
      <c r="Y59" s="97">
        <f>SUM($E59*1.45)</f>
        <v>4350.3252917916661</v>
      </c>
      <c r="Z59" s="97">
        <f>SUM($E59*1.4625)</f>
        <v>4387.8280960312495</v>
      </c>
      <c r="AA59" s="97">
        <f>SUM($E59*1.475)</f>
        <v>4425.3309002708338</v>
      </c>
      <c r="AB59" s="97">
        <f>SUM($E59*1.4875)</f>
        <v>4462.8337045104163</v>
      </c>
      <c r="AC59" s="97">
        <f>SUM($E59*1.5)</f>
        <v>4500.3365087499997</v>
      </c>
      <c r="AD59" s="98">
        <v>1</v>
      </c>
      <c r="AE59" s="7"/>
      <c r="AF59" s="7"/>
      <c r="AG59" s="7"/>
      <c r="AH59"/>
      <c r="AI59"/>
      <c r="AJ59"/>
      <c r="AK59"/>
      <c r="AL59"/>
      <c r="AM59"/>
      <c r="AN59"/>
      <c r="AO59"/>
    </row>
    <row r="60" spans="1:41" ht="12" customHeight="1" x14ac:dyDescent="0.25">
      <c r="A60" s="99">
        <v>2</v>
      </c>
      <c r="B60" s="89">
        <v>31385</v>
      </c>
      <c r="C60" s="89">
        <f t="shared" ref="C60:C89" si="28">C13</f>
        <v>30820</v>
      </c>
      <c r="D60" s="90">
        <f t="shared" si="25"/>
        <v>41036.08888708333</v>
      </c>
      <c r="E60" s="90">
        <f t="shared" si="26"/>
        <v>3099.7959816666671</v>
      </c>
      <c r="F60" s="91">
        <f t="shared" ref="F60:F89" si="29">SUM(E60*0.895)</f>
        <v>2774.3174035916672</v>
      </c>
      <c r="G60" s="92">
        <f t="shared" ref="G60:G88" si="30">SUM(E60*0.93)</f>
        <v>2882.8102629500004</v>
      </c>
      <c r="H60" s="92">
        <f t="shared" ref="H60:H88" si="31">SUM(E60*0.965)</f>
        <v>2991.3031223083335</v>
      </c>
      <c r="I60" s="91">
        <f t="shared" si="27"/>
        <v>3099.7959816666671</v>
      </c>
      <c r="J60" s="93">
        <f t="shared" ref="J60:J88" si="32">SUM(E60*1.035)</f>
        <v>3208.2888410250002</v>
      </c>
      <c r="K60" s="94">
        <f t="shared" ref="K60:K88" si="33">SUM(E60*1.07)</f>
        <v>3316.7817003833338</v>
      </c>
      <c r="L60" s="95">
        <f t="shared" ref="L60:L88" si="34">SUM(E60*1.105)</f>
        <v>3425.274559741667</v>
      </c>
      <c r="M60" s="95">
        <f t="shared" ref="M60:M88" si="35">SUM(E60*1.14)</f>
        <v>3533.7674191000001</v>
      </c>
      <c r="N60" s="95">
        <f t="shared" ref="N60:N88" si="36">SUM(E60*1.175)</f>
        <v>3642.2602784583341</v>
      </c>
      <c r="O60" s="95">
        <f t="shared" ref="O60:O88" si="37">SUM(E60*1.21)</f>
        <v>3750.7531378166673</v>
      </c>
      <c r="P60" s="96">
        <f t="shared" ref="P60:P88" si="38">SUM(E60*1.245)</f>
        <v>3859.2459971750009</v>
      </c>
      <c r="Q60" s="96">
        <f t="shared" ref="Q60:Q88" si="39">SUM(E60*1.28)</f>
        <v>3967.738856533334</v>
      </c>
      <c r="R60" s="96">
        <f t="shared" ref="R60:R88" si="40">SUM(E60*1.315)</f>
        <v>4076.2317158916671</v>
      </c>
      <c r="S60" s="96">
        <f t="shared" ref="S60:S88" si="41">SUM(E60*1.35)</f>
        <v>4184.7245752500012</v>
      </c>
      <c r="T60" s="97">
        <f t="shared" ref="T60:T89" si="42">SUM(E60*1.375)</f>
        <v>4262.2194747916674</v>
      </c>
      <c r="U60" s="97">
        <f t="shared" ref="U60:U89" si="43">SUM(E60*1.4)</f>
        <v>4339.7143743333336</v>
      </c>
      <c r="V60" s="97">
        <f t="shared" ref="V60:V89" si="44">SUM(E60*1.4125)</f>
        <v>4378.4618241041671</v>
      </c>
      <c r="W60" s="97">
        <f t="shared" ref="W60:W89" si="45">SUM(E60*1.425)</f>
        <v>4417.2092738750007</v>
      </c>
      <c r="X60" s="97">
        <f t="shared" ref="X60:X89" si="46">SUM(E60*1.4375)</f>
        <v>4455.9567236458342</v>
      </c>
      <c r="Y60" s="97">
        <f t="shared" ref="Y60:Y89" si="47">SUM($E60*1.45)</f>
        <v>4494.7041734166669</v>
      </c>
      <c r="Z60" s="97">
        <f t="shared" ref="Z60:Z89" si="48">SUM($E60*1.4625)</f>
        <v>4533.4516231875004</v>
      </c>
      <c r="AA60" s="97">
        <f t="shared" ref="AA60:AA89" si="49">SUM($E60*1.475)</f>
        <v>4572.199072958334</v>
      </c>
      <c r="AB60" s="97">
        <f t="shared" ref="AB60:AB89" si="50">SUM($E60*1.4875)</f>
        <v>4610.9465227291676</v>
      </c>
      <c r="AC60" s="97">
        <f t="shared" ref="AC60:AC89" si="51">SUM($E60*1.5)</f>
        <v>4649.6939725000011</v>
      </c>
      <c r="AD60" s="98">
        <v>2</v>
      </c>
      <c r="AE60" s="7"/>
      <c r="AF60" s="7"/>
      <c r="AG60" s="7"/>
      <c r="AH60"/>
      <c r="AI60"/>
      <c r="AJ60"/>
      <c r="AK60"/>
      <c r="AL60"/>
      <c r="AM60"/>
      <c r="AN60"/>
      <c r="AO60"/>
    </row>
    <row r="61" spans="1:41" ht="12" customHeight="1" x14ac:dyDescent="0.25">
      <c r="A61" s="99">
        <v>3</v>
      </c>
      <c r="B61" s="89">
        <v>32502</v>
      </c>
      <c r="C61" s="89">
        <f t="shared" si="28"/>
        <v>31917</v>
      </c>
      <c r="D61" s="90">
        <f t="shared" si="25"/>
        <v>42496.573554499999</v>
      </c>
      <c r="E61" s="90">
        <f t="shared" si="26"/>
        <v>3210.1294077499997</v>
      </c>
      <c r="F61" s="91">
        <f t="shared" si="29"/>
        <v>2873.0658199362497</v>
      </c>
      <c r="G61" s="92">
        <f t="shared" si="30"/>
        <v>2985.4203492074998</v>
      </c>
      <c r="H61" s="92">
        <f t="shared" si="31"/>
        <v>3097.7748784787495</v>
      </c>
      <c r="I61" s="100">
        <f t="shared" si="27"/>
        <v>3210.1294077499997</v>
      </c>
      <c r="J61" s="94">
        <f t="shared" si="32"/>
        <v>3322.4839370212494</v>
      </c>
      <c r="K61" s="95">
        <f t="shared" si="33"/>
        <v>3434.8384662925</v>
      </c>
      <c r="L61" s="95">
        <f t="shared" si="34"/>
        <v>3547.1929955637497</v>
      </c>
      <c r="M61" s="95">
        <f t="shared" si="35"/>
        <v>3659.5475248349994</v>
      </c>
      <c r="N61" s="95">
        <f t="shared" si="36"/>
        <v>3771.9020541062496</v>
      </c>
      <c r="O61" s="95">
        <f t="shared" si="37"/>
        <v>3884.2565833774997</v>
      </c>
      <c r="P61" s="96">
        <f t="shared" si="38"/>
        <v>3996.6111126487499</v>
      </c>
      <c r="Q61" s="96">
        <f t="shared" si="39"/>
        <v>4108.9656419200001</v>
      </c>
      <c r="R61" s="96">
        <f t="shared" si="40"/>
        <v>4221.3201711912498</v>
      </c>
      <c r="S61" s="96">
        <f t="shared" si="41"/>
        <v>4333.6747004624995</v>
      </c>
      <c r="T61" s="97">
        <f t="shared" si="42"/>
        <v>4413.9279356562492</v>
      </c>
      <c r="U61" s="97">
        <f t="shared" si="43"/>
        <v>4494.181170849999</v>
      </c>
      <c r="V61" s="97">
        <f t="shared" si="44"/>
        <v>4534.3077884468748</v>
      </c>
      <c r="W61" s="97">
        <f t="shared" si="45"/>
        <v>4574.4344060437497</v>
      </c>
      <c r="X61" s="97">
        <f t="shared" si="46"/>
        <v>4614.5610236406246</v>
      </c>
      <c r="Y61" s="97">
        <f t="shared" si="47"/>
        <v>4654.6876412374995</v>
      </c>
      <c r="Z61" s="97">
        <f t="shared" si="48"/>
        <v>4694.8142588343744</v>
      </c>
      <c r="AA61" s="97">
        <f t="shared" si="49"/>
        <v>4734.9408764312502</v>
      </c>
      <c r="AB61" s="97">
        <f t="shared" si="50"/>
        <v>4775.0674940281251</v>
      </c>
      <c r="AC61" s="97">
        <f t="shared" si="51"/>
        <v>4815.194111625</v>
      </c>
      <c r="AD61" s="98">
        <v>3</v>
      </c>
      <c r="AE61" s="7"/>
      <c r="AF61" s="7"/>
      <c r="AG61" s="7"/>
      <c r="AH61"/>
      <c r="AI61"/>
      <c r="AJ61"/>
    </row>
    <row r="62" spans="1:41" ht="12" customHeight="1" x14ac:dyDescent="0.25">
      <c r="A62" s="99">
        <v>4</v>
      </c>
      <c r="B62" s="89">
        <v>33730</v>
      </c>
      <c r="C62" s="89">
        <f t="shared" si="28"/>
        <v>33123</v>
      </c>
      <c r="D62" s="90">
        <f t="shared" si="25"/>
        <v>44102.191434166663</v>
      </c>
      <c r="E62" s="90">
        <f t="shared" si="26"/>
        <v>3331.4257722499997</v>
      </c>
      <c r="F62" s="91">
        <f t="shared" si="29"/>
        <v>2981.6260661637498</v>
      </c>
      <c r="G62" s="92">
        <f t="shared" si="30"/>
        <v>3098.2259681924997</v>
      </c>
      <c r="H62" s="93">
        <f t="shared" si="31"/>
        <v>3214.8258702212497</v>
      </c>
      <c r="I62" s="101">
        <f t="shared" si="27"/>
        <v>3331.4257722499997</v>
      </c>
      <c r="J62" s="95">
        <f t="shared" si="32"/>
        <v>3448.0256742787492</v>
      </c>
      <c r="K62" s="95">
        <f t="shared" si="33"/>
        <v>3564.6255763075001</v>
      </c>
      <c r="L62" s="95">
        <f t="shared" si="34"/>
        <v>3681.2254783362496</v>
      </c>
      <c r="M62" s="95">
        <f t="shared" si="35"/>
        <v>3797.8253803649991</v>
      </c>
      <c r="N62" s="95">
        <f t="shared" si="36"/>
        <v>3914.42528239375</v>
      </c>
      <c r="O62" s="95">
        <f t="shared" si="37"/>
        <v>4031.0251844224995</v>
      </c>
      <c r="P62" s="96">
        <f t="shared" si="38"/>
        <v>4147.6250864512504</v>
      </c>
      <c r="Q62" s="96">
        <f t="shared" si="39"/>
        <v>4264.2249884799994</v>
      </c>
      <c r="R62" s="96">
        <f t="shared" si="40"/>
        <v>4380.8248905087494</v>
      </c>
      <c r="S62" s="96">
        <f t="shared" si="41"/>
        <v>4497.4247925375003</v>
      </c>
      <c r="T62" s="97">
        <f t="shared" si="42"/>
        <v>4580.7104368437494</v>
      </c>
      <c r="U62" s="97">
        <f t="shared" si="43"/>
        <v>4663.9960811499996</v>
      </c>
      <c r="V62" s="97">
        <f t="shared" si="44"/>
        <v>4705.6389033031246</v>
      </c>
      <c r="W62" s="97">
        <f t="shared" si="45"/>
        <v>4747.2817254562497</v>
      </c>
      <c r="X62" s="97">
        <f t="shared" si="46"/>
        <v>4788.9245476093747</v>
      </c>
      <c r="Y62" s="97">
        <f t="shared" si="47"/>
        <v>4830.5673697624998</v>
      </c>
      <c r="Z62" s="97">
        <f t="shared" si="48"/>
        <v>4872.2101919156239</v>
      </c>
      <c r="AA62" s="97">
        <f t="shared" si="49"/>
        <v>4913.8530140687499</v>
      </c>
      <c r="AB62" s="97">
        <f t="shared" si="50"/>
        <v>4955.4958362218749</v>
      </c>
      <c r="AC62" s="97">
        <f t="shared" si="51"/>
        <v>4997.1386583749991</v>
      </c>
      <c r="AD62" s="98">
        <v>4</v>
      </c>
      <c r="AE62" s="7"/>
      <c r="AF62" s="7"/>
      <c r="AG62" s="7"/>
      <c r="AH62"/>
      <c r="AI62"/>
      <c r="AJ62"/>
    </row>
    <row r="63" spans="1:41" ht="12" customHeight="1" x14ac:dyDescent="0.25">
      <c r="A63" s="99">
        <v>5</v>
      </c>
      <c r="B63" s="89">
        <v>35073</v>
      </c>
      <c r="C63" s="89">
        <f t="shared" si="28"/>
        <v>34442</v>
      </c>
      <c r="D63" s="90">
        <f t="shared" si="25"/>
        <v>45858.172551750002</v>
      </c>
      <c r="E63" s="90">
        <f t="shared" si="26"/>
        <v>3464.0873848333331</v>
      </c>
      <c r="F63" s="91">
        <f t="shared" si="29"/>
        <v>3100.3582094258331</v>
      </c>
      <c r="G63" s="93">
        <f t="shared" si="30"/>
        <v>3221.6012678950001</v>
      </c>
      <c r="H63" s="94">
        <f t="shared" si="31"/>
        <v>3342.8443263641661</v>
      </c>
      <c r="I63" s="102">
        <f t="shared" si="27"/>
        <v>3464.0873848333331</v>
      </c>
      <c r="J63" s="95">
        <f t="shared" si="32"/>
        <v>3585.3304433024996</v>
      </c>
      <c r="K63" s="95">
        <f t="shared" si="33"/>
        <v>3706.5735017716665</v>
      </c>
      <c r="L63" s="95">
        <f t="shared" si="34"/>
        <v>3827.816560240833</v>
      </c>
      <c r="M63" s="95">
        <f t="shared" si="35"/>
        <v>3949.0596187099995</v>
      </c>
      <c r="N63" s="95">
        <f t="shared" si="36"/>
        <v>4070.3026771791665</v>
      </c>
      <c r="O63" s="95">
        <f t="shared" si="37"/>
        <v>4191.545735648333</v>
      </c>
      <c r="P63" s="96">
        <f t="shared" si="38"/>
        <v>4312.7887941175004</v>
      </c>
      <c r="Q63" s="96">
        <f t="shared" si="39"/>
        <v>4434.0318525866669</v>
      </c>
      <c r="R63" s="96">
        <f t="shared" si="40"/>
        <v>4555.2749110558325</v>
      </c>
      <c r="S63" s="96">
        <f t="shared" si="41"/>
        <v>4676.5179695249999</v>
      </c>
      <c r="T63" s="97">
        <f t="shared" si="42"/>
        <v>4763.1201541458331</v>
      </c>
      <c r="U63" s="97">
        <f t="shared" si="43"/>
        <v>4849.7223387666663</v>
      </c>
      <c r="V63" s="97">
        <f t="shared" si="44"/>
        <v>4893.0234310770829</v>
      </c>
      <c r="W63" s="97">
        <f t="shared" si="45"/>
        <v>4936.3245233874995</v>
      </c>
      <c r="X63" s="97">
        <f t="shared" si="46"/>
        <v>4979.6256156979161</v>
      </c>
      <c r="Y63" s="97">
        <f t="shared" si="47"/>
        <v>5022.9267080083328</v>
      </c>
      <c r="Z63" s="97">
        <f t="shared" si="48"/>
        <v>5066.2278003187494</v>
      </c>
      <c r="AA63" s="97">
        <f t="shared" si="49"/>
        <v>5109.5288926291669</v>
      </c>
      <c r="AB63" s="97">
        <f t="shared" si="50"/>
        <v>5152.8299849395835</v>
      </c>
      <c r="AC63" s="97">
        <f t="shared" si="51"/>
        <v>5196.1310772500001</v>
      </c>
      <c r="AD63" s="98">
        <v>5</v>
      </c>
      <c r="AE63" s="7"/>
      <c r="AF63" s="7"/>
      <c r="AG63" s="7"/>
      <c r="AH63"/>
      <c r="AI63"/>
      <c r="AJ63"/>
    </row>
    <row r="64" spans="1:41" ht="12" customHeight="1" x14ac:dyDescent="0.25">
      <c r="A64" s="99">
        <v>6</v>
      </c>
      <c r="B64" s="89">
        <v>36516</v>
      </c>
      <c r="C64" s="89">
        <f t="shared" si="28"/>
        <v>35859</v>
      </c>
      <c r="D64" s="90">
        <f t="shared" si="25"/>
        <v>47744.904310999998</v>
      </c>
      <c r="E64" s="90">
        <f t="shared" si="26"/>
        <v>3606.60558425</v>
      </c>
      <c r="F64" s="101">
        <f t="shared" si="29"/>
        <v>3227.91199790375</v>
      </c>
      <c r="G64" s="94">
        <f t="shared" si="30"/>
        <v>3354.1431933525</v>
      </c>
      <c r="H64" s="95">
        <f t="shared" si="31"/>
        <v>3480.37438880125</v>
      </c>
      <c r="I64" s="102">
        <f t="shared" si="27"/>
        <v>3606.60558425</v>
      </c>
      <c r="J64" s="95">
        <f t="shared" si="32"/>
        <v>3732.8367796987495</v>
      </c>
      <c r="K64" s="95">
        <f t="shared" si="33"/>
        <v>3859.0679751475004</v>
      </c>
      <c r="L64" s="95">
        <f t="shared" si="34"/>
        <v>3985.29917059625</v>
      </c>
      <c r="M64" s="95">
        <f t="shared" si="35"/>
        <v>4111.5303660449999</v>
      </c>
      <c r="N64" s="95">
        <f t="shared" si="36"/>
        <v>4237.7615614937504</v>
      </c>
      <c r="O64" s="95">
        <f t="shared" si="37"/>
        <v>4363.9927569424999</v>
      </c>
      <c r="P64" s="96">
        <f t="shared" si="38"/>
        <v>4490.2239523912504</v>
      </c>
      <c r="Q64" s="96">
        <f t="shared" si="39"/>
        <v>4616.4551478399999</v>
      </c>
      <c r="R64" s="96">
        <f t="shared" si="40"/>
        <v>4742.6863432887494</v>
      </c>
      <c r="S64" s="96">
        <f t="shared" si="41"/>
        <v>4868.9175387375008</v>
      </c>
      <c r="T64" s="97">
        <f t="shared" si="42"/>
        <v>4959.0826783437496</v>
      </c>
      <c r="U64" s="97">
        <f t="shared" si="43"/>
        <v>5049.2478179499994</v>
      </c>
      <c r="V64" s="97">
        <f t="shared" si="44"/>
        <v>5094.3303877531253</v>
      </c>
      <c r="W64" s="97">
        <f t="shared" si="45"/>
        <v>5139.4129575562501</v>
      </c>
      <c r="X64" s="97">
        <f t="shared" si="46"/>
        <v>5184.495527359375</v>
      </c>
      <c r="Y64" s="97">
        <f t="shared" si="47"/>
        <v>5229.5780971624999</v>
      </c>
      <c r="Z64" s="97">
        <f t="shared" si="48"/>
        <v>5274.6606669656248</v>
      </c>
      <c r="AA64" s="97">
        <f t="shared" si="49"/>
        <v>5319.7432367687506</v>
      </c>
      <c r="AB64" s="97">
        <f t="shared" si="50"/>
        <v>5364.8258065718755</v>
      </c>
      <c r="AC64" s="97">
        <f t="shared" si="51"/>
        <v>5409.9083763750004</v>
      </c>
      <c r="AD64" s="98">
        <v>6</v>
      </c>
      <c r="AE64" s="7"/>
      <c r="AF64" s="7"/>
      <c r="AG64" s="7"/>
      <c r="AH64"/>
      <c r="AI64"/>
      <c r="AJ64"/>
    </row>
    <row r="65" spans="1:36" ht="12" customHeight="1" x14ac:dyDescent="0.25">
      <c r="A65" s="99">
        <v>7</v>
      </c>
      <c r="B65" s="89">
        <v>38119</v>
      </c>
      <c r="C65" s="89">
        <f t="shared" si="28"/>
        <v>37433</v>
      </c>
      <c r="D65" s="90">
        <f t="shared" si="25"/>
        <v>49840.837096916672</v>
      </c>
      <c r="E65" s="90">
        <f t="shared" si="26"/>
        <v>3764.9144380833332</v>
      </c>
      <c r="F65" s="101">
        <f t="shared" si="29"/>
        <v>3369.598422084583</v>
      </c>
      <c r="G65" s="95">
        <f t="shared" si="30"/>
        <v>3501.3704274175002</v>
      </c>
      <c r="H65" s="95">
        <f t="shared" si="31"/>
        <v>3633.1424327504164</v>
      </c>
      <c r="I65" s="102">
        <f t="shared" si="27"/>
        <v>3764.9144380833332</v>
      </c>
      <c r="J65" s="95">
        <f t="shared" si="32"/>
        <v>3896.6864434162494</v>
      </c>
      <c r="K65" s="95">
        <f t="shared" si="33"/>
        <v>4028.4584487491666</v>
      </c>
      <c r="L65" s="95">
        <f t="shared" si="34"/>
        <v>4160.2304540820833</v>
      </c>
      <c r="M65" s="95">
        <f t="shared" si="35"/>
        <v>4292.0024594149991</v>
      </c>
      <c r="N65" s="95">
        <f t="shared" si="36"/>
        <v>4423.7744647479167</v>
      </c>
      <c r="O65" s="95">
        <f t="shared" si="37"/>
        <v>4555.5464700808334</v>
      </c>
      <c r="P65" s="96">
        <f t="shared" si="38"/>
        <v>4687.3184754137501</v>
      </c>
      <c r="Q65" s="96">
        <f t="shared" si="39"/>
        <v>4819.0904807466668</v>
      </c>
      <c r="R65" s="96">
        <f t="shared" si="40"/>
        <v>4950.8624860795826</v>
      </c>
      <c r="S65" s="96">
        <f t="shared" si="41"/>
        <v>5082.6344914125002</v>
      </c>
      <c r="T65" s="97">
        <f t="shared" si="42"/>
        <v>5176.7573523645833</v>
      </c>
      <c r="U65" s="97">
        <f t="shared" si="43"/>
        <v>5270.8802133166664</v>
      </c>
      <c r="V65" s="97">
        <f t="shared" si="44"/>
        <v>5317.9416437927084</v>
      </c>
      <c r="W65" s="97">
        <f t="shared" si="45"/>
        <v>5365.0030742687495</v>
      </c>
      <c r="X65" s="97">
        <f t="shared" si="46"/>
        <v>5412.0645047447915</v>
      </c>
      <c r="Y65" s="97">
        <f t="shared" si="47"/>
        <v>5459.1259352208326</v>
      </c>
      <c r="Z65" s="97">
        <f t="shared" si="48"/>
        <v>5506.1873656968746</v>
      </c>
      <c r="AA65" s="97">
        <f t="shared" si="49"/>
        <v>5553.2487961729166</v>
      </c>
      <c r="AB65" s="97">
        <f t="shared" si="50"/>
        <v>5600.3102266489586</v>
      </c>
      <c r="AC65" s="97">
        <f t="shared" si="51"/>
        <v>5647.3716571249997</v>
      </c>
      <c r="AD65" s="98">
        <v>7</v>
      </c>
      <c r="AE65" s="7"/>
      <c r="AF65" s="7"/>
      <c r="AG65" s="7"/>
      <c r="AH65"/>
      <c r="AI65"/>
      <c r="AJ65"/>
    </row>
    <row r="66" spans="1:36" ht="12" customHeight="1" x14ac:dyDescent="0.25">
      <c r="A66" s="99">
        <v>8</v>
      </c>
      <c r="B66" s="89">
        <v>39827</v>
      </c>
      <c r="C66" s="89">
        <f t="shared" si="28"/>
        <v>39110</v>
      </c>
      <c r="D66" s="90">
        <f t="shared" si="25"/>
        <v>52074.05805658333</v>
      </c>
      <c r="E66" s="90">
        <f t="shared" si="26"/>
        <v>3933.5827658333333</v>
      </c>
      <c r="F66" s="102">
        <f t="shared" si="29"/>
        <v>3520.5565754208333</v>
      </c>
      <c r="G66" s="95">
        <f t="shared" si="30"/>
        <v>3658.2319722249999</v>
      </c>
      <c r="H66" s="95">
        <f t="shared" si="31"/>
        <v>3795.9073690291666</v>
      </c>
      <c r="I66" s="102">
        <f t="shared" si="27"/>
        <v>3933.5827658333333</v>
      </c>
      <c r="J66" s="95">
        <f t="shared" si="32"/>
        <v>4071.2581626374995</v>
      </c>
      <c r="K66" s="95">
        <f t="shared" si="33"/>
        <v>4208.9335594416671</v>
      </c>
      <c r="L66" s="95">
        <f t="shared" si="34"/>
        <v>4346.6089562458328</v>
      </c>
      <c r="M66" s="95">
        <f t="shared" si="35"/>
        <v>4484.2843530499995</v>
      </c>
      <c r="N66" s="95">
        <f t="shared" si="36"/>
        <v>4621.9597498541671</v>
      </c>
      <c r="O66" s="95">
        <f t="shared" si="37"/>
        <v>4759.6351466583328</v>
      </c>
      <c r="P66" s="96">
        <f t="shared" si="38"/>
        <v>4897.3105434625004</v>
      </c>
      <c r="Q66" s="96">
        <f t="shared" si="39"/>
        <v>5034.9859402666671</v>
      </c>
      <c r="R66" s="96">
        <f t="shared" si="40"/>
        <v>5172.6613370708328</v>
      </c>
      <c r="S66" s="96">
        <f t="shared" si="41"/>
        <v>5310.3367338750004</v>
      </c>
      <c r="T66" s="97">
        <f t="shared" si="42"/>
        <v>5408.6763030208331</v>
      </c>
      <c r="U66" s="97">
        <f t="shared" si="43"/>
        <v>5507.0158721666667</v>
      </c>
      <c r="V66" s="97">
        <f t="shared" si="44"/>
        <v>5556.1856567395835</v>
      </c>
      <c r="W66" s="97">
        <f t="shared" si="45"/>
        <v>5605.3554413125003</v>
      </c>
      <c r="X66" s="97">
        <f t="shared" si="46"/>
        <v>5654.5252258854161</v>
      </c>
      <c r="Y66" s="97">
        <f t="shared" si="47"/>
        <v>5703.6950104583329</v>
      </c>
      <c r="Z66" s="97">
        <f t="shared" si="48"/>
        <v>5752.8647950312497</v>
      </c>
      <c r="AA66" s="97">
        <f t="shared" si="49"/>
        <v>5802.0345796041665</v>
      </c>
      <c r="AB66" s="97">
        <f t="shared" si="50"/>
        <v>5851.2043641770833</v>
      </c>
      <c r="AC66" s="97">
        <f t="shared" si="51"/>
        <v>5900.3741487500001</v>
      </c>
      <c r="AD66" s="98">
        <v>8</v>
      </c>
      <c r="AE66" s="7"/>
      <c r="AF66" s="7"/>
      <c r="AG66" s="7"/>
      <c r="AH66"/>
      <c r="AI66"/>
      <c r="AJ66"/>
    </row>
    <row r="67" spans="1:36" ht="12" customHeight="1" x14ac:dyDescent="0.25">
      <c r="A67" s="99">
        <v>9</v>
      </c>
      <c r="B67" s="89">
        <v>41663</v>
      </c>
      <c r="C67" s="89">
        <f t="shared" si="28"/>
        <v>40913</v>
      </c>
      <c r="D67" s="90">
        <f t="shared" si="25"/>
        <v>54474.639837583331</v>
      </c>
      <c r="E67" s="90">
        <f t="shared" si="26"/>
        <v>4114.9238480833328</v>
      </c>
      <c r="F67" s="103">
        <f t="shared" si="29"/>
        <v>3682.856844034583</v>
      </c>
      <c r="G67" s="96">
        <f t="shared" si="30"/>
        <v>3826.8791787174996</v>
      </c>
      <c r="H67" s="96">
        <f t="shared" si="31"/>
        <v>3970.9015134004162</v>
      </c>
      <c r="I67" s="103">
        <f t="shared" si="27"/>
        <v>4114.9238480833328</v>
      </c>
      <c r="J67" s="96">
        <f t="shared" si="32"/>
        <v>4258.946182766249</v>
      </c>
      <c r="K67" s="96">
        <f t="shared" si="33"/>
        <v>4402.968517449166</v>
      </c>
      <c r="L67" s="96">
        <f t="shared" si="34"/>
        <v>4546.9908521320831</v>
      </c>
      <c r="M67" s="96">
        <f t="shared" si="35"/>
        <v>4691.0131868149992</v>
      </c>
      <c r="N67" s="96">
        <f t="shared" si="36"/>
        <v>4835.0355214979163</v>
      </c>
      <c r="O67" s="96">
        <f t="shared" si="37"/>
        <v>4979.0578561808325</v>
      </c>
      <c r="P67" s="96">
        <f t="shared" si="38"/>
        <v>5123.0801908637495</v>
      </c>
      <c r="Q67" s="96">
        <f t="shared" si="39"/>
        <v>5267.1025255466657</v>
      </c>
      <c r="R67" s="96">
        <f t="shared" si="40"/>
        <v>5411.1248602295827</v>
      </c>
      <c r="S67" s="96">
        <f t="shared" si="41"/>
        <v>5555.1471949124998</v>
      </c>
      <c r="T67" s="97">
        <f t="shared" si="42"/>
        <v>5658.0202911145825</v>
      </c>
      <c r="U67" s="97">
        <f t="shared" si="43"/>
        <v>5760.8933873166652</v>
      </c>
      <c r="V67" s="97">
        <f t="shared" si="44"/>
        <v>5812.3299354177079</v>
      </c>
      <c r="W67" s="97">
        <f t="shared" si="45"/>
        <v>5863.7664835187497</v>
      </c>
      <c r="X67" s="97">
        <f t="shared" si="46"/>
        <v>5915.2030316197906</v>
      </c>
      <c r="Y67" s="97">
        <f t="shared" si="47"/>
        <v>5966.6395797208324</v>
      </c>
      <c r="Z67" s="97">
        <f t="shared" si="48"/>
        <v>6018.0761278218743</v>
      </c>
      <c r="AA67" s="97">
        <f t="shared" si="49"/>
        <v>6069.5126759229161</v>
      </c>
      <c r="AB67" s="97">
        <f t="shared" si="50"/>
        <v>6120.9492240239579</v>
      </c>
      <c r="AC67" s="97">
        <f t="shared" si="51"/>
        <v>6172.3857721249988</v>
      </c>
      <c r="AD67" s="98">
        <v>9</v>
      </c>
      <c r="AE67" s="7"/>
      <c r="AF67" s="7"/>
      <c r="AG67" s="7"/>
      <c r="AH67"/>
      <c r="AI67"/>
      <c r="AJ67"/>
    </row>
    <row r="68" spans="1:36" ht="12" customHeight="1" x14ac:dyDescent="0.25">
      <c r="A68" s="99">
        <v>10</v>
      </c>
      <c r="B68" s="89">
        <v>43630</v>
      </c>
      <c r="C68" s="89">
        <f t="shared" si="28"/>
        <v>42845</v>
      </c>
      <c r="D68" s="90">
        <f t="shared" si="25"/>
        <v>57046.504959166661</v>
      </c>
      <c r="E68" s="90">
        <f t="shared" si="26"/>
        <v>4309.2394170833322</v>
      </c>
      <c r="F68" s="103">
        <f t="shared" si="29"/>
        <v>3856.7692782895824</v>
      </c>
      <c r="G68" s="96">
        <f t="shared" si="30"/>
        <v>4007.5926578874992</v>
      </c>
      <c r="H68" s="96">
        <f t="shared" si="31"/>
        <v>4158.4160374854155</v>
      </c>
      <c r="I68" s="103">
        <f t="shared" si="27"/>
        <v>4309.2394170833322</v>
      </c>
      <c r="J68" s="96">
        <f t="shared" si="32"/>
        <v>4460.0627966812481</v>
      </c>
      <c r="K68" s="96">
        <f t="shared" si="33"/>
        <v>4610.8861762791657</v>
      </c>
      <c r="L68" s="96">
        <f t="shared" si="34"/>
        <v>4761.7095558770816</v>
      </c>
      <c r="M68" s="96">
        <f t="shared" si="35"/>
        <v>4912.5329354749983</v>
      </c>
      <c r="N68" s="96">
        <f t="shared" si="36"/>
        <v>5063.356315072916</v>
      </c>
      <c r="O68" s="96">
        <f t="shared" si="37"/>
        <v>5214.1796946708319</v>
      </c>
      <c r="P68" s="96">
        <f t="shared" si="38"/>
        <v>5365.0030742687495</v>
      </c>
      <c r="Q68" s="96">
        <f t="shared" si="39"/>
        <v>5515.8264538666654</v>
      </c>
      <c r="R68" s="96">
        <f t="shared" si="40"/>
        <v>5666.6498334645812</v>
      </c>
      <c r="S68" s="96">
        <f t="shared" si="41"/>
        <v>5817.4732130624989</v>
      </c>
      <c r="T68" s="97">
        <f t="shared" si="42"/>
        <v>5925.2041984895823</v>
      </c>
      <c r="U68" s="97">
        <f t="shared" si="43"/>
        <v>6032.9351839166648</v>
      </c>
      <c r="V68" s="97">
        <f t="shared" si="44"/>
        <v>6086.8006766302069</v>
      </c>
      <c r="W68" s="97">
        <f t="shared" si="45"/>
        <v>6140.6661693437491</v>
      </c>
      <c r="X68" s="97">
        <f t="shared" si="46"/>
        <v>6194.5316620572903</v>
      </c>
      <c r="Y68" s="97">
        <f t="shared" si="47"/>
        <v>6248.3971547708315</v>
      </c>
      <c r="Z68" s="97">
        <f t="shared" si="48"/>
        <v>6302.2626474843728</v>
      </c>
      <c r="AA68" s="97">
        <f t="shared" si="49"/>
        <v>6356.1281401979159</v>
      </c>
      <c r="AB68" s="97">
        <f t="shared" si="50"/>
        <v>6409.9936329114571</v>
      </c>
      <c r="AC68" s="97">
        <f t="shared" si="51"/>
        <v>6463.8591256249983</v>
      </c>
      <c r="AD68" s="98">
        <v>10</v>
      </c>
      <c r="AE68" s="7"/>
      <c r="AF68" s="7"/>
      <c r="AG68" s="7"/>
      <c r="AH68"/>
      <c r="AI68"/>
      <c r="AJ68"/>
    </row>
    <row r="69" spans="1:36" ht="12" customHeight="1" x14ac:dyDescent="0.25">
      <c r="A69" s="99">
        <v>11</v>
      </c>
      <c r="B69" s="89">
        <v>45731</v>
      </c>
      <c r="C69" s="89">
        <f t="shared" si="28"/>
        <v>44908</v>
      </c>
      <c r="D69" s="90">
        <f t="shared" si="25"/>
        <v>59793.575940583331</v>
      </c>
      <c r="E69" s="90">
        <f t="shared" si="26"/>
        <v>4516.7306276666668</v>
      </c>
      <c r="F69" s="103">
        <f t="shared" si="29"/>
        <v>4042.4739117616668</v>
      </c>
      <c r="G69" s="96">
        <f t="shared" si="30"/>
        <v>4200.5594837300005</v>
      </c>
      <c r="H69" s="96">
        <f t="shared" si="31"/>
        <v>4358.6450556983336</v>
      </c>
      <c r="I69" s="103">
        <f t="shared" si="27"/>
        <v>4516.7306276666668</v>
      </c>
      <c r="J69" s="96">
        <f t="shared" si="32"/>
        <v>4674.816199635</v>
      </c>
      <c r="K69" s="96">
        <f t="shared" si="33"/>
        <v>4832.9017716033341</v>
      </c>
      <c r="L69" s="96">
        <f t="shared" si="34"/>
        <v>4990.9873435716663</v>
      </c>
      <c r="M69" s="96">
        <f t="shared" si="35"/>
        <v>5149.0729155399995</v>
      </c>
      <c r="N69" s="96">
        <f t="shared" si="36"/>
        <v>5307.1584875083336</v>
      </c>
      <c r="O69" s="96">
        <f t="shared" si="37"/>
        <v>5465.2440594766667</v>
      </c>
      <c r="P69" s="96">
        <f t="shared" si="38"/>
        <v>5623.3296314450008</v>
      </c>
      <c r="Q69" s="96">
        <f t="shared" si="39"/>
        <v>5781.415203413334</v>
      </c>
      <c r="R69" s="96">
        <f t="shared" si="40"/>
        <v>5939.5007753816662</v>
      </c>
      <c r="S69" s="96">
        <f t="shared" si="41"/>
        <v>6097.5863473500003</v>
      </c>
      <c r="T69" s="97">
        <f t="shared" si="42"/>
        <v>6210.5046130416667</v>
      </c>
      <c r="U69" s="97">
        <f t="shared" si="43"/>
        <v>6323.4228787333332</v>
      </c>
      <c r="V69" s="97">
        <f t="shared" si="44"/>
        <v>6379.8820115791668</v>
      </c>
      <c r="W69" s="97">
        <f t="shared" si="45"/>
        <v>6436.3411444250005</v>
      </c>
      <c r="X69" s="97">
        <f t="shared" si="46"/>
        <v>6492.8002772708332</v>
      </c>
      <c r="Y69" s="97">
        <f t="shared" si="47"/>
        <v>6549.2594101166669</v>
      </c>
      <c r="Z69" s="97">
        <f t="shared" si="48"/>
        <v>6605.7185429624997</v>
      </c>
      <c r="AA69" s="97">
        <f t="shared" si="49"/>
        <v>6662.1776758083342</v>
      </c>
      <c r="AB69" s="97">
        <f t="shared" si="50"/>
        <v>6718.636808654167</v>
      </c>
      <c r="AC69" s="97">
        <f t="shared" si="51"/>
        <v>6775.0959414999998</v>
      </c>
      <c r="AD69" s="98">
        <v>11</v>
      </c>
      <c r="AE69" s="7"/>
      <c r="AF69" s="7"/>
      <c r="AG69" s="7"/>
      <c r="AH69"/>
      <c r="AI69"/>
      <c r="AJ69"/>
    </row>
    <row r="70" spans="1:36" ht="12" customHeight="1" x14ac:dyDescent="0.25">
      <c r="A70" s="99">
        <v>12</v>
      </c>
      <c r="B70" s="89">
        <v>47966</v>
      </c>
      <c r="C70" s="89">
        <f t="shared" si="28"/>
        <v>47103</v>
      </c>
      <c r="D70" s="90">
        <f t="shared" si="25"/>
        <v>62715.852781833324</v>
      </c>
      <c r="E70" s="90">
        <f t="shared" si="26"/>
        <v>4737.4980572499999</v>
      </c>
      <c r="F70" s="103">
        <f t="shared" si="29"/>
        <v>4240.0607612387503</v>
      </c>
      <c r="G70" s="96">
        <f t="shared" si="30"/>
        <v>4405.8731932424998</v>
      </c>
      <c r="H70" s="96">
        <f t="shared" si="31"/>
        <v>4571.6856252462494</v>
      </c>
      <c r="I70" s="103">
        <f t="shared" si="27"/>
        <v>4737.4980572499999</v>
      </c>
      <c r="J70" s="96">
        <f t="shared" si="32"/>
        <v>4903.3104892537494</v>
      </c>
      <c r="K70" s="96">
        <f t="shared" si="33"/>
        <v>5069.1229212574999</v>
      </c>
      <c r="L70" s="96">
        <f t="shared" si="34"/>
        <v>5234.9353532612495</v>
      </c>
      <c r="M70" s="96">
        <f t="shared" si="35"/>
        <v>5400.747785264999</v>
      </c>
      <c r="N70" s="96">
        <f t="shared" si="36"/>
        <v>5566.5602172687504</v>
      </c>
      <c r="O70" s="96">
        <f t="shared" si="37"/>
        <v>5732.3726492725</v>
      </c>
      <c r="P70" s="96">
        <f t="shared" si="38"/>
        <v>5898.1850812762505</v>
      </c>
      <c r="Q70" s="96">
        <f t="shared" si="39"/>
        <v>6063.99751328</v>
      </c>
      <c r="R70" s="96">
        <f t="shared" si="40"/>
        <v>6229.8099452837496</v>
      </c>
      <c r="S70" s="96">
        <f t="shared" si="41"/>
        <v>6395.6223772875001</v>
      </c>
      <c r="T70" s="97">
        <f t="shared" si="42"/>
        <v>6514.0598287187495</v>
      </c>
      <c r="U70" s="97">
        <f t="shared" si="43"/>
        <v>6632.4972801499998</v>
      </c>
      <c r="V70" s="97">
        <f t="shared" si="44"/>
        <v>6691.7160058656254</v>
      </c>
      <c r="W70" s="97">
        <f t="shared" si="45"/>
        <v>6750.9347315812502</v>
      </c>
      <c r="X70" s="97">
        <f t="shared" si="46"/>
        <v>6810.1534572968749</v>
      </c>
      <c r="Y70" s="97">
        <f t="shared" si="47"/>
        <v>6869.3721830124996</v>
      </c>
      <c r="Z70" s="97">
        <f t="shared" si="48"/>
        <v>6928.5909087281243</v>
      </c>
      <c r="AA70" s="97">
        <f t="shared" si="49"/>
        <v>6987.8096344437499</v>
      </c>
      <c r="AB70" s="97">
        <f t="shared" si="50"/>
        <v>7047.0283601593746</v>
      </c>
      <c r="AC70" s="97">
        <f t="shared" si="51"/>
        <v>7106.2470858750003</v>
      </c>
      <c r="AD70" s="98">
        <v>12</v>
      </c>
      <c r="AE70" s="7"/>
      <c r="AF70" s="7"/>
      <c r="AG70" s="7"/>
      <c r="AH70"/>
      <c r="AI70"/>
      <c r="AJ70"/>
    </row>
    <row r="71" spans="1:36" ht="12" customHeight="1" x14ac:dyDescent="0.25">
      <c r="A71" s="99">
        <v>13</v>
      </c>
      <c r="B71" s="89">
        <v>50342</v>
      </c>
      <c r="C71" s="89">
        <f t="shared" si="28"/>
        <v>49436</v>
      </c>
      <c r="D71" s="90">
        <f t="shared" si="25"/>
        <v>65822.488027833344</v>
      </c>
      <c r="E71" s="90">
        <f t="shared" si="26"/>
        <v>4972.1451703333332</v>
      </c>
      <c r="F71" s="103">
        <f t="shared" si="29"/>
        <v>4450.0699274483331</v>
      </c>
      <c r="G71" s="96">
        <f t="shared" si="30"/>
        <v>4624.0950084100004</v>
      </c>
      <c r="H71" s="96">
        <f t="shared" si="31"/>
        <v>4798.1200893716668</v>
      </c>
      <c r="I71" s="103">
        <f t="shared" si="27"/>
        <v>4972.1451703333332</v>
      </c>
      <c r="J71" s="96">
        <f t="shared" si="32"/>
        <v>5146.1702512949996</v>
      </c>
      <c r="K71" s="96">
        <f t="shared" si="33"/>
        <v>5320.1953322566669</v>
      </c>
      <c r="L71" s="96">
        <f t="shared" si="34"/>
        <v>5494.2204132183333</v>
      </c>
      <c r="M71" s="96">
        <f t="shared" si="35"/>
        <v>5668.2454941799997</v>
      </c>
      <c r="N71" s="96">
        <f t="shared" si="36"/>
        <v>5842.270575141667</v>
      </c>
      <c r="O71" s="96">
        <f t="shared" si="37"/>
        <v>6016.2956561033334</v>
      </c>
      <c r="P71" s="96">
        <f t="shared" si="38"/>
        <v>6190.3207370650007</v>
      </c>
      <c r="Q71" s="96">
        <f t="shared" si="39"/>
        <v>6364.3458180266671</v>
      </c>
      <c r="R71" s="96">
        <f t="shared" si="40"/>
        <v>6538.3708989883326</v>
      </c>
      <c r="S71" s="96">
        <f t="shared" si="41"/>
        <v>6712.3959799499999</v>
      </c>
      <c r="T71" s="97">
        <f t="shared" si="42"/>
        <v>6836.6996092083336</v>
      </c>
      <c r="U71" s="97">
        <f t="shared" si="43"/>
        <v>6961.0032384666665</v>
      </c>
      <c r="V71" s="97">
        <f t="shared" si="44"/>
        <v>7023.1550530958339</v>
      </c>
      <c r="W71" s="97">
        <f t="shared" si="45"/>
        <v>7085.3068677250003</v>
      </c>
      <c r="X71" s="97">
        <f t="shared" si="46"/>
        <v>7147.4586823541667</v>
      </c>
      <c r="Y71" s="97">
        <f t="shared" si="47"/>
        <v>7209.6104969833332</v>
      </c>
      <c r="Z71" s="97">
        <f t="shared" si="48"/>
        <v>7271.7623116124996</v>
      </c>
      <c r="AA71" s="97">
        <f t="shared" si="49"/>
        <v>7333.914126241667</v>
      </c>
      <c r="AB71" s="97">
        <f t="shared" si="50"/>
        <v>7396.0659408708334</v>
      </c>
      <c r="AC71" s="97">
        <f t="shared" si="51"/>
        <v>7458.2177554999998</v>
      </c>
      <c r="AD71" s="98">
        <v>13</v>
      </c>
      <c r="AE71" s="7"/>
      <c r="AF71" s="7"/>
      <c r="AG71" s="7"/>
      <c r="AH71"/>
      <c r="AI71"/>
      <c r="AJ71"/>
    </row>
    <row r="72" spans="1:36" ht="12" customHeight="1" x14ac:dyDescent="0.25">
      <c r="A72" s="99">
        <v>14</v>
      </c>
      <c r="B72" s="89">
        <v>52859</v>
      </c>
      <c r="C72" s="89">
        <f t="shared" si="28"/>
        <v>51908</v>
      </c>
      <c r="D72" s="90">
        <f t="shared" si="25"/>
        <v>69113.481678583339</v>
      </c>
      <c r="E72" s="90">
        <f t="shared" si="26"/>
        <v>5220.7725443333338</v>
      </c>
      <c r="F72" s="103">
        <f t="shared" si="29"/>
        <v>4672.591427178334</v>
      </c>
      <c r="G72" s="96">
        <f t="shared" si="30"/>
        <v>4855.3184662300009</v>
      </c>
      <c r="H72" s="96">
        <f t="shared" si="31"/>
        <v>5038.0455052816669</v>
      </c>
      <c r="I72" s="103">
        <f t="shared" si="27"/>
        <v>5220.7725443333338</v>
      </c>
      <c r="J72" s="96">
        <f t="shared" si="32"/>
        <v>5403.4995833849998</v>
      </c>
      <c r="K72" s="96">
        <f t="shared" si="33"/>
        <v>5586.2266224366676</v>
      </c>
      <c r="L72" s="96">
        <f t="shared" si="34"/>
        <v>5768.9536614883336</v>
      </c>
      <c r="M72" s="96">
        <f t="shared" si="35"/>
        <v>5951.6807005399996</v>
      </c>
      <c r="N72" s="96">
        <f t="shared" si="36"/>
        <v>6134.4077395916675</v>
      </c>
      <c r="O72" s="96">
        <f t="shared" si="37"/>
        <v>6317.1347786433334</v>
      </c>
      <c r="P72" s="96">
        <f t="shared" si="38"/>
        <v>6499.8618176950013</v>
      </c>
      <c r="Q72" s="96">
        <f t="shared" si="39"/>
        <v>6682.5888567466673</v>
      </c>
      <c r="R72" s="96">
        <f t="shared" si="40"/>
        <v>6865.3158957983333</v>
      </c>
      <c r="S72" s="96">
        <f t="shared" si="41"/>
        <v>7048.0429348500011</v>
      </c>
      <c r="T72" s="97">
        <f t="shared" si="42"/>
        <v>7178.5622484583337</v>
      </c>
      <c r="U72" s="97">
        <f t="shared" si="43"/>
        <v>7309.0815620666672</v>
      </c>
      <c r="V72" s="97">
        <f t="shared" si="44"/>
        <v>7374.3412188708344</v>
      </c>
      <c r="W72" s="97">
        <f t="shared" si="45"/>
        <v>7439.6008756750007</v>
      </c>
      <c r="X72" s="97">
        <f t="shared" si="46"/>
        <v>7504.860532479167</v>
      </c>
      <c r="Y72" s="97">
        <f t="shared" si="47"/>
        <v>7570.1201892833342</v>
      </c>
      <c r="Z72" s="97">
        <f t="shared" si="48"/>
        <v>7635.3798460875005</v>
      </c>
      <c r="AA72" s="97">
        <f t="shared" si="49"/>
        <v>7700.6395028916677</v>
      </c>
      <c r="AB72" s="97">
        <f t="shared" si="50"/>
        <v>7765.899159695834</v>
      </c>
      <c r="AC72" s="97">
        <f t="shared" si="51"/>
        <v>7831.1588165000012</v>
      </c>
      <c r="AD72" s="98">
        <v>14</v>
      </c>
      <c r="AE72" s="7"/>
      <c r="AF72" s="7"/>
      <c r="AG72" s="7"/>
      <c r="AH72"/>
      <c r="AI72"/>
      <c r="AJ72"/>
    </row>
    <row r="73" spans="1:36" ht="12" customHeight="1" x14ac:dyDescent="0.25">
      <c r="A73" s="99">
        <v>15</v>
      </c>
      <c r="B73" s="89">
        <v>55521</v>
      </c>
      <c r="C73" s="89">
        <f t="shared" si="28"/>
        <v>54522</v>
      </c>
      <c r="D73" s="90">
        <f t="shared" si="25"/>
        <v>72594.063759750003</v>
      </c>
      <c r="E73" s="90">
        <f t="shared" si="26"/>
        <v>5483.6819114999998</v>
      </c>
      <c r="F73" s="103">
        <f t="shared" si="29"/>
        <v>4907.8953107924999</v>
      </c>
      <c r="G73" s="96">
        <f t="shared" si="30"/>
        <v>5099.8241776949999</v>
      </c>
      <c r="H73" s="96">
        <f t="shared" si="31"/>
        <v>5291.7530445974999</v>
      </c>
      <c r="I73" s="103">
        <f t="shared" si="27"/>
        <v>5483.6819114999998</v>
      </c>
      <c r="J73" s="96">
        <f t="shared" si="32"/>
        <v>5675.6107784024998</v>
      </c>
      <c r="K73" s="96">
        <f t="shared" si="33"/>
        <v>5867.5396453049998</v>
      </c>
      <c r="L73" s="96">
        <f t="shared" si="34"/>
        <v>6059.4685122074998</v>
      </c>
      <c r="M73" s="96">
        <f t="shared" si="35"/>
        <v>6251.3973791099988</v>
      </c>
      <c r="N73" s="96">
        <f t="shared" si="36"/>
        <v>6443.3262460124997</v>
      </c>
      <c r="O73" s="96">
        <f t="shared" si="37"/>
        <v>6635.2551129149997</v>
      </c>
      <c r="P73" s="96">
        <f t="shared" si="38"/>
        <v>6827.1839798175006</v>
      </c>
      <c r="Q73" s="96">
        <f t="shared" si="39"/>
        <v>7019.1128467199997</v>
      </c>
      <c r="R73" s="96">
        <f t="shared" si="40"/>
        <v>7211.0417136224996</v>
      </c>
      <c r="S73" s="96">
        <f t="shared" si="41"/>
        <v>7402.9705805250005</v>
      </c>
      <c r="T73" s="97">
        <f t="shared" si="42"/>
        <v>7540.0626283125002</v>
      </c>
      <c r="U73" s="97">
        <f t="shared" si="43"/>
        <v>7677.1546760999991</v>
      </c>
      <c r="V73" s="97">
        <f t="shared" si="44"/>
        <v>7745.7006999937503</v>
      </c>
      <c r="W73" s="97">
        <f t="shared" si="45"/>
        <v>7814.2467238874997</v>
      </c>
      <c r="X73" s="97">
        <f t="shared" si="46"/>
        <v>7882.79274778125</v>
      </c>
      <c r="Y73" s="97">
        <f t="shared" si="47"/>
        <v>7951.3387716749994</v>
      </c>
      <c r="Z73" s="97">
        <f t="shared" si="48"/>
        <v>8019.8847955687497</v>
      </c>
      <c r="AA73" s="97">
        <f t="shared" si="49"/>
        <v>8088.4308194625</v>
      </c>
      <c r="AB73" s="97">
        <f t="shared" si="50"/>
        <v>8156.9768433562504</v>
      </c>
      <c r="AC73" s="97">
        <f t="shared" si="51"/>
        <v>8225.5228672499998</v>
      </c>
      <c r="AD73" s="98">
        <v>15</v>
      </c>
      <c r="AE73" s="7"/>
      <c r="AF73" s="7"/>
      <c r="AG73" s="7"/>
      <c r="AH73"/>
      <c r="AI73"/>
      <c r="AJ73"/>
    </row>
    <row r="74" spans="1:36" ht="12" customHeight="1" x14ac:dyDescent="0.25">
      <c r="A74" s="99">
        <v>16</v>
      </c>
      <c r="B74" s="89">
        <v>58330</v>
      </c>
      <c r="C74" s="89">
        <f t="shared" si="28"/>
        <v>57280</v>
      </c>
      <c r="D74" s="90">
        <f t="shared" si="25"/>
        <v>76266.849284166659</v>
      </c>
      <c r="E74" s="90">
        <f t="shared" si="26"/>
        <v>5761.0744266666661</v>
      </c>
      <c r="F74" s="103">
        <f t="shared" si="29"/>
        <v>5156.1616118666661</v>
      </c>
      <c r="G74" s="96">
        <f t="shared" si="30"/>
        <v>5357.7992168000001</v>
      </c>
      <c r="H74" s="96">
        <f t="shared" si="31"/>
        <v>5559.4368217333322</v>
      </c>
      <c r="I74" s="103">
        <f t="shared" si="27"/>
        <v>5761.0744266666661</v>
      </c>
      <c r="J74" s="96">
        <f t="shared" si="32"/>
        <v>5962.7120315999991</v>
      </c>
      <c r="K74" s="96">
        <f t="shared" si="33"/>
        <v>6164.3496365333331</v>
      </c>
      <c r="L74" s="96">
        <f t="shared" si="34"/>
        <v>6365.9872414666661</v>
      </c>
      <c r="M74" s="96">
        <f t="shared" si="35"/>
        <v>6567.6248463999991</v>
      </c>
      <c r="N74" s="96">
        <f t="shared" si="36"/>
        <v>6769.262451333333</v>
      </c>
      <c r="O74" s="96">
        <f t="shared" si="37"/>
        <v>6970.9000562666661</v>
      </c>
      <c r="P74" s="96">
        <f t="shared" si="38"/>
        <v>7172.5376612</v>
      </c>
      <c r="Q74" s="96">
        <f t="shared" si="39"/>
        <v>7374.175266133333</v>
      </c>
      <c r="R74" s="96">
        <f t="shared" si="40"/>
        <v>7575.812871066666</v>
      </c>
      <c r="S74" s="96">
        <f t="shared" si="41"/>
        <v>7777.450476</v>
      </c>
      <c r="T74" s="97">
        <f t="shared" si="42"/>
        <v>7921.4773366666659</v>
      </c>
      <c r="U74" s="97">
        <f t="shared" si="43"/>
        <v>8065.5041973333318</v>
      </c>
      <c r="V74" s="97">
        <f t="shared" si="44"/>
        <v>8137.5176276666662</v>
      </c>
      <c r="W74" s="97">
        <f t="shared" si="45"/>
        <v>8209.5310579999987</v>
      </c>
      <c r="X74" s="97">
        <f t="shared" si="46"/>
        <v>8281.544488333333</v>
      </c>
      <c r="Y74" s="97">
        <f t="shared" si="47"/>
        <v>8353.5579186666655</v>
      </c>
      <c r="Z74" s="97">
        <f t="shared" si="48"/>
        <v>8425.571348999998</v>
      </c>
      <c r="AA74" s="97">
        <f t="shared" si="49"/>
        <v>8497.5847793333323</v>
      </c>
      <c r="AB74" s="97">
        <f t="shared" si="50"/>
        <v>8569.5982096666667</v>
      </c>
      <c r="AC74" s="97">
        <f t="shared" si="51"/>
        <v>8641.6116399999992</v>
      </c>
      <c r="AD74" s="98">
        <v>16</v>
      </c>
      <c r="AE74" s="7"/>
      <c r="AF74" s="7"/>
      <c r="AG74" s="7"/>
      <c r="AH74"/>
      <c r="AI74"/>
      <c r="AJ74"/>
    </row>
    <row r="75" spans="1:36" ht="12" customHeight="1" x14ac:dyDescent="0.25">
      <c r="A75" s="99">
        <v>17</v>
      </c>
      <c r="B75" s="89">
        <v>61288</v>
      </c>
      <c r="C75" s="89">
        <f t="shared" si="28"/>
        <v>60185</v>
      </c>
      <c r="D75" s="90">
        <f t="shared" si="25"/>
        <v>80134.453264666663</v>
      </c>
      <c r="E75" s="90">
        <f t="shared" si="26"/>
        <v>6053.2518220833335</v>
      </c>
      <c r="F75" s="103">
        <f t="shared" si="29"/>
        <v>5417.6603807645834</v>
      </c>
      <c r="G75" s="96">
        <f t="shared" si="30"/>
        <v>5629.5241945375001</v>
      </c>
      <c r="H75" s="96">
        <f t="shared" si="31"/>
        <v>5841.3880083104168</v>
      </c>
      <c r="I75" s="103">
        <f t="shared" si="27"/>
        <v>6053.2518220833335</v>
      </c>
      <c r="J75" s="96">
        <f t="shared" si="32"/>
        <v>6265.1156358562494</v>
      </c>
      <c r="K75" s="96">
        <f t="shared" si="33"/>
        <v>6476.979449629167</v>
      </c>
      <c r="L75" s="96">
        <f t="shared" si="34"/>
        <v>6688.8432634020837</v>
      </c>
      <c r="M75" s="96">
        <f t="shared" si="35"/>
        <v>6900.7070771749995</v>
      </c>
      <c r="N75" s="96">
        <f t="shared" si="36"/>
        <v>7112.5708909479172</v>
      </c>
      <c r="O75" s="96">
        <f t="shared" si="37"/>
        <v>7324.434704720833</v>
      </c>
      <c r="P75" s="96">
        <f t="shared" si="38"/>
        <v>7536.2985184937506</v>
      </c>
      <c r="Q75" s="96">
        <f t="shared" si="39"/>
        <v>7748.1623322666674</v>
      </c>
      <c r="R75" s="96">
        <f t="shared" si="40"/>
        <v>7960.0261460395832</v>
      </c>
      <c r="S75" s="96">
        <f t="shared" si="41"/>
        <v>8171.8899598125008</v>
      </c>
      <c r="T75" s="97">
        <f t="shared" si="42"/>
        <v>8323.2212553645841</v>
      </c>
      <c r="U75" s="97">
        <f t="shared" si="43"/>
        <v>8474.5525509166673</v>
      </c>
      <c r="V75" s="97">
        <f t="shared" si="44"/>
        <v>8550.2181986927098</v>
      </c>
      <c r="W75" s="97">
        <f t="shared" si="45"/>
        <v>8625.8838464687506</v>
      </c>
      <c r="X75" s="97">
        <f t="shared" si="46"/>
        <v>8701.5494942447913</v>
      </c>
      <c r="Y75" s="97">
        <f t="shared" si="47"/>
        <v>8777.2151420208338</v>
      </c>
      <c r="Z75" s="97">
        <f t="shared" si="48"/>
        <v>8852.8807897968745</v>
      </c>
      <c r="AA75" s="97">
        <f t="shared" si="49"/>
        <v>8928.5464375729171</v>
      </c>
      <c r="AB75" s="97">
        <f t="shared" si="50"/>
        <v>9004.2120853489596</v>
      </c>
      <c r="AC75" s="97">
        <f t="shared" si="51"/>
        <v>9079.8777331250003</v>
      </c>
      <c r="AD75" s="98">
        <v>17</v>
      </c>
      <c r="AE75" s="7"/>
      <c r="AF75" s="7"/>
      <c r="AG75" s="7"/>
      <c r="AH75"/>
      <c r="AI75"/>
      <c r="AJ75"/>
    </row>
    <row r="76" spans="1:36" ht="12" customHeight="1" x14ac:dyDescent="0.25">
      <c r="A76" s="99">
        <v>18</v>
      </c>
      <c r="B76" s="89">
        <v>64397</v>
      </c>
      <c r="C76" s="89">
        <f t="shared" si="28"/>
        <v>63238</v>
      </c>
      <c r="D76" s="90">
        <f t="shared" si="25"/>
        <v>84199.490714083338</v>
      </c>
      <c r="E76" s="90">
        <f t="shared" si="26"/>
        <v>6360.3146751666663</v>
      </c>
      <c r="F76" s="103">
        <f t="shared" si="29"/>
        <v>5692.4816342741669</v>
      </c>
      <c r="G76" s="96">
        <f t="shared" si="30"/>
        <v>5915.0926479050004</v>
      </c>
      <c r="H76" s="96">
        <f t="shared" si="31"/>
        <v>6137.7036615358329</v>
      </c>
      <c r="I76" s="103">
        <f t="shared" si="27"/>
        <v>6360.3146751666663</v>
      </c>
      <c r="J76" s="96">
        <f t="shared" si="32"/>
        <v>6582.9256887974989</v>
      </c>
      <c r="K76" s="96">
        <f t="shared" si="33"/>
        <v>6805.5367024283332</v>
      </c>
      <c r="L76" s="96">
        <f t="shared" si="34"/>
        <v>7028.1477160591658</v>
      </c>
      <c r="M76" s="96">
        <f t="shared" si="35"/>
        <v>7250.7587296899992</v>
      </c>
      <c r="N76" s="96">
        <f t="shared" si="36"/>
        <v>7473.3697433208335</v>
      </c>
      <c r="O76" s="96">
        <f t="shared" si="37"/>
        <v>7695.9807569516661</v>
      </c>
      <c r="P76" s="96">
        <f t="shared" si="38"/>
        <v>7918.5917705825004</v>
      </c>
      <c r="Q76" s="96">
        <f t="shared" si="39"/>
        <v>8141.202784213333</v>
      </c>
      <c r="R76" s="96">
        <f t="shared" si="40"/>
        <v>8363.8137978441664</v>
      </c>
      <c r="S76" s="96">
        <f t="shared" si="41"/>
        <v>8586.4248114750008</v>
      </c>
      <c r="T76" s="97">
        <f t="shared" si="42"/>
        <v>8745.4326783541655</v>
      </c>
      <c r="U76" s="97">
        <f t="shared" si="43"/>
        <v>8904.4405452333322</v>
      </c>
      <c r="V76" s="97">
        <f t="shared" si="44"/>
        <v>8983.9444786729164</v>
      </c>
      <c r="W76" s="97">
        <f t="shared" si="45"/>
        <v>9063.4484121125006</v>
      </c>
      <c r="X76" s="97">
        <f t="shared" si="46"/>
        <v>9142.952345552083</v>
      </c>
      <c r="Y76" s="97">
        <f t="shared" si="47"/>
        <v>9222.4562789916654</v>
      </c>
      <c r="Z76" s="97">
        <f t="shared" si="48"/>
        <v>9301.9602124312496</v>
      </c>
      <c r="AA76" s="97">
        <f t="shared" si="49"/>
        <v>9381.4641458708338</v>
      </c>
      <c r="AB76" s="97">
        <f t="shared" si="50"/>
        <v>9460.9680793104162</v>
      </c>
      <c r="AC76" s="97">
        <f t="shared" si="51"/>
        <v>9540.4720127500004</v>
      </c>
      <c r="AD76" s="98">
        <v>18</v>
      </c>
      <c r="AE76" s="7"/>
      <c r="AF76" s="7"/>
      <c r="AG76" s="7"/>
      <c r="AH76"/>
      <c r="AI76"/>
      <c r="AJ76"/>
    </row>
    <row r="77" spans="1:36" ht="12" customHeight="1" x14ac:dyDescent="0.25">
      <c r="A77" s="99">
        <v>19</v>
      </c>
      <c r="B77" s="89">
        <v>67663</v>
      </c>
      <c r="C77" s="89">
        <f t="shared" si="28"/>
        <v>66445</v>
      </c>
      <c r="D77" s="90">
        <f t="shared" si="25"/>
        <v>88469.80667091666</v>
      </c>
      <c r="E77" s="90">
        <f t="shared" si="26"/>
        <v>6682.8664504166654</v>
      </c>
      <c r="F77" s="103">
        <f t="shared" si="29"/>
        <v>5981.1654731229155</v>
      </c>
      <c r="G77" s="96">
        <f t="shared" si="30"/>
        <v>6215.0657988874991</v>
      </c>
      <c r="H77" s="96">
        <f t="shared" si="31"/>
        <v>6448.9661246520818</v>
      </c>
      <c r="I77" s="103">
        <f t="shared" si="27"/>
        <v>6682.8664504166654</v>
      </c>
      <c r="J77" s="96">
        <f t="shared" si="32"/>
        <v>6916.7667761812481</v>
      </c>
      <c r="K77" s="96">
        <f t="shared" si="33"/>
        <v>7150.6671019458327</v>
      </c>
      <c r="L77" s="96">
        <f t="shared" si="34"/>
        <v>7384.5674277104154</v>
      </c>
      <c r="M77" s="96">
        <f t="shared" si="35"/>
        <v>7618.4677534749981</v>
      </c>
      <c r="N77" s="96">
        <f t="shared" si="36"/>
        <v>7852.3680792395826</v>
      </c>
      <c r="O77" s="96">
        <f t="shared" si="37"/>
        <v>8086.2684050041653</v>
      </c>
      <c r="P77" s="96">
        <f t="shared" si="38"/>
        <v>8320.1687307687498</v>
      </c>
      <c r="Q77" s="96">
        <f t="shared" si="39"/>
        <v>8554.0690565333316</v>
      </c>
      <c r="R77" s="96">
        <f t="shared" si="40"/>
        <v>8787.9693822979152</v>
      </c>
      <c r="S77" s="96">
        <f t="shared" si="41"/>
        <v>9021.8697080624988</v>
      </c>
      <c r="T77" s="97">
        <f t="shared" si="42"/>
        <v>9188.9413693229144</v>
      </c>
      <c r="U77" s="97">
        <f t="shared" si="43"/>
        <v>9356.0130305833318</v>
      </c>
      <c r="V77" s="97">
        <f t="shared" si="44"/>
        <v>9439.5488612135414</v>
      </c>
      <c r="W77" s="97">
        <f t="shared" si="45"/>
        <v>9523.0846918437492</v>
      </c>
      <c r="X77" s="97">
        <f t="shared" si="46"/>
        <v>9606.620522473957</v>
      </c>
      <c r="Y77" s="97">
        <f t="shared" si="47"/>
        <v>9690.1563531041647</v>
      </c>
      <c r="Z77" s="97">
        <f t="shared" si="48"/>
        <v>9773.6921837343725</v>
      </c>
      <c r="AA77" s="97">
        <f t="shared" si="49"/>
        <v>9857.2280143645821</v>
      </c>
      <c r="AB77" s="97">
        <f t="shared" si="50"/>
        <v>9940.7638449947899</v>
      </c>
      <c r="AC77" s="97">
        <f t="shared" si="51"/>
        <v>10024.299675624998</v>
      </c>
      <c r="AD77" s="98">
        <v>19</v>
      </c>
      <c r="AE77" s="7"/>
      <c r="AF77" s="7"/>
      <c r="AG77" s="7"/>
      <c r="AH77"/>
      <c r="AI77"/>
      <c r="AJ77"/>
    </row>
    <row r="78" spans="1:36" ht="12" customHeight="1" x14ac:dyDescent="0.25">
      <c r="A78" s="99">
        <v>20</v>
      </c>
      <c r="B78" s="89">
        <v>71084</v>
      </c>
      <c r="C78" s="89">
        <f t="shared" si="28"/>
        <v>69804</v>
      </c>
      <c r="D78" s="90">
        <f t="shared" si="25"/>
        <v>92942.786122333331</v>
      </c>
      <c r="E78" s="90">
        <f t="shared" si="26"/>
        <v>7020.7059929999996</v>
      </c>
      <c r="F78" s="103">
        <f t="shared" si="29"/>
        <v>6283.5318637350001</v>
      </c>
      <c r="G78" s="96">
        <f t="shared" si="30"/>
        <v>6529.2565734899999</v>
      </c>
      <c r="H78" s="96">
        <f t="shared" si="31"/>
        <v>6774.9812832449998</v>
      </c>
      <c r="I78" s="103">
        <f t="shared" si="27"/>
        <v>7020.7059929999996</v>
      </c>
      <c r="J78" s="96">
        <f t="shared" si="32"/>
        <v>7266.4307027549994</v>
      </c>
      <c r="K78" s="96">
        <f t="shared" si="33"/>
        <v>7512.1554125100001</v>
      </c>
      <c r="L78" s="96">
        <f t="shared" si="34"/>
        <v>7757.880122264999</v>
      </c>
      <c r="M78" s="96">
        <f t="shared" si="35"/>
        <v>8003.6048320199989</v>
      </c>
      <c r="N78" s="96">
        <f t="shared" si="36"/>
        <v>8249.3295417749996</v>
      </c>
      <c r="O78" s="96">
        <f t="shared" si="37"/>
        <v>8495.0542515299985</v>
      </c>
      <c r="P78" s="96">
        <f t="shared" si="38"/>
        <v>8740.7789612850011</v>
      </c>
      <c r="Q78" s="96">
        <f t="shared" si="39"/>
        <v>8986.50367104</v>
      </c>
      <c r="R78" s="96">
        <f t="shared" si="40"/>
        <v>9232.2283807949989</v>
      </c>
      <c r="S78" s="96">
        <f t="shared" si="41"/>
        <v>9477.9530905499996</v>
      </c>
      <c r="T78" s="97">
        <f t="shared" si="42"/>
        <v>9653.4707403749999</v>
      </c>
      <c r="U78" s="97">
        <f t="shared" si="43"/>
        <v>9828.9883901999983</v>
      </c>
      <c r="V78" s="97">
        <f t="shared" si="44"/>
        <v>9916.7472151125003</v>
      </c>
      <c r="W78" s="97">
        <f t="shared" si="45"/>
        <v>10004.506040025</v>
      </c>
      <c r="X78" s="97">
        <f t="shared" si="46"/>
        <v>10092.264864937499</v>
      </c>
      <c r="Y78" s="97">
        <f t="shared" si="47"/>
        <v>10180.023689849999</v>
      </c>
      <c r="Z78" s="97">
        <f t="shared" si="48"/>
        <v>10267.782514762499</v>
      </c>
      <c r="AA78" s="97">
        <f t="shared" si="49"/>
        <v>10355.541339674999</v>
      </c>
      <c r="AB78" s="97">
        <f t="shared" si="50"/>
        <v>10443.300164587499</v>
      </c>
      <c r="AC78" s="97">
        <f t="shared" si="51"/>
        <v>10531.058989499999</v>
      </c>
      <c r="AD78" s="98">
        <v>20</v>
      </c>
      <c r="AE78" s="7"/>
      <c r="AF78" s="7"/>
      <c r="AG78" s="7"/>
      <c r="AH78"/>
      <c r="AI78"/>
      <c r="AJ78"/>
    </row>
    <row r="79" spans="1:36" ht="12" customHeight="1" x14ac:dyDescent="0.25">
      <c r="A79" s="99">
        <v>21</v>
      </c>
      <c r="B79" s="89">
        <v>74665</v>
      </c>
      <c r="C79" s="89">
        <f t="shared" si="28"/>
        <v>73321</v>
      </c>
      <c r="D79" s="90">
        <f t="shared" si="25"/>
        <v>97624.96660041665</v>
      </c>
      <c r="E79" s="90">
        <f t="shared" si="26"/>
        <v>7374.436767416666</v>
      </c>
      <c r="F79" s="103">
        <f t="shared" si="29"/>
        <v>6600.1209068379167</v>
      </c>
      <c r="G79" s="96">
        <f t="shared" si="30"/>
        <v>6858.2261936975001</v>
      </c>
      <c r="H79" s="96">
        <f t="shared" si="31"/>
        <v>7116.3314805570826</v>
      </c>
      <c r="I79" s="103">
        <f t="shared" si="27"/>
        <v>7374.436767416666</v>
      </c>
      <c r="J79" s="96">
        <f t="shared" si="32"/>
        <v>7632.5420542762486</v>
      </c>
      <c r="K79" s="96">
        <f t="shared" si="33"/>
        <v>7890.6473411358329</v>
      </c>
      <c r="L79" s="96">
        <f t="shared" si="34"/>
        <v>8148.7526279954154</v>
      </c>
      <c r="M79" s="96">
        <f t="shared" si="35"/>
        <v>8406.8579148549979</v>
      </c>
      <c r="N79" s="96">
        <f t="shared" si="36"/>
        <v>8664.9632017145832</v>
      </c>
      <c r="O79" s="96">
        <f t="shared" si="37"/>
        <v>8923.0684885741648</v>
      </c>
      <c r="P79" s="96">
        <f t="shared" si="38"/>
        <v>9181.1737754337501</v>
      </c>
      <c r="Q79" s="96">
        <f t="shared" si="39"/>
        <v>9439.2790622933335</v>
      </c>
      <c r="R79" s="96">
        <f t="shared" si="40"/>
        <v>9697.3843491529151</v>
      </c>
      <c r="S79" s="96">
        <f t="shared" si="41"/>
        <v>9955.4896360125003</v>
      </c>
      <c r="T79" s="97">
        <f t="shared" si="42"/>
        <v>10139.850555197916</v>
      </c>
      <c r="U79" s="97">
        <f t="shared" si="43"/>
        <v>10324.211474383332</v>
      </c>
      <c r="V79" s="97">
        <f t="shared" si="44"/>
        <v>10416.391933976041</v>
      </c>
      <c r="W79" s="97">
        <f t="shared" si="45"/>
        <v>10508.572393568749</v>
      </c>
      <c r="X79" s="97">
        <f t="shared" si="46"/>
        <v>10600.752853161457</v>
      </c>
      <c r="Y79" s="97">
        <f t="shared" si="47"/>
        <v>10692.933312754165</v>
      </c>
      <c r="Z79" s="97">
        <f t="shared" si="48"/>
        <v>10785.113772346873</v>
      </c>
      <c r="AA79" s="97">
        <f t="shared" si="49"/>
        <v>10877.294231939582</v>
      </c>
      <c r="AB79" s="97">
        <f t="shared" si="50"/>
        <v>10969.47469153229</v>
      </c>
      <c r="AC79" s="97">
        <f t="shared" si="51"/>
        <v>11061.655151125</v>
      </c>
      <c r="AD79" s="98">
        <v>21</v>
      </c>
      <c r="AE79" s="7"/>
      <c r="AF79" s="7"/>
      <c r="AG79" s="7"/>
      <c r="AH79"/>
      <c r="AI79"/>
      <c r="AJ79"/>
    </row>
    <row r="80" spans="1:36" ht="12" customHeight="1" x14ac:dyDescent="0.25">
      <c r="A80" s="99">
        <v>22</v>
      </c>
      <c r="B80" s="89">
        <v>78408</v>
      </c>
      <c r="C80" s="89">
        <f t="shared" si="28"/>
        <v>76997</v>
      </c>
      <c r="D80" s="90">
        <f t="shared" si="25"/>
        <v>102518.963118</v>
      </c>
      <c r="E80" s="90">
        <f t="shared" si="26"/>
        <v>7744.1593510833336</v>
      </c>
      <c r="F80" s="103">
        <f t="shared" si="29"/>
        <v>6931.0226192195842</v>
      </c>
      <c r="G80" s="96">
        <f t="shared" si="30"/>
        <v>7202.0681965075009</v>
      </c>
      <c r="H80" s="96">
        <f t="shared" si="31"/>
        <v>7473.1137737954168</v>
      </c>
      <c r="I80" s="103">
        <f t="shared" si="27"/>
        <v>7744.1593510833336</v>
      </c>
      <c r="J80" s="96">
        <f t="shared" si="32"/>
        <v>8015.2049283712495</v>
      </c>
      <c r="K80" s="96">
        <f t="shared" si="33"/>
        <v>8286.2505056591672</v>
      </c>
      <c r="L80" s="96">
        <f t="shared" si="34"/>
        <v>8557.2960829470831</v>
      </c>
      <c r="M80" s="96">
        <f t="shared" si="35"/>
        <v>8828.3416602349989</v>
      </c>
      <c r="N80" s="96">
        <f t="shared" si="36"/>
        <v>9099.3872375229166</v>
      </c>
      <c r="O80" s="96">
        <f t="shared" si="37"/>
        <v>9370.4328148108325</v>
      </c>
      <c r="P80" s="96">
        <f t="shared" si="38"/>
        <v>9641.478392098752</v>
      </c>
      <c r="Q80" s="96">
        <f t="shared" si="39"/>
        <v>9912.5239693866679</v>
      </c>
      <c r="R80" s="96">
        <f t="shared" si="40"/>
        <v>10183.569546674584</v>
      </c>
      <c r="S80" s="96">
        <f t="shared" si="41"/>
        <v>10454.615123962501</v>
      </c>
      <c r="T80" s="97">
        <f t="shared" si="42"/>
        <v>10648.219107739584</v>
      </c>
      <c r="U80" s="97">
        <f t="shared" si="43"/>
        <v>10841.823091516666</v>
      </c>
      <c r="V80" s="97">
        <f t="shared" si="44"/>
        <v>10938.62508340521</v>
      </c>
      <c r="W80" s="97">
        <f t="shared" si="45"/>
        <v>11035.42707529375</v>
      </c>
      <c r="X80" s="97">
        <f t="shared" si="46"/>
        <v>11132.229067182292</v>
      </c>
      <c r="Y80" s="97">
        <f t="shared" si="47"/>
        <v>11229.031059070834</v>
      </c>
      <c r="Z80" s="97">
        <f t="shared" si="48"/>
        <v>11325.833050959374</v>
      </c>
      <c r="AA80" s="97">
        <f t="shared" si="49"/>
        <v>11422.635042847918</v>
      </c>
      <c r="AB80" s="97">
        <f t="shared" si="50"/>
        <v>11519.437034736458</v>
      </c>
      <c r="AC80" s="97">
        <f t="shared" si="51"/>
        <v>11616.239026625</v>
      </c>
      <c r="AD80" s="98">
        <v>22</v>
      </c>
      <c r="AE80" s="7"/>
      <c r="AF80" s="7"/>
      <c r="AG80" s="7"/>
      <c r="AH80"/>
      <c r="AI80"/>
      <c r="AJ80"/>
    </row>
    <row r="81" spans="1:36" ht="12" customHeight="1" x14ac:dyDescent="0.25">
      <c r="A81" s="99">
        <v>23</v>
      </c>
      <c r="B81" s="89">
        <v>82315</v>
      </c>
      <c r="C81" s="89">
        <f t="shared" si="28"/>
        <v>80833</v>
      </c>
      <c r="D81" s="90">
        <f t="shared" si="25"/>
        <v>107627.39068791665</v>
      </c>
      <c r="E81" s="90">
        <f t="shared" si="26"/>
        <v>8129.9743214166665</v>
      </c>
      <c r="F81" s="103">
        <f t="shared" si="29"/>
        <v>7276.3270176679171</v>
      </c>
      <c r="G81" s="96">
        <f t="shared" si="30"/>
        <v>7560.8761189175002</v>
      </c>
      <c r="H81" s="96">
        <f t="shared" si="31"/>
        <v>7845.4252201670834</v>
      </c>
      <c r="I81" s="103">
        <f t="shared" si="27"/>
        <v>8129.9743214166665</v>
      </c>
      <c r="J81" s="96">
        <f t="shared" si="32"/>
        <v>8414.5234226662487</v>
      </c>
      <c r="K81" s="96">
        <f t="shared" si="33"/>
        <v>8699.0725239158328</v>
      </c>
      <c r="L81" s="96">
        <f t="shared" si="34"/>
        <v>8983.6216251654168</v>
      </c>
      <c r="M81" s="96">
        <f t="shared" si="35"/>
        <v>9268.1707264149991</v>
      </c>
      <c r="N81" s="96">
        <f t="shared" si="36"/>
        <v>9552.7198276645831</v>
      </c>
      <c r="O81" s="96">
        <f t="shared" si="37"/>
        <v>9837.2689289141654</v>
      </c>
      <c r="P81" s="96">
        <f t="shared" si="38"/>
        <v>10121.818030163751</v>
      </c>
      <c r="Q81" s="96">
        <f t="shared" si="39"/>
        <v>10406.367131413333</v>
      </c>
      <c r="R81" s="96">
        <f t="shared" si="40"/>
        <v>10690.916232662916</v>
      </c>
      <c r="S81" s="96">
        <f t="shared" si="41"/>
        <v>10975.4653339125</v>
      </c>
      <c r="T81" s="97">
        <f t="shared" si="42"/>
        <v>11178.714691947916</v>
      </c>
      <c r="U81" s="97">
        <f t="shared" si="43"/>
        <v>11381.964049983333</v>
      </c>
      <c r="V81" s="97">
        <f t="shared" si="44"/>
        <v>11483.588729001041</v>
      </c>
      <c r="W81" s="97">
        <f t="shared" si="45"/>
        <v>11585.21340801875</v>
      </c>
      <c r="X81" s="97">
        <f t="shared" si="46"/>
        <v>11686.838087036458</v>
      </c>
      <c r="Y81" s="97">
        <f t="shared" si="47"/>
        <v>11788.462766054166</v>
      </c>
      <c r="Z81" s="97">
        <f t="shared" si="48"/>
        <v>11890.087445071875</v>
      </c>
      <c r="AA81" s="97">
        <f t="shared" si="49"/>
        <v>11991.712124089583</v>
      </c>
      <c r="AB81" s="97">
        <f t="shared" si="50"/>
        <v>12093.336803107291</v>
      </c>
      <c r="AC81" s="97">
        <f t="shared" si="51"/>
        <v>12194.961482125</v>
      </c>
      <c r="AD81" s="98">
        <v>23</v>
      </c>
      <c r="AE81" s="7"/>
      <c r="AF81" s="7"/>
      <c r="AG81" s="7"/>
      <c r="AH81"/>
      <c r="AI81"/>
      <c r="AJ81"/>
    </row>
    <row r="82" spans="1:36" ht="12" customHeight="1" x14ac:dyDescent="0.25">
      <c r="A82" s="99">
        <v>24</v>
      </c>
      <c r="B82" s="89">
        <v>86387</v>
      </c>
      <c r="C82" s="89">
        <f t="shared" si="28"/>
        <v>84832</v>
      </c>
      <c r="D82" s="90">
        <f t="shared" si="25"/>
        <v>112951.55681658332</v>
      </c>
      <c r="E82" s="90">
        <f t="shared" si="26"/>
        <v>8532.1834106666665</v>
      </c>
      <c r="F82" s="103">
        <f t="shared" si="29"/>
        <v>7636.304152546667</v>
      </c>
      <c r="G82" s="96">
        <f t="shared" si="30"/>
        <v>7934.9305719200001</v>
      </c>
      <c r="H82" s="96">
        <f t="shared" si="31"/>
        <v>8233.5569912933333</v>
      </c>
      <c r="I82" s="103">
        <f t="shared" si="27"/>
        <v>8532.1834106666665</v>
      </c>
      <c r="J82" s="96">
        <f t="shared" si="32"/>
        <v>8830.8098300399997</v>
      </c>
      <c r="K82" s="96">
        <f t="shared" si="33"/>
        <v>9129.4362494133329</v>
      </c>
      <c r="L82" s="96">
        <f t="shared" si="34"/>
        <v>9428.0626687866661</v>
      </c>
      <c r="M82" s="96">
        <f t="shared" si="35"/>
        <v>9726.6890881599993</v>
      </c>
      <c r="N82" s="96">
        <f t="shared" si="36"/>
        <v>10025.315507533334</v>
      </c>
      <c r="O82" s="96">
        <f t="shared" si="37"/>
        <v>10323.941926906666</v>
      </c>
      <c r="P82" s="96">
        <f t="shared" si="38"/>
        <v>10622.568346280001</v>
      </c>
      <c r="Q82" s="96">
        <f t="shared" si="39"/>
        <v>10921.194765653334</v>
      </c>
      <c r="R82" s="96">
        <f t="shared" si="40"/>
        <v>11219.821185026665</v>
      </c>
      <c r="S82" s="96">
        <f t="shared" si="41"/>
        <v>11518.4476044</v>
      </c>
      <c r="T82" s="97">
        <f t="shared" si="42"/>
        <v>11731.752189666666</v>
      </c>
      <c r="U82" s="97">
        <f t="shared" si="43"/>
        <v>11945.056774933333</v>
      </c>
      <c r="V82" s="97">
        <f t="shared" si="44"/>
        <v>12051.709067566668</v>
      </c>
      <c r="W82" s="97">
        <f t="shared" si="45"/>
        <v>12158.3613602</v>
      </c>
      <c r="X82" s="97">
        <f t="shared" si="46"/>
        <v>12265.013652833333</v>
      </c>
      <c r="Y82" s="97">
        <f t="shared" si="47"/>
        <v>12371.665945466666</v>
      </c>
      <c r="Z82" s="97">
        <f t="shared" si="48"/>
        <v>12478.318238099999</v>
      </c>
      <c r="AA82" s="97">
        <f t="shared" si="49"/>
        <v>12584.970530733333</v>
      </c>
      <c r="AB82" s="97">
        <f t="shared" si="50"/>
        <v>12691.622823366666</v>
      </c>
      <c r="AC82" s="97">
        <f t="shared" si="51"/>
        <v>12798.275116000001</v>
      </c>
      <c r="AD82" s="98">
        <v>24</v>
      </c>
      <c r="AE82" s="7"/>
      <c r="AF82" s="7"/>
      <c r="AG82" s="7"/>
      <c r="AH82"/>
      <c r="AI82"/>
      <c r="AJ82"/>
    </row>
    <row r="83" spans="1:36" ht="12" customHeight="1" x14ac:dyDescent="0.25">
      <c r="A83" s="99">
        <v>25</v>
      </c>
      <c r="B83" s="89">
        <v>90629</v>
      </c>
      <c r="C83" s="89">
        <f t="shared" si="28"/>
        <v>88998</v>
      </c>
      <c r="D83" s="90">
        <f t="shared" si="25"/>
        <v>118497.99903608333</v>
      </c>
      <c r="E83" s="90">
        <f t="shared" si="26"/>
        <v>8951.1889284999997</v>
      </c>
      <c r="F83" s="103">
        <f t="shared" si="29"/>
        <v>8011.3140910074999</v>
      </c>
      <c r="G83" s="96">
        <f t="shared" si="30"/>
        <v>8324.6057035049998</v>
      </c>
      <c r="H83" s="96">
        <f t="shared" si="31"/>
        <v>8637.8973160024998</v>
      </c>
      <c r="I83" s="103">
        <f t="shared" si="27"/>
        <v>8951.1889284999997</v>
      </c>
      <c r="J83" s="96">
        <f t="shared" si="32"/>
        <v>9264.4805409974997</v>
      </c>
      <c r="K83" s="96">
        <f t="shared" si="33"/>
        <v>9577.7721534949997</v>
      </c>
      <c r="L83" s="96">
        <f t="shared" si="34"/>
        <v>9891.0637659924996</v>
      </c>
      <c r="M83" s="96">
        <f t="shared" si="35"/>
        <v>10204.35537849</v>
      </c>
      <c r="N83" s="96">
        <f t="shared" si="36"/>
        <v>10517.6469909875</v>
      </c>
      <c r="O83" s="96">
        <f t="shared" si="37"/>
        <v>10830.938603484999</v>
      </c>
      <c r="P83" s="96">
        <f t="shared" si="38"/>
        <v>11144.230215982501</v>
      </c>
      <c r="Q83" s="96">
        <f t="shared" si="39"/>
        <v>11457.521828479999</v>
      </c>
      <c r="R83" s="96">
        <f t="shared" si="40"/>
        <v>11770.813440977499</v>
      </c>
      <c r="S83" s="96">
        <f t="shared" si="41"/>
        <v>12084.105053475001</v>
      </c>
      <c r="T83" s="97">
        <f t="shared" si="42"/>
        <v>12307.884776687501</v>
      </c>
      <c r="U83" s="97">
        <f t="shared" si="43"/>
        <v>12531.664499899998</v>
      </c>
      <c r="V83" s="97">
        <f t="shared" si="44"/>
        <v>12643.554361506251</v>
      </c>
      <c r="W83" s="97">
        <f t="shared" si="45"/>
        <v>12755.444223112499</v>
      </c>
      <c r="X83" s="97">
        <f t="shared" si="46"/>
        <v>12867.33408471875</v>
      </c>
      <c r="Y83" s="97">
        <f t="shared" si="47"/>
        <v>12979.223946324999</v>
      </c>
      <c r="Z83" s="97">
        <f t="shared" si="48"/>
        <v>13091.11380793125</v>
      </c>
      <c r="AA83" s="97">
        <f t="shared" si="49"/>
        <v>13203.0036695375</v>
      </c>
      <c r="AB83" s="97">
        <f t="shared" si="50"/>
        <v>13314.893531143751</v>
      </c>
      <c r="AC83" s="97">
        <f t="shared" si="51"/>
        <v>13426.78339275</v>
      </c>
      <c r="AD83" s="98">
        <v>25</v>
      </c>
      <c r="AE83" s="7"/>
      <c r="AF83" s="7"/>
      <c r="AG83" s="7"/>
      <c r="AH83"/>
      <c r="AI83"/>
      <c r="AJ83"/>
    </row>
    <row r="84" spans="1:36" ht="12" customHeight="1" x14ac:dyDescent="0.25">
      <c r="A84" s="99">
        <v>26</v>
      </c>
      <c r="B84" s="89">
        <v>95041</v>
      </c>
      <c r="C84" s="89">
        <f t="shared" si="28"/>
        <v>93330</v>
      </c>
      <c r="D84" s="90">
        <f t="shared" si="25"/>
        <v>124266.71734641666</v>
      </c>
      <c r="E84" s="90">
        <f t="shared" si="26"/>
        <v>9386.8902975000001</v>
      </c>
      <c r="F84" s="103">
        <f t="shared" si="29"/>
        <v>8401.2668162624996</v>
      </c>
      <c r="G84" s="96">
        <f t="shared" si="30"/>
        <v>8729.8079766749997</v>
      </c>
      <c r="H84" s="96">
        <f t="shared" si="31"/>
        <v>9058.3491370874999</v>
      </c>
      <c r="I84" s="103">
        <f t="shared" si="27"/>
        <v>9386.8902975000001</v>
      </c>
      <c r="J84" s="96">
        <f t="shared" si="32"/>
        <v>9715.4314579124984</v>
      </c>
      <c r="K84" s="96">
        <f t="shared" si="33"/>
        <v>10043.972618325</v>
      </c>
      <c r="L84" s="96">
        <f t="shared" si="34"/>
        <v>10372.513778737501</v>
      </c>
      <c r="M84" s="96">
        <f t="shared" si="35"/>
        <v>10701.054939149999</v>
      </c>
      <c r="N84" s="96">
        <f t="shared" si="36"/>
        <v>11029.596099562501</v>
      </c>
      <c r="O84" s="96">
        <f t="shared" si="37"/>
        <v>11358.137259974999</v>
      </c>
      <c r="P84" s="96">
        <f t="shared" si="38"/>
        <v>11686.678420387501</v>
      </c>
      <c r="Q84" s="96">
        <f t="shared" si="39"/>
        <v>12015.2195808</v>
      </c>
      <c r="R84" s="96">
        <f t="shared" si="40"/>
        <v>12343.7607412125</v>
      </c>
      <c r="S84" s="96">
        <f t="shared" si="41"/>
        <v>12672.301901625002</v>
      </c>
      <c r="T84" s="97">
        <f t="shared" si="42"/>
        <v>12906.9741590625</v>
      </c>
      <c r="U84" s="97">
        <f t="shared" si="43"/>
        <v>13141.6464165</v>
      </c>
      <c r="V84" s="97">
        <f t="shared" si="44"/>
        <v>13258.982545218751</v>
      </c>
      <c r="W84" s="97">
        <f t="shared" si="45"/>
        <v>13376.318673937501</v>
      </c>
      <c r="X84" s="97">
        <f t="shared" si="46"/>
        <v>13493.65480265625</v>
      </c>
      <c r="Y84" s="97">
        <f t="shared" si="47"/>
        <v>13610.990931374999</v>
      </c>
      <c r="Z84" s="97">
        <f t="shared" si="48"/>
        <v>13728.327060093749</v>
      </c>
      <c r="AA84" s="97">
        <f t="shared" si="49"/>
        <v>13845.663188812501</v>
      </c>
      <c r="AB84" s="97">
        <f t="shared" si="50"/>
        <v>13962.99931753125</v>
      </c>
      <c r="AC84" s="97">
        <f t="shared" si="51"/>
        <v>14080.335446249999</v>
      </c>
      <c r="AD84" s="98">
        <v>26</v>
      </c>
      <c r="AE84" s="7"/>
      <c r="AF84" s="7"/>
      <c r="AG84" s="7"/>
      <c r="AH84"/>
      <c r="AI84"/>
      <c r="AJ84"/>
    </row>
    <row r="85" spans="1:36" ht="12" customHeight="1" x14ac:dyDescent="0.25">
      <c r="A85" s="99">
        <v>27</v>
      </c>
      <c r="B85" s="89">
        <v>99627</v>
      </c>
      <c r="C85" s="89">
        <f t="shared" si="28"/>
        <v>97834</v>
      </c>
      <c r="D85" s="90">
        <f t="shared" si="25"/>
        <v>130262.94177324999</v>
      </c>
      <c r="E85" s="90">
        <f t="shared" si="26"/>
        <v>9839.8909821666657</v>
      </c>
      <c r="F85" s="103">
        <f t="shared" si="29"/>
        <v>8806.7024290391655</v>
      </c>
      <c r="G85" s="96">
        <f t="shared" si="30"/>
        <v>9151.0986134149989</v>
      </c>
      <c r="H85" s="96">
        <f t="shared" si="31"/>
        <v>9495.4947977908323</v>
      </c>
      <c r="I85" s="103">
        <f t="shared" si="27"/>
        <v>9839.8909821666657</v>
      </c>
      <c r="J85" s="96">
        <f t="shared" si="32"/>
        <v>10184.287166542499</v>
      </c>
      <c r="K85" s="96">
        <f t="shared" si="33"/>
        <v>10528.683350918333</v>
      </c>
      <c r="L85" s="96">
        <f t="shared" si="34"/>
        <v>10873.079535294166</v>
      </c>
      <c r="M85" s="96">
        <f t="shared" si="35"/>
        <v>11217.475719669997</v>
      </c>
      <c r="N85" s="96">
        <f t="shared" si="36"/>
        <v>11561.871904045833</v>
      </c>
      <c r="O85" s="96">
        <f t="shared" si="37"/>
        <v>11906.268088421664</v>
      </c>
      <c r="P85" s="96">
        <f t="shared" si="38"/>
        <v>12250.6642727975</v>
      </c>
      <c r="Q85" s="96">
        <f t="shared" si="39"/>
        <v>12595.060457173333</v>
      </c>
      <c r="R85" s="96">
        <f t="shared" si="40"/>
        <v>12939.456641549164</v>
      </c>
      <c r="S85" s="96">
        <f t="shared" si="41"/>
        <v>13283.852825925</v>
      </c>
      <c r="T85" s="97">
        <f t="shared" si="42"/>
        <v>13529.850100479165</v>
      </c>
      <c r="U85" s="97">
        <f t="shared" si="43"/>
        <v>13775.847375033331</v>
      </c>
      <c r="V85" s="97">
        <f t="shared" si="44"/>
        <v>13898.846012310416</v>
      </c>
      <c r="W85" s="97">
        <f t="shared" si="45"/>
        <v>14021.8446495875</v>
      </c>
      <c r="X85" s="97">
        <f t="shared" si="46"/>
        <v>14144.843286864581</v>
      </c>
      <c r="Y85" s="97">
        <f t="shared" si="47"/>
        <v>14267.841924141665</v>
      </c>
      <c r="Z85" s="97">
        <f t="shared" si="48"/>
        <v>14390.840561418749</v>
      </c>
      <c r="AA85" s="97">
        <f t="shared" si="49"/>
        <v>14513.839198695832</v>
      </c>
      <c r="AB85" s="97">
        <f t="shared" si="50"/>
        <v>14636.837835972916</v>
      </c>
      <c r="AC85" s="97">
        <f t="shared" si="51"/>
        <v>14759.836473249998</v>
      </c>
      <c r="AD85" s="98">
        <v>27</v>
      </c>
      <c r="AE85" s="7"/>
      <c r="AF85" s="7"/>
      <c r="AG85" s="7"/>
      <c r="AH85"/>
      <c r="AI85"/>
      <c r="AJ85"/>
    </row>
    <row r="86" spans="1:36" ht="12" customHeight="1" x14ac:dyDescent="0.25">
      <c r="A86" s="99">
        <v>28</v>
      </c>
      <c r="B86" s="89">
        <v>104388</v>
      </c>
      <c r="C86" s="89">
        <f t="shared" si="28"/>
        <v>102509</v>
      </c>
      <c r="D86" s="90">
        <f t="shared" si="25"/>
        <v>136487.979823</v>
      </c>
      <c r="E86" s="90">
        <f t="shared" si="26"/>
        <v>10310.090405083332</v>
      </c>
      <c r="F86" s="103">
        <f t="shared" si="29"/>
        <v>9227.5309125495824</v>
      </c>
      <c r="G86" s="96">
        <f t="shared" si="30"/>
        <v>9588.3840767274996</v>
      </c>
      <c r="H86" s="96">
        <f t="shared" si="31"/>
        <v>9949.2372409054151</v>
      </c>
      <c r="I86" s="103">
        <f t="shared" si="27"/>
        <v>10310.090405083332</v>
      </c>
      <c r="J86" s="96">
        <f t="shared" si="32"/>
        <v>10670.943569261248</v>
      </c>
      <c r="K86" s="96">
        <f t="shared" si="33"/>
        <v>11031.796733439167</v>
      </c>
      <c r="L86" s="96">
        <f t="shared" si="34"/>
        <v>11392.649897617082</v>
      </c>
      <c r="M86" s="96">
        <f t="shared" si="35"/>
        <v>11753.503061794998</v>
      </c>
      <c r="N86" s="96">
        <f t="shared" si="36"/>
        <v>12114.356225972915</v>
      </c>
      <c r="O86" s="96">
        <f t="shared" si="37"/>
        <v>12475.209390150832</v>
      </c>
      <c r="P86" s="96">
        <f t="shared" si="38"/>
        <v>12836.06255432875</v>
      </c>
      <c r="Q86" s="96">
        <f t="shared" si="39"/>
        <v>13196.915718506665</v>
      </c>
      <c r="R86" s="96">
        <f t="shared" si="40"/>
        <v>13557.768882684582</v>
      </c>
      <c r="S86" s="96">
        <f t="shared" si="41"/>
        <v>13918.6220468625</v>
      </c>
      <c r="T86" s="97">
        <f t="shared" si="42"/>
        <v>14176.374306989583</v>
      </c>
      <c r="U86" s="97">
        <f t="shared" si="43"/>
        <v>14434.126567116664</v>
      </c>
      <c r="V86" s="97">
        <f t="shared" si="44"/>
        <v>14563.002697180207</v>
      </c>
      <c r="W86" s="97">
        <f t="shared" si="45"/>
        <v>14691.878827243749</v>
      </c>
      <c r="X86" s="97">
        <f t="shared" si="46"/>
        <v>14820.75495730729</v>
      </c>
      <c r="Y86" s="97">
        <f t="shared" si="47"/>
        <v>14949.631087370832</v>
      </c>
      <c r="Z86" s="97">
        <f t="shared" si="48"/>
        <v>15078.507217434373</v>
      </c>
      <c r="AA86" s="97">
        <f t="shared" si="49"/>
        <v>15207.383347497916</v>
      </c>
      <c r="AB86" s="97">
        <f t="shared" si="50"/>
        <v>15336.259477561458</v>
      </c>
      <c r="AC86" s="97">
        <f t="shared" si="51"/>
        <v>15465.135607624998</v>
      </c>
      <c r="AD86" s="98">
        <v>28</v>
      </c>
      <c r="AE86" s="7"/>
      <c r="AF86" s="7"/>
      <c r="AG86" s="7"/>
      <c r="AH86"/>
      <c r="AI86"/>
      <c r="AJ86"/>
    </row>
    <row r="87" spans="1:36" ht="12" customHeight="1" x14ac:dyDescent="0.25">
      <c r="A87" s="99">
        <v>29</v>
      </c>
      <c r="B87" s="89">
        <v>109327</v>
      </c>
      <c r="C87" s="89">
        <f t="shared" si="28"/>
        <v>107359</v>
      </c>
      <c r="D87" s="90">
        <f t="shared" si="25"/>
        <v>142945.75401491669</v>
      </c>
      <c r="E87" s="90">
        <f t="shared" si="26"/>
        <v>10797.890875916668</v>
      </c>
      <c r="F87" s="103">
        <f t="shared" si="29"/>
        <v>9664.1123339454189</v>
      </c>
      <c r="G87" s="96">
        <f t="shared" si="30"/>
        <v>10042.038514602502</v>
      </c>
      <c r="H87" s="96">
        <f t="shared" si="31"/>
        <v>10419.964695259585</v>
      </c>
      <c r="I87" s="103">
        <f t="shared" si="27"/>
        <v>10797.890875916668</v>
      </c>
      <c r="J87" s="96">
        <f t="shared" si="32"/>
        <v>11175.817056573751</v>
      </c>
      <c r="K87" s="96">
        <f t="shared" si="33"/>
        <v>11553.743237230836</v>
      </c>
      <c r="L87" s="96">
        <f t="shared" si="34"/>
        <v>11931.669417887917</v>
      </c>
      <c r="M87" s="96">
        <f t="shared" si="35"/>
        <v>12309.595598545</v>
      </c>
      <c r="N87" s="96">
        <f t="shared" si="36"/>
        <v>12687.521779202085</v>
      </c>
      <c r="O87" s="96">
        <f t="shared" si="37"/>
        <v>13065.447959859168</v>
      </c>
      <c r="P87" s="96">
        <f t="shared" si="38"/>
        <v>13443.374140516253</v>
      </c>
      <c r="Q87" s="96">
        <f t="shared" si="39"/>
        <v>13821.300321173336</v>
      </c>
      <c r="R87" s="96">
        <f t="shared" si="40"/>
        <v>14199.226501830417</v>
      </c>
      <c r="S87" s="96">
        <f t="shared" si="41"/>
        <v>14577.152682487502</v>
      </c>
      <c r="T87" s="97">
        <f t="shared" si="42"/>
        <v>14847.099954385418</v>
      </c>
      <c r="U87" s="97">
        <f t="shared" si="43"/>
        <v>15117.047226283334</v>
      </c>
      <c r="V87" s="97">
        <f t="shared" si="44"/>
        <v>15252.020862232295</v>
      </c>
      <c r="W87" s="97">
        <f t="shared" si="45"/>
        <v>15386.994498181251</v>
      </c>
      <c r="X87" s="97">
        <f t="shared" si="46"/>
        <v>15521.968134130209</v>
      </c>
      <c r="Y87" s="97">
        <f t="shared" si="47"/>
        <v>15656.941770079167</v>
      </c>
      <c r="Z87" s="97">
        <f t="shared" si="48"/>
        <v>15791.915406028125</v>
      </c>
      <c r="AA87" s="97">
        <f t="shared" si="49"/>
        <v>15926.889041977087</v>
      </c>
      <c r="AB87" s="97">
        <f t="shared" si="50"/>
        <v>16061.862677926045</v>
      </c>
      <c r="AC87" s="97">
        <f t="shared" si="51"/>
        <v>16196.836313875003</v>
      </c>
      <c r="AD87" s="98">
        <v>29</v>
      </c>
      <c r="AE87" s="7"/>
      <c r="AF87" s="7"/>
      <c r="AG87" s="7"/>
      <c r="AH87"/>
      <c r="AI87"/>
      <c r="AJ87"/>
    </row>
    <row r="88" spans="1:36" ht="12" customHeight="1" x14ac:dyDescent="0.25">
      <c r="A88" s="88">
        <v>30</v>
      </c>
      <c r="B88" s="104">
        <v>114444</v>
      </c>
      <c r="C88" s="89">
        <f t="shared" si="28"/>
        <v>112384</v>
      </c>
      <c r="D88" s="105">
        <f t="shared" si="25"/>
        <v>149636.26434899998</v>
      </c>
      <c r="E88" s="105">
        <f t="shared" si="26"/>
        <v>11303.292394666667</v>
      </c>
      <c r="F88" s="106">
        <f t="shared" si="29"/>
        <v>10116.446693226668</v>
      </c>
      <c r="G88" s="97">
        <f t="shared" si="30"/>
        <v>10512.06192704</v>
      </c>
      <c r="H88" s="97">
        <f t="shared" si="31"/>
        <v>10907.677160853333</v>
      </c>
      <c r="I88" s="106">
        <f t="shared" si="27"/>
        <v>11303.292394666667</v>
      </c>
      <c r="J88" s="97">
        <f t="shared" si="32"/>
        <v>11698.907628479999</v>
      </c>
      <c r="K88" s="97">
        <f t="shared" si="33"/>
        <v>12094.522862293334</v>
      </c>
      <c r="L88" s="97">
        <f t="shared" si="34"/>
        <v>12490.138096106666</v>
      </c>
      <c r="M88" s="97">
        <f t="shared" si="35"/>
        <v>12885.753329919999</v>
      </c>
      <c r="N88" s="97">
        <f t="shared" si="36"/>
        <v>13281.368563733335</v>
      </c>
      <c r="O88" s="97">
        <f t="shared" si="37"/>
        <v>13676.983797546667</v>
      </c>
      <c r="P88" s="97">
        <f t="shared" si="38"/>
        <v>14072.599031360001</v>
      </c>
      <c r="Q88" s="97">
        <f t="shared" si="39"/>
        <v>14468.214265173334</v>
      </c>
      <c r="R88" s="97">
        <f t="shared" si="40"/>
        <v>14863.829498986666</v>
      </c>
      <c r="S88" s="97">
        <f t="shared" si="41"/>
        <v>15259.444732800001</v>
      </c>
      <c r="T88" s="97">
        <f t="shared" si="42"/>
        <v>15542.027042666667</v>
      </c>
      <c r="U88" s="97">
        <f t="shared" si="43"/>
        <v>15824.609352533333</v>
      </c>
      <c r="V88" s="97">
        <f t="shared" si="44"/>
        <v>15965.900507466667</v>
      </c>
      <c r="W88" s="97">
        <f t="shared" si="45"/>
        <v>16107.1916624</v>
      </c>
      <c r="X88" s="97">
        <f t="shared" si="46"/>
        <v>16248.482817333334</v>
      </c>
      <c r="Y88" s="97">
        <f t="shared" si="47"/>
        <v>16389.773972266667</v>
      </c>
      <c r="Z88" s="97">
        <f t="shared" si="48"/>
        <v>16531.0651272</v>
      </c>
      <c r="AA88" s="97">
        <f t="shared" si="49"/>
        <v>16672.356282133336</v>
      </c>
      <c r="AB88" s="97">
        <f t="shared" si="50"/>
        <v>16813.647437066669</v>
      </c>
      <c r="AC88" s="97">
        <f t="shared" si="51"/>
        <v>16954.938591999999</v>
      </c>
      <c r="AD88" s="98">
        <v>30</v>
      </c>
      <c r="AE88" s="7"/>
      <c r="AF88" s="7"/>
      <c r="AG88" s="7"/>
      <c r="AH88"/>
      <c r="AI88"/>
      <c r="AJ88"/>
    </row>
    <row r="89" spans="1:36" ht="12" customHeight="1" thickBot="1" x14ac:dyDescent="0.3">
      <c r="A89" s="107">
        <v>31</v>
      </c>
      <c r="B89" s="108">
        <v>119744</v>
      </c>
      <c r="C89" s="109">
        <f t="shared" si="28"/>
        <v>117589</v>
      </c>
      <c r="D89" s="110">
        <f t="shared" si="25"/>
        <v>156566.04835733332</v>
      </c>
      <c r="E89" s="83">
        <f t="shared" si="26"/>
        <v>11826.797848416667</v>
      </c>
      <c r="F89" s="111">
        <f t="shared" si="29"/>
        <v>10584.984074332917</v>
      </c>
      <c r="G89" s="112">
        <f>SUM(E89*0.93)</f>
        <v>10998.921999027501</v>
      </c>
      <c r="H89" s="112">
        <f>SUM(E89*0.965)</f>
        <v>11412.859923722082</v>
      </c>
      <c r="I89" s="111">
        <f>E89</f>
        <v>11826.797848416667</v>
      </c>
      <c r="J89" s="112">
        <f>SUM(E89*1.035)</f>
        <v>12240.73577311125</v>
      </c>
      <c r="K89" s="112">
        <f>SUM(E89*1.07)</f>
        <v>12654.673697805834</v>
      </c>
      <c r="L89" s="112">
        <f>SUM(E89*1.105)</f>
        <v>13068.611622500417</v>
      </c>
      <c r="M89" s="112">
        <f>SUM(E89*1.14)</f>
        <v>13482.549547195</v>
      </c>
      <c r="N89" s="112">
        <f>SUM(E89*1.175)</f>
        <v>13896.487471889584</v>
      </c>
      <c r="O89" s="112">
        <f>SUM(E89*1.21)</f>
        <v>14310.425396584167</v>
      </c>
      <c r="P89" s="112">
        <f>SUM(E89*1.245)</f>
        <v>14724.363321278752</v>
      </c>
      <c r="Q89" s="112">
        <f>SUM(E89*1.28)</f>
        <v>15138.301245973335</v>
      </c>
      <c r="R89" s="112">
        <f>SUM(E89*1.315)</f>
        <v>15552.239170667917</v>
      </c>
      <c r="S89" s="112">
        <f>SUM(E89*1.35)</f>
        <v>15966.177095362502</v>
      </c>
      <c r="T89" s="113">
        <f t="shared" si="42"/>
        <v>16261.847041572917</v>
      </c>
      <c r="U89" s="113">
        <f t="shared" si="43"/>
        <v>16557.516987783332</v>
      </c>
      <c r="V89" s="113">
        <f t="shared" si="44"/>
        <v>16705.351960888544</v>
      </c>
      <c r="W89" s="113">
        <f t="shared" si="45"/>
        <v>16853.186933993751</v>
      </c>
      <c r="X89" s="113">
        <f t="shared" si="46"/>
        <v>17001.021907098959</v>
      </c>
      <c r="Y89" s="113">
        <f t="shared" si="47"/>
        <v>17148.856880204166</v>
      </c>
      <c r="Z89" s="113">
        <f t="shared" si="48"/>
        <v>17296.691853309374</v>
      </c>
      <c r="AA89" s="113">
        <f t="shared" si="49"/>
        <v>17444.526826414585</v>
      </c>
      <c r="AB89" s="113">
        <f t="shared" si="50"/>
        <v>17592.361799519793</v>
      </c>
      <c r="AC89" s="113">
        <f t="shared" si="51"/>
        <v>17740.196772625</v>
      </c>
      <c r="AD89" s="114">
        <v>31</v>
      </c>
      <c r="AE89" s="7"/>
      <c r="AF89" s="7"/>
      <c r="AG89" s="7"/>
      <c r="AH89"/>
      <c r="AI89"/>
      <c r="AJ89"/>
    </row>
    <row r="90" spans="1:36" ht="10.15" customHeight="1" thickBot="1" x14ac:dyDescent="0.3">
      <c r="A90" s="64"/>
      <c r="B90" s="65"/>
      <c r="C90" s="65"/>
      <c r="D90" s="1"/>
      <c r="E90" s="1"/>
      <c r="F90" s="1"/>
      <c r="G90" s="1"/>
      <c r="H90" s="1"/>
      <c r="I90" s="1"/>
      <c r="J90" s="1"/>
      <c r="K90" s="1"/>
      <c r="L90" s="1"/>
      <c r="M90" s="1"/>
      <c r="N90" s="1"/>
      <c r="O90" s="1"/>
      <c r="P90" s="1"/>
      <c r="Q90" s="1"/>
      <c r="R90" s="1"/>
      <c r="S90" s="1"/>
      <c r="T90" s="1"/>
      <c r="U90" s="1"/>
      <c r="V90" s="1"/>
      <c r="W90" s="1"/>
      <c r="X90" s="1"/>
      <c r="Y90" s="1"/>
      <c r="Z90" s="1"/>
      <c r="AA90" s="1"/>
      <c r="AB90" s="1"/>
      <c r="AC90" s="1"/>
      <c r="AD90" s="5"/>
      <c r="AE90" s="7"/>
      <c r="AF90" s="7"/>
      <c r="AG90" s="7"/>
      <c r="AH90"/>
      <c r="AI90"/>
      <c r="AJ90"/>
    </row>
    <row r="91" spans="1:36" ht="15.75" thickBot="1" x14ac:dyDescent="0.3">
      <c r="A91" s="66" t="s">
        <v>40</v>
      </c>
      <c r="B91" s="65"/>
      <c r="C91" s="65"/>
      <c r="D91" s="1"/>
      <c r="E91" s="1"/>
      <c r="F91" s="1"/>
      <c r="G91" s="1"/>
      <c r="H91" s="1"/>
      <c r="I91" s="1"/>
      <c r="J91" s="1"/>
      <c r="K91" s="1"/>
      <c r="L91" s="1"/>
      <c r="M91" s="1"/>
      <c r="N91" s="1"/>
      <c r="S91" s="1"/>
      <c r="T91" s="1"/>
      <c r="U91" s="1"/>
      <c r="V91" s="67">
        <f>V44</f>
        <v>2022</v>
      </c>
      <c r="W91" s="68" t="s">
        <v>41</v>
      </c>
      <c r="X91" s="69"/>
      <c r="Y91" s="69"/>
      <c r="Z91" s="69"/>
      <c r="AA91" s="69"/>
      <c r="AB91" s="69"/>
      <c r="AC91" s="115">
        <f>AC44</f>
        <v>120.69289999999999</v>
      </c>
      <c r="AD91" s="5"/>
      <c r="AE91" s="7"/>
      <c r="AF91" s="7"/>
      <c r="AG91" s="7"/>
      <c r="AH91"/>
      <c r="AI91"/>
      <c r="AJ91"/>
    </row>
    <row r="92" spans="1:36" x14ac:dyDescent="0.25">
      <c r="A92" s="66" t="s">
        <v>43</v>
      </c>
      <c r="B92" s="65"/>
      <c r="C92" s="65"/>
      <c r="D92" s="1"/>
      <c r="E92" s="1"/>
      <c r="F92" s="1"/>
      <c r="G92" s="1"/>
      <c r="H92" s="1"/>
      <c r="I92" s="1"/>
      <c r="J92" s="1"/>
      <c r="K92" s="1"/>
      <c r="L92" s="1"/>
      <c r="M92" s="1"/>
      <c r="N92" s="1"/>
      <c r="S92" s="1"/>
      <c r="T92" s="157"/>
      <c r="U92" s="157"/>
      <c r="V92" s="157"/>
      <c r="W92" s="157"/>
      <c r="X92" s="157"/>
      <c r="Y92" s="157"/>
      <c r="Z92" s="157"/>
      <c r="AA92" s="157"/>
      <c r="AB92" s="157"/>
      <c r="AC92" s="157"/>
      <c r="AD92" s="5"/>
      <c r="AE92" s="7"/>
      <c r="AF92" s="7"/>
      <c r="AG92" s="7"/>
      <c r="AH92"/>
      <c r="AI92"/>
      <c r="AJ92"/>
    </row>
    <row r="93" spans="1:36" x14ac:dyDescent="0.25">
      <c r="A93" s="66"/>
      <c r="B93" s="65"/>
      <c r="C93" s="76"/>
      <c r="D93" s="1"/>
      <c r="E93" s="1"/>
      <c r="F93" s="1" t="s">
        <v>46</v>
      </c>
      <c r="G93" s="1"/>
      <c r="H93" s="1"/>
      <c r="I93" s="1"/>
      <c r="J93" s="1"/>
      <c r="K93" s="1"/>
      <c r="L93" s="1"/>
      <c r="M93" s="1"/>
      <c r="N93" s="1"/>
      <c r="S93" s="1" t="str">
        <f>S46</f>
        <v>Teuerungsausgleich Monat Mai 2022 gem. Landesindex der Konsumentenpreise (Basis Mai 93=100 Punkte)</v>
      </c>
      <c r="T93" s="1"/>
      <c r="U93" s="1"/>
      <c r="V93" s="74"/>
      <c r="W93" s="77"/>
      <c r="X93" s="74"/>
      <c r="Y93" s="74"/>
      <c r="Z93" s="74"/>
      <c r="AA93" s="74"/>
      <c r="AB93" s="74"/>
      <c r="AC93" s="78">
        <f>AC46</f>
        <v>118.7</v>
      </c>
      <c r="AD93" s="5"/>
      <c r="AE93" s="7"/>
      <c r="AF93" s="7"/>
      <c r="AG93" s="7"/>
      <c r="AH93"/>
      <c r="AI93"/>
      <c r="AJ93"/>
    </row>
    <row r="94" spans="1:36" x14ac:dyDescent="0.25">
      <c r="A94" s="66"/>
      <c r="B94" s="65"/>
      <c r="C94" s="79"/>
      <c r="D94" s="1"/>
      <c r="E94" s="1"/>
      <c r="F94" s="1" t="s">
        <v>47</v>
      </c>
      <c r="G94" s="1"/>
      <c r="H94" s="1"/>
      <c r="I94" s="1"/>
      <c r="J94" s="1"/>
      <c r="K94" s="1"/>
      <c r="L94" s="1"/>
      <c r="M94" s="1"/>
      <c r="N94" s="77" t="s">
        <v>1</v>
      </c>
      <c r="T94" s="1"/>
      <c r="U94" s="1"/>
      <c r="V94" s="74"/>
      <c r="AC94" s="80"/>
      <c r="AE94" s="7"/>
      <c r="AF94" s="7"/>
      <c r="AG94" s="7"/>
      <c r="AH94"/>
      <c r="AI94"/>
      <c r="AJ94"/>
    </row>
    <row r="95" spans="1:36" x14ac:dyDescent="0.25">
      <c r="A95" s="2" t="s">
        <v>0</v>
      </c>
      <c r="B95" s="3"/>
      <c r="C95" s="3"/>
      <c r="D95" s="4"/>
      <c r="E95" s="4"/>
      <c r="F95" s="4"/>
      <c r="G95" s="3"/>
      <c r="H95" s="3"/>
      <c r="I95" s="3"/>
      <c r="J95" s="3"/>
      <c r="K95" s="3"/>
      <c r="L95" s="3"/>
      <c r="AA95" s="5" t="s">
        <v>1</v>
      </c>
      <c r="AC95" s="6" t="str">
        <f>$AC$1</f>
        <v>07.11.2022/rj</v>
      </c>
      <c r="AD95" s="7"/>
      <c r="AE95" s="7"/>
      <c r="AF95" s="7"/>
      <c r="AG95" s="7"/>
      <c r="AH95"/>
      <c r="AI95"/>
      <c r="AJ95"/>
    </row>
    <row r="96" spans="1:36" ht="7.15" customHeight="1" x14ac:dyDescent="0.25">
      <c r="A96" s="3"/>
      <c r="B96" s="3"/>
      <c r="C96" s="3"/>
      <c r="D96" s="4"/>
      <c r="E96" s="4"/>
      <c r="F96" s="4"/>
      <c r="G96" s="3"/>
      <c r="H96" s="3"/>
      <c r="I96" s="3"/>
      <c r="J96" s="3"/>
      <c r="K96" s="3"/>
      <c r="L96" s="3"/>
      <c r="AE96" s="7"/>
      <c r="AF96" s="7"/>
      <c r="AG96" s="7"/>
      <c r="AH96"/>
      <c r="AI96"/>
      <c r="AJ96"/>
    </row>
    <row r="97" spans="1:36" ht="18" x14ac:dyDescent="0.25">
      <c r="A97" s="9" t="str">
        <f>A3</f>
        <v>Lohntabelle 2023</v>
      </c>
      <c r="B97" s="3"/>
      <c r="C97" s="3"/>
      <c r="D97" s="4"/>
      <c r="E97" s="4"/>
      <c r="F97" s="4"/>
      <c r="G97" s="3"/>
      <c r="H97" s="3"/>
      <c r="I97" s="3"/>
      <c r="J97" s="3"/>
      <c r="K97" s="3" t="s">
        <v>1</v>
      </c>
      <c r="L97" s="3"/>
      <c r="AE97" s="7"/>
      <c r="AF97" s="7"/>
      <c r="AG97" s="7"/>
      <c r="AH97"/>
      <c r="AI97"/>
      <c r="AJ97"/>
    </row>
    <row r="98" spans="1:36" ht="6.6" customHeight="1" x14ac:dyDescent="0.25">
      <c r="A98" s="3"/>
      <c r="B98" s="3"/>
      <c r="C98" s="3"/>
      <c r="D98" s="4"/>
      <c r="E98" s="4"/>
      <c r="F98" s="4"/>
      <c r="G98" s="3"/>
      <c r="H98" s="3"/>
      <c r="I98" s="3"/>
      <c r="J98" s="3"/>
      <c r="K98" s="3"/>
      <c r="L98" s="3"/>
      <c r="AE98" s="7"/>
      <c r="AF98" s="7"/>
      <c r="AG98" s="7"/>
      <c r="AH98"/>
      <c r="AI98"/>
      <c r="AJ98"/>
    </row>
    <row r="99" spans="1:36" ht="12" customHeight="1" x14ac:dyDescent="0.25">
      <c r="A99" s="10" t="s">
        <v>65</v>
      </c>
      <c r="B99" s="3"/>
      <c r="C99" s="3"/>
      <c r="D99" s="4"/>
      <c r="E99" s="4"/>
      <c r="F99" s="4"/>
      <c r="G99" s="3"/>
      <c r="H99" s="3"/>
      <c r="I99" s="3"/>
      <c r="J99" s="3"/>
      <c r="K99" s="3"/>
      <c r="L99" s="3"/>
      <c r="AD99" s="7"/>
    </row>
    <row r="100" spans="1:36" ht="11.45" customHeight="1" x14ac:dyDescent="0.25">
      <c r="A100" s="11" t="s">
        <v>66</v>
      </c>
      <c r="B100" s="3"/>
      <c r="C100" s="3"/>
      <c r="D100" s="4"/>
      <c r="E100" s="12"/>
      <c r="F100" s="4"/>
      <c r="G100" s="3"/>
      <c r="H100" s="13"/>
      <c r="I100" s="3"/>
      <c r="J100" s="3"/>
      <c r="K100" s="3"/>
      <c r="L100" s="3"/>
      <c r="V100" s="8" t="s">
        <v>1</v>
      </c>
      <c r="X100" s="8" t="s">
        <v>1</v>
      </c>
    </row>
    <row r="101" spans="1:36" ht="7.15" customHeight="1" thickBot="1" x14ac:dyDescent="0.3"/>
    <row r="102" spans="1:36" x14ac:dyDescent="0.25">
      <c r="A102" s="14" t="s">
        <v>4</v>
      </c>
      <c r="B102" s="15"/>
      <c r="C102" s="16" t="s">
        <v>1</v>
      </c>
      <c r="D102" s="17"/>
      <c r="E102" s="17"/>
      <c r="F102" s="18" t="s">
        <v>5</v>
      </c>
      <c r="G102" s="19"/>
      <c r="H102" s="19"/>
      <c r="I102" s="16" t="s">
        <v>6</v>
      </c>
      <c r="J102" s="19"/>
      <c r="K102" s="19"/>
      <c r="L102" s="19"/>
      <c r="M102" s="19"/>
      <c r="N102" s="19"/>
      <c r="O102" s="19"/>
      <c r="P102" s="19"/>
      <c r="Q102" s="19"/>
      <c r="R102" s="19"/>
      <c r="S102" s="19"/>
      <c r="T102" s="19"/>
      <c r="U102" s="19"/>
      <c r="V102" s="19"/>
      <c r="W102" s="19"/>
      <c r="X102" s="19"/>
      <c r="Y102" s="19"/>
      <c r="Z102" s="116"/>
      <c r="AA102" s="116"/>
      <c r="AB102" s="116"/>
      <c r="AC102" s="116"/>
      <c r="AD102" s="117" t="s">
        <v>4</v>
      </c>
    </row>
    <row r="103" spans="1:36" x14ac:dyDescent="0.25">
      <c r="A103" s="23"/>
      <c r="B103" s="23"/>
      <c r="C103" s="23"/>
      <c r="D103" s="24"/>
      <c r="E103" s="24"/>
      <c r="F103" s="25" t="s">
        <v>7</v>
      </c>
      <c r="G103" s="26"/>
      <c r="H103" s="26"/>
      <c r="I103" s="23" t="s">
        <v>7</v>
      </c>
      <c r="J103" s="26"/>
      <c r="K103" s="26"/>
      <c r="L103" s="26"/>
      <c r="M103" s="26"/>
      <c r="N103" s="26"/>
      <c r="O103" s="26"/>
      <c r="P103" s="26"/>
      <c r="Q103" s="26"/>
      <c r="R103" s="26"/>
      <c r="S103" s="26"/>
      <c r="T103" s="27" t="s">
        <v>8</v>
      </c>
      <c r="U103" s="26"/>
      <c r="V103" s="27" t="s">
        <v>9</v>
      </c>
      <c r="W103" s="26"/>
      <c r="X103" s="26"/>
      <c r="Y103" s="26"/>
      <c r="Z103" s="28"/>
      <c r="AA103" s="28"/>
      <c r="AB103" s="28"/>
      <c r="AC103" s="29"/>
      <c r="AD103" s="30"/>
    </row>
    <row r="104" spans="1:36" x14ac:dyDescent="0.25">
      <c r="A104" s="31" t="s">
        <v>1</v>
      </c>
      <c r="B104" s="31" t="s">
        <v>10</v>
      </c>
      <c r="C104" s="31" t="s">
        <v>11</v>
      </c>
      <c r="D104" s="32" t="s">
        <v>12</v>
      </c>
      <c r="E104" s="33" t="s">
        <v>13</v>
      </c>
      <c r="F104" s="34" t="s">
        <v>14</v>
      </c>
      <c r="G104" s="35" t="s">
        <v>15</v>
      </c>
      <c r="H104" s="35" t="s">
        <v>16</v>
      </c>
      <c r="I104" s="31" t="s">
        <v>17</v>
      </c>
      <c r="J104" s="35" t="s">
        <v>18</v>
      </c>
      <c r="K104" s="35" t="s">
        <v>19</v>
      </c>
      <c r="L104" s="35" t="s">
        <v>20</v>
      </c>
      <c r="M104" s="35" t="s">
        <v>21</v>
      </c>
      <c r="N104" s="35" t="s">
        <v>22</v>
      </c>
      <c r="O104" s="35" t="s">
        <v>23</v>
      </c>
      <c r="P104" s="35" t="s">
        <v>24</v>
      </c>
      <c r="Q104" s="35" t="s">
        <v>25</v>
      </c>
      <c r="R104" s="35" t="s">
        <v>26</v>
      </c>
      <c r="S104" s="35" t="s">
        <v>27</v>
      </c>
      <c r="T104" s="35" t="s">
        <v>28</v>
      </c>
      <c r="U104" s="35" t="s">
        <v>29</v>
      </c>
      <c r="V104" s="35" t="s">
        <v>30</v>
      </c>
      <c r="W104" s="35" t="s">
        <v>31</v>
      </c>
      <c r="X104" s="35" t="s">
        <v>32</v>
      </c>
      <c r="Y104" s="36" t="s">
        <v>33</v>
      </c>
      <c r="Z104" s="37" t="s">
        <v>34</v>
      </c>
      <c r="AA104" s="37" t="s">
        <v>35</v>
      </c>
      <c r="AB104" s="37" t="s">
        <v>36</v>
      </c>
      <c r="AC104" s="37" t="s">
        <v>37</v>
      </c>
      <c r="AD104" s="38" t="s">
        <v>1</v>
      </c>
    </row>
    <row r="105" spans="1:36" ht="6" customHeight="1" x14ac:dyDescent="0.25">
      <c r="A105" s="81"/>
      <c r="B105" s="82" t="s">
        <v>38</v>
      </c>
      <c r="C105" s="82"/>
      <c r="D105" s="83" t="s">
        <v>39</v>
      </c>
      <c r="E105" s="84"/>
      <c r="F105" s="85"/>
      <c r="G105" s="86"/>
      <c r="H105" s="86"/>
      <c r="I105" s="81"/>
      <c r="J105" s="86"/>
      <c r="K105" s="86"/>
      <c r="L105" s="86"/>
      <c r="M105" s="86"/>
      <c r="N105" s="86"/>
      <c r="O105" s="86"/>
      <c r="P105" s="86"/>
      <c r="Q105" s="86"/>
      <c r="R105" s="86"/>
      <c r="S105" s="86"/>
      <c r="T105" s="35"/>
      <c r="U105" s="35"/>
      <c r="V105" s="35"/>
      <c r="W105" s="35"/>
      <c r="X105" s="35"/>
      <c r="Y105" s="36"/>
      <c r="Z105" s="40"/>
      <c r="AA105" s="40"/>
      <c r="AB105" s="40"/>
      <c r="AC105" s="40"/>
      <c r="AD105" s="87"/>
    </row>
    <row r="106" spans="1:36" ht="12" customHeight="1" x14ac:dyDescent="0.25">
      <c r="A106" s="88">
        <v>1</v>
      </c>
      <c r="B106" s="89">
        <v>30377</v>
      </c>
      <c r="C106" s="89">
        <f>C12</f>
        <v>29830</v>
      </c>
      <c r="D106" s="90">
        <f t="shared" ref="D106:D136" si="52">B106/12*13*$AC$44/100</f>
        <v>39718.122419083331</v>
      </c>
      <c r="E106" s="90">
        <f>C106/12*13/2184*$AC$44/100</f>
        <v>17.858478209325398</v>
      </c>
      <c r="F106" s="91">
        <f>SUM(E106*0.895)</f>
        <v>15.983337997346231</v>
      </c>
      <c r="G106" s="92">
        <f>SUM(E106*0.93)</f>
        <v>16.608384734672622</v>
      </c>
      <c r="H106" s="92">
        <f>SUM(E106*0.965)</f>
        <v>17.233431471999008</v>
      </c>
      <c r="I106" s="91">
        <f t="shared" ref="I106:I135" si="53">E106</f>
        <v>17.858478209325398</v>
      </c>
      <c r="J106" s="92">
        <f>SUM(E106*1.035)</f>
        <v>18.483524946651784</v>
      </c>
      <c r="K106" s="93">
        <f>SUM(E106*1.07)</f>
        <v>19.108571683978177</v>
      </c>
      <c r="L106" s="94">
        <f>SUM(E106*1.105)</f>
        <v>19.733618421304563</v>
      </c>
      <c r="M106" s="95">
        <f>SUM(E106*1.14)</f>
        <v>20.358665158630952</v>
      </c>
      <c r="N106" s="95">
        <f>SUM(E106*1.175)</f>
        <v>20.983711895957342</v>
      </c>
      <c r="O106" s="95">
        <f>SUM(E106*1.21)</f>
        <v>21.608758633283731</v>
      </c>
      <c r="P106" s="96">
        <f>SUM(E106*1.245)</f>
        <v>22.233805370610121</v>
      </c>
      <c r="Q106" s="96">
        <f>SUM(E106*1.28)</f>
        <v>22.85885210793651</v>
      </c>
      <c r="R106" s="96">
        <f>SUM(E106*1.315)</f>
        <v>23.483898845262896</v>
      </c>
      <c r="S106" s="96">
        <f>SUM(E106*1.35)</f>
        <v>24.108945582589289</v>
      </c>
      <c r="T106" s="97">
        <f>SUM(E106*1.375)</f>
        <v>24.555407537822422</v>
      </c>
      <c r="U106" s="97">
        <f>SUM(E106*1.4)</f>
        <v>25.001869493055555</v>
      </c>
      <c r="V106" s="97">
        <f>SUM(E106*1.4125)</f>
        <v>25.225100470672125</v>
      </c>
      <c r="W106" s="97">
        <f>SUM(E106*1.425)</f>
        <v>25.448331448288691</v>
      </c>
      <c r="X106" s="97">
        <f>SUM(E106*1.4375)</f>
        <v>25.671562425905257</v>
      </c>
      <c r="Y106" s="97">
        <f>SUM($E106*1.45)</f>
        <v>25.894793403521827</v>
      </c>
      <c r="Z106" s="97">
        <f>SUM($E106*1.4625)</f>
        <v>26.118024381138394</v>
      </c>
      <c r="AA106" s="97">
        <f>SUM($E106*1.475)</f>
        <v>26.341255358754964</v>
      </c>
      <c r="AB106" s="97">
        <f>SUM($E106*1.4875)</f>
        <v>26.56448633637153</v>
      </c>
      <c r="AC106" s="97">
        <f>SUM($E106*1.5)</f>
        <v>26.787717313988097</v>
      </c>
      <c r="AD106" s="98">
        <v>1</v>
      </c>
    </row>
    <row r="107" spans="1:36" ht="12" customHeight="1" x14ac:dyDescent="0.25">
      <c r="A107" s="99">
        <v>2</v>
      </c>
      <c r="B107" s="89">
        <v>31385</v>
      </c>
      <c r="C107" s="89">
        <f t="shared" ref="C107:C136" si="54">C13</f>
        <v>30820</v>
      </c>
      <c r="D107" s="90">
        <f t="shared" si="52"/>
        <v>41036.08888708333</v>
      </c>
      <c r="E107" s="90">
        <f t="shared" ref="E107:E136" si="55">C107/12*13/2184*$AC$44/100</f>
        <v>18.451166557539683</v>
      </c>
      <c r="F107" s="91">
        <f t="shared" ref="F107:F136" si="56">SUM(E107*0.895)</f>
        <v>16.513794068998017</v>
      </c>
      <c r="G107" s="92">
        <f t="shared" ref="G107:G135" si="57">SUM(E107*0.93)</f>
        <v>17.159584898511905</v>
      </c>
      <c r="H107" s="92">
        <f t="shared" ref="H107:H135" si="58">SUM(E107*0.965)</f>
        <v>17.805375728025794</v>
      </c>
      <c r="I107" s="91">
        <f t="shared" si="53"/>
        <v>18.451166557539683</v>
      </c>
      <c r="J107" s="93">
        <f t="shared" ref="J107:J135" si="59">SUM(E107*1.035)</f>
        <v>19.096957387053571</v>
      </c>
      <c r="K107" s="94">
        <f t="shared" ref="K107:K135" si="60">SUM(E107*1.07)</f>
        <v>19.742748216567463</v>
      </c>
      <c r="L107" s="95">
        <f t="shared" ref="L107:L135" si="61">SUM(E107*1.105)</f>
        <v>20.388539046081348</v>
      </c>
      <c r="M107" s="95">
        <f t="shared" ref="M107:M135" si="62">SUM(E107*1.14)</f>
        <v>21.034329875595237</v>
      </c>
      <c r="N107" s="95">
        <f t="shared" ref="N107:N135" si="63">SUM(E107*1.175)</f>
        <v>21.680120705109129</v>
      </c>
      <c r="O107" s="95">
        <f t="shared" ref="O107:O135" si="64">SUM(E107*1.21)</f>
        <v>22.325911534623014</v>
      </c>
      <c r="P107" s="96">
        <f t="shared" ref="P107:P135" si="65">SUM(E107*1.245)</f>
        <v>22.971702364136906</v>
      </c>
      <c r="Q107" s="96">
        <f t="shared" ref="Q107:Q135" si="66">SUM(E107*1.28)</f>
        <v>23.617493193650795</v>
      </c>
      <c r="R107" s="96">
        <f t="shared" ref="R107:R135" si="67">SUM(E107*1.315)</f>
        <v>24.263284023164683</v>
      </c>
      <c r="S107" s="96">
        <f t="shared" ref="S107:S135" si="68">SUM(E107*1.35)</f>
        <v>24.909074852678572</v>
      </c>
      <c r="T107" s="97">
        <f t="shared" ref="T107:T136" si="69">SUM(E107*1.375)</f>
        <v>25.370354016617064</v>
      </c>
      <c r="U107" s="97">
        <f t="shared" ref="U107:U136" si="70">SUM(E107*1.4)</f>
        <v>25.831633180555553</v>
      </c>
      <c r="V107" s="97">
        <f t="shared" ref="V107:V136" si="71">SUM(E107*1.4125)</f>
        <v>26.062272762524803</v>
      </c>
      <c r="W107" s="97">
        <f t="shared" ref="W107:W136" si="72">SUM(E107*1.425)</f>
        <v>26.292912344494049</v>
      </c>
      <c r="X107" s="97">
        <f t="shared" ref="X107:X136" si="73">SUM(E107*1.4375)</f>
        <v>26.523551926463295</v>
      </c>
      <c r="Y107" s="97">
        <f t="shared" ref="Y107:Y136" si="74">SUM($E107*1.45)</f>
        <v>26.754191508432537</v>
      </c>
      <c r="Z107" s="97">
        <f t="shared" ref="Z107:Z136" si="75">SUM($E107*1.4625)</f>
        <v>26.984831090401784</v>
      </c>
      <c r="AA107" s="97">
        <f t="shared" ref="AA107:AA136" si="76">SUM($E107*1.475)</f>
        <v>27.215470672371033</v>
      </c>
      <c r="AB107" s="97">
        <f t="shared" ref="AB107:AB136" si="77">SUM($E107*1.4875)</f>
        <v>27.44611025434028</v>
      </c>
      <c r="AC107" s="97">
        <f t="shared" ref="AC107:AC136" si="78">SUM($E107*1.5)</f>
        <v>27.676749836309526</v>
      </c>
      <c r="AD107" s="98">
        <v>2</v>
      </c>
    </row>
    <row r="108" spans="1:36" ht="12" customHeight="1" x14ac:dyDescent="0.25">
      <c r="A108" s="99">
        <v>3</v>
      </c>
      <c r="B108" s="89">
        <v>32502</v>
      </c>
      <c r="C108" s="89">
        <f t="shared" si="54"/>
        <v>31917</v>
      </c>
      <c r="D108" s="90">
        <f t="shared" si="52"/>
        <v>42496.573554499999</v>
      </c>
      <c r="E108" s="90">
        <f t="shared" si="55"/>
        <v>19.107913141369046</v>
      </c>
      <c r="F108" s="91">
        <f t="shared" si="56"/>
        <v>17.101582261525298</v>
      </c>
      <c r="G108" s="92">
        <f t="shared" si="57"/>
        <v>17.770359221473214</v>
      </c>
      <c r="H108" s="92">
        <f t="shared" si="58"/>
        <v>18.43913618142113</v>
      </c>
      <c r="I108" s="100">
        <f t="shared" si="53"/>
        <v>19.107913141369046</v>
      </c>
      <c r="J108" s="94">
        <f t="shared" si="59"/>
        <v>19.776690101316962</v>
      </c>
      <c r="K108" s="95">
        <f t="shared" si="60"/>
        <v>20.445467061264882</v>
      </c>
      <c r="L108" s="95">
        <f t="shared" si="61"/>
        <v>21.114244021212794</v>
      </c>
      <c r="M108" s="95">
        <f t="shared" si="62"/>
        <v>21.783020981160711</v>
      </c>
      <c r="N108" s="95">
        <f t="shared" si="63"/>
        <v>22.45179794110863</v>
      </c>
      <c r="O108" s="95">
        <f t="shared" si="64"/>
        <v>23.120574901056546</v>
      </c>
      <c r="P108" s="96">
        <f t="shared" si="65"/>
        <v>23.789351861004466</v>
      </c>
      <c r="Q108" s="96">
        <f t="shared" si="66"/>
        <v>24.458128820952378</v>
      </c>
      <c r="R108" s="96">
        <f t="shared" si="67"/>
        <v>25.126905780900294</v>
      </c>
      <c r="S108" s="96">
        <f t="shared" si="68"/>
        <v>25.795682740848214</v>
      </c>
      <c r="T108" s="97">
        <f t="shared" si="69"/>
        <v>26.273380569382439</v>
      </c>
      <c r="U108" s="97">
        <f t="shared" si="70"/>
        <v>26.751078397916665</v>
      </c>
      <c r="V108" s="97">
        <f t="shared" si="71"/>
        <v>26.989927312183781</v>
      </c>
      <c r="W108" s="97">
        <f t="shared" si="72"/>
        <v>27.22877622645089</v>
      </c>
      <c r="X108" s="97">
        <f t="shared" si="73"/>
        <v>27.467625140718003</v>
      </c>
      <c r="Y108" s="97">
        <f t="shared" si="74"/>
        <v>27.706474054985115</v>
      </c>
      <c r="Z108" s="97">
        <f t="shared" si="75"/>
        <v>27.945322969252228</v>
      </c>
      <c r="AA108" s="97">
        <f t="shared" si="76"/>
        <v>28.184171883519344</v>
      </c>
      <c r="AB108" s="97">
        <f t="shared" si="77"/>
        <v>28.423020797786457</v>
      </c>
      <c r="AC108" s="97">
        <f t="shared" si="78"/>
        <v>28.661869712053569</v>
      </c>
      <c r="AD108" s="98">
        <v>3</v>
      </c>
    </row>
    <row r="109" spans="1:36" ht="12" customHeight="1" x14ac:dyDescent="0.25">
      <c r="A109" s="99">
        <v>4</v>
      </c>
      <c r="B109" s="89">
        <v>33730</v>
      </c>
      <c r="C109" s="89">
        <f t="shared" si="54"/>
        <v>33123</v>
      </c>
      <c r="D109" s="90">
        <f t="shared" si="52"/>
        <v>44102.191434166663</v>
      </c>
      <c r="E109" s="90">
        <f t="shared" si="55"/>
        <v>19.829915311011906</v>
      </c>
      <c r="F109" s="91">
        <f t="shared" si="56"/>
        <v>17.747774203355657</v>
      </c>
      <c r="G109" s="92">
        <f t="shared" si="57"/>
        <v>18.441821239241072</v>
      </c>
      <c r="H109" s="93">
        <f t="shared" si="58"/>
        <v>19.135868275126487</v>
      </c>
      <c r="I109" s="101">
        <f t="shared" si="53"/>
        <v>19.829915311011906</v>
      </c>
      <c r="J109" s="95">
        <f t="shared" si="59"/>
        <v>20.523962346897321</v>
      </c>
      <c r="K109" s="95">
        <f t="shared" si="60"/>
        <v>21.218009382782739</v>
      </c>
      <c r="L109" s="95">
        <f t="shared" si="61"/>
        <v>21.912056418668154</v>
      </c>
      <c r="M109" s="95">
        <f t="shared" si="62"/>
        <v>22.606103454553569</v>
      </c>
      <c r="N109" s="95">
        <f t="shared" si="63"/>
        <v>23.300150490438991</v>
      </c>
      <c r="O109" s="95">
        <f t="shared" si="64"/>
        <v>23.994197526324406</v>
      </c>
      <c r="P109" s="96">
        <f t="shared" si="65"/>
        <v>24.688244562209825</v>
      </c>
      <c r="Q109" s="96">
        <f t="shared" si="66"/>
        <v>25.382291598095239</v>
      </c>
      <c r="R109" s="96">
        <f t="shared" si="67"/>
        <v>26.076338633980654</v>
      </c>
      <c r="S109" s="96">
        <f t="shared" si="68"/>
        <v>26.770385669866073</v>
      </c>
      <c r="T109" s="97">
        <f t="shared" si="69"/>
        <v>27.266133552641371</v>
      </c>
      <c r="U109" s="97">
        <f t="shared" si="70"/>
        <v>27.761881435416665</v>
      </c>
      <c r="V109" s="97">
        <f t="shared" si="71"/>
        <v>28.009755376804318</v>
      </c>
      <c r="W109" s="97">
        <f t="shared" si="72"/>
        <v>28.257629318191967</v>
      </c>
      <c r="X109" s="97">
        <f t="shared" si="73"/>
        <v>28.505503259579616</v>
      </c>
      <c r="Y109" s="97">
        <f t="shared" si="74"/>
        <v>28.753377200967261</v>
      </c>
      <c r="Z109" s="97">
        <f t="shared" si="75"/>
        <v>29.00125114235491</v>
      </c>
      <c r="AA109" s="97">
        <f t="shared" si="76"/>
        <v>29.249125083742562</v>
      </c>
      <c r="AB109" s="97">
        <f t="shared" si="77"/>
        <v>29.496999025130211</v>
      </c>
      <c r="AC109" s="97">
        <f t="shared" si="78"/>
        <v>29.74487296651786</v>
      </c>
      <c r="AD109" s="98">
        <v>4</v>
      </c>
    </row>
    <row r="110" spans="1:36" ht="12" customHeight="1" x14ac:dyDescent="0.25">
      <c r="A110" s="99">
        <v>5</v>
      </c>
      <c r="B110" s="89">
        <v>35073</v>
      </c>
      <c r="C110" s="89">
        <f t="shared" si="54"/>
        <v>34442</v>
      </c>
      <c r="D110" s="90">
        <f t="shared" si="52"/>
        <v>45858.172551750002</v>
      </c>
      <c r="E110" s="90">
        <f t="shared" si="55"/>
        <v>20.619567766865075</v>
      </c>
      <c r="F110" s="91">
        <f t="shared" si="56"/>
        <v>18.454513151344241</v>
      </c>
      <c r="G110" s="93">
        <f t="shared" si="57"/>
        <v>19.176198023184519</v>
      </c>
      <c r="H110" s="94">
        <f t="shared" si="58"/>
        <v>19.897882895024797</v>
      </c>
      <c r="I110" s="102">
        <f t="shared" si="53"/>
        <v>20.619567766865075</v>
      </c>
      <c r="J110" s="95">
        <f t="shared" si="59"/>
        <v>21.341252638705349</v>
      </c>
      <c r="K110" s="95">
        <f t="shared" si="60"/>
        <v>22.06293751054563</v>
      </c>
      <c r="L110" s="95">
        <f t="shared" si="61"/>
        <v>22.784622382385908</v>
      </c>
      <c r="M110" s="95">
        <f t="shared" si="62"/>
        <v>23.506307254226183</v>
      </c>
      <c r="N110" s="95">
        <f t="shared" si="63"/>
        <v>24.227992126066464</v>
      </c>
      <c r="O110" s="95">
        <f t="shared" si="64"/>
        <v>24.949676997906739</v>
      </c>
      <c r="P110" s="96">
        <f t="shared" si="65"/>
        <v>25.67136186974702</v>
      </c>
      <c r="Q110" s="96">
        <f t="shared" si="66"/>
        <v>26.393046741587295</v>
      </c>
      <c r="R110" s="96">
        <f t="shared" si="67"/>
        <v>27.114731613427573</v>
      </c>
      <c r="S110" s="96">
        <f t="shared" si="68"/>
        <v>27.836416485267854</v>
      </c>
      <c r="T110" s="97">
        <f t="shared" si="69"/>
        <v>28.351905679439476</v>
      </c>
      <c r="U110" s="97">
        <f t="shared" si="70"/>
        <v>28.867394873611101</v>
      </c>
      <c r="V110" s="97">
        <f t="shared" si="71"/>
        <v>29.125139470696919</v>
      </c>
      <c r="W110" s="97">
        <f t="shared" si="72"/>
        <v>29.382884067782733</v>
      </c>
      <c r="X110" s="97">
        <f t="shared" si="73"/>
        <v>29.640628664868544</v>
      </c>
      <c r="Y110" s="97">
        <f t="shared" si="74"/>
        <v>29.898373261954358</v>
      </c>
      <c r="Z110" s="97">
        <f t="shared" si="75"/>
        <v>30.156117859040169</v>
      </c>
      <c r="AA110" s="97">
        <f t="shared" si="76"/>
        <v>30.413862456125987</v>
      </c>
      <c r="AB110" s="97">
        <f t="shared" si="77"/>
        <v>30.671607053211801</v>
      </c>
      <c r="AC110" s="97">
        <f t="shared" si="78"/>
        <v>30.929351650297612</v>
      </c>
      <c r="AD110" s="98">
        <v>5</v>
      </c>
    </row>
    <row r="111" spans="1:36" ht="12" customHeight="1" x14ac:dyDescent="0.25">
      <c r="A111" s="99">
        <v>6</v>
      </c>
      <c r="B111" s="89">
        <v>36516</v>
      </c>
      <c r="C111" s="89">
        <f t="shared" si="54"/>
        <v>35859</v>
      </c>
      <c r="D111" s="90">
        <f t="shared" si="52"/>
        <v>47744.904310999998</v>
      </c>
      <c r="E111" s="90">
        <f t="shared" si="55"/>
        <v>21.467890382440473</v>
      </c>
      <c r="F111" s="101">
        <f t="shared" si="56"/>
        <v>19.213761892284225</v>
      </c>
      <c r="G111" s="94">
        <f t="shared" si="57"/>
        <v>19.965138055669641</v>
      </c>
      <c r="H111" s="95">
        <f t="shared" si="58"/>
        <v>20.716514219055057</v>
      </c>
      <c r="I111" s="102">
        <f t="shared" si="53"/>
        <v>21.467890382440473</v>
      </c>
      <c r="J111" s="95">
        <f t="shared" si="59"/>
        <v>22.219266545825889</v>
      </c>
      <c r="K111" s="95">
        <f t="shared" si="60"/>
        <v>22.970642709211308</v>
      </c>
      <c r="L111" s="95">
        <f t="shared" si="61"/>
        <v>23.72201887259672</v>
      </c>
      <c r="M111" s="95">
        <f t="shared" si="62"/>
        <v>24.473395035982136</v>
      </c>
      <c r="N111" s="95">
        <f t="shared" si="63"/>
        <v>25.224771199367556</v>
      </c>
      <c r="O111" s="95">
        <f t="shared" si="64"/>
        <v>25.976147362752972</v>
      </c>
      <c r="P111" s="96">
        <f t="shared" si="65"/>
        <v>26.727523526138391</v>
      </c>
      <c r="Q111" s="96">
        <f t="shared" si="66"/>
        <v>27.478899689523807</v>
      </c>
      <c r="R111" s="96">
        <f t="shared" si="67"/>
        <v>28.230275852909219</v>
      </c>
      <c r="S111" s="96">
        <f t="shared" si="68"/>
        <v>28.981652016294639</v>
      </c>
      <c r="T111" s="97">
        <f t="shared" si="69"/>
        <v>29.518349275855648</v>
      </c>
      <c r="U111" s="97">
        <f t="shared" si="70"/>
        <v>30.055046535416661</v>
      </c>
      <c r="V111" s="97">
        <f t="shared" si="71"/>
        <v>30.323395165197169</v>
      </c>
      <c r="W111" s="97">
        <f t="shared" si="72"/>
        <v>30.591743794977674</v>
      </c>
      <c r="X111" s="97">
        <f t="shared" si="73"/>
        <v>30.860092424758179</v>
      </c>
      <c r="Y111" s="97">
        <f t="shared" si="74"/>
        <v>31.128441054538683</v>
      </c>
      <c r="Z111" s="97">
        <f t="shared" si="75"/>
        <v>31.396789684319188</v>
      </c>
      <c r="AA111" s="97">
        <f t="shared" si="76"/>
        <v>31.6651383140997</v>
      </c>
      <c r="AB111" s="97">
        <f t="shared" si="77"/>
        <v>31.933486943880204</v>
      </c>
      <c r="AC111" s="97">
        <f t="shared" si="78"/>
        <v>32.201835573660709</v>
      </c>
      <c r="AD111" s="98">
        <v>6</v>
      </c>
    </row>
    <row r="112" spans="1:36" ht="12" customHeight="1" x14ac:dyDescent="0.25">
      <c r="A112" s="99">
        <v>7</v>
      </c>
      <c r="B112" s="89">
        <v>38119</v>
      </c>
      <c r="C112" s="89">
        <f t="shared" si="54"/>
        <v>37433</v>
      </c>
      <c r="D112" s="90">
        <f t="shared" si="52"/>
        <v>49840.837096916672</v>
      </c>
      <c r="E112" s="90">
        <f t="shared" si="55"/>
        <v>22.410204988591268</v>
      </c>
      <c r="F112" s="101">
        <f t="shared" si="56"/>
        <v>20.057133464789185</v>
      </c>
      <c r="G112" s="95">
        <f t="shared" si="57"/>
        <v>20.841490639389882</v>
      </c>
      <c r="H112" s="95">
        <f t="shared" si="58"/>
        <v>21.625847813990571</v>
      </c>
      <c r="I112" s="102">
        <f t="shared" si="53"/>
        <v>22.410204988591268</v>
      </c>
      <c r="J112" s="95">
        <f t="shared" si="59"/>
        <v>23.194562163191961</v>
      </c>
      <c r="K112" s="95">
        <f t="shared" si="60"/>
        <v>23.978919337792657</v>
      </c>
      <c r="L112" s="95">
        <f t="shared" si="61"/>
        <v>24.76327651239335</v>
      </c>
      <c r="M112" s="95">
        <f t="shared" si="62"/>
        <v>25.547633686994043</v>
      </c>
      <c r="N112" s="95">
        <f t="shared" si="63"/>
        <v>26.33199086159474</v>
      </c>
      <c r="O112" s="95">
        <f t="shared" si="64"/>
        <v>27.116348036195433</v>
      </c>
      <c r="P112" s="96">
        <f t="shared" si="65"/>
        <v>27.900705210796129</v>
      </c>
      <c r="Q112" s="96">
        <f t="shared" si="66"/>
        <v>28.685062385396822</v>
      </c>
      <c r="R112" s="96">
        <f t="shared" si="67"/>
        <v>29.469419559997515</v>
      </c>
      <c r="S112" s="96">
        <f t="shared" si="68"/>
        <v>30.253776734598212</v>
      </c>
      <c r="T112" s="97">
        <f t="shared" si="69"/>
        <v>30.814031859312994</v>
      </c>
      <c r="U112" s="97">
        <f t="shared" si="70"/>
        <v>31.374286984027773</v>
      </c>
      <c r="V112" s="97">
        <f t="shared" si="71"/>
        <v>31.654414546385169</v>
      </c>
      <c r="W112" s="97">
        <f t="shared" si="72"/>
        <v>31.934542108742558</v>
      </c>
      <c r="X112" s="97">
        <f t="shared" si="73"/>
        <v>32.214669671099948</v>
      </c>
      <c r="Y112" s="97">
        <f t="shared" si="74"/>
        <v>32.494797233457341</v>
      </c>
      <c r="Z112" s="97">
        <f t="shared" si="75"/>
        <v>32.774924795814727</v>
      </c>
      <c r="AA112" s="97">
        <f t="shared" si="76"/>
        <v>33.055052358172119</v>
      </c>
      <c r="AB112" s="97">
        <f t="shared" si="77"/>
        <v>33.335179920529512</v>
      </c>
      <c r="AC112" s="97">
        <f t="shared" si="78"/>
        <v>33.615307482886905</v>
      </c>
      <c r="AD112" s="98">
        <v>7</v>
      </c>
    </row>
    <row r="113" spans="1:30" ht="12" customHeight="1" x14ac:dyDescent="0.25">
      <c r="A113" s="99">
        <v>8</v>
      </c>
      <c r="B113" s="89">
        <v>39827</v>
      </c>
      <c r="C113" s="89">
        <f t="shared" si="54"/>
        <v>39110</v>
      </c>
      <c r="D113" s="90">
        <f t="shared" si="52"/>
        <v>52074.05805658333</v>
      </c>
      <c r="E113" s="90">
        <f t="shared" si="55"/>
        <v>23.414183129960314</v>
      </c>
      <c r="F113" s="102">
        <f t="shared" si="56"/>
        <v>20.955693901314483</v>
      </c>
      <c r="G113" s="95">
        <f t="shared" si="57"/>
        <v>21.775190310863092</v>
      </c>
      <c r="H113" s="95">
        <f t="shared" si="58"/>
        <v>22.594686720411701</v>
      </c>
      <c r="I113" s="102">
        <f t="shared" si="53"/>
        <v>23.414183129960314</v>
      </c>
      <c r="J113" s="95">
        <f t="shared" si="59"/>
        <v>24.233679539508923</v>
      </c>
      <c r="K113" s="95">
        <f t="shared" si="60"/>
        <v>25.053175949057536</v>
      </c>
      <c r="L113" s="95">
        <f t="shared" si="61"/>
        <v>25.872672358606145</v>
      </c>
      <c r="M113" s="95">
        <f t="shared" si="62"/>
        <v>26.692168768154755</v>
      </c>
      <c r="N113" s="95">
        <f t="shared" si="63"/>
        <v>27.511665177703371</v>
      </c>
      <c r="O113" s="95">
        <f t="shared" si="64"/>
        <v>28.33116158725198</v>
      </c>
      <c r="P113" s="96">
        <f t="shared" si="65"/>
        <v>29.150657996800593</v>
      </c>
      <c r="Q113" s="96">
        <f t="shared" si="66"/>
        <v>29.970154406349202</v>
      </c>
      <c r="R113" s="96">
        <f t="shared" si="67"/>
        <v>30.789650815897811</v>
      </c>
      <c r="S113" s="96">
        <f t="shared" si="68"/>
        <v>31.609147225446424</v>
      </c>
      <c r="T113" s="97">
        <f t="shared" si="69"/>
        <v>32.194501803695431</v>
      </c>
      <c r="U113" s="97">
        <f t="shared" si="70"/>
        <v>32.779856381944441</v>
      </c>
      <c r="V113" s="97">
        <f t="shared" si="71"/>
        <v>33.072533671068946</v>
      </c>
      <c r="W113" s="97">
        <f t="shared" si="72"/>
        <v>33.365210960193451</v>
      </c>
      <c r="X113" s="97">
        <f t="shared" si="73"/>
        <v>33.657888249317949</v>
      </c>
      <c r="Y113" s="97">
        <f t="shared" si="74"/>
        <v>33.950565538442454</v>
      </c>
      <c r="Z113" s="97">
        <f t="shared" si="75"/>
        <v>34.243242827566959</v>
      </c>
      <c r="AA113" s="97">
        <f t="shared" si="76"/>
        <v>34.535920116691464</v>
      </c>
      <c r="AB113" s="97">
        <f t="shared" si="77"/>
        <v>34.82859740581597</v>
      </c>
      <c r="AC113" s="97">
        <f t="shared" si="78"/>
        <v>35.121274694940467</v>
      </c>
      <c r="AD113" s="98">
        <v>8</v>
      </c>
    </row>
    <row r="114" spans="1:30" ht="12" customHeight="1" x14ac:dyDescent="0.25">
      <c r="A114" s="99">
        <v>9</v>
      </c>
      <c r="B114" s="89">
        <v>41663</v>
      </c>
      <c r="C114" s="89">
        <f t="shared" si="54"/>
        <v>40913</v>
      </c>
      <c r="D114" s="90">
        <f t="shared" si="52"/>
        <v>54474.639837583331</v>
      </c>
      <c r="E114" s="90">
        <f t="shared" si="55"/>
        <v>24.493594333829364</v>
      </c>
      <c r="F114" s="103">
        <f t="shared" si="56"/>
        <v>21.921766928777281</v>
      </c>
      <c r="G114" s="96">
        <f t="shared" si="57"/>
        <v>22.77904273046131</v>
      </c>
      <c r="H114" s="96">
        <f t="shared" si="58"/>
        <v>23.636318532145335</v>
      </c>
      <c r="I114" s="103">
        <f t="shared" si="53"/>
        <v>24.493594333829364</v>
      </c>
      <c r="J114" s="96">
        <f t="shared" si="59"/>
        <v>25.350870135513389</v>
      </c>
      <c r="K114" s="96">
        <f t="shared" si="60"/>
        <v>26.208145937197422</v>
      </c>
      <c r="L114" s="96">
        <f t="shared" si="61"/>
        <v>27.065421738881447</v>
      </c>
      <c r="M114" s="96">
        <f t="shared" si="62"/>
        <v>27.922697540565473</v>
      </c>
      <c r="N114" s="96">
        <f t="shared" si="63"/>
        <v>28.779973342249505</v>
      </c>
      <c r="O114" s="96">
        <f t="shared" si="64"/>
        <v>29.637249143933531</v>
      </c>
      <c r="P114" s="96">
        <f t="shared" si="65"/>
        <v>30.49452494561756</v>
      </c>
      <c r="Q114" s="96">
        <f t="shared" si="66"/>
        <v>31.351800747301585</v>
      </c>
      <c r="R114" s="96">
        <f t="shared" si="67"/>
        <v>32.209076548985614</v>
      </c>
      <c r="S114" s="96">
        <f t="shared" si="68"/>
        <v>33.066352350669646</v>
      </c>
      <c r="T114" s="97">
        <f t="shared" si="69"/>
        <v>33.678692209015374</v>
      </c>
      <c r="U114" s="97">
        <f t="shared" si="70"/>
        <v>34.291032067361108</v>
      </c>
      <c r="V114" s="97">
        <f t="shared" si="71"/>
        <v>34.597201996533975</v>
      </c>
      <c r="W114" s="97">
        <f t="shared" si="72"/>
        <v>34.903371925706843</v>
      </c>
      <c r="X114" s="97">
        <f t="shared" si="73"/>
        <v>35.20954185487971</v>
      </c>
      <c r="Y114" s="97">
        <f t="shared" si="74"/>
        <v>35.515711784052577</v>
      </c>
      <c r="Z114" s="97">
        <f t="shared" si="75"/>
        <v>35.821881713225444</v>
      </c>
      <c r="AA114" s="97">
        <f t="shared" si="76"/>
        <v>36.128051642398312</v>
      </c>
      <c r="AB114" s="97">
        <f t="shared" si="77"/>
        <v>36.434221571571179</v>
      </c>
      <c r="AC114" s="97">
        <f t="shared" si="78"/>
        <v>36.740391500744046</v>
      </c>
      <c r="AD114" s="98">
        <v>9</v>
      </c>
    </row>
    <row r="115" spans="1:30" ht="12" customHeight="1" x14ac:dyDescent="0.25">
      <c r="A115" s="99">
        <v>10</v>
      </c>
      <c r="B115" s="89">
        <v>43630</v>
      </c>
      <c r="C115" s="89">
        <f t="shared" si="54"/>
        <v>42845</v>
      </c>
      <c r="D115" s="90">
        <f t="shared" si="52"/>
        <v>57046.504959166661</v>
      </c>
      <c r="E115" s="90">
        <f t="shared" si="55"/>
        <v>25.650234625496033</v>
      </c>
      <c r="F115" s="103">
        <f t="shared" si="56"/>
        <v>22.956959989818952</v>
      </c>
      <c r="G115" s="96">
        <f t="shared" si="57"/>
        <v>23.854718201711311</v>
      </c>
      <c r="H115" s="96">
        <f t="shared" si="58"/>
        <v>24.75247641360367</v>
      </c>
      <c r="I115" s="103">
        <f t="shared" si="53"/>
        <v>25.650234625496033</v>
      </c>
      <c r="J115" s="96">
        <f t="shared" si="59"/>
        <v>26.547992837388392</v>
      </c>
      <c r="K115" s="96">
        <f t="shared" si="60"/>
        <v>27.445751049280759</v>
      </c>
      <c r="L115" s="96">
        <f t="shared" si="61"/>
        <v>28.343509261173114</v>
      </c>
      <c r="M115" s="96">
        <f t="shared" si="62"/>
        <v>29.241267473065474</v>
      </c>
      <c r="N115" s="96">
        <f t="shared" si="63"/>
        <v>30.13902568495784</v>
      </c>
      <c r="O115" s="96">
        <f t="shared" si="64"/>
        <v>31.036783896850199</v>
      </c>
      <c r="P115" s="96">
        <f t="shared" si="65"/>
        <v>31.934542108742562</v>
      </c>
      <c r="Q115" s="96">
        <f t="shared" si="66"/>
        <v>32.832300320634921</v>
      </c>
      <c r="R115" s="96">
        <f t="shared" si="67"/>
        <v>33.730058532527281</v>
      </c>
      <c r="S115" s="96">
        <f t="shared" si="68"/>
        <v>34.627816744419647</v>
      </c>
      <c r="T115" s="97">
        <f t="shared" si="69"/>
        <v>35.269072610057044</v>
      </c>
      <c r="U115" s="97">
        <f t="shared" si="70"/>
        <v>35.910328475694442</v>
      </c>
      <c r="V115" s="97">
        <f t="shared" si="71"/>
        <v>36.230956408513151</v>
      </c>
      <c r="W115" s="97">
        <f t="shared" si="72"/>
        <v>36.551584341331846</v>
      </c>
      <c r="X115" s="97">
        <f t="shared" si="73"/>
        <v>36.872212274150549</v>
      </c>
      <c r="Y115" s="97">
        <f t="shared" si="74"/>
        <v>37.192840206969244</v>
      </c>
      <c r="Z115" s="97">
        <f t="shared" si="75"/>
        <v>37.513468139787946</v>
      </c>
      <c r="AA115" s="97">
        <f t="shared" si="76"/>
        <v>37.834096072606648</v>
      </c>
      <c r="AB115" s="97">
        <f t="shared" si="77"/>
        <v>38.154724005425351</v>
      </c>
      <c r="AC115" s="97">
        <f t="shared" si="78"/>
        <v>38.475351938244046</v>
      </c>
      <c r="AD115" s="98">
        <v>10</v>
      </c>
    </row>
    <row r="116" spans="1:30" ht="12" customHeight="1" x14ac:dyDescent="0.25">
      <c r="A116" s="99">
        <v>11</v>
      </c>
      <c r="B116" s="89">
        <v>45731</v>
      </c>
      <c r="C116" s="89">
        <f t="shared" si="54"/>
        <v>44908</v>
      </c>
      <c r="D116" s="90">
        <f t="shared" si="52"/>
        <v>59793.575940583331</v>
      </c>
      <c r="E116" s="90">
        <f t="shared" si="55"/>
        <v>26.885301355158731</v>
      </c>
      <c r="F116" s="103">
        <f t="shared" si="56"/>
        <v>24.062344712867066</v>
      </c>
      <c r="G116" s="96">
        <f t="shared" si="57"/>
        <v>25.00333026029762</v>
      </c>
      <c r="H116" s="96">
        <f t="shared" si="58"/>
        <v>25.944315807728174</v>
      </c>
      <c r="I116" s="103">
        <f t="shared" si="53"/>
        <v>26.885301355158731</v>
      </c>
      <c r="J116" s="96">
        <f t="shared" si="59"/>
        <v>27.826286902589285</v>
      </c>
      <c r="K116" s="96">
        <f t="shared" si="60"/>
        <v>28.767272450019846</v>
      </c>
      <c r="L116" s="96">
        <f t="shared" si="61"/>
        <v>29.708257997450396</v>
      </c>
      <c r="M116" s="96">
        <f t="shared" si="62"/>
        <v>30.649243544880949</v>
      </c>
      <c r="N116" s="96">
        <f t="shared" si="63"/>
        <v>31.59022909231151</v>
      </c>
      <c r="O116" s="96">
        <f t="shared" si="64"/>
        <v>32.531214639742061</v>
      </c>
      <c r="P116" s="96">
        <f t="shared" si="65"/>
        <v>33.472200187172625</v>
      </c>
      <c r="Q116" s="96">
        <f t="shared" si="66"/>
        <v>34.413185734603175</v>
      </c>
      <c r="R116" s="96">
        <f t="shared" si="67"/>
        <v>35.354171282033732</v>
      </c>
      <c r="S116" s="96">
        <f t="shared" si="68"/>
        <v>36.29515682946429</v>
      </c>
      <c r="T116" s="97">
        <f t="shared" si="69"/>
        <v>36.967289363343255</v>
      </c>
      <c r="U116" s="97">
        <f t="shared" si="70"/>
        <v>37.639421897222221</v>
      </c>
      <c r="V116" s="97">
        <f t="shared" si="71"/>
        <v>37.97548816416171</v>
      </c>
      <c r="W116" s="97">
        <f t="shared" si="72"/>
        <v>38.311554431101193</v>
      </c>
      <c r="X116" s="97">
        <f t="shared" si="73"/>
        <v>38.647620698040676</v>
      </c>
      <c r="Y116" s="97">
        <f t="shared" si="74"/>
        <v>38.983686964980159</v>
      </c>
      <c r="Z116" s="97">
        <f t="shared" si="75"/>
        <v>39.319753231919641</v>
      </c>
      <c r="AA116" s="97">
        <f t="shared" si="76"/>
        <v>39.655819498859131</v>
      </c>
      <c r="AB116" s="97">
        <f t="shared" si="77"/>
        <v>39.991885765798614</v>
      </c>
      <c r="AC116" s="97">
        <f t="shared" si="78"/>
        <v>40.327952032738096</v>
      </c>
      <c r="AD116" s="98">
        <v>11</v>
      </c>
    </row>
    <row r="117" spans="1:30" ht="12" customHeight="1" x14ac:dyDescent="0.25">
      <c r="A117" s="99">
        <v>12</v>
      </c>
      <c r="B117" s="89">
        <v>47966</v>
      </c>
      <c r="C117" s="89">
        <f t="shared" si="54"/>
        <v>47103</v>
      </c>
      <c r="D117" s="90">
        <f t="shared" si="52"/>
        <v>62715.852781833324</v>
      </c>
      <c r="E117" s="90">
        <f t="shared" si="55"/>
        <v>28.199393197916667</v>
      </c>
      <c r="F117" s="103">
        <f t="shared" si="56"/>
        <v>25.238456912135419</v>
      </c>
      <c r="G117" s="96">
        <f t="shared" si="57"/>
        <v>26.225435674062503</v>
      </c>
      <c r="H117" s="96">
        <f t="shared" si="58"/>
        <v>27.212414435989583</v>
      </c>
      <c r="I117" s="103">
        <f t="shared" si="53"/>
        <v>28.199393197916667</v>
      </c>
      <c r="J117" s="96">
        <f t="shared" si="59"/>
        <v>29.186371959843747</v>
      </c>
      <c r="K117" s="96">
        <f t="shared" si="60"/>
        <v>30.173350721770834</v>
      </c>
      <c r="L117" s="96">
        <f t="shared" si="61"/>
        <v>31.160329483697915</v>
      </c>
      <c r="M117" s="96">
        <f t="shared" si="62"/>
        <v>32.147308245624998</v>
      </c>
      <c r="N117" s="96">
        <f t="shared" si="63"/>
        <v>33.134287007552082</v>
      </c>
      <c r="O117" s="96">
        <f t="shared" si="64"/>
        <v>34.121265769479166</v>
      </c>
      <c r="P117" s="96">
        <f t="shared" si="65"/>
        <v>35.10824453140625</v>
      </c>
      <c r="Q117" s="96">
        <f t="shared" si="66"/>
        <v>36.095223293333333</v>
      </c>
      <c r="R117" s="96">
        <f t="shared" si="67"/>
        <v>37.082202055260417</v>
      </c>
      <c r="S117" s="96">
        <f t="shared" si="68"/>
        <v>38.069180817187501</v>
      </c>
      <c r="T117" s="97">
        <f t="shared" si="69"/>
        <v>38.774165647135419</v>
      </c>
      <c r="U117" s="97">
        <f t="shared" si="70"/>
        <v>39.47915047708333</v>
      </c>
      <c r="V117" s="97">
        <f t="shared" si="71"/>
        <v>39.831642892057296</v>
      </c>
      <c r="W117" s="97">
        <f t="shared" si="72"/>
        <v>40.184135307031248</v>
      </c>
      <c r="X117" s="97">
        <f t="shared" si="73"/>
        <v>40.536627722005207</v>
      </c>
      <c r="Y117" s="97">
        <f t="shared" si="74"/>
        <v>40.889120136979166</v>
      </c>
      <c r="Z117" s="97">
        <f t="shared" si="75"/>
        <v>41.241612551953125</v>
      </c>
      <c r="AA117" s="97">
        <f t="shared" si="76"/>
        <v>41.594104966927084</v>
      </c>
      <c r="AB117" s="97">
        <f t="shared" si="77"/>
        <v>41.946597381901043</v>
      </c>
      <c r="AC117" s="97">
        <f t="shared" si="78"/>
        <v>42.299089796875002</v>
      </c>
      <c r="AD117" s="98">
        <v>12</v>
      </c>
    </row>
    <row r="118" spans="1:30" ht="12" customHeight="1" x14ac:dyDescent="0.25">
      <c r="A118" s="99">
        <v>13</v>
      </c>
      <c r="B118" s="89">
        <v>50342</v>
      </c>
      <c r="C118" s="89">
        <f t="shared" si="54"/>
        <v>49436</v>
      </c>
      <c r="D118" s="90">
        <f t="shared" si="52"/>
        <v>65822.488027833344</v>
      </c>
      <c r="E118" s="90">
        <f t="shared" si="55"/>
        <v>29.596102204365078</v>
      </c>
      <c r="F118" s="103">
        <f t="shared" si="56"/>
        <v>26.488511472906744</v>
      </c>
      <c r="G118" s="96">
        <f t="shared" si="57"/>
        <v>27.524375050059525</v>
      </c>
      <c r="H118" s="96">
        <f t="shared" si="58"/>
        <v>28.5602386272123</v>
      </c>
      <c r="I118" s="103">
        <f t="shared" si="53"/>
        <v>29.596102204365078</v>
      </c>
      <c r="J118" s="96">
        <f t="shared" si="59"/>
        <v>30.631965781517852</v>
      </c>
      <c r="K118" s="96">
        <f t="shared" si="60"/>
        <v>31.667829358670634</v>
      </c>
      <c r="L118" s="96">
        <f t="shared" si="61"/>
        <v>32.703692935823412</v>
      </c>
      <c r="M118" s="96">
        <f t="shared" si="62"/>
        <v>33.739556512976186</v>
      </c>
      <c r="N118" s="96">
        <f t="shared" si="63"/>
        <v>34.775420090128968</v>
      </c>
      <c r="O118" s="96">
        <f t="shared" si="64"/>
        <v>35.811283667281742</v>
      </c>
      <c r="P118" s="96">
        <f t="shared" si="65"/>
        <v>36.847147244434524</v>
      </c>
      <c r="Q118" s="96">
        <f t="shared" si="66"/>
        <v>37.883010821587298</v>
      </c>
      <c r="R118" s="96">
        <f t="shared" si="67"/>
        <v>38.918874398740073</v>
      </c>
      <c r="S118" s="96">
        <f t="shared" si="68"/>
        <v>39.954737975892854</v>
      </c>
      <c r="T118" s="97">
        <f t="shared" si="69"/>
        <v>40.69464053100198</v>
      </c>
      <c r="U118" s="97">
        <f t="shared" si="70"/>
        <v>41.434543086111105</v>
      </c>
      <c r="V118" s="97">
        <f t="shared" si="71"/>
        <v>41.804494363665675</v>
      </c>
      <c r="W118" s="97">
        <f t="shared" si="72"/>
        <v>42.174445641220238</v>
      </c>
      <c r="X118" s="97">
        <f t="shared" si="73"/>
        <v>42.544396918774801</v>
      </c>
      <c r="Y118" s="97">
        <f t="shared" si="74"/>
        <v>42.914348196329364</v>
      </c>
      <c r="Z118" s="97">
        <f t="shared" si="75"/>
        <v>43.284299473883927</v>
      </c>
      <c r="AA118" s="97">
        <f t="shared" si="76"/>
        <v>43.654250751438489</v>
      </c>
      <c r="AB118" s="97">
        <f t="shared" si="77"/>
        <v>44.024202028993052</v>
      </c>
      <c r="AC118" s="97">
        <f t="shared" si="78"/>
        <v>44.394153306547615</v>
      </c>
      <c r="AD118" s="98">
        <v>13</v>
      </c>
    </row>
    <row r="119" spans="1:30" ht="12" customHeight="1" x14ac:dyDescent="0.25">
      <c r="A119" s="99">
        <v>14</v>
      </c>
      <c r="B119" s="89">
        <v>52859</v>
      </c>
      <c r="C119" s="89">
        <f t="shared" si="54"/>
        <v>51908</v>
      </c>
      <c r="D119" s="90">
        <f t="shared" si="52"/>
        <v>69113.481678583339</v>
      </c>
      <c r="E119" s="90">
        <f t="shared" si="55"/>
        <v>31.076027049603173</v>
      </c>
      <c r="F119" s="103">
        <f t="shared" si="56"/>
        <v>27.813044209394839</v>
      </c>
      <c r="G119" s="96">
        <f t="shared" si="57"/>
        <v>28.900705156130954</v>
      </c>
      <c r="H119" s="96">
        <f t="shared" si="58"/>
        <v>29.988366102867062</v>
      </c>
      <c r="I119" s="103">
        <f t="shared" si="53"/>
        <v>31.076027049603173</v>
      </c>
      <c r="J119" s="96">
        <f t="shared" si="59"/>
        <v>32.163687996339284</v>
      </c>
      <c r="K119" s="96">
        <f t="shared" si="60"/>
        <v>33.251348943075399</v>
      </c>
      <c r="L119" s="96">
        <f t="shared" si="61"/>
        <v>34.339009889811507</v>
      </c>
      <c r="M119" s="96">
        <f t="shared" si="62"/>
        <v>35.426670836547615</v>
      </c>
      <c r="N119" s="96">
        <f t="shared" si="63"/>
        <v>36.51433178328373</v>
      </c>
      <c r="O119" s="96">
        <f t="shared" si="64"/>
        <v>37.601992730019838</v>
      </c>
      <c r="P119" s="96">
        <f t="shared" si="65"/>
        <v>38.689653676755952</v>
      </c>
      <c r="Q119" s="96">
        <f t="shared" si="66"/>
        <v>39.77731462349206</v>
      </c>
      <c r="R119" s="96">
        <f t="shared" si="67"/>
        <v>40.864975570228168</v>
      </c>
      <c r="S119" s="96">
        <f t="shared" si="68"/>
        <v>41.952636516964283</v>
      </c>
      <c r="T119" s="97">
        <f t="shared" si="69"/>
        <v>42.729537193204365</v>
      </c>
      <c r="U119" s="97">
        <f t="shared" si="70"/>
        <v>43.50643786944444</v>
      </c>
      <c r="V119" s="97">
        <f t="shared" si="71"/>
        <v>43.894888207564485</v>
      </c>
      <c r="W119" s="97">
        <f t="shared" si="72"/>
        <v>44.283338545684522</v>
      </c>
      <c r="X119" s="97">
        <f t="shared" si="73"/>
        <v>44.67178888380456</v>
      </c>
      <c r="Y119" s="97">
        <f t="shared" si="74"/>
        <v>45.060239221924597</v>
      </c>
      <c r="Z119" s="97">
        <f t="shared" si="75"/>
        <v>45.448689560044635</v>
      </c>
      <c r="AA119" s="97">
        <f t="shared" si="76"/>
        <v>45.837139898164686</v>
      </c>
      <c r="AB119" s="97">
        <f t="shared" si="77"/>
        <v>46.225590236284724</v>
      </c>
      <c r="AC119" s="97">
        <f t="shared" si="78"/>
        <v>46.614040574404761</v>
      </c>
      <c r="AD119" s="98">
        <v>14</v>
      </c>
    </row>
    <row r="120" spans="1:30" ht="12" customHeight="1" x14ac:dyDescent="0.25">
      <c r="A120" s="99">
        <v>15</v>
      </c>
      <c r="B120" s="89">
        <v>55521</v>
      </c>
      <c r="C120" s="89">
        <f t="shared" si="54"/>
        <v>54522</v>
      </c>
      <c r="D120" s="90">
        <f t="shared" si="52"/>
        <v>72594.063759750003</v>
      </c>
      <c r="E120" s="90">
        <f t="shared" si="55"/>
        <v>32.640963758928571</v>
      </c>
      <c r="F120" s="103">
        <f t="shared" si="56"/>
        <v>29.213662564241073</v>
      </c>
      <c r="G120" s="96">
        <f t="shared" si="57"/>
        <v>30.356096295803571</v>
      </c>
      <c r="H120" s="96">
        <f t="shared" si="58"/>
        <v>31.498530027366069</v>
      </c>
      <c r="I120" s="103">
        <f t="shared" si="53"/>
        <v>32.640963758928571</v>
      </c>
      <c r="J120" s="96">
        <f t="shared" si="59"/>
        <v>33.783397490491069</v>
      </c>
      <c r="K120" s="96">
        <f t="shared" si="60"/>
        <v>34.925831222053574</v>
      </c>
      <c r="L120" s="96">
        <f t="shared" si="61"/>
        <v>36.068264953616072</v>
      </c>
      <c r="M120" s="96">
        <f t="shared" si="62"/>
        <v>37.210698685178571</v>
      </c>
      <c r="N120" s="96">
        <f t="shared" si="63"/>
        <v>38.353132416741069</v>
      </c>
      <c r="O120" s="96">
        <f t="shared" si="64"/>
        <v>39.495566148303567</v>
      </c>
      <c r="P120" s="96">
        <f t="shared" si="65"/>
        <v>40.637999879866072</v>
      </c>
      <c r="Q120" s="96">
        <f t="shared" si="66"/>
        <v>41.78043361142857</v>
      </c>
      <c r="R120" s="96">
        <f t="shared" si="67"/>
        <v>42.922867342991069</v>
      </c>
      <c r="S120" s="96">
        <f t="shared" si="68"/>
        <v>44.065301074553574</v>
      </c>
      <c r="T120" s="97">
        <f t="shared" si="69"/>
        <v>44.881325168526786</v>
      </c>
      <c r="U120" s="97">
        <f t="shared" si="70"/>
        <v>45.697349262499998</v>
      </c>
      <c r="V120" s="97">
        <f t="shared" si="71"/>
        <v>46.105361309486611</v>
      </c>
      <c r="W120" s="97">
        <f t="shared" si="72"/>
        <v>46.513373356473217</v>
      </c>
      <c r="X120" s="97">
        <f t="shared" si="73"/>
        <v>46.921385403459823</v>
      </c>
      <c r="Y120" s="97">
        <f t="shared" si="74"/>
        <v>47.329397450446429</v>
      </c>
      <c r="Z120" s="97">
        <f t="shared" si="75"/>
        <v>47.737409497433035</v>
      </c>
      <c r="AA120" s="97">
        <f t="shared" si="76"/>
        <v>48.145421544419648</v>
      </c>
      <c r="AB120" s="97">
        <f t="shared" si="77"/>
        <v>48.553433591406254</v>
      </c>
      <c r="AC120" s="97">
        <f t="shared" si="78"/>
        <v>48.96144563839286</v>
      </c>
      <c r="AD120" s="98">
        <v>15</v>
      </c>
    </row>
    <row r="121" spans="1:30" ht="12" customHeight="1" x14ac:dyDescent="0.25">
      <c r="A121" s="99">
        <v>16</v>
      </c>
      <c r="B121" s="89">
        <v>58330</v>
      </c>
      <c r="C121" s="89">
        <f t="shared" si="54"/>
        <v>57280</v>
      </c>
      <c r="D121" s="90">
        <f t="shared" si="52"/>
        <v>76266.849284166659</v>
      </c>
      <c r="E121" s="90">
        <f t="shared" si="55"/>
        <v>34.292109682539682</v>
      </c>
      <c r="F121" s="103">
        <f t="shared" si="56"/>
        <v>30.691438165873016</v>
      </c>
      <c r="G121" s="96">
        <f t="shared" si="57"/>
        <v>31.891662004761905</v>
      </c>
      <c r="H121" s="96">
        <f t="shared" si="58"/>
        <v>33.091885843650793</v>
      </c>
      <c r="I121" s="103">
        <f t="shared" si="53"/>
        <v>34.292109682539682</v>
      </c>
      <c r="J121" s="96">
        <f t="shared" si="59"/>
        <v>35.49233352142857</v>
      </c>
      <c r="K121" s="96">
        <f t="shared" si="60"/>
        <v>36.692557360317458</v>
      </c>
      <c r="L121" s="96">
        <f t="shared" si="61"/>
        <v>37.892781199206347</v>
      </c>
      <c r="M121" s="96">
        <f t="shared" si="62"/>
        <v>39.093005038095235</v>
      </c>
      <c r="N121" s="96">
        <f t="shared" si="63"/>
        <v>40.293228876984131</v>
      </c>
      <c r="O121" s="96">
        <f t="shared" si="64"/>
        <v>41.493452715873012</v>
      </c>
      <c r="P121" s="96">
        <f t="shared" si="65"/>
        <v>42.693676554761907</v>
      </c>
      <c r="Q121" s="96">
        <f t="shared" si="66"/>
        <v>43.893900393650796</v>
      </c>
      <c r="R121" s="96">
        <f t="shared" si="67"/>
        <v>45.094124232539677</v>
      </c>
      <c r="S121" s="96">
        <f t="shared" si="68"/>
        <v>46.294348071428573</v>
      </c>
      <c r="T121" s="97">
        <f t="shared" si="69"/>
        <v>47.151650813492061</v>
      </c>
      <c r="U121" s="97">
        <f t="shared" si="70"/>
        <v>48.00895355555555</v>
      </c>
      <c r="V121" s="97">
        <f t="shared" si="71"/>
        <v>48.437604926587305</v>
      </c>
      <c r="W121" s="97">
        <f t="shared" si="72"/>
        <v>48.866256297619046</v>
      </c>
      <c r="X121" s="97">
        <f t="shared" si="73"/>
        <v>49.294907668650794</v>
      </c>
      <c r="Y121" s="97">
        <f t="shared" si="74"/>
        <v>49.723559039682534</v>
      </c>
      <c r="Z121" s="97">
        <f t="shared" si="75"/>
        <v>50.152210410714282</v>
      </c>
      <c r="AA121" s="97">
        <f t="shared" si="76"/>
        <v>50.58086178174603</v>
      </c>
      <c r="AB121" s="97">
        <f t="shared" si="77"/>
        <v>51.009513152777778</v>
      </c>
      <c r="AC121" s="97">
        <f t="shared" si="78"/>
        <v>51.438164523809519</v>
      </c>
      <c r="AD121" s="98">
        <v>16</v>
      </c>
    </row>
    <row r="122" spans="1:30" ht="12" customHeight="1" x14ac:dyDescent="0.25">
      <c r="A122" s="99">
        <v>17</v>
      </c>
      <c r="B122" s="89">
        <v>61288</v>
      </c>
      <c r="C122" s="89">
        <f t="shared" si="54"/>
        <v>60185</v>
      </c>
      <c r="D122" s="90">
        <f t="shared" si="52"/>
        <v>80134.453264666663</v>
      </c>
      <c r="E122" s="90">
        <f t="shared" si="55"/>
        <v>36.031260845734124</v>
      </c>
      <c r="F122" s="103">
        <f t="shared" si="56"/>
        <v>32.247978456932039</v>
      </c>
      <c r="G122" s="96">
        <f t="shared" si="57"/>
        <v>33.509072586532739</v>
      </c>
      <c r="H122" s="96">
        <f t="shared" si="58"/>
        <v>34.770166716133431</v>
      </c>
      <c r="I122" s="103">
        <f t="shared" si="53"/>
        <v>36.031260845734124</v>
      </c>
      <c r="J122" s="96">
        <f t="shared" si="59"/>
        <v>37.292354975334817</v>
      </c>
      <c r="K122" s="96">
        <f t="shared" si="60"/>
        <v>38.553449104935517</v>
      </c>
      <c r="L122" s="96">
        <f t="shared" si="61"/>
        <v>39.81454323453621</v>
      </c>
      <c r="M122" s="96">
        <f t="shared" si="62"/>
        <v>41.075637364136895</v>
      </c>
      <c r="N122" s="96">
        <f t="shared" si="63"/>
        <v>42.336731493737595</v>
      </c>
      <c r="O122" s="96">
        <f t="shared" si="64"/>
        <v>43.597825623338288</v>
      </c>
      <c r="P122" s="96">
        <f t="shared" si="65"/>
        <v>44.858919752938988</v>
      </c>
      <c r="Q122" s="96">
        <f t="shared" si="66"/>
        <v>46.120013882539681</v>
      </c>
      <c r="R122" s="96">
        <f t="shared" si="67"/>
        <v>47.381108012140373</v>
      </c>
      <c r="S122" s="96">
        <f t="shared" si="68"/>
        <v>48.642202141741073</v>
      </c>
      <c r="T122" s="97">
        <f t="shared" si="69"/>
        <v>49.542983662884424</v>
      </c>
      <c r="U122" s="97">
        <f t="shared" si="70"/>
        <v>50.443765184027768</v>
      </c>
      <c r="V122" s="97">
        <f t="shared" si="71"/>
        <v>50.894155944599454</v>
      </c>
      <c r="W122" s="97">
        <f t="shared" si="72"/>
        <v>51.344546705171126</v>
      </c>
      <c r="X122" s="97">
        <f t="shared" si="73"/>
        <v>51.794937465742805</v>
      </c>
      <c r="Y122" s="97">
        <f t="shared" si="74"/>
        <v>52.245328226314477</v>
      </c>
      <c r="Z122" s="97">
        <f t="shared" si="75"/>
        <v>52.695718986886156</v>
      </c>
      <c r="AA122" s="97">
        <f t="shared" si="76"/>
        <v>53.146109747457835</v>
      </c>
      <c r="AB122" s="97">
        <f t="shared" si="77"/>
        <v>53.596500508029514</v>
      </c>
      <c r="AC122" s="97">
        <f t="shared" si="78"/>
        <v>54.046891268601186</v>
      </c>
      <c r="AD122" s="98">
        <v>17</v>
      </c>
    </row>
    <row r="123" spans="1:30" ht="12" customHeight="1" x14ac:dyDescent="0.25">
      <c r="A123" s="99">
        <v>18</v>
      </c>
      <c r="B123" s="89">
        <v>64397</v>
      </c>
      <c r="C123" s="89">
        <f t="shared" si="54"/>
        <v>63238</v>
      </c>
      <c r="D123" s="90">
        <f t="shared" si="52"/>
        <v>84199.490714083338</v>
      </c>
      <c r="E123" s="90">
        <f t="shared" si="55"/>
        <v>37.859015923611103</v>
      </c>
      <c r="F123" s="103">
        <f t="shared" si="56"/>
        <v>33.883819251631941</v>
      </c>
      <c r="G123" s="96">
        <f t="shared" si="57"/>
        <v>35.208884808958331</v>
      </c>
      <c r="H123" s="96">
        <f t="shared" si="58"/>
        <v>36.533950366284714</v>
      </c>
      <c r="I123" s="103">
        <f t="shared" si="53"/>
        <v>37.859015923611103</v>
      </c>
      <c r="J123" s="96">
        <f t="shared" si="59"/>
        <v>39.184081480937486</v>
      </c>
      <c r="K123" s="96">
        <f t="shared" si="60"/>
        <v>40.509147038263883</v>
      </c>
      <c r="L123" s="96">
        <f t="shared" si="61"/>
        <v>41.834212595590266</v>
      </c>
      <c r="M123" s="96">
        <f t="shared" si="62"/>
        <v>43.159278152916656</v>
      </c>
      <c r="N123" s="96">
        <f t="shared" si="63"/>
        <v>44.484343710243046</v>
      </c>
      <c r="O123" s="96">
        <f t="shared" si="64"/>
        <v>45.809409267569436</v>
      </c>
      <c r="P123" s="96">
        <f t="shared" si="65"/>
        <v>47.134474824895825</v>
      </c>
      <c r="Q123" s="96">
        <f t="shared" si="66"/>
        <v>48.459540382222215</v>
      </c>
      <c r="R123" s="96">
        <f t="shared" si="67"/>
        <v>49.784605939548598</v>
      </c>
      <c r="S123" s="96">
        <f t="shared" si="68"/>
        <v>51.109671496874995</v>
      </c>
      <c r="T123" s="97">
        <f t="shared" si="69"/>
        <v>52.056146894965266</v>
      </c>
      <c r="U123" s="97">
        <f t="shared" si="70"/>
        <v>53.002622293055545</v>
      </c>
      <c r="V123" s="97">
        <f t="shared" si="71"/>
        <v>53.475859992100688</v>
      </c>
      <c r="W123" s="97">
        <f t="shared" si="72"/>
        <v>53.949097691145823</v>
      </c>
      <c r="X123" s="97">
        <f t="shared" si="73"/>
        <v>54.422335390190959</v>
      </c>
      <c r="Y123" s="97">
        <f t="shared" si="74"/>
        <v>54.895573089236102</v>
      </c>
      <c r="Z123" s="97">
        <f t="shared" si="75"/>
        <v>55.368810788281237</v>
      </c>
      <c r="AA123" s="97">
        <f t="shared" si="76"/>
        <v>55.84204848732638</v>
      </c>
      <c r="AB123" s="97">
        <f t="shared" si="77"/>
        <v>56.315286186371516</v>
      </c>
      <c r="AC123" s="97">
        <f t="shared" si="78"/>
        <v>56.788523885416652</v>
      </c>
      <c r="AD123" s="98">
        <v>18</v>
      </c>
    </row>
    <row r="124" spans="1:30" ht="12" customHeight="1" x14ac:dyDescent="0.25">
      <c r="A124" s="99">
        <v>19</v>
      </c>
      <c r="B124" s="89">
        <v>67663</v>
      </c>
      <c r="C124" s="89">
        <f t="shared" si="54"/>
        <v>66445</v>
      </c>
      <c r="D124" s="90">
        <f t="shared" si="52"/>
        <v>88469.80667091666</v>
      </c>
      <c r="E124" s="90">
        <f t="shared" si="55"/>
        <v>39.778966966765864</v>
      </c>
      <c r="F124" s="103">
        <f t="shared" si="56"/>
        <v>35.602175435255447</v>
      </c>
      <c r="G124" s="96">
        <f t="shared" si="57"/>
        <v>36.994439279092255</v>
      </c>
      <c r="H124" s="96">
        <f t="shared" si="58"/>
        <v>38.386703122929056</v>
      </c>
      <c r="I124" s="103">
        <f t="shared" si="53"/>
        <v>39.778966966765864</v>
      </c>
      <c r="J124" s="96">
        <f t="shared" si="59"/>
        <v>41.171230810602665</v>
      </c>
      <c r="K124" s="96">
        <f t="shared" si="60"/>
        <v>42.563494654439481</v>
      </c>
      <c r="L124" s="96">
        <f t="shared" si="61"/>
        <v>43.955758498276282</v>
      </c>
      <c r="M124" s="96">
        <f t="shared" si="62"/>
        <v>45.348022342113083</v>
      </c>
      <c r="N124" s="96">
        <f t="shared" si="63"/>
        <v>46.740286185949891</v>
      </c>
      <c r="O124" s="96">
        <f t="shared" si="64"/>
        <v>48.132550029786692</v>
      </c>
      <c r="P124" s="96">
        <f t="shared" si="65"/>
        <v>49.524813873623508</v>
      </c>
      <c r="Q124" s="96">
        <f t="shared" si="66"/>
        <v>50.917077717460309</v>
      </c>
      <c r="R124" s="96">
        <f t="shared" si="67"/>
        <v>52.30934156129711</v>
      </c>
      <c r="S124" s="96">
        <f t="shared" si="68"/>
        <v>53.701605405133918</v>
      </c>
      <c r="T124" s="97">
        <f t="shared" si="69"/>
        <v>54.69607957930306</v>
      </c>
      <c r="U124" s="97">
        <f t="shared" si="70"/>
        <v>55.690553753472209</v>
      </c>
      <c r="V124" s="97">
        <f t="shared" si="71"/>
        <v>56.187790840556787</v>
      </c>
      <c r="W124" s="97">
        <f t="shared" si="72"/>
        <v>56.685027927641357</v>
      </c>
      <c r="X124" s="97">
        <f t="shared" si="73"/>
        <v>57.182265014725928</v>
      </c>
      <c r="Y124" s="97">
        <f t="shared" si="74"/>
        <v>57.679502101810499</v>
      </c>
      <c r="Z124" s="97">
        <f t="shared" si="75"/>
        <v>58.17673918889507</v>
      </c>
      <c r="AA124" s="97">
        <f t="shared" si="76"/>
        <v>58.673976275979655</v>
      </c>
      <c r="AB124" s="97">
        <f t="shared" si="77"/>
        <v>59.171213363064226</v>
      </c>
      <c r="AC124" s="97">
        <f t="shared" si="78"/>
        <v>59.668450450148796</v>
      </c>
      <c r="AD124" s="98">
        <v>19</v>
      </c>
    </row>
    <row r="125" spans="1:30" ht="12" customHeight="1" x14ac:dyDescent="0.25">
      <c r="A125" s="99">
        <v>20</v>
      </c>
      <c r="B125" s="89">
        <v>71084</v>
      </c>
      <c r="C125" s="89">
        <f t="shared" si="54"/>
        <v>69804</v>
      </c>
      <c r="D125" s="90">
        <f t="shared" si="52"/>
        <v>92942.786122333331</v>
      </c>
      <c r="E125" s="90">
        <f t="shared" si="55"/>
        <v>41.789916624999996</v>
      </c>
      <c r="F125" s="103">
        <f t="shared" si="56"/>
        <v>37.401975379374996</v>
      </c>
      <c r="G125" s="96">
        <f t="shared" si="57"/>
        <v>38.864622461250001</v>
      </c>
      <c r="H125" s="96">
        <f t="shared" si="58"/>
        <v>40.327269543124999</v>
      </c>
      <c r="I125" s="103">
        <f t="shared" si="53"/>
        <v>41.789916624999996</v>
      </c>
      <c r="J125" s="96">
        <f t="shared" si="59"/>
        <v>43.252563706874994</v>
      </c>
      <c r="K125" s="96">
        <f t="shared" si="60"/>
        <v>44.715210788749999</v>
      </c>
      <c r="L125" s="96">
        <f t="shared" si="61"/>
        <v>46.177857870624997</v>
      </c>
      <c r="M125" s="96">
        <f t="shared" si="62"/>
        <v>47.640504952499995</v>
      </c>
      <c r="N125" s="96">
        <f t="shared" si="63"/>
        <v>49.103152034375</v>
      </c>
      <c r="O125" s="96">
        <f t="shared" si="64"/>
        <v>50.565799116249991</v>
      </c>
      <c r="P125" s="96">
        <f t="shared" si="65"/>
        <v>52.028446198125003</v>
      </c>
      <c r="Q125" s="96">
        <f t="shared" si="66"/>
        <v>53.491093279999994</v>
      </c>
      <c r="R125" s="96">
        <f t="shared" si="67"/>
        <v>54.953740361874992</v>
      </c>
      <c r="S125" s="96">
        <f t="shared" si="68"/>
        <v>56.416387443749997</v>
      </c>
      <c r="T125" s="97">
        <f t="shared" si="69"/>
        <v>57.461135359374993</v>
      </c>
      <c r="U125" s="97">
        <f t="shared" si="70"/>
        <v>58.505883274999988</v>
      </c>
      <c r="V125" s="97">
        <f t="shared" si="71"/>
        <v>59.0282572328125</v>
      </c>
      <c r="W125" s="97">
        <f t="shared" si="72"/>
        <v>59.550631190624998</v>
      </c>
      <c r="X125" s="97">
        <f t="shared" si="73"/>
        <v>60.073005148437495</v>
      </c>
      <c r="Y125" s="97">
        <f t="shared" si="74"/>
        <v>60.595379106249993</v>
      </c>
      <c r="Z125" s="97">
        <f t="shared" si="75"/>
        <v>61.117753064062491</v>
      </c>
      <c r="AA125" s="97">
        <f t="shared" si="76"/>
        <v>61.640127021874996</v>
      </c>
      <c r="AB125" s="97">
        <f t="shared" si="77"/>
        <v>62.162500979687493</v>
      </c>
      <c r="AC125" s="97">
        <f t="shared" si="78"/>
        <v>62.684874937499998</v>
      </c>
      <c r="AD125" s="98">
        <v>20</v>
      </c>
    </row>
    <row r="126" spans="1:30" ht="12" customHeight="1" x14ac:dyDescent="0.25">
      <c r="A126" s="99">
        <v>21</v>
      </c>
      <c r="B126" s="89">
        <v>74665</v>
      </c>
      <c r="C126" s="89">
        <f t="shared" si="54"/>
        <v>73321</v>
      </c>
      <c r="D126" s="90">
        <f t="shared" si="52"/>
        <v>97624.96660041665</v>
      </c>
      <c r="E126" s="90">
        <f t="shared" si="55"/>
        <v>43.895456948908731</v>
      </c>
      <c r="F126" s="103">
        <f t="shared" si="56"/>
        <v>39.286433969273311</v>
      </c>
      <c r="G126" s="96">
        <f t="shared" si="57"/>
        <v>40.82277496248512</v>
      </c>
      <c r="H126" s="96">
        <f t="shared" si="58"/>
        <v>42.359115955696922</v>
      </c>
      <c r="I126" s="103">
        <f t="shared" si="53"/>
        <v>43.895456948908731</v>
      </c>
      <c r="J126" s="96">
        <f t="shared" si="59"/>
        <v>45.431797942120532</v>
      </c>
      <c r="K126" s="96">
        <f t="shared" si="60"/>
        <v>46.968138935332341</v>
      </c>
      <c r="L126" s="96">
        <f t="shared" si="61"/>
        <v>48.50447992854415</v>
      </c>
      <c r="M126" s="96">
        <f t="shared" si="62"/>
        <v>50.040820921755952</v>
      </c>
      <c r="N126" s="96">
        <f t="shared" si="63"/>
        <v>51.57716191496776</v>
      </c>
      <c r="O126" s="96">
        <f t="shared" si="64"/>
        <v>53.113502908179562</v>
      </c>
      <c r="P126" s="96">
        <f t="shared" si="65"/>
        <v>54.649843901391371</v>
      </c>
      <c r="Q126" s="96">
        <f t="shared" si="66"/>
        <v>56.186184894603173</v>
      </c>
      <c r="R126" s="96">
        <f t="shared" si="67"/>
        <v>57.722525887814982</v>
      </c>
      <c r="S126" s="96">
        <f t="shared" si="68"/>
        <v>59.25886688102679</v>
      </c>
      <c r="T126" s="97">
        <f t="shared" si="69"/>
        <v>60.356253304749501</v>
      </c>
      <c r="U126" s="97">
        <f t="shared" si="70"/>
        <v>61.453639728472218</v>
      </c>
      <c r="V126" s="97">
        <f t="shared" si="71"/>
        <v>62.002332940333588</v>
      </c>
      <c r="W126" s="97">
        <f t="shared" si="72"/>
        <v>62.551026152194943</v>
      </c>
      <c r="X126" s="97">
        <f t="shared" si="73"/>
        <v>63.099719364056298</v>
      </c>
      <c r="Y126" s="97">
        <f t="shared" si="74"/>
        <v>63.648412575917661</v>
      </c>
      <c r="Z126" s="97">
        <f t="shared" si="75"/>
        <v>64.197105787779009</v>
      </c>
      <c r="AA126" s="97">
        <f t="shared" si="76"/>
        <v>64.745798999640385</v>
      </c>
      <c r="AB126" s="97">
        <f t="shared" si="77"/>
        <v>65.294492211501733</v>
      </c>
      <c r="AC126" s="97">
        <f t="shared" si="78"/>
        <v>65.843185423363096</v>
      </c>
      <c r="AD126" s="98">
        <v>21</v>
      </c>
    </row>
    <row r="127" spans="1:30" ht="12" customHeight="1" x14ac:dyDescent="0.25">
      <c r="A127" s="99">
        <v>22</v>
      </c>
      <c r="B127" s="89">
        <v>78408</v>
      </c>
      <c r="C127" s="89">
        <f t="shared" si="54"/>
        <v>76997</v>
      </c>
      <c r="D127" s="90">
        <f t="shared" si="52"/>
        <v>102518.963118</v>
      </c>
      <c r="E127" s="90">
        <f t="shared" si="55"/>
        <v>46.096186613591264</v>
      </c>
      <c r="F127" s="103">
        <f t="shared" si="56"/>
        <v>41.256087019164184</v>
      </c>
      <c r="G127" s="96">
        <f t="shared" si="57"/>
        <v>42.869453550639875</v>
      </c>
      <c r="H127" s="96">
        <f t="shared" si="58"/>
        <v>44.482820082115566</v>
      </c>
      <c r="I127" s="103">
        <f t="shared" si="53"/>
        <v>46.096186613591264</v>
      </c>
      <c r="J127" s="96">
        <f t="shared" si="59"/>
        <v>47.709553145066955</v>
      </c>
      <c r="K127" s="96">
        <f t="shared" si="60"/>
        <v>49.322919676542654</v>
      </c>
      <c r="L127" s="96">
        <f t="shared" si="61"/>
        <v>50.936286208018345</v>
      </c>
      <c r="M127" s="96">
        <f t="shared" si="62"/>
        <v>52.549652739494036</v>
      </c>
      <c r="N127" s="96">
        <f t="shared" si="63"/>
        <v>54.163019270969741</v>
      </c>
      <c r="O127" s="96">
        <f t="shared" si="64"/>
        <v>55.776385802445425</v>
      </c>
      <c r="P127" s="96">
        <f t="shared" si="65"/>
        <v>57.38975233392113</v>
      </c>
      <c r="Q127" s="96">
        <f t="shared" si="66"/>
        <v>59.003118865396821</v>
      </c>
      <c r="R127" s="96">
        <f t="shared" si="67"/>
        <v>60.616485396872513</v>
      </c>
      <c r="S127" s="96">
        <f t="shared" si="68"/>
        <v>62.229851928348211</v>
      </c>
      <c r="T127" s="97">
        <f t="shared" si="69"/>
        <v>63.382256593687991</v>
      </c>
      <c r="U127" s="97">
        <f t="shared" si="70"/>
        <v>64.534661259027772</v>
      </c>
      <c r="V127" s="97">
        <f t="shared" si="71"/>
        <v>65.110863591697665</v>
      </c>
      <c r="W127" s="97">
        <f t="shared" si="72"/>
        <v>65.687065924367559</v>
      </c>
      <c r="X127" s="97">
        <f t="shared" si="73"/>
        <v>66.263268257037439</v>
      </c>
      <c r="Y127" s="97">
        <f t="shared" si="74"/>
        <v>66.839470589707332</v>
      </c>
      <c r="Z127" s="97">
        <f t="shared" si="75"/>
        <v>67.415672922377226</v>
      </c>
      <c r="AA127" s="97">
        <f t="shared" si="76"/>
        <v>67.99187525504712</v>
      </c>
      <c r="AB127" s="97">
        <f t="shared" si="77"/>
        <v>68.568077587717013</v>
      </c>
      <c r="AC127" s="97">
        <f t="shared" si="78"/>
        <v>69.144279920386893</v>
      </c>
      <c r="AD127" s="98">
        <v>22</v>
      </c>
    </row>
    <row r="128" spans="1:30" ht="12" customHeight="1" x14ac:dyDescent="0.25">
      <c r="A128" s="99">
        <v>23</v>
      </c>
      <c r="B128" s="89">
        <v>82315</v>
      </c>
      <c r="C128" s="89">
        <f t="shared" si="54"/>
        <v>80833</v>
      </c>
      <c r="D128" s="90">
        <f t="shared" si="52"/>
        <v>107627.39068791665</v>
      </c>
      <c r="E128" s="90">
        <f t="shared" si="55"/>
        <v>48.392704294146824</v>
      </c>
      <c r="F128" s="103">
        <f t="shared" si="56"/>
        <v>43.311470343261412</v>
      </c>
      <c r="G128" s="96">
        <f t="shared" si="57"/>
        <v>45.00521499355655</v>
      </c>
      <c r="H128" s="96">
        <f t="shared" si="58"/>
        <v>46.698959643851687</v>
      </c>
      <c r="I128" s="103">
        <f t="shared" si="53"/>
        <v>48.392704294146824</v>
      </c>
      <c r="J128" s="96">
        <f t="shared" si="59"/>
        <v>50.086448944441962</v>
      </c>
      <c r="K128" s="96">
        <f t="shared" si="60"/>
        <v>51.780193594737106</v>
      </c>
      <c r="L128" s="96">
        <f t="shared" si="61"/>
        <v>53.473938245032237</v>
      </c>
      <c r="M128" s="96">
        <f t="shared" si="62"/>
        <v>55.167682895327374</v>
      </c>
      <c r="N128" s="96">
        <f t="shared" si="63"/>
        <v>56.861427545622519</v>
      </c>
      <c r="O128" s="96">
        <f t="shared" si="64"/>
        <v>58.555172195917656</v>
      </c>
      <c r="P128" s="96">
        <f t="shared" si="65"/>
        <v>60.248916846212801</v>
      </c>
      <c r="Q128" s="96">
        <f t="shared" si="66"/>
        <v>61.942661496507938</v>
      </c>
      <c r="R128" s="96">
        <f t="shared" si="67"/>
        <v>63.636406146803068</v>
      </c>
      <c r="S128" s="96">
        <f t="shared" si="68"/>
        <v>65.330150797098213</v>
      </c>
      <c r="T128" s="97">
        <f t="shared" si="69"/>
        <v>66.539968404451884</v>
      </c>
      <c r="U128" s="97">
        <f t="shared" si="70"/>
        <v>67.749786011805554</v>
      </c>
      <c r="V128" s="97">
        <f t="shared" si="71"/>
        <v>68.354694815482389</v>
      </c>
      <c r="W128" s="97">
        <f t="shared" si="72"/>
        <v>68.959603619159225</v>
      </c>
      <c r="X128" s="97">
        <f t="shared" si="73"/>
        <v>69.56451242283606</v>
      </c>
      <c r="Y128" s="97">
        <f t="shared" si="74"/>
        <v>70.169421226512895</v>
      </c>
      <c r="Z128" s="97">
        <f t="shared" si="75"/>
        <v>70.774330030189731</v>
      </c>
      <c r="AA128" s="97">
        <f t="shared" si="76"/>
        <v>71.379238833866566</v>
      </c>
      <c r="AB128" s="97">
        <f t="shared" si="77"/>
        <v>71.984147637543401</v>
      </c>
      <c r="AC128" s="97">
        <f t="shared" si="78"/>
        <v>72.589056441220237</v>
      </c>
      <c r="AD128" s="98">
        <v>23</v>
      </c>
    </row>
    <row r="129" spans="1:30" ht="12" customHeight="1" x14ac:dyDescent="0.25">
      <c r="A129" s="99">
        <v>24</v>
      </c>
      <c r="B129" s="89">
        <v>86387</v>
      </c>
      <c r="C129" s="89">
        <f t="shared" si="54"/>
        <v>84832</v>
      </c>
      <c r="D129" s="90">
        <f t="shared" si="52"/>
        <v>112951.55681658332</v>
      </c>
      <c r="E129" s="90">
        <f t="shared" si="55"/>
        <v>50.786806015873005</v>
      </c>
      <c r="F129" s="103">
        <f t="shared" si="56"/>
        <v>45.454191384206339</v>
      </c>
      <c r="G129" s="96">
        <f t="shared" si="57"/>
        <v>47.231729594761894</v>
      </c>
      <c r="H129" s="96">
        <f t="shared" si="58"/>
        <v>49.00926780531745</v>
      </c>
      <c r="I129" s="103">
        <f t="shared" si="53"/>
        <v>50.786806015873005</v>
      </c>
      <c r="J129" s="96">
        <f t="shared" si="59"/>
        <v>52.564344226428553</v>
      </c>
      <c r="K129" s="96">
        <f t="shared" si="60"/>
        <v>54.341882436984115</v>
      </c>
      <c r="L129" s="96">
        <f t="shared" si="61"/>
        <v>56.11942064753967</v>
      </c>
      <c r="M129" s="96">
        <f t="shared" si="62"/>
        <v>57.896958858095218</v>
      </c>
      <c r="N129" s="96">
        <f t="shared" si="63"/>
        <v>59.67449706865078</v>
      </c>
      <c r="O129" s="96">
        <f t="shared" si="64"/>
        <v>61.452035279206335</v>
      </c>
      <c r="P129" s="96">
        <f t="shared" si="65"/>
        <v>63.229573489761897</v>
      </c>
      <c r="Q129" s="96">
        <f t="shared" si="66"/>
        <v>65.007111700317452</v>
      </c>
      <c r="R129" s="96">
        <f t="shared" si="67"/>
        <v>66.784649910873</v>
      </c>
      <c r="S129" s="96">
        <f t="shared" si="68"/>
        <v>68.562188121428562</v>
      </c>
      <c r="T129" s="97">
        <f t="shared" si="69"/>
        <v>69.831858271825382</v>
      </c>
      <c r="U129" s="97">
        <f t="shared" si="70"/>
        <v>71.101528422222202</v>
      </c>
      <c r="V129" s="97">
        <f t="shared" si="71"/>
        <v>71.736363497420626</v>
      </c>
      <c r="W129" s="97">
        <f t="shared" si="72"/>
        <v>72.371198572619036</v>
      </c>
      <c r="X129" s="97">
        <f t="shared" si="73"/>
        <v>73.006033647817446</v>
      </c>
      <c r="Y129" s="97">
        <f t="shared" si="74"/>
        <v>73.640868723015856</v>
      </c>
      <c r="Z129" s="97">
        <f t="shared" si="75"/>
        <v>74.275703798214266</v>
      </c>
      <c r="AA129" s="97">
        <f t="shared" si="76"/>
        <v>74.91053887341269</v>
      </c>
      <c r="AB129" s="97">
        <f t="shared" si="77"/>
        <v>75.5453739486111</v>
      </c>
      <c r="AC129" s="97">
        <f t="shared" si="78"/>
        <v>76.18020902380951</v>
      </c>
      <c r="AD129" s="98">
        <v>24</v>
      </c>
    </row>
    <row r="130" spans="1:30" ht="12" customHeight="1" x14ac:dyDescent="0.25">
      <c r="A130" s="99">
        <v>25</v>
      </c>
      <c r="B130" s="89">
        <v>90629</v>
      </c>
      <c r="C130" s="89">
        <f t="shared" si="54"/>
        <v>88998</v>
      </c>
      <c r="D130" s="90">
        <f t="shared" si="52"/>
        <v>118497.99903608333</v>
      </c>
      <c r="E130" s="90">
        <f t="shared" si="55"/>
        <v>53.280886479166668</v>
      </c>
      <c r="F130" s="103">
        <f t="shared" si="56"/>
        <v>47.686393398854172</v>
      </c>
      <c r="G130" s="96">
        <f t="shared" si="57"/>
        <v>49.551224425625001</v>
      </c>
      <c r="H130" s="96">
        <f t="shared" si="58"/>
        <v>51.416055452395831</v>
      </c>
      <c r="I130" s="103">
        <f t="shared" si="53"/>
        <v>53.280886479166668</v>
      </c>
      <c r="J130" s="96">
        <f t="shared" si="59"/>
        <v>55.145717505937498</v>
      </c>
      <c r="K130" s="96">
        <f t="shared" si="60"/>
        <v>57.010548532708341</v>
      </c>
      <c r="L130" s="96">
        <f t="shared" si="61"/>
        <v>58.875379559479164</v>
      </c>
      <c r="M130" s="96">
        <f t="shared" si="62"/>
        <v>60.740210586249994</v>
      </c>
      <c r="N130" s="96">
        <f t="shared" si="63"/>
        <v>62.605041613020838</v>
      </c>
      <c r="O130" s="96">
        <f t="shared" si="64"/>
        <v>64.46987263979166</v>
      </c>
      <c r="P130" s="96">
        <f t="shared" si="65"/>
        <v>66.334703666562504</v>
      </c>
      <c r="Q130" s="96">
        <f t="shared" si="66"/>
        <v>68.199534693333334</v>
      </c>
      <c r="R130" s="96">
        <f t="shared" si="67"/>
        <v>70.064365720104163</v>
      </c>
      <c r="S130" s="96">
        <f t="shared" si="68"/>
        <v>71.929196746875007</v>
      </c>
      <c r="T130" s="97">
        <f t="shared" si="69"/>
        <v>73.261218908854175</v>
      </c>
      <c r="U130" s="97">
        <f t="shared" si="70"/>
        <v>74.593241070833329</v>
      </c>
      <c r="V130" s="97">
        <f t="shared" si="71"/>
        <v>75.25925215182292</v>
      </c>
      <c r="W130" s="97">
        <f t="shared" si="72"/>
        <v>75.925263232812497</v>
      </c>
      <c r="X130" s="97">
        <f t="shared" si="73"/>
        <v>76.591274313802089</v>
      </c>
      <c r="Y130" s="97">
        <f t="shared" si="74"/>
        <v>77.257285394791666</v>
      </c>
      <c r="Z130" s="97">
        <f t="shared" si="75"/>
        <v>77.923296475781243</v>
      </c>
      <c r="AA130" s="97">
        <f t="shared" si="76"/>
        <v>78.589307556770834</v>
      </c>
      <c r="AB130" s="97">
        <f t="shared" si="77"/>
        <v>79.255318637760425</v>
      </c>
      <c r="AC130" s="97">
        <f t="shared" si="78"/>
        <v>79.921329718750002</v>
      </c>
      <c r="AD130" s="98">
        <v>25</v>
      </c>
    </row>
    <row r="131" spans="1:30" ht="12" customHeight="1" x14ac:dyDescent="0.25">
      <c r="A131" s="99">
        <v>26</v>
      </c>
      <c r="B131" s="89">
        <v>95041</v>
      </c>
      <c r="C131" s="89">
        <f t="shared" si="54"/>
        <v>93330</v>
      </c>
      <c r="D131" s="90">
        <f t="shared" si="52"/>
        <v>124266.71734641666</v>
      </c>
      <c r="E131" s="90">
        <f t="shared" si="55"/>
        <v>55.874347008928559</v>
      </c>
      <c r="F131" s="103">
        <f t="shared" si="56"/>
        <v>50.007540572991061</v>
      </c>
      <c r="G131" s="96">
        <f t="shared" si="57"/>
        <v>51.963142718303565</v>
      </c>
      <c r="H131" s="96">
        <f t="shared" si="58"/>
        <v>53.918744863616055</v>
      </c>
      <c r="I131" s="103">
        <f t="shared" si="53"/>
        <v>55.874347008928559</v>
      </c>
      <c r="J131" s="96">
        <f t="shared" si="59"/>
        <v>57.829949154241056</v>
      </c>
      <c r="K131" s="96">
        <f t="shared" si="60"/>
        <v>59.785551299553561</v>
      </c>
      <c r="L131" s="96">
        <f t="shared" si="61"/>
        <v>61.741153444866057</v>
      </c>
      <c r="M131" s="96">
        <f t="shared" si="62"/>
        <v>63.696755590178554</v>
      </c>
      <c r="N131" s="96">
        <f t="shared" si="63"/>
        <v>65.652357735491066</v>
      </c>
      <c r="O131" s="96">
        <f t="shared" si="64"/>
        <v>67.607959880803548</v>
      </c>
      <c r="P131" s="96">
        <f t="shared" si="65"/>
        <v>69.56356202611606</v>
      </c>
      <c r="Q131" s="96">
        <f t="shared" si="66"/>
        <v>71.519164171428557</v>
      </c>
      <c r="R131" s="96">
        <f t="shared" si="67"/>
        <v>73.474766316741054</v>
      </c>
      <c r="S131" s="96">
        <f t="shared" si="68"/>
        <v>75.430368462053565</v>
      </c>
      <c r="T131" s="97">
        <f t="shared" si="69"/>
        <v>76.827227137276765</v>
      </c>
      <c r="U131" s="97">
        <f t="shared" si="70"/>
        <v>78.224085812499979</v>
      </c>
      <c r="V131" s="97">
        <f t="shared" si="71"/>
        <v>78.922515150111593</v>
      </c>
      <c r="W131" s="97">
        <f t="shared" si="72"/>
        <v>79.620944487723193</v>
      </c>
      <c r="X131" s="97">
        <f t="shared" si="73"/>
        <v>80.319373825334807</v>
      </c>
      <c r="Y131" s="97">
        <f t="shared" si="74"/>
        <v>81.017803162946407</v>
      </c>
      <c r="Z131" s="97">
        <f t="shared" si="75"/>
        <v>81.716232500558007</v>
      </c>
      <c r="AA131" s="97">
        <f t="shared" si="76"/>
        <v>82.414661838169636</v>
      </c>
      <c r="AB131" s="97">
        <f t="shared" si="77"/>
        <v>83.113091175781236</v>
      </c>
      <c r="AC131" s="97">
        <f t="shared" si="78"/>
        <v>83.811520513392836</v>
      </c>
      <c r="AD131" s="98">
        <v>26</v>
      </c>
    </row>
    <row r="132" spans="1:30" ht="12" customHeight="1" x14ac:dyDescent="0.25">
      <c r="A132" s="99">
        <v>27</v>
      </c>
      <c r="B132" s="89">
        <v>99627</v>
      </c>
      <c r="C132" s="89">
        <f t="shared" si="54"/>
        <v>97834</v>
      </c>
      <c r="D132" s="90">
        <f t="shared" si="52"/>
        <v>130262.94177324999</v>
      </c>
      <c r="E132" s="90">
        <f t="shared" si="55"/>
        <v>58.570779655753967</v>
      </c>
      <c r="F132" s="103">
        <f t="shared" si="56"/>
        <v>52.420847791899803</v>
      </c>
      <c r="G132" s="96">
        <f t="shared" si="57"/>
        <v>54.470825079851188</v>
      </c>
      <c r="H132" s="96">
        <f t="shared" si="58"/>
        <v>56.520802367802574</v>
      </c>
      <c r="I132" s="103">
        <f t="shared" si="53"/>
        <v>58.570779655753967</v>
      </c>
      <c r="J132" s="96">
        <f t="shared" si="59"/>
        <v>60.620756943705352</v>
      </c>
      <c r="K132" s="96">
        <f t="shared" si="60"/>
        <v>62.670734231656745</v>
      </c>
      <c r="L132" s="96">
        <f t="shared" si="61"/>
        <v>64.72071151960813</v>
      </c>
      <c r="M132" s="96">
        <f t="shared" si="62"/>
        <v>66.770688807559523</v>
      </c>
      <c r="N132" s="96">
        <f t="shared" si="63"/>
        <v>68.820666095510916</v>
      </c>
      <c r="O132" s="96">
        <f t="shared" si="64"/>
        <v>70.870643383462294</v>
      </c>
      <c r="P132" s="96">
        <f t="shared" si="65"/>
        <v>72.920620671413701</v>
      </c>
      <c r="Q132" s="96">
        <f t="shared" si="66"/>
        <v>74.97059795936508</v>
      </c>
      <c r="R132" s="96">
        <f t="shared" si="67"/>
        <v>77.020575247316458</v>
      </c>
      <c r="S132" s="96">
        <f t="shared" si="68"/>
        <v>79.070552535267865</v>
      </c>
      <c r="T132" s="97">
        <f t="shared" si="69"/>
        <v>80.534822026661701</v>
      </c>
      <c r="U132" s="97">
        <f t="shared" si="70"/>
        <v>81.99909151805555</v>
      </c>
      <c r="V132" s="97">
        <f t="shared" si="71"/>
        <v>82.73122626375249</v>
      </c>
      <c r="W132" s="97">
        <f t="shared" si="72"/>
        <v>83.4633610094494</v>
      </c>
      <c r="X132" s="97">
        <f t="shared" si="73"/>
        <v>84.195495755146325</v>
      </c>
      <c r="Y132" s="97">
        <f t="shared" si="74"/>
        <v>84.92763050084325</v>
      </c>
      <c r="Z132" s="97">
        <f t="shared" si="75"/>
        <v>85.659765246540175</v>
      </c>
      <c r="AA132" s="97">
        <f t="shared" si="76"/>
        <v>86.3918999922371</v>
      </c>
      <c r="AB132" s="97">
        <f t="shared" si="77"/>
        <v>87.124034737934025</v>
      </c>
      <c r="AC132" s="97">
        <f t="shared" si="78"/>
        <v>87.85616948363095</v>
      </c>
      <c r="AD132" s="98">
        <v>27</v>
      </c>
    </row>
    <row r="133" spans="1:30" ht="12" customHeight="1" x14ac:dyDescent="0.25">
      <c r="A133" s="99">
        <v>28</v>
      </c>
      <c r="B133" s="89">
        <v>104388</v>
      </c>
      <c r="C133" s="89">
        <f t="shared" si="54"/>
        <v>102509</v>
      </c>
      <c r="D133" s="90">
        <f t="shared" si="52"/>
        <v>136487.979823</v>
      </c>
      <c r="E133" s="90">
        <f t="shared" si="55"/>
        <v>61.369585744543649</v>
      </c>
      <c r="F133" s="103">
        <f t="shared" si="56"/>
        <v>54.92577924136657</v>
      </c>
      <c r="G133" s="96">
        <f t="shared" si="57"/>
        <v>57.073714742425594</v>
      </c>
      <c r="H133" s="96">
        <f t="shared" si="58"/>
        <v>59.221650243484618</v>
      </c>
      <c r="I133" s="103">
        <f t="shared" si="53"/>
        <v>61.369585744543649</v>
      </c>
      <c r="J133" s="96">
        <f t="shared" si="59"/>
        <v>63.517521245602673</v>
      </c>
      <c r="K133" s="96">
        <f t="shared" si="60"/>
        <v>65.665456746661704</v>
      </c>
      <c r="L133" s="96">
        <f t="shared" si="61"/>
        <v>67.813392247720728</v>
      </c>
      <c r="M133" s="96">
        <f t="shared" si="62"/>
        <v>69.961327748779752</v>
      </c>
      <c r="N133" s="96">
        <f t="shared" si="63"/>
        <v>72.10926324983879</v>
      </c>
      <c r="O133" s="96">
        <f t="shared" si="64"/>
        <v>74.257198750897814</v>
      </c>
      <c r="P133" s="96">
        <f t="shared" si="65"/>
        <v>76.405134251956852</v>
      </c>
      <c r="Q133" s="96">
        <f t="shared" si="66"/>
        <v>78.553069753015876</v>
      </c>
      <c r="R133" s="96">
        <f t="shared" si="67"/>
        <v>80.7010052540749</v>
      </c>
      <c r="S133" s="96">
        <f t="shared" si="68"/>
        <v>82.848940755133938</v>
      </c>
      <c r="T133" s="97">
        <f t="shared" si="69"/>
        <v>84.383180398747513</v>
      </c>
      <c r="U133" s="97">
        <f t="shared" si="70"/>
        <v>85.917420042361101</v>
      </c>
      <c r="V133" s="97">
        <f t="shared" si="71"/>
        <v>86.684539864167903</v>
      </c>
      <c r="W133" s="97">
        <f t="shared" si="72"/>
        <v>87.451659685974704</v>
      </c>
      <c r="X133" s="97">
        <f t="shared" si="73"/>
        <v>88.218779507781491</v>
      </c>
      <c r="Y133" s="97">
        <f t="shared" si="74"/>
        <v>88.985899329588293</v>
      </c>
      <c r="Z133" s="97">
        <f t="shared" si="75"/>
        <v>89.75301915139508</v>
      </c>
      <c r="AA133" s="97">
        <f t="shared" si="76"/>
        <v>90.520138973201881</v>
      </c>
      <c r="AB133" s="97">
        <f t="shared" si="77"/>
        <v>91.287258795008682</v>
      </c>
      <c r="AC133" s="97">
        <f t="shared" si="78"/>
        <v>92.05437861681547</v>
      </c>
      <c r="AD133" s="98">
        <v>28</v>
      </c>
    </row>
    <row r="134" spans="1:30" ht="12" customHeight="1" x14ac:dyDescent="0.25">
      <c r="A134" s="99">
        <v>29</v>
      </c>
      <c r="B134" s="89">
        <v>109327</v>
      </c>
      <c r="C134" s="89">
        <f t="shared" si="54"/>
        <v>107359</v>
      </c>
      <c r="D134" s="90">
        <f t="shared" si="52"/>
        <v>142945.75401491669</v>
      </c>
      <c r="E134" s="90">
        <f t="shared" si="55"/>
        <v>64.273159975694455</v>
      </c>
      <c r="F134" s="103">
        <f t="shared" si="56"/>
        <v>57.52447817824654</v>
      </c>
      <c r="G134" s="96">
        <f t="shared" si="57"/>
        <v>59.774038777395845</v>
      </c>
      <c r="H134" s="96">
        <f t="shared" si="58"/>
        <v>62.02359937654515</v>
      </c>
      <c r="I134" s="103">
        <f t="shared" si="53"/>
        <v>64.273159975694455</v>
      </c>
      <c r="J134" s="96">
        <f t="shared" si="59"/>
        <v>66.52272057484376</v>
      </c>
      <c r="K134" s="96">
        <f t="shared" si="60"/>
        <v>68.772281173993065</v>
      </c>
      <c r="L134" s="96">
        <f t="shared" si="61"/>
        <v>71.02184177314237</v>
      </c>
      <c r="M134" s="96">
        <f t="shared" si="62"/>
        <v>73.271402372291675</v>
      </c>
      <c r="N134" s="96">
        <f t="shared" si="63"/>
        <v>75.520962971440994</v>
      </c>
      <c r="O134" s="96">
        <f t="shared" si="64"/>
        <v>77.770523570590285</v>
      </c>
      <c r="P134" s="96">
        <f t="shared" si="65"/>
        <v>80.020084169739604</v>
      </c>
      <c r="Q134" s="96">
        <f t="shared" si="66"/>
        <v>82.269644768888909</v>
      </c>
      <c r="R134" s="96">
        <f t="shared" si="67"/>
        <v>84.5192053680382</v>
      </c>
      <c r="S134" s="96">
        <f t="shared" si="68"/>
        <v>86.76876596718752</v>
      </c>
      <c r="T134" s="97">
        <f t="shared" si="69"/>
        <v>88.375594966579882</v>
      </c>
      <c r="U134" s="97">
        <f t="shared" si="70"/>
        <v>89.982423965972231</v>
      </c>
      <c r="V134" s="97">
        <f t="shared" si="71"/>
        <v>90.785838465668419</v>
      </c>
      <c r="W134" s="97">
        <f t="shared" si="72"/>
        <v>91.589252965364608</v>
      </c>
      <c r="X134" s="97">
        <f t="shared" si="73"/>
        <v>92.392667465060782</v>
      </c>
      <c r="Y134" s="97">
        <f t="shared" si="74"/>
        <v>93.196081964756956</v>
      </c>
      <c r="Z134" s="97">
        <f t="shared" si="75"/>
        <v>93.999496464453131</v>
      </c>
      <c r="AA134" s="97">
        <f t="shared" si="76"/>
        <v>94.802910964149333</v>
      </c>
      <c r="AB134" s="97">
        <f t="shared" si="77"/>
        <v>95.606325463845508</v>
      </c>
      <c r="AC134" s="97">
        <f t="shared" si="78"/>
        <v>96.409739963541682</v>
      </c>
      <c r="AD134" s="98">
        <v>29</v>
      </c>
    </row>
    <row r="135" spans="1:30" ht="12" customHeight="1" x14ac:dyDescent="0.25">
      <c r="A135" s="88">
        <v>30</v>
      </c>
      <c r="B135" s="104">
        <v>114444</v>
      </c>
      <c r="C135" s="89">
        <f t="shared" si="54"/>
        <v>112384</v>
      </c>
      <c r="D135" s="105">
        <f t="shared" si="52"/>
        <v>149636.26434899998</v>
      </c>
      <c r="E135" s="105">
        <f t="shared" si="55"/>
        <v>67.281502349206349</v>
      </c>
      <c r="F135" s="106">
        <f t="shared" si="56"/>
        <v>60.216944602539684</v>
      </c>
      <c r="G135" s="97">
        <f t="shared" si="57"/>
        <v>62.571797184761905</v>
      </c>
      <c r="H135" s="97">
        <f t="shared" si="58"/>
        <v>64.926649766984127</v>
      </c>
      <c r="I135" s="106">
        <f t="shared" si="53"/>
        <v>67.281502349206349</v>
      </c>
      <c r="J135" s="97">
        <f t="shared" si="59"/>
        <v>69.636354931428571</v>
      </c>
      <c r="K135" s="97">
        <f t="shared" si="60"/>
        <v>71.991207513650792</v>
      </c>
      <c r="L135" s="97">
        <f t="shared" si="61"/>
        <v>74.346060095873014</v>
      </c>
      <c r="M135" s="97">
        <f t="shared" si="62"/>
        <v>76.700912678095236</v>
      </c>
      <c r="N135" s="97">
        <f t="shared" si="63"/>
        <v>79.055765260317457</v>
      </c>
      <c r="O135" s="97">
        <f t="shared" si="64"/>
        <v>81.410617842539679</v>
      </c>
      <c r="P135" s="97">
        <f t="shared" si="65"/>
        <v>83.765470424761915</v>
      </c>
      <c r="Q135" s="97">
        <f t="shared" si="66"/>
        <v>86.120323006984123</v>
      </c>
      <c r="R135" s="97">
        <f t="shared" si="67"/>
        <v>88.475175589206344</v>
      </c>
      <c r="S135" s="97">
        <f t="shared" si="68"/>
        <v>90.83002817142858</v>
      </c>
      <c r="T135" s="97">
        <f t="shared" si="69"/>
        <v>92.512065730158724</v>
      </c>
      <c r="U135" s="97">
        <f t="shared" si="70"/>
        <v>94.194103288888883</v>
      </c>
      <c r="V135" s="97">
        <f t="shared" si="71"/>
        <v>95.035122068253969</v>
      </c>
      <c r="W135" s="97">
        <f t="shared" si="72"/>
        <v>95.876140847619055</v>
      </c>
      <c r="X135" s="97">
        <f t="shared" si="73"/>
        <v>96.717159626984127</v>
      </c>
      <c r="Y135" s="97">
        <f t="shared" si="74"/>
        <v>97.558178406349199</v>
      </c>
      <c r="Z135" s="97">
        <f t="shared" si="75"/>
        <v>98.399197185714286</v>
      </c>
      <c r="AA135" s="97">
        <f t="shared" si="76"/>
        <v>99.240215965079372</v>
      </c>
      <c r="AB135" s="97">
        <f t="shared" si="77"/>
        <v>100.08123474444444</v>
      </c>
      <c r="AC135" s="97">
        <f t="shared" si="78"/>
        <v>100.92225352380953</v>
      </c>
      <c r="AD135" s="98">
        <v>30</v>
      </c>
    </row>
    <row r="136" spans="1:30" ht="12" customHeight="1" thickBot="1" x14ac:dyDescent="0.3">
      <c r="A136" s="107">
        <v>31</v>
      </c>
      <c r="B136" s="108">
        <v>119744</v>
      </c>
      <c r="C136" s="109">
        <f t="shared" si="54"/>
        <v>117589</v>
      </c>
      <c r="D136" s="110">
        <f t="shared" si="52"/>
        <v>156566.04835733332</v>
      </c>
      <c r="E136" s="110">
        <f t="shared" si="55"/>
        <v>70.397606240575399</v>
      </c>
      <c r="F136" s="111">
        <f t="shared" si="56"/>
        <v>63.005857585314985</v>
      </c>
      <c r="G136" s="112">
        <f>SUM(E136*0.93)</f>
        <v>65.469773803735123</v>
      </c>
      <c r="H136" s="112">
        <f>SUM(E136*0.965)</f>
        <v>67.933690022155261</v>
      </c>
      <c r="I136" s="111">
        <f>E136</f>
        <v>70.397606240575399</v>
      </c>
      <c r="J136" s="112">
        <f>SUM(E136*1.035)</f>
        <v>72.861522458995537</v>
      </c>
      <c r="K136" s="112">
        <f>SUM(E136*1.07)</f>
        <v>75.325438677415676</v>
      </c>
      <c r="L136" s="112">
        <f>SUM(E136*1.105)</f>
        <v>77.789354895835814</v>
      </c>
      <c r="M136" s="112">
        <f>SUM(E136*1.14)</f>
        <v>80.253271114255952</v>
      </c>
      <c r="N136" s="112">
        <f>SUM(E136*1.175)</f>
        <v>82.71718733267609</v>
      </c>
      <c r="O136" s="112">
        <f>SUM(E136*1.21)</f>
        <v>85.181103551096228</v>
      </c>
      <c r="P136" s="112">
        <f>SUM(E136*1.245)</f>
        <v>87.645019769516381</v>
      </c>
      <c r="Q136" s="112">
        <f>SUM(E136*1.28)</f>
        <v>90.108935987936519</v>
      </c>
      <c r="R136" s="112">
        <f>SUM(E136*1.315)</f>
        <v>92.572852206356643</v>
      </c>
      <c r="S136" s="112">
        <f>SUM(E136*1.35)</f>
        <v>95.036768424776795</v>
      </c>
      <c r="T136" s="113">
        <f t="shared" si="69"/>
        <v>96.796708580791176</v>
      </c>
      <c r="U136" s="113">
        <f t="shared" si="70"/>
        <v>98.556648736805556</v>
      </c>
      <c r="V136" s="113">
        <f t="shared" si="71"/>
        <v>99.436618814812761</v>
      </c>
      <c r="W136" s="113">
        <f t="shared" si="72"/>
        <v>100.31658889281995</v>
      </c>
      <c r="X136" s="113">
        <f t="shared" si="73"/>
        <v>101.19655897082714</v>
      </c>
      <c r="Y136" s="113">
        <f t="shared" si="74"/>
        <v>102.07652904883433</v>
      </c>
      <c r="Z136" s="113">
        <f t="shared" si="75"/>
        <v>102.95649912684152</v>
      </c>
      <c r="AA136" s="113">
        <f t="shared" si="76"/>
        <v>103.83646920484873</v>
      </c>
      <c r="AB136" s="113">
        <f t="shared" si="77"/>
        <v>104.71643928285592</v>
      </c>
      <c r="AC136" s="113">
        <f t="shared" si="78"/>
        <v>105.59640936086311</v>
      </c>
      <c r="AD136" s="114">
        <v>31</v>
      </c>
    </row>
    <row r="137" spans="1:30" ht="10.15" customHeight="1" thickBot="1" x14ac:dyDescent="0.3">
      <c r="A137" s="64"/>
      <c r="B137" s="65"/>
      <c r="C137" s="65"/>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5"/>
    </row>
    <row r="138" spans="1:30" ht="15.75" thickBot="1" x14ac:dyDescent="0.3">
      <c r="A138" s="66" t="s">
        <v>40</v>
      </c>
      <c r="B138" s="65"/>
      <c r="C138" s="65"/>
      <c r="D138" s="1"/>
      <c r="E138" s="1"/>
      <c r="F138" s="1"/>
      <c r="G138" s="1"/>
      <c r="H138" s="1"/>
      <c r="I138" s="1"/>
      <c r="J138" s="1"/>
      <c r="K138" s="1"/>
      <c r="L138" s="1"/>
      <c r="M138" s="1"/>
      <c r="R138" s="1"/>
      <c r="S138" s="1"/>
      <c r="T138" s="1"/>
      <c r="U138" s="1"/>
      <c r="V138" s="67">
        <f>V44</f>
        <v>2022</v>
      </c>
      <c r="W138" s="68" t="s">
        <v>41</v>
      </c>
      <c r="X138" s="69"/>
      <c r="Y138" s="69"/>
      <c r="Z138" s="69"/>
      <c r="AA138" s="69"/>
      <c r="AB138" s="69"/>
      <c r="AC138" s="115">
        <f>AC44</f>
        <v>120.69289999999999</v>
      </c>
      <c r="AD138" s="5"/>
    </row>
    <row r="139" spans="1:30" x14ac:dyDescent="0.25">
      <c r="A139" s="66" t="s">
        <v>43</v>
      </c>
      <c r="B139" s="65"/>
      <c r="C139" s="65"/>
      <c r="D139" s="1"/>
      <c r="E139" s="1"/>
      <c r="F139" s="1"/>
      <c r="G139" s="1"/>
      <c r="H139" s="1"/>
      <c r="I139" s="1"/>
      <c r="J139" s="1"/>
      <c r="K139" s="1"/>
      <c r="L139" s="1"/>
      <c r="M139" s="1"/>
      <c r="R139" s="1"/>
      <c r="S139" s="1"/>
      <c r="T139" s="157"/>
      <c r="U139" s="157"/>
      <c r="V139" s="157"/>
      <c r="W139" s="157"/>
      <c r="X139" s="157"/>
      <c r="Y139" s="157"/>
      <c r="Z139" s="157"/>
      <c r="AA139" s="157"/>
      <c r="AB139" s="157"/>
      <c r="AC139" s="157"/>
      <c r="AD139" s="5"/>
    </row>
    <row r="140" spans="1:30" x14ac:dyDescent="0.25">
      <c r="A140" s="66"/>
      <c r="B140" s="65"/>
      <c r="C140" s="76"/>
      <c r="D140" s="1"/>
      <c r="E140" s="1"/>
      <c r="F140" s="1" t="s">
        <v>46</v>
      </c>
      <c r="G140" s="1"/>
      <c r="H140" s="1"/>
      <c r="I140" s="1"/>
      <c r="J140" s="1"/>
      <c r="K140" s="1"/>
      <c r="L140" s="1"/>
      <c r="M140" s="1"/>
      <c r="R140" s="1"/>
      <c r="S140" s="1" t="str">
        <f>S46</f>
        <v>Teuerungsausgleich Monat Mai 2022 gem. Landesindex der Konsumentenpreise (Basis Mai 93=100 Punkte)</v>
      </c>
      <c r="T140" s="1"/>
      <c r="U140" s="1"/>
      <c r="V140" s="74"/>
      <c r="W140" s="77"/>
      <c r="X140" s="74"/>
      <c r="Y140" s="74"/>
      <c r="Z140" s="74"/>
      <c r="AA140" s="74"/>
      <c r="AB140" s="74"/>
      <c r="AC140" s="78">
        <f>AC46</f>
        <v>118.7</v>
      </c>
      <c r="AD140" s="5"/>
    </row>
    <row r="141" spans="1:30" x14ac:dyDescent="0.25">
      <c r="A141" s="66"/>
      <c r="B141" s="65"/>
      <c r="C141" s="79"/>
      <c r="D141" s="1"/>
      <c r="E141" s="1"/>
      <c r="F141" s="1" t="s">
        <v>47</v>
      </c>
      <c r="G141" s="1"/>
      <c r="H141" s="1"/>
      <c r="I141" s="1"/>
      <c r="J141" s="1"/>
      <c r="K141" s="1"/>
      <c r="L141" s="1"/>
      <c r="M141" s="1"/>
      <c r="N141" s="77" t="s">
        <v>1</v>
      </c>
      <c r="P141" s="1"/>
      <c r="Q141" s="1"/>
      <c r="R141" s="74"/>
      <c r="Y141" s="80"/>
      <c r="Z141" s="80"/>
      <c r="AA141" s="80"/>
      <c r="AB141" s="80"/>
      <c r="AC141" s="80"/>
    </row>
  </sheetData>
  <mergeCells count="3">
    <mergeCell ref="T45:AC45"/>
    <mergeCell ref="T92:AC92"/>
    <mergeCell ref="T139:AC139"/>
  </mergeCells>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dimension ref="A1:AO141"/>
  <sheetViews>
    <sheetView workbookViewId="0">
      <selection activeCell="L42" sqref="L42"/>
    </sheetView>
  </sheetViews>
  <sheetFormatPr baseColWidth="10" defaultRowHeight="15" x14ac:dyDescent="0.25"/>
  <cols>
    <col min="1" max="1" width="2.375" customWidth="1"/>
    <col min="2" max="2" width="7" hidden="1" customWidth="1"/>
    <col min="3" max="3" width="6.125" customWidth="1"/>
    <col min="4" max="5" width="7" style="7" hidden="1" customWidth="1"/>
    <col min="6" max="6" width="6.375" style="7" customWidth="1"/>
    <col min="7" max="8" width="6.5" bestFit="1" customWidth="1"/>
    <col min="9" max="29" width="6.25" customWidth="1"/>
    <col min="30" max="31" width="2.375" customWidth="1"/>
    <col min="32" max="32" width="6.125" customWidth="1"/>
    <col min="33" max="33" width="10.625" customWidth="1"/>
    <col min="34" max="35" width="6.125" style="7" customWidth="1"/>
    <col min="36" max="36" width="7.625" style="7" customWidth="1"/>
    <col min="37" max="37" width="11" style="7"/>
    <col min="38" max="38" width="2.375" style="7" customWidth="1"/>
    <col min="39" max="41" width="6.125" style="7" customWidth="1"/>
    <col min="42" max="42" width="2.375" customWidth="1"/>
  </cols>
  <sheetData>
    <row r="1" spans="1:41" x14ac:dyDescent="0.25">
      <c r="A1" s="2" t="s">
        <v>0</v>
      </c>
      <c r="B1" s="3"/>
      <c r="C1" s="3"/>
      <c r="D1" s="4"/>
      <c r="E1" s="4"/>
      <c r="F1" s="4"/>
      <c r="G1" s="3"/>
      <c r="H1" s="3"/>
      <c r="I1" s="3"/>
      <c r="J1" s="3"/>
      <c r="K1" s="3"/>
      <c r="L1" s="3"/>
      <c r="W1" s="5" t="s">
        <v>1</v>
      </c>
      <c r="Z1" s="6"/>
      <c r="AA1" s="6"/>
      <c r="AB1" s="6"/>
      <c r="AC1" s="6" t="s">
        <v>67</v>
      </c>
      <c r="AD1" s="7"/>
      <c r="AE1" s="7"/>
      <c r="AF1" s="7"/>
      <c r="AG1" s="7"/>
      <c r="AL1" s="8"/>
      <c r="AM1" s="8"/>
      <c r="AN1" s="8"/>
      <c r="AO1" s="8"/>
    </row>
    <row r="2" spans="1:41" ht="3.6" customHeight="1" x14ac:dyDescent="0.25">
      <c r="A2" s="3"/>
      <c r="B2" s="3"/>
      <c r="C2" s="3"/>
      <c r="D2" s="4"/>
      <c r="E2" s="4"/>
      <c r="F2" s="4"/>
      <c r="G2" s="3"/>
      <c r="H2" s="3"/>
      <c r="I2" s="3"/>
      <c r="J2" s="3"/>
      <c r="K2" s="3"/>
      <c r="L2" s="3"/>
    </row>
    <row r="3" spans="1:41" ht="18" customHeight="1" x14ac:dyDescent="0.25">
      <c r="A3" s="9" t="s">
        <v>68</v>
      </c>
      <c r="B3" s="3"/>
      <c r="C3" s="3"/>
      <c r="D3" s="4"/>
      <c r="E3" s="4"/>
      <c r="F3" s="4"/>
      <c r="G3" s="3"/>
      <c r="H3" s="3"/>
      <c r="I3" s="3"/>
      <c r="J3" s="3"/>
      <c r="K3" s="3"/>
      <c r="L3" s="3"/>
    </row>
    <row r="4" spans="1:41" ht="9" customHeight="1" x14ac:dyDescent="0.25">
      <c r="A4" s="3"/>
      <c r="B4" s="3"/>
      <c r="C4" s="3"/>
      <c r="D4" s="4"/>
      <c r="E4" s="4"/>
      <c r="F4" s="4"/>
      <c r="G4" s="3"/>
      <c r="H4" s="3"/>
      <c r="I4" s="3"/>
      <c r="J4" s="3"/>
      <c r="K4" s="3"/>
      <c r="L4" s="3"/>
    </row>
    <row r="5" spans="1:41" ht="12" customHeight="1" x14ac:dyDescent="0.25">
      <c r="A5" s="10" t="s">
        <v>69</v>
      </c>
      <c r="B5" s="3"/>
      <c r="C5" s="3"/>
      <c r="D5" s="4"/>
      <c r="E5" s="4"/>
      <c r="F5" s="4"/>
      <c r="G5" s="3"/>
      <c r="H5" s="3"/>
      <c r="I5" s="3"/>
      <c r="J5" s="3"/>
      <c r="K5" s="3"/>
      <c r="L5" s="3"/>
      <c r="AD5" s="7"/>
      <c r="AE5" s="7"/>
      <c r="AF5" s="7"/>
      <c r="AG5" s="7"/>
      <c r="AL5" s="8"/>
      <c r="AM5" s="8"/>
      <c r="AN5" s="8"/>
      <c r="AO5" s="8"/>
    </row>
    <row r="6" spans="1:41" ht="11.45" customHeight="1" x14ac:dyDescent="0.25">
      <c r="A6" s="11" t="s">
        <v>2</v>
      </c>
      <c r="B6" s="3"/>
      <c r="C6" s="3"/>
      <c r="D6" s="4"/>
      <c r="E6" s="12" t="s">
        <v>3</v>
      </c>
      <c r="F6" s="4"/>
      <c r="G6" s="3"/>
      <c r="H6" s="13"/>
      <c r="I6" s="3"/>
      <c r="J6" s="3"/>
      <c r="K6" s="3"/>
      <c r="L6" s="3"/>
      <c r="V6" s="8"/>
      <c r="W6" s="8"/>
      <c r="X6" s="8"/>
      <c r="Y6" s="8"/>
      <c r="Z6" s="8"/>
      <c r="AA6" s="8"/>
      <c r="AB6" s="8"/>
      <c r="AC6" s="8"/>
    </row>
    <row r="7" spans="1:41" ht="9" customHeight="1" thickBot="1" x14ac:dyDescent="0.3"/>
    <row r="8" spans="1:41" ht="15" customHeight="1" x14ac:dyDescent="0.25">
      <c r="A8" s="14" t="s">
        <v>4</v>
      </c>
      <c r="B8" s="15"/>
      <c r="C8" s="16" t="s">
        <v>1</v>
      </c>
      <c r="D8" s="17"/>
      <c r="E8" s="17"/>
      <c r="F8" s="18" t="s">
        <v>5</v>
      </c>
      <c r="G8" s="19"/>
      <c r="H8" s="19"/>
      <c r="I8" s="16" t="s">
        <v>6</v>
      </c>
      <c r="J8" s="19"/>
      <c r="K8" s="19"/>
      <c r="L8" s="19"/>
      <c r="M8" s="19"/>
      <c r="N8" s="19"/>
      <c r="O8" s="19"/>
      <c r="P8" s="19"/>
      <c r="Q8" s="19"/>
      <c r="R8" s="19"/>
      <c r="S8" s="19"/>
      <c r="T8" s="19"/>
      <c r="U8" s="19"/>
      <c r="V8" s="19"/>
      <c r="W8" s="19"/>
      <c r="X8" s="19"/>
      <c r="Y8" s="19"/>
      <c r="Z8" s="20"/>
      <c r="AA8" s="20"/>
      <c r="AB8" s="20"/>
      <c r="AC8" s="21"/>
      <c r="AD8" s="22" t="s">
        <v>4</v>
      </c>
    </row>
    <row r="9" spans="1:41" x14ac:dyDescent="0.25">
      <c r="A9" s="23"/>
      <c r="B9" s="23"/>
      <c r="C9" s="23"/>
      <c r="D9" s="24"/>
      <c r="E9" s="24"/>
      <c r="F9" s="25" t="s">
        <v>7</v>
      </c>
      <c r="G9" s="26"/>
      <c r="H9" s="26"/>
      <c r="I9" s="23" t="s">
        <v>7</v>
      </c>
      <c r="J9" s="26"/>
      <c r="K9" s="26"/>
      <c r="L9" s="26"/>
      <c r="M9" s="26"/>
      <c r="N9" s="26"/>
      <c r="O9" s="26"/>
      <c r="P9" s="26"/>
      <c r="Q9" s="26"/>
      <c r="R9" s="26"/>
      <c r="S9" s="26"/>
      <c r="T9" s="27" t="s">
        <v>8</v>
      </c>
      <c r="U9" s="26"/>
      <c r="V9" s="27" t="s">
        <v>9</v>
      </c>
      <c r="W9" s="26"/>
      <c r="X9" s="26"/>
      <c r="Y9" s="26"/>
      <c r="Z9" s="28"/>
      <c r="AA9" s="28"/>
      <c r="AB9" s="28"/>
      <c r="AC9" s="29"/>
      <c r="AD9" s="30"/>
    </row>
    <row r="10" spans="1:41" x14ac:dyDescent="0.25">
      <c r="A10" s="31" t="s">
        <v>1</v>
      </c>
      <c r="B10" s="31" t="s">
        <v>10</v>
      </c>
      <c r="C10" s="31" t="s">
        <v>11</v>
      </c>
      <c r="D10" s="32" t="s">
        <v>12</v>
      </c>
      <c r="E10" s="33" t="s">
        <v>13</v>
      </c>
      <c r="F10" s="34" t="s">
        <v>14</v>
      </c>
      <c r="G10" s="35" t="s">
        <v>15</v>
      </c>
      <c r="H10" s="35" t="s">
        <v>16</v>
      </c>
      <c r="I10" s="31" t="s">
        <v>17</v>
      </c>
      <c r="J10" s="35" t="s">
        <v>18</v>
      </c>
      <c r="K10" s="35" t="s">
        <v>19</v>
      </c>
      <c r="L10" s="35" t="s">
        <v>20</v>
      </c>
      <c r="M10" s="35" t="s">
        <v>21</v>
      </c>
      <c r="N10" s="35" t="s">
        <v>22</v>
      </c>
      <c r="O10" s="35" t="s">
        <v>23</v>
      </c>
      <c r="P10" s="35" t="s">
        <v>24</v>
      </c>
      <c r="Q10" s="35" t="s">
        <v>25</v>
      </c>
      <c r="R10" s="35" t="s">
        <v>26</v>
      </c>
      <c r="S10" s="35" t="s">
        <v>27</v>
      </c>
      <c r="T10" s="35" t="s">
        <v>28</v>
      </c>
      <c r="U10" s="35" t="s">
        <v>29</v>
      </c>
      <c r="V10" s="35" t="s">
        <v>30</v>
      </c>
      <c r="W10" s="35" t="s">
        <v>31</v>
      </c>
      <c r="X10" s="35" t="s">
        <v>32</v>
      </c>
      <c r="Y10" s="36" t="s">
        <v>33</v>
      </c>
      <c r="Z10" s="37" t="s">
        <v>34</v>
      </c>
      <c r="AA10" s="37" t="s">
        <v>35</v>
      </c>
      <c r="AB10" s="37" t="s">
        <v>36</v>
      </c>
      <c r="AC10" s="37" t="s">
        <v>37</v>
      </c>
      <c r="AD10" s="38" t="s">
        <v>1</v>
      </c>
      <c r="AE10" s="8"/>
      <c r="AF10" s="8"/>
      <c r="AH10"/>
      <c r="AI10"/>
      <c r="AJ10"/>
      <c r="AK10"/>
      <c r="AL10"/>
      <c r="AM10"/>
      <c r="AN10"/>
      <c r="AO10"/>
    </row>
    <row r="11" spans="1:41" ht="5.45" customHeight="1" x14ac:dyDescent="0.25">
      <c r="A11" s="31"/>
      <c r="B11" s="39" t="s">
        <v>38</v>
      </c>
      <c r="C11" s="39"/>
      <c r="D11" s="32" t="s">
        <v>39</v>
      </c>
      <c r="E11" s="33"/>
      <c r="F11" s="34"/>
      <c r="G11" s="35"/>
      <c r="H11" s="35"/>
      <c r="I11" s="31"/>
      <c r="J11" s="35"/>
      <c r="K11" s="35"/>
      <c r="L11" s="35"/>
      <c r="M11" s="35"/>
      <c r="N11" s="35"/>
      <c r="O11" s="35"/>
      <c r="P11" s="35"/>
      <c r="Q11" s="35"/>
      <c r="R11" s="35"/>
      <c r="S11" s="35"/>
      <c r="T11" s="35"/>
      <c r="U11" s="35"/>
      <c r="V11" s="35"/>
      <c r="W11" s="35"/>
      <c r="X11" s="35"/>
      <c r="Y11" s="36"/>
      <c r="Z11" s="40"/>
      <c r="AA11" s="40"/>
      <c r="AB11" s="40"/>
      <c r="AC11" s="40"/>
      <c r="AD11" s="38"/>
      <c r="AE11" s="8"/>
      <c r="AF11" s="8"/>
      <c r="AG11" s="8"/>
      <c r="AH11"/>
      <c r="AI11"/>
      <c r="AJ11"/>
      <c r="AK11"/>
      <c r="AL11"/>
      <c r="AM11"/>
      <c r="AN11"/>
      <c r="AO11"/>
    </row>
    <row r="12" spans="1:41" ht="12" customHeight="1" x14ac:dyDescent="0.25">
      <c r="A12" s="41">
        <v>1</v>
      </c>
      <c r="B12" s="42">
        <v>30377</v>
      </c>
      <c r="C12" s="42">
        <v>29830</v>
      </c>
      <c r="D12" s="43">
        <f t="shared" ref="D12:E42" si="0">B12/12*13*$AC$44/100</f>
        <v>40512.498689</v>
      </c>
      <c r="E12" s="43">
        <f>C12/12*13*$AC$44/100</f>
        <v>39782.988310000008</v>
      </c>
      <c r="F12" s="138">
        <f>SUM(E12*0.895)</f>
        <v>35605.774537450008</v>
      </c>
      <c r="G12" s="139">
        <f>SUM(E12*0.93)</f>
        <v>36998.179128300006</v>
      </c>
      <c r="H12" s="139">
        <f>SUM(E12*0.965)</f>
        <v>38390.583719150003</v>
      </c>
      <c r="I12" s="140">
        <f>E12</f>
        <v>39782.988310000008</v>
      </c>
      <c r="J12" s="141">
        <f>SUM(E12*1.035)</f>
        <v>41175.392900850005</v>
      </c>
      <c r="K12" s="48">
        <f>SUM(E12*1.07)</f>
        <v>42567.79749170001</v>
      </c>
      <c r="L12" s="48">
        <f>SUM(E12*1.105)</f>
        <v>43960.202082550008</v>
      </c>
      <c r="M12" s="49">
        <f>SUM(E12*1.14)</f>
        <v>45352.606673400005</v>
      </c>
      <c r="N12" s="49">
        <f>SUM(E12*1.175)</f>
        <v>46745.01126425001</v>
      </c>
      <c r="O12" s="49">
        <f>SUM(E12*1.21)</f>
        <v>48137.415855100007</v>
      </c>
      <c r="P12" s="49">
        <f>SUM(E12*1.245)</f>
        <v>49529.820445950012</v>
      </c>
      <c r="Q12" s="43">
        <f>SUM(E12*1.28)</f>
        <v>50922.22503680001</v>
      </c>
      <c r="R12" s="43">
        <f>SUM(E12*1.315)</f>
        <v>52314.629627650007</v>
      </c>
      <c r="S12" s="43">
        <f>SUM(E12*1.35)</f>
        <v>53707.034218500012</v>
      </c>
      <c r="T12" s="43">
        <f>SUM(E12*1.375)</f>
        <v>54701.60892625001</v>
      </c>
      <c r="U12" s="43">
        <f>SUM(E12*1.4)</f>
        <v>55696.183634000008</v>
      </c>
      <c r="V12" s="43">
        <f>SUM(E12*1.4125)</f>
        <v>56193.470987875015</v>
      </c>
      <c r="W12" s="43">
        <f>SUM(E12*1.425)</f>
        <v>56690.758341750014</v>
      </c>
      <c r="X12" s="43">
        <f>SUM(E12*1.4375)</f>
        <v>57188.045695625013</v>
      </c>
      <c r="Y12" s="50">
        <f>SUM($E12*1.45)</f>
        <v>57685.333049500012</v>
      </c>
      <c r="Z12" s="51">
        <f>SUM($E12*1.4625)</f>
        <v>58182.620403375011</v>
      </c>
      <c r="AA12" s="51">
        <f>SUM($E12*1.475)</f>
        <v>58679.907757250017</v>
      </c>
      <c r="AB12" s="51">
        <f>SUM($E12*1.4875)</f>
        <v>59177.195111125016</v>
      </c>
      <c r="AC12" s="51">
        <f>SUM($E12*1.5)</f>
        <v>59674.482465000008</v>
      </c>
      <c r="AD12" s="52">
        <v>1</v>
      </c>
      <c r="AE12" s="8"/>
      <c r="AF12" s="8"/>
      <c r="AG12" s="8"/>
      <c r="AH12"/>
      <c r="AI12"/>
      <c r="AJ12"/>
      <c r="AK12"/>
      <c r="AL12"/>
      <c r="AM12"/>
      <c r="AN12"/>
      <c r="AO12"/>
    </row>
    <row r="13" spans="1:41" ht="12" customHeight="1" x14ac:dyDescent="0.25">
      <c r="A13" s="53">
        <v>2</v>
      </c>
      <c r="B13" s="42">
        <v>31385</v>
      </c>
      <c r="C13" s="42">
        <v>30820</v>
      </c>
      <c r="D13" s="43">
        <f t="shared" si="0"/>
        <v>41856.824945</v>
      </c>
      <c r="E13" s="43">
        <f t="shared" si="0"/>
        <v>41103.30874</v>
      </c>
      <c r="F13" s="138">
        <f t="shared" ref="F13:F42" si="1">SUM(E13*0.895)</f>
        <v>36787.461322299998</v>
      </c>
      <c r="G13" s="139">
        <f t="shared" ref="G13:G41" si="2">SUM(E13*0.93)</f>
        <v>38226.077128200006</v>
      </c>
      <c r="H13" s="139">
        <f t="shared" ref="H13:H41" si="3">SUM(E13*0.965)</f>
        <v>39664.6929341</v>
      </c>
      <c r="I13" s="142">
        <f t="shared" ref="I13:I41" si="4">E13</f>
        <v>41103.30874</v>
      </c>
      <c r="J13" s="48">
        <f t="shared" ref="J13:J41" si="5">SUM(E13*1.035)</f>
        <v>42541.924545899994</v>
      </c>
      <c r="K13" s="48">
        <f t="shared" ref="K13:K41" si="6">SUM(E13*1.07)</f>
        <v>43980.540351800002</v>
      </c>
      <c r="L13" s="49">
        <f t="shared" ref="L13:L41" si="7">SUM(E13*1.105)</f>
        <v>45419.156157700003</v>
      </c>
      <c r="M13" s="49">
        <f t="shared" ref="M13:M41" si="8">SUM(E13*1.14)</f>
        <v>46857.771963599997</v>
      </c>
      <c r="N13" s="49">
        <f t="shared" ref="N13:N41" si="9">SUM(E13*1.175)</f>
        <v>48296.387769500005</v>
      </c>
      <c r="O13" s="49">
        <f t="shared" ref="O13:O41" si="10">SUM(E13*1.21)</f>
        <v>49735.003575399998</v>
      </c>
      <c r="P13" s="49">
        <f t="shared" ref="P13:P41" si="11">SUM(E13*1.245)</f>
        <v>51173.619381300006</v>
      </c>
      <c r="Q13" s="43">
        <f t="shared" ref="Q13:Q41" si="12">SUM(E13*1.28)</f>
        <v>52612.2351872</v>
      </c>
      <c r="R13" s="43">
        <f t="shared" ref="R13:R41" si="13">SUM(E13*1.315)</f>
        <v>54050.850993100001</v>
      </c>
      <c r="S13" s="43">
        <f t="shared" ref="S13:S41" si="14">SUM(E13*1.35)</f>
        <v>55489.466799000002</v>
      </c>
      <c r="T13" s="43">
        <f t="shared" ref="T13:T41" si="15">SUM(E13*1.375)</f>
        <v>56517.049517500003</v>
      </c>
      <c r="U13" s="43">
        <f>SUM(E13*1.4)</f>
        <v>57544.632235999998</v>
      </c>
      <c r="V13" s="43">
        <f t="shared" ref="V13:V42" si="16">SUM(E13*1.4125)</f>
        <v>58058.423595250002</v>
      </c>
      <c r="W13" s="43">
        <f t="shared" ref="W13:W42" si="17">SUM(E13*1.425)</f>
        <v>58572.214954499999</v>
      </c>
      <c r="X13" s="43">
        <f t="shared" ref="X13:X42" si="18">SUM(E13*1.4375)</f>
        <v>59086.006313750004</v>
      </c>
      <c r="Y13" s="50">
        <f t="shared" ref="Y13:Y42" si="19">SUM($E13*1.45)</f>
        <v>59599.797673000001</v>
      </c>
      <c r="Z13" s="51">
        <f t="shared" ref="Z13:Z42" si="20">SUM($E13*1.4625)</f>
        <v>60113.589032249998</v>
      </c>
      <c r="AA13" s="51">
        <f t="shared" ref="AA13:AA42" si="21">SUM($E13*1.475)</f>
        <v>60627.380391500003</v>
      </c>
      <c r="AB13" s="51">
        <f t="shared" ref="AB13:AB42" si="22">SUM($E13*1.4875)</f>
        <v>61141.17175075</v>
      </c>
      <c r="AC13" s="51">
        <f t="shared" ref="AC13:AC42" si="23">SUM($E13*1.5)</f>
        <v>61654.963109999997</v>
      </c>
      <c r="AD13" s="52">
        <v>2</v>
      </c>
      <c r="AE13" s="8"/>
      <c r="AF13" s="8"/>
      <c r="AG13" s="8"/>
      <c r="AH13"/>
      <c r="AI13"/>
      <c r="AJ13"/>
      <c r="AK13"/>
      <c r="AL13"/>
      <c r="AM13"/>
      <c r="AN13"/>
      <c r="AO13"/>
    </row>
    <row r="14" spans="1:41" ht="12" customHeight="1" x14ac:dyDescent="0.25">
      <c r="A14" s="53">
        <v>3</v>
      </c>
      <c r="B14" s="42">
        <v>32502</v>
      </c>
      <c r="C14" s="42">
        <v>31917</v>
      </c>
      <c r="D14" s="43">
        <f t="shared" si="0"/>
        <v>43346.519813999999</v>
      </c>
      <c r="E14" s="43">
        <f t="shared" si="0"/>
        <v>42566.330469000008</v>
      </c>
      <c r="F14" s="138">
        <f t="shared" si="1"/>
        <v>38096.865769755008</v>
      </c>
      <c r="G14" s="139">
        <f t="shared" si="2"/>
        <v>39586.687336170013</v>
      </c>
      <c r="H14" s="141">
        <f t="shared" si="3"/>
        <v>41076.508902585003</v>
      </c>
      <c r="I14" s="55">
        <f t="shared" si="4"/>
        <v>42566.330469000008</v>
      </c>
      <c r="J14" s="48">
        <f t="shared" si="5"/>
        <v>44056.152035415005</v>
      </c>
      <c r="K14" s="49">
        <f t="shared" si="6"/>
        <v>45545.97360183001</v>
      </c>
      <c r="L14" s="49">
        <f t="shared" si="7"/>
        <v>47035.795168245008</v>
      </c>
      <c r="M14" s="49">
        <f t="shared" si="8"/>
        <v>48525.616734660005</v>
      </c>
      <c r="N14" s="49">
        <f t="shared" si="9"/>
        <v>50015.43830107501</v>
      </c>
      <c r="O14" s="49">
        <f t="shared" si="10"/>
        <v>51505.259867490007</v>
      </c>
      <c r="P14" s="49">
        <f t="shared" si="11"/>
        <v>52995.081433905012</v>
      </c>
      <c r="Q14" s="43">
        <f t="shared" si="12"/>
        <v>54484.90300032001</v>
      </c>
      <c r="R14" s="43">
        <f t="shared" si="13"/>
        <v>55974.724566735007</v>
      </c>
      <c r="S14" s="43">
        <f t="shared" si="14"/>
        <v>57464.546133150012</v>
      </c>
      <c r="T14" s="43">
        <f t="shared" si="15"/>
        <v>58528.704394875007</v>
      </c>
      <c r="U14" s="43">
        <f t="shared" ref="U14:U41" si="24">SUM(E14*1.4)</f>
        <v>59592.862656600009</v>
      </c>
      <c r="V14" s="43">
        <f t="shared" si="16"/>
        <v>60124.941787462514</v>
      </c>
      <c r="W14" s="43">
        <f t="shared" si="17"/>
        <v>60657.020918325012</v>
      </c>
      <c r="X14" s="43">
        <f t="shared" si="18"/>
        <v>61189.100049187509</v>
      </c>
      <c r="Y14" s="50">
        <f t="shared" si="19"/>
        <v>61721.179180050007</v>
      </c>
      <c r="Z14" s="51">
        <f t="shared" si="20"/>
        <v>62253.258310912504</v>
      </c>
      <c r="AA14" s="51">
        <f t="shared" si="21"/>
        <v>62785.337441775016</v>
      </c>
      <c r="AB14" s="51">
        <f t="shared" si="22"/>
        <v>63317.416572637514</v>
      </c>
      <c r="AC14" s="51">
        <f t="shared" si="23"/>
        <v>63849.495703500012</v>
      </c>
      <c r="AD14" s="52">
        <v>3</v>
      </c>
      <c r="AE14" s="8"/>
      <c r="AF14" s="8"/>
      <c r="AG14" s="8"/>
      <c r="AH14"/>
      <c r="AI14"/>
      <c r="AJ14"/>
      <c r="AK14"/>
      <c r="AL14"/>
      <c r="AM14"/>
      <c r="AN14"/>
      <c r="AO14"/>
    </row>
    <row r="15" spans="1:41" ht="12" customHeight="1" x14ac:dyDescent="0.25">
      <c r="A15" s="53">
        <v>4</v>
      </c>
      <c r="B15" s="42">
        <v>33730</v>
      </c>
      <c r="C15" s="42">
        <v>33123</v>
      </c>
      <c r="D15" s="43">
        <f t="shared" si="0"/>
        <v>44984.25061000001</v>
      </c>
      <c r="E15" s="43">
        <f t="shared" si="0"/>
        <v>44174.720810999999</v>
      </c>
      <c r="F15" s="138">
        <f t="shared" si="1"/>
        <v>39536.375125844999</v>
      </c>
      <c r="G15" s="141">
        <f t="shared" si="2"/>
        <v>41082.490354230002</v>
      </c>
      <c r="H15" s="48">
        <f t="shared" si="3"/>
        <v>42628.605582614997</v>
      </c>
      <c r="I15" s="55">
        <f t="shared" si="4"/>
        <v>44174.720810999999</v>
      </c>
      <c r="J15" s="49">
        <f t="shared" si="5"/>
        <v>45720.836039384994</v>
      </c>
      <c r="K15" s="49">
        <f t="shared" si="6"/>
        <v>47266.951267770004</v>
      </c>
      <c r="L15" s="49">
        <f t="shared" si="7"/>
        <v>48813.066496154999</v>
      </c>
      <c r="M15" s="49">
        <f t="shared" si="8"/>
        <v>50359.181724539994</v>
      </c>
      <c r="N15" s="49">
        <f t="shared" si="9"/>
        <v>51905.296952925004</v>
      </c>
      <c r="O15" s="49">
        <f t="shared" si="10"/>
        <v>53451.412181309999</v>
      </c>
      <c r="P15" s="49">
        <f t="shared" si="11"/>
        <v>54997.527409695002</v>
      </c>
      <c r="Q15" s="43">
        <f t="shared" si="12"/>
        <v>56543.642638079997</v>
      </c>
      <c r="R15" s="43">
        <f t="shared" si="13"/>
        <v>58089.757866464999</v>
      </c>
      <c r="S15" s="43">
        <f t="shared" si="14"/>
        <v>59635.873094850002</v>
      </c>
      <c r="T15" s="43">
        <f t="shared" si="15"/>
        <v>60740.241115124998</v>
      </c>
      <c r="U15" s="43">
        <f t="shared" si="24"/>
        <v>61844.609135399995</v>
      </c>
      <c r="V15" s="43">
        <f t="shared" si="16"/>
        <v>62396.7931455375</v>
      </c>
      <c r="W15" s="43">
        <f t="shared" si="17"/>
        <v>62948.977155674998</v>
      </c>
      <c r="X15" s="43">
        <f t="shared" si="18"/>
        <v>63501.161165812497</v>
      </c>
      <c r="Y15" s="50">
        <f t="shared" si="19"/>
        <v>64053.345175949995</v>
      </c>
      <c r="Z15" s="51">
        <f t="shared" si="20"/>
        <v>64605.529186087493</v>
      </c>
      <c r="AA15" s="51">
        <f t="shared" si="21"/>
        <v>65157.713196225006</v>
      </c>
      <c r="AB15" s="51">
        <f t="shared" si="22"/>
        <v>65709.897206362497</v>
      </c>
      <c r="AC15" s="51">
        <f t="shared" si="23"/>
        <v>66262.081216499995</v>
      </c>
      <c r="AD15" s="52">
        <v>4</v>
      </c>
      <c r="AE15" s="8"/>
      <c r="AF15" s="8"/>
      <c r="AG15" s="8"/>
      <c r="AH15"/>
      <c r="AI15"/>
      <c r="AJ15"/>
      <c r="AK15"/>
      <c r="AL15"/>
      <c r="AM15"/>
      <c r="AN15"/>
      <c r="AO15"/>
    </row>
    <row r="16" spans="1:41" ht="12" customHeight="1" x14ac:dyDescent="0.25">
      <c r="A16" s="53">
        <v>5</v>
      </c>
      <c r="B16" s="42">
        <v>35073</v>
      </c>
      <c r="C16" s="42">
        <v>34442</v>
      </c>
      <c r="D16" s="43">
        <f t="shared" si="0"/>
        <v>46775.351961</v>
      </c>
      <c r="E16" s="43">
        <f t="shared" si="0"/>
        <v>45933.814393999994</v>
      </c>
      <c r="F16" s="140">
        <f t="shared" si="1"/>
        <v>41110.763882629995</v>
      </c>
      <c r="G16" s="48">
        <f t="shared" si="2"/>
        <v>42718.447386419997</v>
      </c>
      <c r="H16" s="48">
        <f t="shared" si="3"/>
        <v>44326.130890209992</v>
      </c>
      <c r="I16" s="56">
        <f t="shared" si="4"/>
        <v>45933.814393999994</v>
      </c>
      <c r="J16" s="49">
        <f t="shared" si="5"/>
        <v>47541.497897789988</v>
      </c>
      <c r="K16" s="49">
        <f t="shared" si="6"/>
        <v>49149.181401579997</v>
      </c>
      <c r="L16" s="49">
        <f t="shared" si="7"/>
        <v>50756.864905369992</v>
      </c>
      <c r="M16" s="49">
        <f t="shared" si="8"/>
        <v>52364.548409159986</v>
      </c>
      <c r="N16" s="49">
        <f t="shared" si="9"/>
        <v>53972.231912949996</v>
      </c>
      <c r="O16" s="49">
        <f t="shared" si="10"/>
        <v>55579.91541673999</v>
      </c>
      <c r="P16" s="49">
        <f t="shared" si="11"/>
        <v>57187.598920529999</v>
      </c>
      <c r="Q16" s="43">
        <f t="shared" si="12"/>
        <v>58795.282424319994</v>
      </c>
      <c r="R16" s="43">
        <f t="shared" si="13"/>
        <v>60402.965928109988</v>
      </c>
      <c r="S16" s="43">
        <f t="shared" si="14"/>
        <v>62010.649431899998</v>
      </c>
      <c r="T16" s="43">
        <f t="shared" si="15"/>
        <v>63158.994791749989</v>
      </c>
      <c r="U16" s="43">
        <f t="shared" si="24"/>
        <v>64307.340151599987</v>
      </c>
      <c r="V16" s="43">
        <f t="shared" si="16"/>
        <v>64881.512831524997</v>
      </c>
      <c r="W16" s="43">
        <f t="shared" si="17"/>
        <v>65455.685511449992</v>
      </c>
      <c r="X16" s="43">
        <f t="shared" si="18"/>
        <v>66029.858191374995</v>
      </c>
      <c r="Y16" s="50">
        <f t="shared" si="19"/>
        <v>66604.030871299983</v>
      </c>
      <c r="Z16" s="51">
        <f t="shared" si="20"/>
        <v>67178.203551224986</v>
      </c>
      <c r="AA16" s="51">
        <f t="shared" si="21"/>
        <v>67752.376231149989</v>
      </c>
      <c r="AB16" s="51">
        <f t="shared" si="22"/>
        <v>68326.548911074991</v>
      </c>
      <c r="AC16" s="51">
        <f t="shared" si="23"/>
        <v>68900.721590999994</v>
      </c>
      <c r="AD16" s="52">
        <v>5</v>
      </c>
      <c r="AE16" s="8"/>
      <c r="AF16" s="8"/>
      <c r="AG16" s="8"/>
      <c r="AH16"/>
      <c r="AI16"/>
      <c r="AJ16"/>
      <c r="AK16"/>
      <c r="AL16"/>
      <c r="AM16"/>
      <c r="AN16"/>
      <c r="AO16"/>
    </row>
    <row r="17" spans="1:41" ht="12" customHeight="1" x14ac:dyDescent="0.25">
      <c r="A17" s="53">
        <v>6</v>
      </c>
      <c r="B17" s="42">
        <v>36516</v>
      </c>
      <c r="C17" s="42">
        <v>35859</v>
      </c>
      <c r="D17" s="43">
        <f t="shared" si="0"/>
        <v>48699.819012</v>
      </c>
      <c r="E17" s="43">
        <f t="shared" si="0"/>
        <v>47823.606363000006</v>
      </c>
      <c r="F17" s="55">
        <f t="shared" si="1"/>
        <v>42802.127694885006</v>
      </c>
      <c r="G17" s="48">
        <f t="shared" si="2"/>
        <v>44475.953917590006</v>
      </c>
      <c r="H17" s="49">
        <f t="shared" si="3"/>
        <v>46149.780140295006</v>
      </c>
      <c r="I17" s="56">
        <f t="shared" si="4"/>
        <v>47823.606363000006</v>
      </c>
      <c r="J17" s="49">
        <f t="shared" si="5"/>
        <v>49497.432585705006</v>
      </c>
      <c r="K17" s="49">
        <f t="shared" si="6"/>
        <v>51171.258808410006</v>
      </c>
      <c r="L17" s="49">
        <f t="shared" si="7"/>
        <v>52845.085031115006</v>
      </c>
      <c r="M17" s="49">
        <f>SUM(E17*1.14)</f>
        <v>54518.911253819999</v>
      </c>
      <c r="N17" s="49">
        <f t="shared" si="9"/>
        <v>56192.737476525006</v>
      </c>
      <c r="O17" s="49">
        <f t="shared" si="10"/>
        <v>57866.563699230006</v>
      </c>
      <c r="P17" s="49">
        <f t="shared" si="11"/>
        <v>59540.389921935013</v>
      </c>
      <c r="Q17" s="43">
        <f t="shared" si="12"/>
        <v>61214.216144640006</v>
      </c>
      <c r="R17" s="43">
        <f t="shared" si="13"/>
        <v>62888.042367345006</v>
      </c>
      <c r="S17" s="43">
        <f t="shared" si="14"/>
        <v>64561.868590050013</v>
      </c>
      <c r="T17" s="43">
        <f t="shared" si="15"/>
        <v>65757.458749125013</v>
      </c>
      <c r="U17" s="43">
        <f t="shared" si="24"/>
        <v>66953.048908199999</v>
      </c>
      <c r="V17" s="43">
        <f t="shared" si="16"/>
        <v>67550.843987737506</v>
      </c>
      <c r="W17" s="43">
        <f t="shared" si="17"/>
        <v>68148.639067275013</v>
      </c>
      <c r="X17" s="43">
        <f t="shared" si="18"/>
        <v>68746.434146812506</v>
      </c>
      <c r="Y17" s="50">
        <f t="shared" si="19"/>
        <v>69344.229226350013</v>
      </c>
      <c r="Z17" s="51">
        <f t="shared" si="20"/>
        <v>69942.024305887506</v>
      </c>
      <c r="AA17" s="51">
        <f t="shared" si="21"/>
        <v>70539.819385425013</v>
      </c>
      <c r="AB17" s="51">
        <f t="shared" si="22"/>
        <v>71137.614464962506</v>
      </c>
      <c r="AC17" s="51">
        <f t="shared" si="23"/>
        <v>71735.409544500013</v>
      </c>
      <c r="AD17" s="52">
        <v>6</v>
      </c>
      <c r="AE17" s="8"/>
      <c r="AF17" s="8"/>
      <c r="AG17" s="8"/>
      <c r="AH17"/>
      <c r="AI17"/>
      <c r="AJ17"/>
      <c r="AK17"/>
      <c r="AL17"/>
      <c r="AM17"/>
      <c r="AN17"/>
      <c r="AO17"/>
    </row>
    <row r="18" spans="1:41" ht="12" customHeight="1" x14ac:dyDescent="0.25">
      <c r="A18" s="53">
        <v>7</v>
      </c>
      <c r="B18" s="42">
        <v>38119</v>
      </c>
      <c r="C18" s="42">
        <v>37433</v>
      </c>
      <c r="D18" s="43">
        <f t="shared" si="0"/>
        <v>50837.671182999999</v>
      </c>
      <c r="E18" s="43">
        <f t="shared" si="0"/>
        <v>49922.782481000002</v>
      </c>
      <c r="F18" s="55">
        <f t="shared" si="1"/>
        <v>44680.890320495004</v>
      </c>
      <c r="G18" s="49">
        <f t="shared" si="2"/>
        <v>46428.187707330006</v>
      </c>
      <c r="H18" s="49">
        <f t="shared" si="3"/>
        <v>48175.485094165</v>
      </c>
      <c r="I18" s="56">
        <f t="shared" si="4"/>
        <v>49922.782481000002</v>
      </c>
      <c r="J18" s="49">
        <f t="shared" si="5"/>
        <v>51670.079867834997</v>
      </c>
      <c r="K18" s="49">
        <f t="shared" si="6"/>
        <v>53417.377254670006</v>
      </c>
      <c r="L18" s="49">
        <f t="shared" si="7"/>
        <v>55164.674641505</v>
      </c>
      <c r="M18" s="49">
        <f t="shared" si="8"/>
        <v>56911.972028339995</v>
      </c>
      <c r="N18" s="49">
        <f t="shared" si="9"/>
        <v>58659.269415175004</v>
      </c>
      <c r="O18" s="49">
        <f t="shared" si="10"/>
        <v>60406.566802009998</v>
      </c>
      <c r="P18" s="49">
        <f t="shared" si="11"/>
        <v>62153.864188845007</v>
      </c>
      <c r="Q18" s="43">
        <f t="shared" si="12"/>
        <v>63901.161575680002</v>
      </c>
      <c r="R18" s="43">
        <f t="shared" si="13"/>
        <v>65648.458962514997</v>
      </c>
      <c r="S18" s="43">
        <f t="shared" si="14"/>
        <v>67395.756349350006</v>
      </c>
      <c r="T18" s="43">
        <f t="shared" si="15"/>
        <v>68643.825911374995</v>
      </c>
      <c r="U18" s="43">
        <f t="shared" si="24"/>
        <v>69891.8954734</v>
      </c>
      <c r="V18" s="43">
        <f t="shared" si="16"/>
        <v>70515.930254412509</v>
      </c>
      <c r="W18" s="43">
        <f t="shared" si="17"/>
        <v>71139.965035425004</v>
      </c>
      <c r="X18" s="43">
        <f t="shared" si="18"/>
        <v>71763.999816437499</v>
      </c>
      <c r="Y18" s="50">
        <f t="shared" si="19"/>
        <v>72388.034597449994</v>
      </c>
      <c r="Z18" s="51">
        <f t="shared" si="20"/>
        <v>73012.069378462504</v>
      </c>
      <c r="AA18" s="51">
        <f t="shared" si="21"/>
        <v>73636.104159475013</v>
      </c>
      <c r="AB18" s="51">
        <f t="shared" si="22"/>
        <v>74260.138940487508</v>
      </c>
      <c r="AC18" s="51">
        <f t="shared" si="23"/>
        <v>74884.173721500003</v>
      </c>
      <c r="AD18" s="52">
        <v>7</v>
      </c>
      <c r="AE18" s="8"/>
      <c r="AF18" s="8"/>
      <c r="AG18" s="8"/>
      <c r="AH18"/>
      <c r="AI18"/>
      <c r="AJ18"/>
      <c r="AK18"/>
      <c r="AL18"/>
      <c r="AM18"/>
      <c r="AN18"/>
      <c r="AO18"/>
    </row>
    <row r="19" spans="1:41" ht="12" customHeight="1" x14ac:dyDescent="0.25">
      <c r="A19" s="53">
        <v>8</v>
      </c>
      <c r="B19" s="42">
        <v>39827</v>
      </c>
      <c r="C19" s="42">
        <v>39110</v>
      </c>
      <c r="D19" s="43">
        <f t="shared" si="0"/>
        <v>53115.557339000006</v>
      </c>
      <c r="E19" s="43">
        <f t="shared" si="0"/>
        <v>52159.325270000001</v>
      </c>
      <c r="F19" s="56">
        <f t="shared" si="1"/>
        <v>46682.596116650006</v>
      </c>
      <c r="G19" s="49">
        <f t="shared" si="2"/>
        <v>48508.172501100002</v>
      </c>
      <c r="H19" s="49">
        <f t="shared" si="3"/>
        <v>50333.748885549998</v>
      </c>
      <c r="I19" s="56">
        <f t="shared" si="4"/>
        <v>52159.325270000001</v>
      </c>
      <c r="J19" s="49">
        <f t="shared" si="5"/>
        <v>53984.901654449997</v>
      </c>
      <c r="K19" s="49">
        <f t="shared" si="6"/>
        <v>55810.478038900008</v>
      </c>
      <c r="L19" s="49">
        <f t="shared" si="7"/>
        <v>57636.054423349997</v>
      </c>
      <c r="M19" s="49">
        <f t="shared" si="8"/>
        <v>59461.630807799993</v>
      </c>
      <c r="N19" s="49">
        <f t="shared" si="9"/>
        <v>61287.207192250004</v>
      </c>
      <c r="O19" s="49">
        <f t="shared" si="10"/>
        <v>63112.7835767</v>
      </c>
      <c r="P19" s="49">
        <f t="shared" si="11"/>
        <v>64938.35996115001</v>
      </c>
      <c r="Q19" s="43">
        <f t="shared" si="12"/>
        <v>66763.936345599999</v>
      </c>
      <c r="R19" s="43">
        <f t="shared" si="13"/>
        <v>68589.512730050003</v>
      </c>
      <c r="S19" s="43">
        <f t="shared" si="14"/>
        <v>70415.089114500006</v>
      </c>
      <c r="T19" s="43">
        <f t="shared" si="15"/>
        <v>71719.072246249998</v>
      </c>
      <c r="U19" s="43">
        <f t="shared" si="24"/>
        <v>73023.05537799999</v>
      </c>
      <c r="V19" s="43">
        <f t="shared" si="16"/>
        <v>73675.046943875001</v>
      </c>
      <c r="W19" s="43">
        <f t="shared" si="17"/>
        <v>74327.038509750011</v>
      </c>
      <c r="X19" s="43">
        <f t="shared" si="18"/>
        <v>74979.030075625007</v>
      </c>
      <c r="Y19" s="50">
        <f t="shared" si="19"/>
        <v>75631.021641500003</v>
      </c>
      <c r="Z19" s="51">
        <f t="shared" si="20"/>
        <v>76283.013207374999</v>
      </c>
      <c r="AA19" s="51">
        <f t="shared" si="21"/>
        <v>76935.00477325001</v>
      </c>
      <c r="AB19" s="51">
        <f t="shared" si="22"/>
        <v>77586.996339125006</v>
      </c>
      <c r="AC19" s="51">
        <f t="shared" si="23"/>
        <v>78238.987905000002</v>
      </c>
      <c r="AD19" s="52">
        <v>8</v>
      </c>
      <c r="AE19" s="8"/>
      <c r="AF19" s="8"/>
      <c r="AG19" s="8"/>
      <c r="AH19"/>
      <c r="AI19"/>
      <c r="AJ19"/>
      <c r="AK19"/>
      <c r="AL19"/>
      <c r="AM19"/>
      <c r="AN19"/>
      <c r="AO19"/>
    </row>
    <row r="20" spans="1:41" ht="12" customHeight="1" x14ac:dyDescent="0.25">
      <c r="A20" s="53">
        <v>9</v>
      </c>
      <c r="B20" s="42">
        <v>41663</v>
      </c>
      <c r="C20" s="42">
        <v>40913</v>
      </c>
      <c r="D20" s="43">
        <f t="shared" si="0"/>
        <v>55564.151591000002</v>
      </c>
      <c r="E20" s="43">
        <f t="shared" si="0"/>
        <v>54563.908841000004</v>
      </c>
      <c r="F20" s="42">
        <f t="shared" si="1"/>
        <v>48834.698412695005</v>
      </c>
      <c r="G20" s="43">
        <f t="shared" si="2"/>
        <v>50744.435222130007</v>
      </c>
      <c r="H20" s="43">
        <f t="shared" si="3"/>
        <v>52654.172031565002</v>
      </c>
      <c r="I20" s="42">
        <f t="shared" si="4"/>
        <v>54563.908841000004</v>
      </c>
      <c r="J20" s="43">
        <f t="shared" si="5"/>
        <v>56473.645650434999</v>
      </c>
      <c r="K20" s="43">
        <f t="shared" si="6"/>
        <v>58383.382459870008</v>
      </c>
      <c r="L20" s="43">
        <f t="shared" si="7"/>
        <v>60293.119269305003</v>
      </c>
      <c r="M20" s="43">
        <f t="shared" si="8"/>
        <v>62202.856078739998</v>
      </c>
      <c r="N20" s="43">
        <f t="shared" si="9"/>
        <v>64112.592888175008</v>
      </c>
      <c r="O20" s="43">
        <f t="shared" si="10"/>
        <v>66022.32969761001</v>
      </c>
      <c r="P20" s="43">
        <f t="shared" si="11"/>
        <v>67932.066507045005</v>
      </c>
      <c r="Q20" s="43">
        <f t="shared" si="12"/>
        <v>69841.80331648</v>
      </c>
      <c r="R20" s="43">
        <f t="shared" si="13"/>
        <v>71751.540125915009</v>
      </c>
      <c r="S20" s="43">
        <f t="shared" si="14"/>
        <v>73661.276935350004</v>
      </c>
      <c r="T20" s="43">
        <f t="shared" si="15"/>
        <v>75025.374656375003</v>
      </c>
      <c r="U20" s="43">
        <f t="shared" si="24"/>
        <v>76389.472377400001</v>
      </c>
      <c r="V20" s="43">
        <f t="shared" si="16"/>
        <v>77071.521237912515</v>
      </c>
      <c r="W20" s="43">
        <f t="shared" si="17"/>
        <v>77753.570098425014</v>
      </c>
      <c r="X20" s="43">
        <f t="shared" si="18"/>
        <v>78435.618958937499</v>
      </c>
      <c r="Y20" s="50">
        <f t="shared" si="19"/>
        <v>79117.667819449998</v>
      </c>
      <c r="Z20" s="51">
        <f t="shared" si="20"/>
        <v>79799.716679962497</v>
      </c>
      <c r="AA20" s="51">
        <f t="shared" si="21"/>
        <v>80481.765540475011</v>
      </c>
      <c r="AB20" s="51">
        <f t="shared" si="22"/>
        <v>81163.81440098751</v>
      </c>
      <c r="AC20" s="51">
        <f t="shared" si="23"/>
        <v>81845.86326150001</v>
      </c>
      <c r="AD20" s="52">
        <v>9</v>
      </c>
      <c r="AE20" s="8"/>
      <c r="AF20" s="8"/>
      <c r="AG20" s="8"/>
      <c r="AH20"/>
      <c r="AI20"/>
      <c r="AJ20"/>
      <c r="AK20"/>
      <c r="AL20"/>
      <c r="AM20"/>
      <c r="AN20"/>
      <c r="AO20"/>
    </row>
    <row r="21" spans="1:41" ht="12" customHeight="1" x14ac:dyDescent="0.25">
      <c r="A21" s="53">
        <v>10</v>
      </c>
      <c r="B21" s="42">
        <v>43630</v>
      </c>
      <c r="C21" s="42">
        <v>42845</v>
      </c>
      <c r="D21" s="43">
        <f t="shared" si="0"/>
        <v>58187.45491</v>
      </c>
      <c r="E21" s="43">
        <f t="shared" si="0"/>
        <v>57140.534165000005</v>
      </c>
      <c r="F21" s="42">
        <f t="shared" si="1"/>
        <v>51140.778077675008</v>
      </c>
      <c r="G21" s="43">
        <f t="shared" si="2"/>
        <v>53140.696773450007</v>
      </c>
      <c r="H21" s="43">
        <f t="shared" si="3"/>
        <v>55140.615469225006</v>
      </c>
      <c r="I21" s="42">
        <f t="shared" si="4"/>
        <v>57140.534165000005</v>
      </c>
      <c r="J21" s="48">
        <f t="shared" si="5"/>
        <v>59140.452860775004</v>
      </c>
      <c r="K21" s="43">
        <f t="shared" si="6"/>
        <v>61140.37155655001</v>
      </c>
      <c r="L21" s="43">
        <f t="shared" si="7"/>
        <v>63140.290252325001</v>
      </c>
      <c r="M21" s="43">
        <f t="shared" si="8"/>
        <v>65140.2089481</v>
      </c>
      <c r="N21" s="43">
        <f t="shared" si="9"/>
        <v>67140.127643875006</v>
      </c>
      <c r="O21" s="43">
        <f t="shared" si="10"/>
        <v>69140.046339649998</v>
      </c>
      <c r="P21" s="43">
        <f t="shared" si="11"/>
        <v>71139.965035425019</v>
      </c>
      <c r="Q21" s="43">
        <f t="shared" si="12"/>
        <v>73139.883731200011</v>
      </c>
      <c r="R21" s="43">
        <f t="shared" si="13"/>
        <v>75139.802426975002</v>
      </c>
      <c r="S21" s="43">
        <f t="shared" si="14"/>
        <v>77139.721122750008</v>
      </c>
      <c r="T21" s="43">
        <f t="shared" si="15"/>
        <v>78568.234476875004</v>
      </c>
      <c r="U21" s="43">
        <f t="shared" si="24"/>
        <v>79996.747831000001</v>
      </c>
      <c r="V21" s="43">
        <f t="shared" si="16"/>
        <v>80711.004508062513</v>
      </c>
      <c r="W21" s="43">
        <f t="shared" si="17"/>
        <v>81425.261185125011</v>
      </c>
      <c r="X21" s="43">
        <f t="shared" si="18"/>
        <v>82139.517862187509</v>
      </c>
      <c r="Y21" s="50">
        <f t="shared" si="19"/>
        <v>82853.774539250007</v>
      </c>
      <c r="Z21" s="51">
        <f t="shared" si="20"/>
        <v>83568.031216312505</v>
      </c>
      <c r="AA21" s="51">
        <f t="shared" si="21"/>
        <v>84282.287893375018</v>
      </c>
      <c r="AB21" s="51">
        <f t="shared" si="22"/>
        <v>84996.544570437516</v>
      </c>
      <c r="AC21" s="51">
        <f t="shared" si="23"/>
        <v>85710.8012475</v>
      </c>
      <c r="AD21" s="52">
        <v>10</v>
      </c>
      <c r="AE21" s="8"/>
      <c r="AF21" s="8"/>
      <c r="AG21" s="8"/>
      <c r="AH21"/>
      <c r="AI21"/>
      <c r="AJ21"/>
      <c r="AK21"/>
      <c r="AL21"/>
      <c r="AM21"/>
      <c r="AN21"/>
      <c r="AO21"/>
    </row>
    <row r="22" spans="1:41" ht="12" customHeight="1" x14ac:dyDescent="0.25">
      <c r="A22" s="53">
        <v>11</v>
      </c>
      <c r="B22" s="42">
        <v>45731</v>
      </c>
      <c r="C22" s="42">
        <v>44908</v>
      </c>
      <c r="D22" s="43">
        <f t="shared" si="0"/>
        <v>60989.468267000004</v>
      </c>
      <c r="E22" s="43">
        <f t="shared" si="0"/>
        <v>59891.868556000001</v>
      </c>
      <c r="F22" s="42">
        <f t="shared" si="1"/>
        <v>53603.222357620005</v>
      </c>
      <c r="G22" s="43">
        <f t="shared" si="2"/>
        <v>55699.437757080006</v>
      </c>
      <c r="H22" s="43">
        <f t="shared" si="3"/>
        <v>57795.65315654</v>
      </c>
      <c r="I22" s="42">
        <f t="shared" si="4"/>
        <v>59891.868556000001</v>
      </c>
      <c r="J22" s="43">
        <f t="shared" si="5"/>
        <v>61988.083955459995</v>
      </c>
      <c r="K22" s="43">
        <f t="shared" si="6"/>
        <v>64084.299354920004</v>
      </c>
      <c r="L22" s="43">
        <f t="shared" si="7"/>
        <v>66180.514754379998</v>
      </c>
      <c r="M22" s="43">
        <f t="shared" si="8"/>
        <v>68276.730153839992</v>
      </c>
      <c r="N22" s="43">
        <f t="shared" si="9"/>
        <v>70372.9455533</v>
      </c>
      <c r="O22" s="43">
        <f t="shared" si="10"/>
        <v>72469.160952759994</v>
      </c>
      <c r="P22" s="43">
        <f t="shared" si="11"/>
        <v>74565.376352220002</v>
      </c>
      <c r="Q22" s="43">
        <f t="shared" si="12"/>
        <v>76661.591751679996</v>
      </c>
      <c r="R22" s="43">
        <f t="shared" si="13"/>
        <v>78757.807151140005</v>
      </c>
      <c r="S22" s="43">
        <f t="shared" si="14"/>
        <v>80854.022550600013</v>
      </c>
      <c r="T22" s="43">
        <f t="shared" si="15"/>
        <v>82351.319264499994</v>
      </c>
      <c r="U22" s="43">
        <f t="shared" si="24"/>
        <v>83848.61597839999</v>
      </c>
      <c r="V22" s="43">
        <f t="shared" si="16"/>
        <v>84597.264335350003</v>
      </c>
      <c r="W22" s="43">
        <f t="shared" si="17"/>
        <v>85345.9126923</v>
      </c>
      <c r="X22" s="43">
        <f t="shared" si="18"/>
        <v>86094.561049249998</v>
      </c>
      <c r="Y22" s="50">
        <f t="shared" si="19"/>
        <v>86843.209406199996</v>
      </c>
      <c r="Z22" s="51">
        <f t="shared" si="20"/>
        <v>87591.857763149994</v>
      </c>
      <c r="AA22" s="51">
        <f t="shared" si="21"/>
        <v>88340.506120100006</v>
      </c>
      <c r="AB22" s="51">
        <f t="shared" si="22"/>
        <v>89089.154477050004</v>
      </c>
      <c r="AC22" s="51">
        <f t="shared" si="23"/>
        <v>89837.802834000002</v>
      </c>
      <c r="AD22" s="52">
        <v>11</v>
      </c>
      <c r="AE22" s="8"/>
      <c r="AF22" s="8"/>
      <c r="AG22" s="8"/>
      <c r="AH22"/>
      <c r="AI22"/>
      <c r="AJ22"/>
      <c r="AK22"/>
      <c r="AL22"/>
      <c r="AM22"/>
      <c r="AN22"/>
      <c r="AO22"/>
    </row>
    <row r="23" spans="1:41" ht="12" customHeight="1" x14ac:dyDescent="0.25">
      <c r="A23" s="53">
        <v>12</v>
      </c>
      <c r="B23" s="42">
        <v>47966</v>
      </c>
      <c r="C23" s="42">
        <v>47103</v>
      </c>
      <c r="D23" s="43">
        <f t="shared" si="0"/>
        <v>63970.191661999997</v>
      </c>
      <c r="E23" s="43">
        <f t="shared" si="0"/>
        <v>62819.245671000004</v>
      </c>
      <c r="F23" s="42">
        <f t="shared" si="1"/>
        <v>56223.224875545005</v>
      </c>
      <c r="G23" s="43">
        <f t="shared" si="2"/>
        <v>58421.898474030007</v>
      </c>
      <c r="H23" s="43">
        <f t="shared" si="3"/>
        <v>60620.572072515002</v>
      </c>
      <c r="I23" s="42">
        <f t="shared" si="4"/>
        <v>62819.245671000004</v>
      </c>
      <c r="J23" s="43">
        <f t="shared" si="5"/>
        <v>65017.919269484999</v>
      </c>
      <c r="K23" s="43">
        <f t="shared" si="6"/>
        <v>67216.592867970016</v>
      </c>
      <c r="L23" s="43">
        <f t="shared" si="7"/>
        <v>69415.26646645501</v>
      </c>
      <c r="M23" s="43">
        <f t="shared" si="8"/>
        <v>71613.940064940005</v>
      </c>
      <c r="N23" s="43">
        <f t="shared" si="9"/>
        <v>73812.613663425014</v>
      </c>
      <c r="O23" s="43">
        <f t="shared" si="10"/>
        <v>76011.287261910009</v>
      </c>
      <c r="P23" s="43">
        <f t="shared" si="11"/>
        <v>78209.960860395018</v>
      </c>
      <c r="Q23" s="43">
        <f t="shared" si="12"/>
        <v>80408.634458880013</v>
      </c>
      <c r="R23" s="43">
        <f t="shared" si="13"/>
        <v>82607.308057365008</v>
      </c>
      <c r="S23" s="43">
        <f t="shared" si="14"/>
        <v>84805.981655850017</v>
      </c>
      <c r="T23" s="43">
        <f t="shared" si="15"/>
        <v>86376.462797625005</v>
      </c>
      <c r="U23" s="43">
        <f t="shared" si="24"/>
        <v>87946.943939400007</v>
      </c>
      <c r="V23" s="43">
        <f t="shared" si="16"/>
        <v>88732.184510287509</v>
      </c>
      <c r="W23" s="43">
        <f t="shared" si="17"/>
        <v>89517.42508117501</v>
      </c>
      <c r="X23" s="43">
        <f t="shared" si="18"/>
        <v>90302.665652062511</v>
      </c>
      <c r="Y23" s="50">
        <f t="shared" si="19"/>
        <v>91087.906222949998</v>
      </c>
      <c r="Z23" s="51">
        <f t="shared" si="20"/>
        <v>91873.146793837499</v>
      </c>
      <c r="AA23" s="51">
        <f t="shared" si="21"/>
        <v>92658.387364725015</v>
      </c>
      <c r="AB23" s="51">
        <f t="shared" si="22"/>
        <v>93443.627935612516</v>
      </c>
      <c r="AC23" s="51">
        <f t="shared" si="23"/>
        <v>94228.868506500003</v>
      </c>
      <c r="AD23" s="52">
        <v>12</v>
      </c>
      <c r="AE23" s="8"/>
      <c r="AF23" s="8"/>
      <c r="AG23" s="8"/>
      <c r="AH23"/>
      <c r="AI23"/>
      <c r="AJ23"/>
      <c r="AK23"/>
      <c r="AL23"/>
      <c r="AM23"/>
      <c r="AN23"/>
      <c r="AO23"/>
    </row>
    <row r="24" spans="1:41" ht="12" customHeight="1" x14ac:dyDescent="0.25">
      <c r="A24" s="53">
        <v>13</v>
      </c>
      <c r="B24" s="42">
        <v>50342</v>
      </c>
      <c r="C24" s="42">
        <v>49436</v>
      </c>
      <c r="D24" s="43">
        <f t="shared" si="0"/>
        <v>67138.960694000009</v>
      </c>
      <c r="E24" s="43">
        <f t="shared" si="0"/>
        <v>65930.667452000009</v>
      </c>
      <c r="F24" s="42">
        <f t="shared" si="1"/>
        <v>59007.947369540008</v>
      </c>
      <c r="G24" s="43">
        <f t="shared" si="2"/>
        <v>61315.520730360011</v>
      </c>
      <c r="H24" s="43">
        <f t="shared" si="3"/>
        <v>63623.094091180006</v>
      </c>
      <c r="I24" s="42">
        <f t="shared" si="4"/>
        <v>65930.667452000009</v>
      </c>
      <c r="J24" s="43">
        <f t="shared" si="5"/>
        <v>68238.240812820004</v>
      </c>
      <c r="K24" s="43">
        <f t="shared" si="6"/>
        <v>70545.814173640014</v>
      </c>
      <c r="L24" s="43">
        <f t="shared" si="7"/>
        <v>72853.387534460009</v>
      </c>
      <c r="M24" s="43">
        <f t="shared" si="8"/>
        <v>75160.960895280004</v>
      </c>
      <c r="N24" s="43">
        <f t="shared" si="9"/>
        <v>77468.534256100014</v>
      </c>
      <c r="O24" s="43">
        <f t="shared" si="10"/>
        <v>79776.10761692001</v>
      </c>
      <c r="P24" s="43">
        <f t="shared" si="11"/>
        <v>82083.680977740019</v>
      </c>
      <c r="Q24" s="43">
        <f t="shared" si="12"/>
        <v>84391.254338560015</v>
      </c>
      <c r="R24" s="43">
        <f t="shared" si="13"/>
        <v>86698.82769938001</v>
      </c>
      <c r="S24" s="43">
        <f t="shared" si="14"/>
        <v>89006.40106020002</v>
      </c>
      <c r="T24" s="43">
        <f t="shared" si="15"/>
        <v>90654.66774650001</v>
      </c>
      <c r="U24" s="43">
        <f t="shared" si="24"/>
        <v>92302.934432800001</v>
      </c>
      <c r="V24" s="43">
        <f t="shared" si="16"/>
        <v>93127.067775950025</v>
      </c>
      <c r="W24" s="43">
        <f t="shared" si="17"/>
        <v>93951.20111910002</v>
      </c>
      <c r="X24" s="43">
        <f t="shared" si="18"/>
        <v>94775.334462250015</v>
      </c>
      <c r="Y24" s="50">
        <f t="shared" si="19"/>
        <v>95599.467805400011</v>
      </c>
      <c r="Z24" s="51">
        <f t="shared" si="20"/>
        <v>96423.601148550006</v>
      </c>
      <c r="AA24" s="51">
        <f t="shared" si="21"/>
        <v>97247.734491700015</v>
      </c>
      <c r="AB24" s="51">
        <f t="shared" si="22"/>
        <v>98071.867834850011</v>
      </c>
      <c r="AC24" s="51">
        <f t="shared" si="23"/>
        <v>98896.001178000006</v>
      </c>
      <c r="AD24" s="52">
        <v>13</v>
      </c>
      <c r="AE24" s="8"/>
      <c r="AF24" s="8"/>
      <c r="AG24" s="8"/>
      <c r="AH24"/>
      <c r="AI24"/>
      <c r="AJ24"/>
      <c r="AK24"/>
      <c r="AL24"/>
      <c r="AM24"/>
      <c r="AN24"/>
      <c r="AO24"/>
    </row>
    <row r="25" spans="1:41" ht="12" customHeight="1" x14ac:dyDescent="0.25">
      <c r="A25" s="53">
        <v>14</v>
      </c>
      <c r="B25" s="42">
        <v>52859</v>
      </c>
      <c r="C25" s="42">
        <v>51908</v>
      </c>
      <c r="D25" s="43">
        <f t="shared" si="0"/>
        <v>70495.775363000008</v>
      </c>
      <c r="E25" s="43">
        <f t="shared" si="0"/>
        <v>69227.467556000003</v>
      </c>
      <c r="F25" s="42">
        <f t="shared" si="1"/>
        <v>61958.583462620001</v>
      </c>
      <c r="G25" s="43">
        <f t="shared" si="2"/>
        <v>64381.544827080004</v>
      </c>
      <c r="H25" s="43">
        <f t="shared" si="3"/>
        <v>66804.50619154</v>
      </c>
      <c r="I25" s="42">
        <f t="shared" si="4"/>
        <v>69227.467556000003</v>
      </c>
      <c r="J25" s="43">
        <f t="shared" si="5"/>
        <v>71650.428920459992</v>
      </c>
      <c r="K25" s="43">
        <f t="shared" si="6"/>
        <v>74073.390284920009</v>
      </c>
      <c r="L25" s="43">
        <f t="shared" si="7"/>
        <v>76496.351649379998</v>
      </c>
      <c r="M25" s="43">
        <f t="shared" si="8"/>
        <v>78919.313013840001</v>
      </c>
      <c r="N25" s="43">
        <f t="shared" si="9"/>
        <v>81342.274378300004</v>
      </c>
      <c r="O25" s="43">
        <f t="shared" si="10"/>
        <v>83765.235742760007</v>
      </c>
      <c r="P25" s="43">
        <f t="shared" si="11"/>
        <v>86188.19710722001</v>
      </c>
      <c r="Q25" s="43">
        <f t="shared" si="12"/>
        <v>88611.158471679999</v>
      </c>
      <c r="R25" s="43">
        <f t="shared" si="13"/>
        <v>91034.119836140002</v>
      </c>
      <c r="S25" s="43">
        <f t="shared" si="14"/>
        <v>93457.081200600005</v>
      </c>
      <c r="T25" s="43">
        <f t="shared" si="15"/>
        <v>95187.767889499999</v>
      </c>
      <c r="U25" s="43">
        <f t="shared" si="24"/>
        <v>96918.454578399993</v>
      </c>
      <c r="V25" s="43">
        <f t="shared" si="16"/>
        <v>97783.797922850004</v>
      </c>
      <c r="W25" s="43">
        <f t="shared" si="17"/>
        <v>98649.141267300001</v>
      </c>
      <c r="X25" s="43">
        <f t="shared" si="18"/>
        <v>99514.484611749998</v>
      </c>
      <c r="Y25" s="50">
        <f t="shared" si="19"/>
        <v>100379.8279562</v>
      </c>
      <c r="Z25" s="51">
        <f t="shared" si="20"/>
        <v>101245.17130064999</v>
      </c>
      <c r="AA25" s="51">
        <f t="shared" si="21"/>
        <v>102110.5146451</v>
      </c>
      <c r="AB25" s="51">
        <f t="shared" si="22"/>
        <v>102975.85798955</v>
      </c>
      <c r="AC25" s="51">
        <f t="shared" si="23"/>
        <v>103841.20133400001</v>
      </c>
      <c r="AD25" s="52">
        <v>14</v>
      </c>
      <c r="AE25" s="8"/>
      <c r="AF25" s="8"/>
      <c r="AG25" s="8"/>
      <c r="AH25"/>
      <c r="AI25"/>
      <c r="AJ25"/>
      <c r="AK25"/>
      <c r="AL25"/>
      <c r="AM25"/>
      <c r="AN25"/>
      <c r="AO25"/>
    </row>
    <row r="26" spans="1:41" ht="12" customHeight="1" x14ac:dyDescent="0.25">
      <c r="A26" s="53">
        <v>15</v>
      </c>
      <c r="B26" s="42">
        <v>55521</v>
      </c>
      <c r="C26" s="42">
        <v>54522</v>
      </c>
      <c r="D26" s="43">
        <f t="shared" si="0"/>
        <v>74045.970297000007</v>
      </c>
      <c r="E26" s="43">
        <f t="shared" si="0"/>
        <v>72713.646954000011</v>
      </c>
      <c r="F26" s="42">
        <f t="shared" si="1"/>
        <v>65078.714023830013</v>
      </c>
      <c r="G26" s="43">
        <f t="shared" si="2"/>
        <v>67623.691667220017</v>
      </c>
      <c r="H26" s="43">
        <f t="shared" si="3"/>
        <v>70168.669310610014</v>
      </c>
      <c r="I26" s="42">
        <f t="shared" si="4"/>
        <v>72713.646954000011</v>
      </c>
      <c r="J26" s="43">
        <f t="shared" si="5"/>
        <v>75258.624597390008</v>
      </c>
      <c r="K26" s="43">
        <f t="shared" si="6"/>
        <v>77803.602240780019</v>
      </c>
      <c r="L26" s="43">
        <f t="shared" si="7"/>
        <v>80348.579884170016</v>
      </c>
      <c r="M26" s="43">
        <f t="shared" si="8"/>
        <v>82893.557527559999</v>
      </c>
      <c r="N26" s="43">
        <f t="shared" si="9"/>
        <v>85438.53517095001</v>
      </c>
      <c r="O26" s="43">
        <f t="shared" si="10"/>
        <v>87983.512814340007</v>
      </c>
      <c r="P26" s="43">
        <f t="shared" si="11"/>
        <v>90528.490457730019</v>
      </c>
      <c r="Q26" s="43">
        <f t="shared" si="12"/>
        <v>93073.468101120015</v>
      </c>
      <c r="R26" s="43">
        <f t="shared" si="13"/>
        <v>95618.445744510012</v>
      </c>
      <c r="S26" s="43">
        <f t="shared" si="14"/>
        <v>98163.423387900024</v>
      </c>
      <c r="T26" s="43">
        <f t="shared" si="15"/>
        <v>99981.264561750009</v>
      </c>
      <c r="U26" s="43">
        <f t="shared" si="24"/>
        <v>101799.10573560001</v>
      </c>
      <c r="V26" s="43">
        <f t="shared" si="16"/>
        <v>102708.02632252502</v>
      </c>
      <c r="W26" s="43">
        <f t="shared" si="17"/>
        <v>103616.94690945002</v>
      </c>
      <c r="X26" s="43">
        <f t="shared" si="18"/>
        <v>104525.86749637501</v>
      </c>
      <c r="Y26" s="50">
        <f t="shared" si="19"/>
        <v>105434.78808330001</v>
      </c>
      <c r="Z26" s="51">
        <f t="shared" si="20"/>
        <v>106343.70867022501</v>
      </c>
      <c r="AA26" s="51">
        <f t="shared" si="21"/>
        <v>107252.62925715002</v>
      </c>
      <c r="AB26" s="51">
        <f t="shared" si="22"/>
        <v>108161.54984407502</v>
      </c>
      <c r="AC26" s="51">
        <f t="shared" si="23"/>
        <v>109070.47043100002</v>
      </c>
      <c r="AD26" s="52">
        <v>15</v>
      </c>
      <c r="AE26" s="8"/>
      <c r="AF26" s="8"/>
      <c r="AG26" s="8"/>
      <c r="AH26"/>
      <c r="AI26"/>
      <c r="AJ26"/>
      <c r="AK26"/>
      <c r="AL26"/>
      <c r="AM26"/>
      <c r="AN26"/>
      <c r="AO26"/>
    </row>
    <row r="27" spans="1:41" ht="12" customHeight="1" x14ac:dyDescent="0.25">
      <c r="A27" s="53">
        <v>16</v>
      </c>
      <c r="B27" s="42">
        <v>58330</v>
      </c>
      <c r="C27" s="42">
        <v>57280</v>
      </c>
      <c r="D27" s="43">
        <f t="shared" si="0"/>
        <v>77792.212809999997</v>
      </c>
      <c r="E27" s="43">
        <f t="shared" si="0"/>
        <v>76391.872960000008</v>
      </c>
      <c r="F27" s="42">
        <f t="shared" si="1"/>
        <v>68370.726299200003</v>
      </c>
      <c r="G27" s="43">
        <f t="shared" si="2"/>
        <v>71044.44185280001</v>
      </c>
      <c r="H27" s="43">
        <f t="shared" si="3"/>
        <v>73718.157406400001</v>
      </c>
      <c r="I27" s="42">
        <f t="shared" si="4"/>
        <v>76391.872960000008</v>
      </c>
      <c r="J27" s="43">
        <f t="shared" si="5"/>
        <v>79065.5885136</v>
      </c>
      <c r="K27" s="43">
        <f t="shared" si="6"/>
        <v>81739.304067200006</v>
      </c>
      <c r="L27" s="43">
        <f t="shared" si="7"/>
        <v>84413.019620800012</v>
      </c>
      <c r="M27" s="43">
        <f t="shared" si="8"/>
        <v>87086.735174400004</v>
      </c>
      <c r="N27" s="43">
        <f t="shared" si="9"/>
        <v>89760.450728000011</v>
      </c>
      <c r="O27" s="43">
        <f t="shared" si="10"/>
        <v>92434.166281600003</v>
      </c>
      <c r="P27" s="43">
        <f t="shared" si="11"/>
        <v>95107.881835200023</v>
      </c>
      <c r="Q27" s="43">
        <f t="shared" si="12"/>
        <v>97781.597388800015</v>
      </c>
      <c r="R27" s="43">
        <f t="shared" si="13"/>
        <v>100455.31294240001</v>
      </c>
      <c r="S27" s="43">
        <f t="shared" si="14"/>
        <v>103129.02849600001</v>
      </c>
      <c r="T27" s="43">
        <f t="shared" si="15"/>
        <v>105038.82532</v>
      </c>
      <c r="U27" s="43">
        <f t="shared" si="24"/>
        <v>106948.62214400001</v>
      </c>
      <c r="V27" s="43">
        <f t="shared" si="16"/>
        <v>107903.52055600002</v>
      </c>
      <c r="W27" s="43">
        <f t="shared" si="17"/>
        <v>108858.41896800001</v>
      </c>
      <c r="X27" s="43">
        <f t="shared" si="18"/>
        <v>109813.31738000001</v>
      </c>
      <c r="Y27" s="50">
        <f t="shared" si="19"/>
        <v>110768.215792</v>
      </c>
      <c r="Z27" s="51">
        <f t="shared" si="20"/>
        <v>111723.114204</v>
      </c>
      <c r="AA27" s="51">
        <f t="shared" si="21"/>
        <v>112678.01261600002</v>
      </c>
      <c r="AB27" s="51">
        <f t="shared" si="22"/>
        <v>113632.91102800002</v>
      </c>
      <c r="AC27" s="51">
        <f t="shared" si="23"/>
        <v>114587.80944000001</v>
      </c>
      <c r="AD27" s="52">
        <v>16</v>
      </c>
      <c r="AE27" s="8"/>
      <c r="AF27" s="8"/>
      <c r="AG27" s="8"/>
      <c r="AH27"/>
      <c r="AI27"/>
      <c r="AJ27"/>
      <c r="AK27"/>
      <c r="AL27"/>
      <c r="AM27"/>
      <c r="AN27"/>
      <c r="AO27"/>
    </row>
    <row r="28" spans="1:41" ht="12" customHeight="1" x14ac:dyDescent="0.25">
      <c r="A28" s="53">
        <v>17</v>
      </c>
      <c r="B28" s="42">
        <v>61288</v>
      </c>
      <c r="C28" s="42">
        <v>60185</v>
      </c>
      <c r="D28" s="43">
        <f t="shared" si="0"/>
        <v>81737.170215999999</v>
      </c>
      <c r="E28" s="43">
        <f t="shared" si="0"/>
        <v>80266.146545000011</v>
      </c>
      <c r="F28" s="42">
        <f t="shared" si="1"/>
        <v>71838.201157775009</v>
      </c>
      <c r="G28" s="43">
        <f t="shared" si="2"/>
        <v>74647.516286850019</v>
      </c>
      <c r="H28" s="43">
        <f t="shared" si="3"/>
        <v>77456.831415925015</v>
      </c>
      <c r="I28" s="42">
        <f t="shared" si="4"/>
        <v>80266.146545000011</v>
      </c>
      <c r="J28" s="43">
        <f t="shared" si="5"/>
        <v>83075.461674075006</v>
      </c>
      <c r="K28" s="43">
        <f t="shared" si="6"/>
        <v>85884.776803150016</v>
      </c>
      <c r="L28" s="43">
        <f t="shared" si="7"/>
        <v>88694.091932225012</v>
      </c>
      <c r="M28" s="43">
        <f t="shared" si="8"/>
        <v>91503.407061300008</v>
      </c>
      <c r="N28" s="43">
        <f t="shared" si="9"/>
        <v>94312.722190375018</v>
      </c>
      <c r="O28" s="43">
        <f t="shared" si="10"/>
        <v>97122.037319450013</v>
      </c>
      <c r="P28" s="43">
        <f t="shared" si="11"/>
        <v>99931.352448525024</v>
      </c>
      <c r="Q28" s="43">
        <f t="shared" si="12"/>
        <v>102740.66757760002</v>
      </c>
      <c r="R28" s="43">
        <f t="shared" si="13"/>
        <v>105549.98270667501</v>
      </c>
      <c r="S28" s="43">
        <f t="shared" si="14"/>
        <v>108359.29783575003</v>
      </c>
      <c r="T28" s="43">
        <f t="shared" si="15"/>
        <v>110365.95149937502</v>
      </c>
      <c r="U28" s="43">
        <f t="shared" si="24"/>
        <v>112372.60516300001</v>
      </c>
      <c r="V28" s="43">
        <f t="shared" si="16"/>
        <v>113375.93199481252</v>
      </c>
      <c r="W28" s="43">
        <f t="shared" si="17"/>
        <v>114379.25882662502</v>
      </c>
      <c r="X28" s="43">
        <f t="shared" si="18"/>
        <v>115382.58565843751</v>
      </c>
      <c r="Y28" s="50">
        <f t="shared" si="19"/>
        <v>116385.91249025002</v>
      </c>
      <c r="Z28" s="51">
        <f t="shared" si="20"/>
        <v>117389.23932206251</v>
      </c>
      <c r="AA28" s="51">
        <f t="shared" si="21"/>
        <v>118392.56615387503</v>
      </c>
      <c r="AB28" s="51">
        <f t="shared" si="22"/>
        <v>119395.89298568752</v>
      </c>
      <c r="AC28" s="51">
        <f t="shared" si="23"/>
        <v>120399.21981750001</v>
      </c>
      <c r="AD28" s="52">
        <v>17</v>
      </c>
      <c r="AE28" s="8"/>
      <c r="AF28" s="8"/>
      <c r="AG28" s="8"/>
      <c r="AH28"/>
      <c r="AI28"/>
      <c r="AJ28"/>
      <c r="AK28"/>
      <c r="AL28"/>
      <c r="AM28"/>
      <c r="AN28"/>
      <c r="AO28"/>
    </row>
    <row r="29" spans="1:41" ht="12" customHeight="1" x14ac:dyDescent="0.25">
      <c r="A29" s="53">
        <v>18</v>
      </c>
      <c r="B29" s="42">
        <v>64397</v>
      </c>
      <c r="C29" s="42">
        <v>63238</v>
      </c>
      <c r="D29" s="43">
        <f t="shared" si="0"/>
        <v>85883.509829000017</v>
      </c>
      <c r="E29" s="43">
        <f>C29/12*13*$AC$44/100</f>
        <v>84337.801366000014</v>
      </c>
      <c r="F29" s="42">
        <f t="shared" si="1"/>
        <v>75482.33222257001</v>
      </c>
      <c r="G29" s="43">
        <f t="shared" si="2"/>
        <v>78434.155270380012</v>
      </c>
      <c r="H29" s="43">
        <f t="shared" si="3"/>
        <v>81385.978318190013</v>
      </c>
      <c r="I29" s="42">
        <f t="shared" si="4"/>
        <v>84337.801366000014</v>
      </c>
      <c r="J29" s="43">
        <f t="shared" si="5"/>
        <v>87289.624413810001</v>
      </c>
      <c r="K29" s="43">
        <f t="shared" si="6"/>
        <v>90241.447461620017</v>
      </c>
      <c r="L29" s="43">
        <f t="shared" si="7"/>
        <v>93193.270509430018</v>
      </c>
      <c r="M29" s="43">
        <f t="shared" si="8"/>
        <v>96145.093557240005</v>
      </c>
      <c r="N29" s="43">
        <f t="shared" si="9"/>
        <v>99096.916605050021</v>
      </c>
      <c r="O29" s="43">
        <f t="shared" si="10"/>
        <v>102048.73965286001</v>
      </c>
      <c r="P29" s="43">
        <f t="shared" si="11"/>
        <v>105000.56270067002</v>
      </c>
      <c r="Q29" s="43">
        <f t="shared" si="12"/>
        <v>107952.38574848002</v>
      </c>
      <c r="R29" s="43">
        <f t="shared" si="13"/>
        <v>110904.20879629001</v>
      </c>
      <c r="S29" s="43">
        <f t="shared" si="14"/>
        <v>113856.03184410003</v>
      </c>
      <c r="T29" s="43">
        <f t="shared" si="15"/>
        <v>115964.47687825002</v>
      </c>
      <c r="U29" s="43">
        <f t="shared" si="24"/>
        <v>118072.92191240001</v>
      </c>
      <c r="V29" s="43">
        <f t="shared" si="16"/>
        <v>119127.14442947503</v>
      </c>
      <c r="W29" s="43">
        <f>SUM(E29*1.425)</f>
        <v>120181.36694655003</v>
      </c>
      <c r="X29" s="43">
        <f t="shared" si="18"/>
        <v>121235.58946362502</v>
      </c>
      <c r="Y29" s="50">
        <f>SUM($E29*1.45)</f>
        <v>122289.81198070002</v>
      </c>
      <c r="Z29" s="51">
        <f t="shared" si="20"/>
        <v>123344.03449777501</v>
      </c>
      <c r="AA29" s="51">
        <f t="shared" si="21"/>
        <v>124398.25701485002</v>
      </c>
      <c r="AB29" s="51">
        <f t="shared" si="22"/>
        <v>125452.47953192503</v>
      </c>
      <c r="AC29" s="51">
        <f t="shared" si="23"/>
        <v>126506.70204900001</v>
      </c>
      <c r="AD29" s="52">
        <v>18</v>
      </c>
      <c r="AE29" s="8"/>
      <c r="AF29" s="8"/>
      <c r="AG29" s="8"/>
      <c r="AH29"/>
      <c r="AI29"/>
      <c r="AJ29"/>
      <c r="AK29"/>
      <c r="AL29"/>
      <c r="AM29"/>
      <c r="AN29"/>
      <c r="AO29"/>
    </row>
    <row r="30" spans="1:41" ht="12" customHeight="1" x14ac:dyDescent="0.25">
      <c r="A30" s="53">
        <v>19</v>
      </c>
      <c r="B30" s="42">
        <v>67663</v>
      </c>
      <c r="C30" s="42">
        <v>66445</v>
      </c>
      <c r="D30" s="43">
        <f t="shared" si="0"/>
        <v>90239.233590999997</v>
      </c>
      <c r="E30" s="43">
        <f t="shared" si="0"/>
        <v>88614.839364999993</v>
      </c>
      <c r="F30" s="42">
        <f t="shared" si="1"/>
        <v>79310.281231674991</v>
      </c>
      <c r="G30" s="43">
        <f t="shared" si="2"/>
        <v>82411.800609450002</v>
      </c>
      <c r="H30" s="43">
        <f t="shared" si="3"/>
        <v>85513.319987224997</v>
      </c>
      <c r="I30" s="42">
        <f t="shared" si="4"/>
        <v>88614.839364999993</v>
      </c>
      <c r="J30" s="43">
        <f t="shared" si="5"/>
        <v>91716.358742774988</v>
      </c>
      <c r="K30" s="43">
        <f t="shared" si="6"/>
        <v>94817.878120549998</v>
      </c>
      <c r="L30" s="43">
        <f t="shared" si="7"/>
        <v>97919.397498324994</v>
      </c>
      <c r="M30" s="43">
        <f t="shared" si="8"/>
        <v>101020.91687609999</v>
      </c>
      <c r="N30" s="43">
        <f t="shared" si="9"/>
        <v>104122.436253875</v>
      </c>
      <c r="O30" s="43">
        <f t="shared" si="10"/>
        <v>107223.95563164999</v>
      </c>
      <c r="P30" s="43">
        <f t="shared" si="11"/>
        <v>110325.475009425</v>
      </c>
      <c r="Q30" s="43">
        <f t="shared" si="12"/>
        <v>113426.99438719999</v>
      </c>
      <c r="R30" s="43">
        <f t="shared" si="13"/>
        <v>116528.51376497498</v>
      </c>
      <c r="S30" s="43">
        <f t="shared" si="14"/>
        <v>119630.03314274999</v>
      </c>
      <c r="T30" s="43">
        <f>SUM(E30*1.375)</f>
        <v>121845.40412687499</v>
      </c>
      <c r="U30" s="43">
        <f t="shared" si="24"/>
        <v>124060.77511099998</v>
      </c>
      <c r="V30" s="43">
        <f t="shared" si="16"/>
        <v>125168.4606030625</v>
      </c>
      <c r="W30" s="43">
        <f t="shared" si="17"/>
        <v>126276.14609512499</v>
      </c>
      <c r="X30" s="43">
        <f t="shared" si="18"/>
        <v>127383.83158718749</v>
      </c>
      <c r="Y30" s="50">
        <f t="shared" si="19"/>
        <v>128491.51707924998</v>
      </c>
      <c r="Z30" s="51">
        <f t="shared" si="20"/>
        <v>129599.20257131247</v>
      </c>
      <c r="AA30" s="51">
        <f t="shared" si="21"/>
        <v>130706.88806337499</v>
      </c>
      <c r="AB30" s="51">
        <f t="shared" si="22"/>
        <v>131814.5735554375</v>
      </c>
      <c r="AC30" s="51">
        <f t="shared" si="23"/>
        <v>132922.25904749997</v>
      </c>
      <c r="AD30" s="52">
        <v>19</v>
      </c>
      <c r="AE30" s="8"/>
      <c r="AF30" s="8"/>
      <c r="AG30" s="8"/>
      <c r="AH30"/>
      <c r="AI30"/>
      <c r="AJ30"/>
      <c r="AK30"/>
      <c r="AL30"/>
      <c r="AM30"/>
      <c r="AN30"/>
      <c r="AO30"/>
    </row>
    <row r="31" spans="1:41" ht="12" customHeight="1" x14ac:dyDescent="0.25">
      <c r="A31" s="53">
        <v>20</v>
      </c>
      <c r="B31" s="42">
        <v>71084</v>
      </c>
      <c r="C31" s="42">
        <v>69804</v>
      </c>
      <c r="D31" s="43">
        <f t="shared" si="0"/>
        <v>94801.674188000019</v>
      </c>
      <c r="E31" s="43">
        <f t="shared" si="0"/>
        <v>93094.593228000012</v>
      </c>
      <c r="F31" s="42">
        <f t="shared" si="1"/>
        <v>83319.660939060006</v>
      </c>
      <c r="G31" s="43">
        <f t="shared" si="2"/>
        <v>86577.971702040013</v>
      </c>
      <c r="H31" s="43">
        <f t="shared" si="3"/>
        <v>89836.282465020005</v>
      </c>
      <c r="I31" s="42">
        <f t="shared" si="4"/>
        <v>93094.593228000012</v>
      </c>
      <c r="J31" s="43">
        <f t="shared" si="5"/>
        <v>96352.903990980005</v>
      </c>
      <c r="K31" s="43">
        <f t="shared" si="6"/>
        <v>99611.214753960012</v>
      </c>
      <c r="L31" s="43">
        <f t="shared" si="7"/>
        <v>102869.52551694002</v>
      </c>
      <c r="M31" s="43">
        <f t="shared" si="8"/>
        <v>106127.83627992001</v>
      </c>
      <c r="N31" s="43">
        <f t="shared" si="9"/>
        <v>109386.14704290002</v>
      </c>
      <c r="O31" s="43">
        <f t="shared" si="10"/>
        <v>112644.45780588001</v>
      </c>
      <c r="P31" s="43">
        <f t="shared" si="11"/>
        <v>115902.76856886003</v>
      </c>
      <c r="Q31" s="43">
        <f t="shared" si="12"/>
        <v>119161.07933184002</v>
      </c>
      <c r="R31" s="43">
        <f t="shared" si="13"/>
        <v>122419.39009482002</v>
      </c>
      <c r="S31" s="43">
        <f t="shared" si="14"/>
        <v>125677.70085780002</v>
      </c>
      <c r="T31" s="43">
        <f t="shared" si="15"/>
        <v>128005.06568850002</v>
      </c>
      <c r="U31" s="43">
        <f t="shared" si="24"/>
        <v>130332.4305192</v>
      </c>
      <c r="V31" s="43">
        <f t="shared" si="16"/>
        <v>131496.11293455004</v>
      </c>
      <c r="W31" s="43">
        <f t="shared" si="17"/>
        <v>132659.79534990003</v>
      </c>
      <c r="X31" s="43">
        <f t="shared" si="18"/>
        <v>133823.47776525002</v>
      </c>
      <c r="Y31" s="50">
        <f t="shared" si="19"/>
        <v>134987.16018060001</v>
      </c>
      <c r="Z31" s="51">
        <f t="shared" si="20"/>
        <v>136150.84259595</v>
      </c>
      <c r="AA31" s="51">
        <f t="shared" si="21"/>
        <v>137314.52501130002</v>
      </c>
      <c r="AB31" s="51">
        <f t="shared" si="22"/>
        <v>138478.20742665001</v>
      </c>
      <c r="AC31" s="51">
        <f t="shared" si="23"/>
        <v>139641.88984200003</v>
      </c>
      <c r="AD31" s="52">
        <v>20</v>
      </c>
      <c r="AE31" s="8"/>
      <c r="AF31" s="8"/>
      <c r="AG31" s="8"/>
      <c r="AH31"/>
      <c r="AI31"/>
      <c r="AJ31"/>
      <c r="AK31"/>
      <c r="AL31"/>
      <c r="AM31"/>
      <c r="AN31"/>
      <c r="AO31"/>
    </row>
    <row r="32" spans="1:41" ht="12" customHeight="1" x14ac:dyDescent="0.25">
      <c r="A32" s="53">
        <v>21</v>
      </c>
      <c r="B32" s="42">
        <v>74665</v>
      </c>
      <c r="C32" s="42">
        <v>73321</v>
      </c>
      <c r="D32" s="43">
        <f t="shared" si="0"/>
        <v>99577.49990499999</v>
      </c>
      <c r="E32" s="43">
        <f t="shared" si="0"/>
        <v>97785.064897000004</v>
      </c>
      <c r="F32" s="42">
        <f t="shared" si="1"/>
        <v>87517.633082815009</v>
      </c>
      <c r="G32" s="43">
        <f t="shared" si="2"/>
        <v>90940.110354210003</v>
      </c>
      <c r="H32" s="43">
        <f t="shared" si="3"/>
        <v>94362.587625604996</v>
      </c>
      <c r="I32" s="42">
        <f t="shared" si="4"/>
        <v>97785.064897000004</v>
      </c>
      <c r="J32" s="43">
        <f>SUM(E32*1.035)</f>
        <v>101207.542168395</v>
      </c>
      <c r="K32" s="43">
        <f t="shared" si="6"/>
        <v>104630.01943979</v>
      </c>
      <c r="L32" s="43">
        <f t="shared" si="7"/>
        <v>108052.496711185</v>
      </c>
      <c r="M32" s="43">
        <f t="shared" si="8"/>
        <v>111474.97398257999</v>
      </c>
      <c r="N32" s="43">
        <f t="shared" si="9"/>
        <v>114897.45125397501</v>
      </c>
      <c r="O32" s="43">
        <f t="shared" si="10"/>
        <v>118319.92852537001</v>
      </c>
      <c r="P32" s="43">
        <f t="shared" si="11"/>
        <v>121742.40579676502</v>
      </c>
      <c r="Q32" s="43">
        <f t="shared" si="12"/>
        <v>125164.88306816001</v>
      </c>
      <c r="R32" s="43">
        <f t="shared" si="13"/>
        <v>128587.360339555</v>
      </c>
      <c r="S32" s="43">
        <f t="shared" si="14"/>
        <v>132009.83761095002</v>
      </c>
      <c r="T32" s="43">
        <f t="shared" si="15"/>
        <v>134454.46423337501</v>
      </c>
      <c r="U32" s="43">
        <f t="shared" si="24"/>
        <v>136899.09085579999</v>
      </c>
      <c r="V32" s="43">
        <f t="shared" si="16"/>
        <v>138121.40416701252</v>
      </c>
      <c r="W32" s="43">
        <f t="shared" si="17"/>
        <v>139343.71747822501</v>
      </c>
      <c r="X32" s="43">
        <f t="shared" si="18"/>
        <v>140566.0307894375</v>
      </c>
      <c r="Y32" s="50">
        <f t="shared" si="19"/>
        <v>141788.34410064999</v>
      </c>
      <c r="Z32" s="51">
        <f t="shared" si="20"/>
        <v>143010.65741186248</v>
      </c>
      <c r="AA32" s="51">
        <f t="shared" si="21"/>
        <v>144232.97072307501</v>
      </c>
      <c r="AB32" s="51">
        <f t="shared" si="22"/>
        <v>145455.2840342875</v>
      </c>
      <c r="AC32" s="51">
        <f t="shared" si="23"/>
        <v>146677.59734550002</v>
      </c>
      <c r="AD32" s="52">
        <v>21</v>
      </c>
      <c r="AE32" s="8"/>
      <c r="AF32" s="8"/>
      <c r="AG32" s="8"/>
      <c r="AH32"/>
      <c r="AI32"/>
      <c r="AJ32"/>
      <c r="AK32"/>
      <c r="AL32"/>
      <c r="AM32"/>
      <c r="AN32"/>
      <c r="AO32"/>
    </row>
    <row r="33" spans="1:41" ht="12" customHeight="1" x14ac:dyDescent="0.25">
      <c r="A33" s="53">
        <v>22</v>
      </c>
      <c r="B33" s="42">
        <v>78408</v>
      </c>
      <c r="C33" s="42">
        <v>76997</v>
      </c>
      <c r="D33" s="43">
        <f t="shared" si="0"/>
        <v>104569.378056</v>
      </c>
      <c r="E33" s="43">
        <f t="shared" si="0"/>
        <v>102687.58802900002</v>
      </c>
      <c r="F33" s="42">
        <f t="shared" si="1"/>
        <v>91905.391285955018</v>
      </c>
      <c r="G33" s="43">
        <f t="shared" si="2"/>
        <v>95499.456866970024</v>
      </c>
      <c r="H33" s="43">
        <f t="shared" si="3"/>
        <v>99093.522447985015</v>
      </c>
      <c r="I33" s="42">
        <f t="shared" si="4"/>
        <v>102687.58802900002</v>
      </c>
      <c r="J33" s="43">
        <f t="shared" si="5"/>
        <v>106281.65361001501</v>
      </c>
      <c r="K33" s="43">
        <f t="shared" si="6"/>
        <v>109875.71919103003</v>
      </c>
      <c r="L33" s="43">
        <f t="shared" si="7"/>
        <v>113469.78477204502</v>
      </c>
      <c r="M33" s="43">
        <f t="shared" si="8"/>
        <v>117063.85035306001</v>
      </c>
      <c r="N33" s="43">
        <f t="shared" si="9"/>
        <v>120657.91593407503</v>
      </c>
      <c r="O33" s="43">
        <f t="shared" si="10"/>
        <v>124251.98151509002</v>
      </c>
      <c r="P33" s="43">
        <f t="shared" si="11"/>
        <v>127846.04709610503</v>
      </c>
      <c r="Q33" s="43">
        <f t="shared" si="12"/>
        <v>131440.11267712002</v>
      </c>
      <c r="R33" s="43">
        <f t="shared" si="13"/>
        <v>135034.17825813501</v>
      </c>
      <c r="S33" s="43">
        <f t="shared" si="14"/>
        <v>138628.24383915003</v>
      </c>
      <c r="T33" s="43">
        <f t="shared" si="15"/>
        <v>141195.43353987503</v>
      </c>
      <c r="U33" s="43">
        <f t="shared" si="24"/>
        <v>143762.62324060002</v>
      </c>
      <c r="V33" s="43">
        <f t="shared" si="16"/>
        <v>145046.21809096253</v>
      </c>
      <c r="W33" s="43">
        <f t="shared" si="17"/>
        <v>146329.81294132504</v>
      </c>
      <c r="X33" s="43">
        <f t="shared" si="18"/>
        <v>147613.40779168752</v>
      </c>
      <c r="Y33" s="50">
        <f t="shared" si="19"/>
        <v>148897.00264205004</v>
      </c>
      <c r="Z33" s="51">
        <f t="shared" si="20"/>
        <v>150180.59749241252</v>
      </c>
      <c r="AA33" s="51">
        <f t="shared" si="21"/>
        <v>151464.19234277503</v>
      </c>
      <c r="AB33" s="51">
        <f t="shared" si="22"/>
        <v>152747.78719313754</v>
      </c>
      <c r="AC33" s="51">
        <f t="shared" si="23"/>
        <v>154031.38204350002</v>
      </c>
      <c r="AD33" s="52">
        <v>22</v>
      </c>
      <c r="AE33" s="8"/>
      <c r="AF33" s="8"/>
      <c r="AG33" s="8"/>
      <c r="AH33"/>
      <c r="AI33"/>
      <c r="AJ33"/>
      <c r="AK33"/>
      <c r="AL33"/>
      <c r="AM33"/>
      <c r="AN33"/>
      <c r="AO33"/>
    </row>
    <row r="34" spans="1:41" ht="12" customHeight="1" x14ac:dyDescent="0.25">
      <c r="A34" s="53">
        <v>23</v>
      </c>
      <c r="B34" s="42">
        <v>82315</v>
      </c>
      <c r="C34" s="42">
        <v>80833</v>
      </c>
      <c r="D34" s="43">
        <f t="shared" si="0"/>
        <v>109779.975955</v>
      </c>
      <c r="E34" s="43">
        <f t="shared" si="0"/>
        <v>107803.496281</v>
      </c>
      <c r="F34" s="42">
        <f t="shared" si="1"/>
        <v>96484.129171495006</v>
      </c>
      <c r="G34" s="43">
        <f t="shared" si="2"/>
        <v>100257.25154133</v>
      </c>
      <c r="H34" s="43">
        <f t="shared" si="3"/>
        <v>104030.37391116499</v>
      </c>
      <c r="I34" s="42">
        <f t="shared" si="4"/>
        <v>107803.496281</v>
      </c>
      <c r="J34" s="43">
        <f t="shared" si="5"/>
        <v>111576.61865083499</v>
      </c>
      <c r="K34" s="43">
        <f t="shared" si="6"/>
        <v>115349.74102067</v>
      </c>
      <c r="L34" s="43">
        <f t="shared" si="7"/>
        <v>119122.86339050499</v>
      </c>
      <c r="M34" s="43">
        <f t="shared" si="8"/>
        <v>122895.98576033999</v>
      </c>
      <c r="N34" s="43">
        <f t="shared" si="9"/>
        <v>126669.10813017501</v>
      </c>
      <c r="O34" s="43">
        <f t="shared" si="10"/>
        <v>130442.23050001</v>
      </c>
      <c r="P34" s="43">
        <f t="shared" si="11"/>
        <v>134215.35286984502</v>
      </c>
      <c r="Q34" s="43">
        <f t="shared" si="12"/>
        <v>137988.47523968</v>
      </c>
      <c r="R34" s="43">
        <f t="shared" si="13"/>
        <v>141761.59760951498</v>
      </c>
      <c r="S34" s="43">
        <f t="shared" si="14"/>
        <v>145534.71997935002</v>
      </c>
      <c r="T34" s="43">
        <f t="shared" si="15"/>
        <v>148229.807386375</v>
      </c>
      <c r="U34" s="43">
        <f t="shared" si="24"/>
        <v>150924.89479339999</v>
      </c>
      <c r="V34" s="43">
        <f t="shared" si="16"/>
        <v>152272.43849691251</v>
      </c>
      <c r="W34" s="43">
        <f t="shared" si="17"/>
        <v>153619.982200425</v>
      </c>
      <c r="X34" s="43">
        <f t="shared" si="18"/>
        <v>154967.52590393749</v>
      </c>
      <c r="Y34" s="50">
        <f t="shared" si="19"/>
        <v>156315.06960744999</v>
      </c>
      <c r="Z34" s="51">
        <f t="shared" si="20"/>
        <v>157662.61331096248</v>
      </c>
      <c r="AA34" s="51">
        <f t="shared" si="21"/>
        <v>159010.157014475</v>
      </c>
      <c r="AB34" s="51">
        <f t="shared" si="22"/>
        <v>160357.70071798749</v>
      </c>
      <c r="AC34" s="51">
        <f t="shared" si="23"/>
        <v>161705.24442150001</v>
      </c>
      <c r="AD34" s="52">
        <v>23</v>
      </c>
      <c r="AE34" s="8"/>
      <c r="AF34" s="75"/>
      <c r="AG34" s="137"/>
      <c r="AH34"/>
      <c r="AI34"/>
      <c r="AJ34"/>
      <c r="AK34"/>
      <c r="AL34"/>
      <c r="AM34"/>
      <c r="AN34"/>
      <c r="AO34"/>
    </row>
    <row r="35" spans="1:41" ht="12" customHeight="1" x14ac:dyDescent="0.25">
      <c r="A35" s="53">
        <v>24</v>
      </c>
      <c r="B35" s="42">
        <v>86387</v>
      </c>
      <c r="C35" s="42">
        <v>84832</v>
      </c>
      <c r="D35" s="43">
        <f t="shared" si="0"/>
        <v>115210.62725900002</v>
      </c>
      <c r="E35" s="43">
        <f t="shared" si="0"/>
        <v>113136.790624</v>
      </c>
      <c r="F35" s="42">
        <f t="shared" si="1"/>
        <v>101257.42760848001</v>
      </c>
      <c r="G35" s="43">
        <f t="shared" si="2"/>
        <v>105217.21528032</v>
      </c>
      <c r="H35" s="43">
        <f t="shared" si="3"/>
        <v>109177.00295215999</v>
      </c>
      <c r="I35" s="42">
        <f t="shared" si="4"/>
        <v>113136.790624</v>
      </c>
      <c r="J35" s="43">
        <f t="shared" si="5"/>
        <v>117096.57829583999</v>
      </c>
      <c r="K35" s="43">
        <f t="shared" si="6"/>
        <v>121056.36596768</v>
      </c>
      <c r="L35" s="43">
        <f t="shared" si="7"/>
        <v>125016.15363951999</v>
      </c>
      <c r="M35" s="43">
        <f t="shared" si="8"/>
        <v>128975.94131135999</v>
      </c>
      <c r="N35" s="43">
        <f t="shared" si="9"/>
        <v>132935.72898320001</v>
      </c>
      <c r="O35" s="43">
        <f t="shared" si="10"/>
        <v>136895.51665504</v>
      </c>
      <c r="P35" s="43">
        <f t="shared" si="11"/>
        <v>140855.30432688002</v>
      </c>
      <c r="Q35" s="43">
        <f t="shared" si="12"/>
        <v>144815.09199872002</v>
      </c>
      <c r="R35" s="43">
        <f t="shared" si="13"/>
        <v>148774.87967055998</v>
      </c>
      <c r="S35" s="43">
        <f t="shared" si="14"/>
        <v>152734.6673424</v>
      </c>
      <c r="T35" s="43">
        <f t="shared" si="15"/>
        <v>155563.08710800001</v>
      </c>
      <c r="U35" s="43">
        <f t="shared" si="24"/>
        <v>158391.50687359998</v>
      </c>
      <c r="V35" s="43">
        <f t="shared" si="16"/>
        <v>159805.71675640001</v>
      </c>
      <c r="W35" s="43">
        <f t="shared" si="17"/>
        <v>161219.92663920001</v>
      </c>
      <c r="X35" s="43">
        <f t="shared" si="18"/>
        <v>162634.13652200002</v>
      </c>
      <c r="Y35" s="50">
        <f t="shared" si="19"/>
        <v>164048.34640479999</v>
      </c>
      <c r="Z35" s="51">
        <f t="shared" si="20"/>
        <v>165462.55628759999</v>
      </c>
      <c r="AA35" s="51">
        <f t="shared" si="21"/>
        <v>166876.76617040002</v>
      </c>
      <c r="AB35" s="51">
        <f t="shared" si="22"/>
        <v>168290.97605319999</v>
      </c>
      <c r="AC35" s="51">
        <f t="shared" si="23"/>
        <v>169705.18593599999</v>
      </c>
      <c r="AD35" s="52">
        <v>24</v>
      </c>
      <c r="AE35" s="8"/>
      <c r="AF35" s="8"/>
      <c r="AG35" s="8"/>
      <c r="AH35"/>
      <c r="AI35"/>
      <c r="AJ35"/>
      <c r="AK35"/>
      <c r="AL35"/>
      <c r="AM35"/>
      <c r="AN35"/>
      <c r="AO35"/>
    </row>
    <row r="36" spans="1:41" ht="12" customHeight="1" x14ac:dyDescent="0.25">
      <c r="A36" s="53">
        <v>25</v>
      </c>
      <c r="B36" s="42">
        <v>90629</v>
      </c>
      <c r="C36" s="42">
        <v>88998</v>
      </c>
      <c r="D36" s="43">
        <f t="shared" si="0"/>
        <v>120868.00025300002</v>
      </c>
      <c r="E36" s="43">
        <f t="shared" si="0"/>
        <v>118692.80568600001</v>
      </c>
      <c r="F36" s="42">
        <f t="shared" si="1"/>
        <v>106230.06108897</v>
      </c>
      <c r="G36" s="43">
        <f t="shared" si="2"/>
        <v>110384.30928798001</v>
      </c>
      <c r="H36" s="43">
        <f t="shared" si="3"/>
        <v>114538.55748699</v>
      </c>
      <c r="I36" s="42">
        <f t="shared" si="4"/>
        <v>118692.80568600001</v>
      </c>
      <c r="J36" s="43">
        <f t="shared" si="5"/>
        <v>122847.05388501</v>
      </c>
      <c r="K36" s="43">
        <f t="shared" si="6"/>
        <v>127001.30208402002</v>
      </c>
      <c r="L36" s="43">
        <f t="shared" si="7"/>
        <v>131155.55028303</v>
      </c>
      <c r="M36" s="43">
        <f t="shared" si="8"/>
        <v>135309.79848204</v>
      </c>
      <c r="N36" s="43">
        <f t="shared" si="9"/>
        <v>139464.04668105001</v>
      </c>
      <c r="O36" s="43">
        <f t="shared" si="10"/>
        <v>143618.29488006001</v>
      </c>
      <c r="P36" s="43">
        <f t="shared" si="11"/>
        <v>147772.54307907002</v>
      </c>
      <c r="Q36" s="43">
        <f t="shared" si="12"/>
        <v>151926.79127808003</v>
      </c>
      <c r="R36" s="43">
        <f t="shared" si="13"/>
        <v>156081.03947709</v>
      </c>
      <c r="S36" s="43">
        <f t="shared" si="14"/>
        <v>160235.28767610001</v>
      </c>
      <c r="T36" s="43">
        <f t="shared" si="15"/>
        <v>163202.60781825002</v>
      </c>
      <c r="U36" s="43">
        <f t="shared" si="24"/>
        <v>166169.9279604</v>
      </c>
      <c r="V36" s="43">
        <f t="shared" si="16"/>
        <v>167653.58803147502</v>
      </c>
      <c r="W36" s="43">
        <f t="shared" si="17"/>
        <v>169137.24810255002</v>
      </c>
      <c r="X36" s="43">
        <f t="shared" si="18"/>
        <v>170620.90817362501</v>
      </c>
      <c r="Y36" s="50">
        <f t="shared" si="19"/>
        <v>172104.5682447</v>
      </c>
      <c r="Z36" s="51">
        <f t="shared" si="20"/>
        <v>173588.22831577499</v>
      </c>
      <c r="AA36" s="51">
        <f t="shared" si="21"/>
        <v>175071.88838685001</v>
      </c>
      <c r="AB36" s="51">
        <f t="shared" si="22"/>
        <v>176555.548457925</v>
      </c>
      <c r="AC36" s="51">
        <f t="shared" si="23"/>
        <v>178039.208529</v>
      </c>
      <c r="AD36" s="52">
        <v>25</v>
      </c>
      <c r="AE36" s="8"/>
      <c r="AF36" s="8"/>
      <c r="AG36" s="75"/>
      <c r="AH36" s="75"/>
      <c r="AI36"/>
      <c r="AJ36"/>
      <c r="AK36"/>
      <c r="AL36"/>
      <c r="AM36"/>
      <c r="AN36"/>
      <c r="AO36"/>
    </row>
    <row r="37" spans="1:41" ht="12" customHeight="1" x14ac:dyDescent="0.25">
      <c r="A37" s="53">
        <v>26</v>
      </c>
      <c r="B37" s="42">
        <v>95041</v>
      </c>
      <c r="C37" s="42">
        <v>93330</v>
      </c>
      <c r="D37" s="43">
        <f t="shared" si="0"/>
        <v>126752.094937</v>
      </c>
      <c r="E37" s="43">
        <f t="shared" si="0"/>
        <v>124470.20781000001</v>
      </c>
      <c r="F37" s="42">
        <f t="shared" si="1"/>
        <v>111400.83598995001</v>
      </c>
      <c r="G37" s="43">
        <f t="shared" si="2"/>
        <v>115757.29326330002</v>
      </c>
      <c r="H37" s="43">
        <f t="shared" si="3"/>
        <v>120113.75053665</v>
      </c>
      <c r="I37" s="42">
        <f t="shared" si="4"/>
        <v>124470.20781000001</v>
      </c>
      <c r="J37" s="43">
        <f t="shared" si="5"/>
        <v>128826.66508335</v>
      </c>
      <c r="K37" s="43">
        <f t="shared" si="6"/>
        <v>133183.12235670001</v>
      </c>
      <c r="L37" s="43">
        <f t="shared" si="7"/>
        <v>137539.57963004999</v>
      </c>
      <c r="M37" s="43">
        <f t="shared" si="8"/>
        <v>141896.0369034</v>
      </c>
      <c r="N37" s="43">
        <f t="shared" si="9"/>
        <v>146252.49417675001</v>
      </c>
      <c r="O37" s="43">
        <f t="shared" si="10"/>
        <v>150608.95145009999</v>
      </c>
      <c r="P37" s="43">
        <f t="shared" si="11"/>
        <v>154965.40872345003</v>
      </c>
      <c r="Q37" s="43">
        <f t="shared" si="12"/>
        <v>159321.86599680001</v>
      </c>
      <c r="R37" s="43">
        <f t="shared" si="13"/>
        <v>163678.32327014999</v>
      </c>
      <c r="S37" s="43">
        <f t="shared" si="14"/>
        <v>168034.78054350003</v>
      </c>
      <c r="T37" s="43">
        <f t="shared" si="15"/>
        <v>171146.53573875001</v>
      </c>
      <c r="U37" s="43">
        <f t="shared" si="24"/>
        <v>174258.29093399999</v>
      </c>
      <c r="V37" s="43">
        <f t="shared" si="16"/>
        <v>175814.16853162501</v>
      </c>
      <c r="W37" s="43">
        <f t="shared" si="17"/>
        <v>177370.04612925003</v>
      </c>
      <c r="X37" s="43">
        <f t="shared" si="18"/>
        <v>178925.92372687501</v>
      </c>
      <c r="Y37" s="50">
        <f t="shared" si="19"/>
        <v>180481.8013245</v>
      </c>
      <c r="Z37" s="51">
        <f t="shared" si="20"/>
        <v>182037.67892212499</v>
      </c>
      <c r="AA37" s="51">
        <f t="shared" si="21"/>
        <v>183593.55651975001</v>
      </c>
      <c r="AB37" s="51">
        <f t="shared" si="22"/>
        <v>185149.43411737503</v>
      </c>
      <c r="AC37" s="51">
        <f t="shared" si="23"/>
        <v>186705.31171500002</v>
      </c>
      <c r="AD37" s="52">
        <v>26</v>
      </c>
      <c r="AE37" s="8"/>
      <c r="AF37" s="8"/>
      <c r="AG37" s="75"/>
      <c r="AH37" s="143"/>
      <c r="AI37"/>
      <c r="AJ37"/>
      <c r="AK37"/>
      <c r="AL37"/>
      <c r="AM37"/>
      <c r="AN37"/>
      <c r="AO37"/>
    </row>
    <row r="38" spans="1:41" ht="12" customHeight="1" x14ac:dyDescent="0.25">
      <c r="A38" s="53">
        <v>27</v>
      </c>
      <c r="B38" s="42">
        <v>99627</v>
      </c>
      <c r="C38" s="42">
        <v>97834</v>
      </c>
      <c r="D38" s="43">
        <f t="shared" si="0"/>
        <v>132868.24593900001</v>
      </c>
      <c r="E38" s="43">
        <f t="shared" si="0"/>
        <v>130476.998938</v>
      </c>
      <c r="F38" s="42">
        <f t="shared" si="1"/>
        <v>116776.91404951</v>
      </c>
      <c r="G38" s="43">
        <f t="shared" si="2"/>
        <v>121343.60901234001</v>
      </c>
      <c r="H38" s="43">
        <f t="shared" si="3"/>
        <v>125910.30397517</v>
      </c>
      <c r="I38" s="42">
        <f t="shared" si="4"/>
        <v>130476.998938</v>
      </c>
      <c r="J38" s="43">
        <f t="shared" si="5"/>
        <v>135043.69390083</v>
      </c>
      <c r="K38" s="43">
        <f t="shared" si="6"/>
        <v>139610.38886366002</v>
      </c>
      <c r="L38" s="43">
        <f t="shared" si="7"/>
        <v>144177.08382649001</v>
      </c>
      <c r="M38" s="43">
        <f t="shared" si="8"/>
        <v>148743.77878932</v>
      </c>
      <c r="N38" s="43">
        <f t="shared" si="9"/>
        <v>153310.47375215002</v>
      </c>
      <c r="O38" s="43">
        <f t="shared" si="10"/>
        <v>157877.16871498001</v>
      </c>
      <c r="P38" s="43">
        <f t="shared" si="11"/>
        <v>162443.86367781003</v>
      </c>
      <c r="Q38" s="43">
        <f t="shared" si="12"/>
        <v>167010.55864064</v>
      </c>
      <c r="R38" s="43">
        <f t="shared" si="13"/>
        <v>171577.25360346999</v>
      </c>
      <c r="S38" s="43">
        <f t="shared" si="14"/>
        <v>176143.94856630001</v>
      </c>
      <c r="T38" s="43">
        <f t="shared" si="15"/>
        <v>179405.87353975</v>
      </c>
      <c r="U38" s="43">
        <f t="shared" si="24"/>
        <v>182667.79851319999</v>
      </c>
      <c r="V38" s="43">
        <f t="shared" si="16"/>
        <v>184298.76099992503</v>
      </c>
      <c r="W38" s="43">
        <f t="shared" si="17"/>
        <v>185929.72348665001</v>
      </c>
      <c r="X38" s="43">
        <f t="shared" si="18"/>
        <v>187560.68597337502</v>
      </c>
      <c r="Y38" s="50">
        <f t="shared" si="19"/>
        <v>189191.6484601</v>
      </c>
      <c r="Z38" s="51">
        <f t="shared" si="20"/>
        <v>190822.61094682501</v>
      </c>
      <c r="AA38" s="51">
        <f t="shared" si="21"/>
        <v>192453.57343355002</v>
      </c>
      <c r="AB38" s="51">
        <f t="shared" si="22"/>
        <v>194084.53592027503</v>
      </c>
      <c r="AC38" s="51">
        <f t="shared" si="23"/>
        <v>195715.49840700001</v>
      </c>
      <c r="AD38" s="52">
        <v>27</v>
      </c>
      <c r="AE38" s="8"/>
      <c r="AF38" s="8"/>
      <c r="AG38" s="8"/>
      <c r="AH38"/>
      <c r="AI38"/>
      <c r="AJ38"/>
      <c r="AK38"/>
      <c r="AL38"/>
      <c r="AM38"/>
      <c r="AN38"/>
      <c r="AO38"/>
    </row>
    <row r="39" spans="1:41" ht="12" customHeight="1" x14ac:dyDescent="0.25">
      <c r="A39" s="53">
        <v>28</v>
      </c>
      <c r="B39" s="42">
        <v>104388</v>
      </c>
      <c r="C39" s="42">
        <v>102509</v>
      </c>
      <c r="D39" s="43">
        <f t="shared" si="0"/>
        <v>139217.78691600001</v>
      </c>
      <c r="E39" s="43">
        <f t="shared" si="0"/>
        <v>136711.84541299997</v>
      </c>
      <c r="F39" s="42">
        <f t="shared" si="1"/>
        <v>122357.10164463498</v>
      </c>
      <c r="G39" s="43">
        <f t="shared" si="2"/>
        <v>127142.01623408998</v>
      </c>
      <c r="H39" s="43">
        <f t="shared" si="3"/>
        <v>131926.93082354497</v>
      </c>
      <c r="I39" s="42">
        <f t="shared" si="4"/>
        <v>136711.84541299997</v>
      </c>
      <c r="J39" s="43">
        <f t="shared" si="5"/>
        <v>141496.76000245498</v>
      </c>
      <c r="K39" s="43">
        <f t="shared" si="6"/>
        <v>146281.67459190998</v>
      </c>
      <c r="L39" s="43">
        <f t="shared" si="7"/>
        <v>151066.58918136498</v>
      </c>
      <c r="M39" s="43">
        <f t="shared" si="8"/>
        <v>155851.50377081995</v>
      </c>
      <c r="N39" s="43">
        <f t="shared" si="9"/>
        <v>160636.41836027498</v>
      </c>
      <c r="O39" s="43">
        <f t="shared" si="10"/>
        <v>165421.33294972996</v>
      </c>
      <c r="P39" s="43">
        <f t="shared" si="11"/>
        <v>170206.24753918499</v>
      </c>
      <c r="Q39" s="43">
        <f t="shared" si="12"/>
        <v>174991.16212863996</v>
      </c>
      <c r="R39" s="43">
        <f t="shared" si="13"/>
        <v>179776.07671809496</v>
      </c>
      <c r="S39" s="43">
        <f t="shared" si="14"/>
        <v>184560.99130754996</v>
      </c>
      <c r="T39" s="43">
        <f t="shared" si="15"/>
        <v>187978.78744287498</v>
      </c>
      <c r="U39" s="43">
        <f t="shared" si="24"/>
        <v>191396.58357819996</v>
      </c>
      <c r="V39" s="43">
        <f t="shared" si="16"/>
        <v>193105.48164586248</v>
      </c>
      <c r="W39" s="43">
        <f t="shared" si="17"/>
        <v>194814.37971352498</v>
      </c>
      <c r="X39" s="43">
        <f t="shared" si="18"/>
        <v>196523.27778118747</v>
      </c>
      <c r="Y39" s="50">
        <f t="shared" si="19"/>
        <v>198232.17584884996</v>
      </c>
      <c r="Z39" s="51">
        <f t="shared" si="20"/>
        <v>199941.07391651245</v>
      </c>
      <c r="AA39" s="51">
        <f t="shared" si="21"/>
        <v>201649.97198417498</v>
      </c>
      <c r="AB39" s="51">
        <f t="shared" si="22"/>
        <v>203358.87005183747</v>
      </c>
      <c r="AC39" s="51">
        <f t="shared" si="23"/>
        <v>205067.76811949996</v>
      </c>
      <c r="AD39" s="52">
        <v>28</v>
      </c>
      <c r="AE39" s="8"/>
      <c r="AF39" s="8"/>
      <c r="AG39" s="8"/>
      <c r="AH39"/>
      <c r="AI39"/>
      <c r="AJ39"/>
      <c r="AK39"/>
      <c r="AL39"/>
      <c r="AM39"/>
      <c r="AN39"/>
      <c r="AO39"/>
    </row>
    <row r="40" spans="1:41" ht="12" customHeight="1" x14ac:dyDescent="0.25">
      <c r="A40" s="53">
        <v>29</v>
      </c>
      <c r="B40" s="42">
        <v>109327</v>
      </c>
      <c r="C40" s="42">
        <v>107359</v>
      </c>
      <c r="D40" s="43">
        <f t="shared" si="0"/>
        <v>145804.71883900001</v>
      </c>
      <c r="E40" s="43">
        <f t="shared" si="0"/>
        <v>143180.08186300003</v>
      </c>
      <c r="F40" s="42">
        <f t="shared" si="1"/>
        <v>128146.17326738503</v>
      </c>
      <c r="G40" s="43">
        <f t="shared" si="2"/>
        <v>133157.47613259003</v>
      </c>
      <c r="H40" s="43">
        <f t="shared" si="3"/>
        <v>138168.77899779502</v>
      </c>
      <c r="I40" s="42">
        <f t="shared" si="4"/>
        <v>143180.08186300003</v>
      </c>
      <c r="J40" s="43">
        <f t="shared" si="5"/>
        <v>148191.38472820501</v>
      </c>
      <c r="K40" s="43">
        <f t="shared" si="6"/>
        <v>153202.68759341005</v>
      </c>
      <c r="L40" s="43">
        <f t="shared" si="7"/>
        <v>158213.99045861504</v>
      </c>
      <c r="M40" s="43">
        <f t="shared" si="8"/>
        <v>163225.29332382002</v>
      </c>
      <c r="N40" s="43">
        <f t="shared" si="9"/>
        <v>168236.59618902503</v>
      </c>
      <c r="O40" s="43">
        <f t="shared" si="10"/>
        <v>173247.89905423002</v>
      </c>
      <c r="P40" s="43">
        <f t="shared" si="11"/>
        <v>178259.20191943506</v>
      </c>
      <c r="Q40" s="43">
        <f t="shared" si="12"/>
        <v>183270.50478464004</v>
      </c>
      <c r="R40" s="43">
        <f t="shared" si="13"/>
        <v>188281.80764984502</v>
      </c>
      <c r="S40" s="43">
        <f t="shared" si="14"/>
        <v>193293.11051505004</v>
      </c>
      <c r="T40" s="43">
        <f t="shared" si="15"/>
        <v>196872.61256162505</v>
      </c>
      <c r="U40" s="43">
        <f t="shared" si="24"/>
        <v>200452.11460820003</v>
      </c>
      <c r="V40" s="43">
        <f t="shared" si="16"/>
        <v>202241.86563148754</v>
      </c>
      <c r="W40" s="43">
        <f t="shared" si="17"/>
        <v>204031.61665477505</v>
      </c>
      <c r="X40" s="43">
        <f t="shared" si="18"/>
        <v>205821.36767806255</v>
      </c>
      <c r="Y40" s="50">
        <f t="shared" si="19"/>
        <v>207611.11870135003</v>
      </c>
      <c r="Z40" s="51">
        <f t="shared" si="20"/>
        <v>209400.86972463754</v>
      </c>
      <c r="AA40" s="51">
        <f t="shared" si="21"/>
        <v>211190.62074792504</v>
      </c>
      <c r="AB40" s="51">
        <f t="shared" si="22"/>
        <v>212980.37177121255</v>
      </c>
      <c r="AC40" s="51">
        <f t="shared" si="23"/>
        <v>214770.12279450003</v>
      </c>
      <c r="AD40" s="52">
        <v>29</v>
      </c>
      <c r="AE40" s="8"/>
      <c r="AF40" s="8"/>
      <c r="AG40" s="8"/>
      <c r="AH40"/>
      <c r="AI40"/>
      <c r="AJ40"/>
      <c r="AK40"/>
      <c r="AL40"/>
      <c r="AM40"/>
      <c r="AN40"/>
      <c r="AO40"/>
    </row>
    <row r="41" spans="1:41" ht="12" customHeight="1" x14ac:dyDescent="0.25">
      <c r="A41" s="41">
        <v>30</v>
      </c>
      <c r="B41" s="57">
        <v>114444</v>
      </c>
      <c r="C41" s="57">
        <v>112384</v>
      </c>
      <c r="D41" s="51">
        <f t="shared" si="0"/>
        <v>152629.041708</v>
      </c>
      <c r="E41" s="51">
        <f t="shared" si="0"/>
        <v>149881.70828800002</v>
      </c>
      <c r="F41" s="57">
        <f t="shared" si="1"/>
        <v>134144.12891776001</v>
      </c>
      <c r="G41" s="51">
        <f t="shared" si="2"/>
        <v>139389.98870784004</v>
      </c>
      <c r="H41" s="51">
        <f t="shared" si="3"/>
        <v>144635.84849792003</v>
      </c>
      <c r="I41" s="57">
        <f t="shared" si="4"/>
        <v>149881.70828800002</v>
      </c>
      <c r="J41" s="51">
        <f t="shared" si="5"/>
        <v>155127.56807808002</v>
      </c>
      <c r="K41" s="51">
        <f t="shared" si="6"/>
        <v>160373.42786816004</v>
      </c>
      <c r="L41" s="51">
        <f t="shared" si="7"/>
        <v>165619.28765824003</v>
      </c>
      <c r="M41" s="51">
        <f t="shared" si="8"/>
        <v>170865.14744832</v>
      </c>
      <c r="N41" s="51">
        <f t="shared" si="9"/>
        <v>176111.00723840002</v>
      </c>
      <c r="O41" s="51">
        <f t="shared" si="10"/>
        <v>181356.86702848002</v>
      </c>
      <c r="P41" s="51">
        <f t="shared" si="11"/>
        <v>186602.72681856004</v>
      </c>
      <c r="Q41" s="51">
        <f t="shared" si="12"/>
        <v>191848.58660864003</v>
      </c>
      <c r="R41" s="51">
        <f t="shared" si="13"/>
        <v>197094.44639872003</v>
      </c>
      <c r="S41" s="51">
        <f t="shared" si="14"/>
        <v>202340.30618880005</v>
      </c>
      <c r="T41" s="51">
        <f t="shared" si="15"/>
        <v>206087.34889600004</v>
      </c>
      <c r="U41" s="51">
        <f t="shared" si="24"/>
        <v>209834.39160320003</v>
      </c>
      <c r="V41" s="43">
        <f t="shared" si="16"/>
        <v>211707.91295680005</v>
      </c>
      <c r="W41" s="43">
        <f t="shared" si="17"/>
        <v>213581.43431040004</v>
      </c>
      <c r="X41" s="43">
        <f t="shared" si="18"/>
        <v>215454.95566400004</v>
      </c>
      <c r="Y41" s="50">
        <f t="shared" si="19"/>
        <v>217328.47701760003</v>
      </c>
      <c r="Z41" s="51">
        <f t="shared" si="20"/>
        <v>219201.99837120002</v>
      </c>
      <c r="AA41" s="51">
        <f t="shared" si="21"/>
        <v>221075.51972480005</v>
      </c>
      <c r="AB41" s="51">
        <f t="shared" si="22"/>
        <v>222949.04107840004</v>
      </c>
      <c r="AC41" s="51">
        <f t="shared" si="23"/>
        <v>224822.56243200004</v>
      </c>
      <c r="AD41" s="52">
        <v>30</v>
      </c>
      <c r="AE41" s="8"/>
      <c r="AF41" s="8"/>
      <c r="AG41" s="8"/>
      <c r="AH41"/>
      <c r="AI41"/>
      <c r="AJ41"/>
      <c r="AK41"/>
      <c r="AL41"/>
      <c r="AM41"/>
      <c r="AN41"/>
      <c r="AO41"/>
    </row>
    <row r="42" spans="1:41" ht="12" customHeight="1" thickBot="1" x14ac:dyDescent="0.3">
      <c r="A42" s="58">
        <v>31</v>
      </c>
      <c r="B42" s="59">
        <v>119744</v>
      </c>
      <c r="C42" s="59">
        <v>117589</v>
      </c>
      <c r="D42" s="60">
        <f t="shared" si="0"/>
        <v>159697.42380799999</v>
      </c>
      <c r="E42" s="60">
        <f t="shared" si="0"/>
        <v>156823.39297300001</v>
      </c>
      <c r="F42" s="59">
        <f t="shared" si="1"/>
        <v>140356.936710835</v>
      </c>
      <c r="G42" s="60">
        <f>SUM(E42*0.93)</f>
        <v>145845.75546489001</v>
      </c>
      <c r="H42" s="60">
        <f>SUM(E42*0.965)</f>
        <v>151334.574218945</v>
      </c>
      <c r="I42" s="59">
        <f>E42</f>
        <v>156823.39297300001</v>
      </c>
      <c r="J42" s="60">
        <f>SUM(E42*1.035)</f>
        <v>162312.21172705499</v>
      </c>
      <c r="K42" s="60">
        <f>SUM(E42*1.07)</f>
        <v>167801.03048111001</v>
      </c>
      <c r="L42" s="60">
        <f>SUM(E42*1.105)</f>
        <v>173289.84923516502</v>
      </c>
      <c r="M42" s="60">
        <f>SUM(E42*1.14)</f>
        <v>178778.66798922</v>
      </c>
      <c r="N42" s="60">
        <f>SUM(E42*1.175)</f>
        <v>184267.48674327502</v>
      </c>
      <c r="O42" s="60">
        <f>SUM(E42*1.21)</f>
        <v>189756.30549733</v>
      </c>
      <c r="P42" s="60">
        <f>SUM(E42*1.245)</f>
        <v>195245.12425138502</v>
      </c>
      <c r="Q42" s="60">
        <f>SUM(E42*1.28)</f>
        <v>200733.94300544003</v>
      </c>
      <c r="R42" s="60">
        <f>SUM(E42*1.315)</f>
        <v>206222.76175949501</v>
      </c>
      <c r="S42" s="60">
        <f>SUM(E42*1.35)</f>
        <v>211711.58051355003</v>
      </c>
      <c r="T42" s="60">
        <f>SUM(E42*1.375)</f>
        <v>215632.16533787502</v>
      </c>
      <c r="U42" s="60">
        <f>SUM(E42*1.4)</f>
        <v>219552.75016220001</v>
      </c>
      <c r="V42" s="61">
        <f t="shared" si="16"/>
        <v>221513.04257436254</v>
      </c>
      <c r="W42" s="61">
        <f t="shared" si="17"/>
        <v>223473.33498652501</v>
      </c>
      <c r="X42" s="61">
        <f t="shared" si="18"/>
        <v>225433.6273986875</v>
      </c>
      <c r="Y42" s="62">
        <f t="shared" si="19"/>
        <v>227393.91981085</v>
      </c>
      <c r="Z42" s="61">
        <f t="shared" si="20"/>
        <v>229354.2122230125</v>
      </c>
      <c r="AA42" s="61">
        <f t="shared" si="21"/>
        <v>231314.50463517502</v>
      </c>
      <c r="AB42" s="61">
        <f t="shared" si="22"/>
        <v>233274.79704733752</v>
      </c>
      <c r="AC42" s="61">
        <f t="shared" si="23"/>
        <v>235235.08945950001</v>
      </c>
      <c r="AD42" s="63">
        <v>31</v>
      </c>
      <c r="AE42" s="8"/>
      <c r="AF42" s="7"/>
      <c r="AG42" s="8"/>
      <c r="AH42"/>
      <c r="AI42"/>
      <c r="AJ42"/>
      <c r="AK42"/>
      <c r="AL42"/>
      <c r="AM42"/>
      <c r="AN42"/>
      <c r="AO42"/>
    </row>
    <row r="43" spans="1:41" ht="10.15" customHeight="1" thickBot="1" x14ac:dyDescent="0.3">
      <c r="A43" s="64"/>
      <c r="B43" s="65"/>
      <c r="C43" s="65"/>
      <c r="D43" s="1"/>
      <c r="E43" s="1"/>
      <c r="F43" s="1"/>
      <c r="G43" s="1"/>
      <c r="H43" s="1"/>
      <c r="I43" s="1"/>
      <c r="J43" s="1"/>
      <c r="K43" s="1"/>
      <c r="L43" s="1"/>
      <c r="M43" s="1"/>
      <c r="N43" s="1"/>
      <c r="O43" s="1"/>
      <c r="P43" s="1"/>
      <c r="Q43" s="1"/>
      <c r="R43" s="1"/>
      <c r="S43" s="1"/>
      <c r="T43" s="1"/>
      <c r="U43" s="1"/>
      <c r="V43" s="1"/>
      <c r="W43" s="1"/>
      <c r="X43" s="1"/>
      <c r="Y43" s="1"/>
      <c r="Z43" s="1"/>
      <c r="AA43" s="1"/>
      <c r="AB43" s="1"/>
      <c r="AC43" s="1"/>
      <c r="AD43" s="5"/>
      <c r="AF43" s="8"/>
      <c r="AG43" s="8"/>
      <c r="AH43"/>
      <c r="AI43"/>
      <c r="AJ43"/>
      <c r="AK43"/>
      <c r="AL43"/>
      <c r="AM43"/>
      <c r="AN43"/>
      <c r="AO43"/>
    </row>
    <row r="44" spans="1:41" ht="15.75" thickBot="1" x14ac:dyDescent="0.3">
      <c r="A44" s="66" t="s">
        <v>40</v>
      </c>
      <c r="B44" s="65"/>
      <c r="C44" s="65"/>
      <c r="D44" s="1"/>
      <c r="E44" s="1"/>
      <c r="F44" s="1"/>
      <c r="G44" s="1"/>
      <c r="H44" s="1"/>
      <c r="I44" s="1"/>
      <c r="J44" s="1"/>
      <c r="K44" s="1"/>
      <c r="L44" s="1"/>
      <c r="M44" s="1"/>
      <c r="N44" s="1"/>
      <c r="O44" s="1"/>
      <c r="P44" s="1"/>
      <c r="Q44" s="1"/>
      <c r="V44" s="67">
        <v>2024</v>
      </c>
      <c r="W44" s="68" t="s">
        <v>41</v>
      </c>
      <c r="X44" s="69"/>
      <c r="Y44" s="69"/>
      <c r="Z44" s="69"/>
      <c r="AA44" s="69"/>
      <c r="AB44" s="69"/>
      <c r="AC44" s="70">
        <v>123.10680000000001</v>
      </c>
      <c r="AE44" s="71" t="s">
        <v>42</v>
      </c>
      <c r="AG44" s="8"/>
      <c r="AH44" s="72"/>
      <c r="AI44"/>
      <c r="AJ44" s="73">
        <v>102.8</v>
      </c>
      <c r="AK44"/>
      <c r="AL44"/>
      <c r="AM44"/>
      <c r="AN44"/>
      <c r="AO44"/>
    </row>
    <row r="45" spans="1:41" x14ac:dyDescent="0.25">
      <c r="A45" s="66" t="s">
        <v>43</v>
      </c>
      <c r="B45" s="65"/>
      <c r="C45" s="65"/>
      <c r="D45" s="1"/>
      <c r="E45" s="1"/>
      <c r="F45" s="1"/>
      <c r="G45" s="1"/>
      <c r="H45" s="1"/>
      <c r="I45" s="1"/>
      <c r="J45" s="1"/>
      <c r="K45" s="1"/>
      <c r="L45" s="1"/>
      <c r="M45" s="1"/>
      <c r="N45" s="1"/>
      <c r="O45" s="1"/>
      <c r="P45" s="1"/>
      <c r="Q45" s="1"/>
      <c r="R45" s="74"/>
      <c r="S45" s="75"/>
      <c r="T45" s="157"/>
      <c r="U45" s="157"/>
      <c r="V45" s="157"/>
      <c r="W45" s="157"/>
      <c r="X45" s="157"/>
      <c r="Y45" s="157"/>
      <c r="Z45" s="157"/>
      <c r="AA45" s="157"/>
      <c r="AB45" s="157"/>
      <c r="AC45" s="157"/>
      <c r="AD45" s="5"/>
      <c r="AE45" s="8"/>
      <c r="AF45" s="8"/>
      <c r="AG45" s="8"/>
      <c r="AH45"/>
      <c r="AI45"/>
      <c r="AJ45"/>
      <c r="AK45"/>
      <c r="AL45"/>
      <c r="AM45"/>
      <c r="AN45"/>
      <c r="AO45"/>
    </row>
    <row r="46" spans="1:41" x14ac:dyDescent="0.25">
      <c r="A46" s="66"/>
      <c r="B46" s="65"/>
      <c r="C46" s="144"/>
      <c r="D46" s="1"/>
      <c r="E46" s="1"/>
      <c r="F46" s="1" t="s">
        <v>70</v>
      </c>
      <c r="G46" s="1"/>
      <c r="H46" s="1"/>
      <c r="I46" s="1"/>
      <c r="J46" s="1"/>
      <c r="K46" s="1"/>
      <c r="L46" s="1"/>
      <c r="M46" s="1"/>
      <c r="N46" s="1"/>
      <c r="S46" s="1" t="s">
        <v>71</v>
      </c>
      <c r="T46" s="1"/>
      <c r="U46" s="1"/>
      <c r="V46" s="74"/>
      <c r="W46" s="77"/>
      <c r="X46" s="74"/>
      <c r="Y46" s="74"/>
      <c r="Z46" s="74"/>
      <c r="AA46" s="74"/>
      <c r="AB46" s="74"/>
      <c r="AC46" s="78">
        <v>121.3</v>
      </c>
      <c r="AD46" s="5"/>
      <c r="AE46" s="8"/>
      <c r="AF46" s="8"/>
      <c r="AG46" s="145"/>
      <c r="AH46"/>
      <c r="AI46"/>
      <c r="AJ46"/>
      <c r="AK46"/>
      <c r="AL46"/>
      <c r="AM46"/>
      <c r="AN46"/>
      <c r="AO46"/>
    </row>
    <row r="47" spans="1:41" x14ac:dyDescent="0.25">
      <c r="A47" s="66"/>
      <c r="B47" s="65"/>
      <c r="C47" s="79"/>
      <c r="D47" s="1"/>
      <c r="E47" s="1"/>
      <c r="F47" s="1" t="s">
        <v>72</v>
      </c>
      <c r="G47" s="1"/>
      <c r="H47" s="1"/>
      <c r="I47" s="1"/>
      <c r="J47" s="1"/>
      <c r="K47" s="1"/>
      <c r="L47" s="1"/>
      <c r="M47" s="1"/>
      <c r="N47" s="77"/>
      <c r="T47" s="1"/>
      <c r="U47" s="1"/>
      <c r="V47" s="74"/>
      <c r="AC47" s="80"/>
      <c r="AH47"/>
      <c r="AI47"/>
      <c r="AJ47"/>
      <c r="AK47"/>
      <c r="AL47"/>
      <c r="AM47"/>
      <c r="AN47"/>
      <c r="AO47"/>
    </row>
    <row r="48" spans="1:41" x14ac:dyDescent="0.25">
      <c r="A48" s="2" t="s">
        <v>0</v>
      </c>
      <c r="B48" s="3"/>
      <c r="C48" s="3"/>
      <c r="D48" s="4"/>
      <c r="E48" s="4"/>
      <c r="F48" s="4"/>
      <c r="G48" s="3"/>
      <c r="H48" s="3"/>
      <c r="I48" s="3"/>
      <c r="J48" s="3"/>
      <c r="K48" s="3"/>
      <c r="L48" s="3"/>
      <c r="AC48" s="6" t="str">
        <f>AC1</f>
        <v>5.12.2023/rj</v>
      </c>
      <c r="AD48" s="7"/>
      <c r="AH48"/>
      <c r="AI48"/>
      <c r="AJ48"/>
      <c r="AK48"/>
      <c r="AL48"/>
      <c r="AM48"/>
      <c r="AN48"/>
      <c r="AO48"/>
    </row>
    <row r="49" spans="1:41" ht="6" customHeight="1" x14ac:dyDescent="0.25">
      <c r="A49" s="3"/>
      <c r="B49" s="3"/>
      <c r="C49" s="3"/>
      <c r="D49" s="4"/>
      <c r="E49" s="4"/>
      <c r="F49" s="4"/>
      <c r="G49" s="3"/>
      <c r="H49" s="3"/>
      <c r="I49" s="3"/>
      <c r="J49" s="3"/>
      <c r="K49" s="3"/>
      <c r="L49" s="3"/>
      <c r="AF49" t="s">
        <v>1</v>
      </c>
      <c r="AH49"/>
      <c r="AI49"/>
      <c r="AJ49"/>
      <c r="AK49"/>
      <c r="AL49"/>
      <c r="AM49"/>
      <c r="AN49"/>
      <c r="AO49"/>
    </row>
    <row r="50" spans="1:41" ht="18" x14ac:dyDescent="0.25">
      <c r="A50" s="9" t="str">
        <f>A3</f>
        <v>Lohntabelle 2024</v>
      </c>
      <c r="B50" s="3"/>
      <c r="C50" s="3"/>
      <c r="D50" s="4"/>
      <c r="E50" s="4"/>
      <c r="F50" s="4"/>
      <c r="G50" s="3"/>
      <c r="H50" s="3"/>
      <c r="I50" s="3"/>
      <c r="J50" s="3"/>
      <c r="K50" s="3"/>
      <c r="L50" s="3"/>
      <c r="AE50" s="7"/>
      <c r="AF50" s="7"/>
      <c r="AG50" s="7"/>
      <c r="AH50"/>
      <c r="AI50"/>
      <c r="AJ50"/>
      <c r="AK50"/>
      <c r="AL50"/>
      <c r="AM50"/>
      <c r="AN50"/>
      <c r="AO50"/>
    </row>
    <row r="51" spans="1:41" ht="7.15" customHeight="1" x14ac:dyDescent="0.25">
      <c r="A51" s="3"/>
      <c r="B51" s="3"/>
      <c r="C51" s="3"/>
      <c r="D51" s="4"/>
      <c r="E51" s="4"/>
      <c r="F51" s="4"/>
      <c r="G51" s="3"/>
      <c r="H51" s="3"/>
      <c r="I51" s="3"/>
      <c r="J51" s="3"/>
      <c r="K51" s="3"/>
      <c r="L51" s="3"/>
      <c r="AE51" s="7"/>
      <c r="AF51" s="7"/>
      <c r="AG51" s="7"/>
      <c r="AH51"/>
      <c r="AI51"/>
      <c r="AJ51"/>
      <c r="AK51"/>
      <c r="AL51"/>
      <c r="AM51"/>
      <c r="AN51"/>
      <c r="AO51"/>
    </row>
    <row r="52" spans="1:41" ht="12" customHeight="1" x14ac:dyDescent="0.25">
      <c r="A52" s="10" t="s">
        <v>73</v>
      </c>
      <c r="B52" s="3"/>
      <c r="C52" s="3"/>
      <c r="D52" s="4"/>
      <c r="E52" s="4"/>
      <c r="F52" s="4"/>
      <c r="G52" s="3"/>
      <c r="H52" s="3"/>
      <c r="I52" s="3"/>
      <c r="J52" s="3"/>
      <c r="K52" s="3"/>
      <c r="L52" s="3"/>
      <c r="AD52" s="7"/>
      <c r="AE52" s="7"/>
      <c r="AF52" s="7"/>
      <c r="AG52" s="7"/>
      <c r="AH52"/>
      <c r="AI52"/>
      <c r="AJ52"/>
      <c r="AK52"/>
      <c r="AL52"/>
      <c r="AM52"/>
      <c r="AN52"/>
      <c r="AO52"/>
    </row>
    <row r="53" spans="1:41" ht="11.45" customHeight="1" x14ac:dyDescent="0.25">
      <c r="A53" s="11" t="s">
        <v>2</v>
      </c>
      <c r="B53" s="3"/>
      <c r="C53" s="3"/>
      <c r="D53" s="4"/>
      <c r="E53" s="12"/>
      <c r="F53" s="4"/>
      <c r="G53" s="3"/>
      <c r="H53" s="13"/>
      <c r="I53" s="3"/>
      <c r="J53" s="3"/>
      <c r="K53" s="3"/>
      <c r="L53" s="3"/>
      <c r="V53" s="8" t="s">
        <v>1</v>
      </c>
      <c r="X53" s="8" t="s">
        <v>1</v>
      </c>
      <c r="AE53" s="7"/>
      <c r="AF53" s="7"/>
      <c r="AG53" s="7"/>
      <c r="AH53"/>
      <c r="AI53"/>
      <c r="AJ53"/>
      <c r="AK53"/>
      <c r="AL53"/>
      <c r="AM53"/>
      <c r="AN53"/>
      <c r="AO53"/>
    </row>
    <row r="54" spans="1:41" ht="6" customHeight="1" thickBot="1" x14ac:dyDescent="0.3">
      <c r="AE54" s="7"/>
      <c r="AF54" s="7"/>
      <c r="AG54" s="7"/>
      <c r="AH54"/>
      <c r="AI54"/>
      <c r="AJ54"/>
      <c r="AK54"/>
      <c r="AL54"/>
      <c r="AM54"/>
      <c r="AN54"/>
      <c r="AO54"/>
    </row>
    <row r="55" spans="1:41" x14ac:dyDescent="0.25">
      <c r="A55" s="14" t="s">
        <v>4</v>
      </c>
      <c r="B55" s="15"/>
      <c r="C55" s="16" t="s">
        <v>1</v>
      </c>
      <c r="D55" s="17"/>
      <c r="E55" s="17"/>
      <c r="F55" s="18" t="s">
        <v>5</v>
      </c>
      <c r="G55" s="19"/>
      <c r="H55" s="19"/>
      <c r="I55" s="16" t="s">
        <v>6</v>
      </c>
      <c r="J55" s="19"/>
      <c r="K55" s="19"/>
      <c r="L55" s="19"/>
      <c r="M55" s="19"/>
      <c r="N55" s="19"/>
      <c r="O55" s="19"/>
      <c r="P55" s="19"/>
      <c r="Q55" s="19"/>
      <c r="R55" s="19"/>
      <c r="S55" s="19"/>
      <c r="T55" s="19"/>
      <c r="U55" s="19"/>
      <c r="V55" s="19"/>
      <c r="W55" s="19"/>
      <c r="X55" s="19"/>
      <c r="Y55" s="19"/>
      <c r="Z55" s="20"/>
      <c r="AA55" s="20"/>
      <c r="AB55" s="20"/>
      <c r="AC55" s="21"/>
      <c r="AD55" s="22" t="s">
        <v>4</v>
      </c>
      <c r="AE55" s="7"/>
      <c r="AF55" s="7"/>
      <c r="AG55" s="7"/>
      <c r="AH55"/>
      <c r="AI55"/>
      <c r="AJ55"/>
      <c r="AK55"/>
      <c r="AL55"/>
      <c r="AM55"/>
      <c r="AN55"/>
      <c r="AO55"/>
    </row>
    <row r="56" spans="1:41" x14ac:dyDescent="0.25">
      <c r="A56" s="23"/>
      <c r="B56" s="23"/>
      <c r="C56" s="23"/>
      <c r="D56" s="24"/>
      <c r="E56" s="24"/>
      <c r="F56" s="25" t="s">
        <v>7</v>
      </c>
      <c r="G56" s="26"/>
      <c r="H56" s="26"/>
      <c r="I56" s="23" t="s">
        <v>7</v>
      </c>
      <c r="J56" s="26"/>
      <c r="K56" s="26"/>
      <c r="L56" s="26"/>
      <c r="M56" s="26"/>
      <c r="N56" s="26"/>
      <c r="O56" s="26"/>
      <c r="P56" s="26"/>
      <c r="Q56" s="26"/>
      <c r="R56" s="26"/>
      <c r="S56" s="26"/>
      <c r="T56" s="27" t="s">
        <v>8</v>
      </c>
      <c r="U56" s="26"/>
      <c r="V56" s="27" t="s">
        <v>9</v>
      </c>
      <c r="W56" s="26"/>
      <c r="X56" s="26"/>
      <c r="Y56" s="26"/>
      <c r="Z56" s="28"/>
      <c r="AA56" s="28"/>
      <c r="AB56" s="28"/>
      <c r="AC56" s="29"/>
      <c r="AD56" s="30"/>
      <c r="AE56" s="7"/>
      <c r="AF56" s="7"/>
      <c r="AG56" s="7"/>
      <c r="AH56"/>
      <c r="AI56"/>
      <c r="AJ56"/>
      <c r="AK56"/>
      <c r="AL56"/>
      <c r="AM56"/>
      <c r="AN56"/>
      <c r="AO56"/>
    </row>
    <row r="57" spans="1:41" x14ac:dyDescent="0.25">
      <c r="A57" s="31" t="s">
        <v>1</v>
      </c>
      <c r="B57" s="31" t="s">
        <v>10</v>
      </c>
      <c r="C57" s="31" t="s">
        <v>11</v>
      </c>
      <c r="D57" s="32" t="s">
        <v>12</v>
      </c>
      <c r="E57" s="33" t="s">
        <v>13</v>
      </c>
      <c r="F57" s="34" t="s">
        <v>14</v>
      </c>
      <c r="G57" s="35" t="s">
        <v>15</v>
      </c>
      <c r="H57" s="35" t="s">
        <v>16</v>
      </c>
      <c r="I57" s="31" t="s">
        <v>17</v>
      </c>
      <c r="J57" s="35" t="s">
        <v>18</v>
      </c>
      <c r="K57" s="35" t="s">
        <v>19</v>
      </c>
      <c r="L57" s="35" t="s">
        <v>20</v>
      </c>
      <c r="M57" s="35" t="s">
        <v>21</v>
      </c>
      <c r="N57" s="35" t="s">
        <v>22</v>
      </c>
      <c r="O57" s="35" t="s">
        <v>23</v>
      </c>
      <c r="P57" s="35" t="s">
        <v>24</v>
      </c>
      <c r="Q57" s="35" t="s">
        <v>25</v>
      </c>
      <c r="R57" s="35" t="s">
        <v>26</v>
      </c>
      <c r="S57" s="35" t="s">
        <v>27</v>
      </c>
      <c r="T57" s="35" t="s">
        <v>28</v>
      </c>
      <c r="U57" s="35" t="s">
        <v>29</v>
      </c>
      <c r="V57" s="35" t="s">
        <v>30</v>
      </c>
      <c r="W57" s="35" t="s">
        <v>31</v>
      </c>
      <c r="X57" s="35" t="s">
        <v>32</v>
      </c>
      <c r="Y57" s="36" t="s">
        <v>33</v>
      </c>
      <c r="Z57" s="37" t="s">
        <v>34</v>
      </c>
      <c r="AA57" s="37" t="s">
        <v>35</v>
      </c>
      <c r="AB57" s="37" t="s">
        <v>36</v>
      </c>
      <c r="AC57" s="37" t="s">
        <v>37</v>
      </c>
      <c r="AD57" s="38" t="s">
        <v>1</v>
      </c>
      <c r="AE57" s="7"/>
      <c r="AF57" s="7"/>
      <c r="AG57" s="7"/>
      <c r="AH57"/>
      <c r="AI57"/>
      <c r="AJ57"/>
      <c r="AK57"/>
      <c r="AL57"/>
      <c r="AM57"/>
      <c r="AN57"/>
      <c r="AO57"/>
    </row>
    <row r="58" spans="1:41" ht="6" customHeight="1" x14ac:dyDescent="0.25">
      <c r="A58" s="81"/>
      <c r="B58" s="82" t="s">
        <v>38</v>
      </c>
      <c r="C58" s="82"/>
      <c r="D58" s="83" t="s">
        <v>39</v>
      </c>
      <c r="E58" s="84"/>
      <c r="F58" s="85"/>
      <c r="G58" s="86"/>
      <c r="H58" s="86"/>
      <c r="I58" s="81"/>
      <c r="J58" s="86"/>
      <c r="K58" s="86"/>
      <c r="L58" s="86"/>
      <c r="M58" s="86"/>
      <c r="N58" s="86"/>
      <c r="O58" s="86"/>
      <c r="P58" s="86"/>
      <c r="Q58" s="86"/>
      <c r="R58" s="86"/>
      <c r="S58" s="86"/>
      <c r="T58" s="35"/>
      <c r="U58" s="35"/>
      <c r="V58" s="35"/>
      <c r="W58" s="35"/>
      <c r="X58" s="35"/>
      <c r="Y58" s="36"/>
      <c r="Z58" s="40"/>
      <c r="AA58" s="40"/>
      <c r="AB58" s="40"/>
      <c r="AC58" s="40"/>
      <c r="AD58" s="87"/>
      <c r="AE58" s="7"/>
      <c r="AF58" s="7"/>
      <c r="AG58" s="7"/>
      <c r="AH58"/>
      <c r="AI58"/>
      <c r="AJ58"/>
      <c r="AK58"/>
      <c r="AL58"/>
      <c r="AM58"/>
      <c r="AN58"/>
      <c r="AO58"/>
    </row>
    <row r="59" spans="1:41" ht="12" customHeight="1" x14ac:dyDescent="0.25">
      <c r="A59" s="88">
        <v>1</v>
      </c>
      <c r="B59" s="89">
        <v>30377</v>
      </c>
      <c r="C59" s="89">
        <f>C12</f>
        <v>29830</v>
      </c>
      <c r="D59" s="90">
        <f t="shared" ref="D59:D89" si="25">B59/12*13*$AC$44/100</f>
        <v>40512.498689</v>
      </c>
      <c r="E59" s="146">
        <f t="shared" ref="E59:E89" si="26">C59/12*$AC$44/100</f>
        <v>3060.2298700000001</v>
      </c>
      <c r="F59" s="147">
        <f>SUM(E59*0.895)</f>
        <v>2738.90573365</v>
      </c>
      <c r="G59" s="148">
        <f>SUM(E59*0.93)</f>
        <v>2846.0137791000002</v>
      </c>
      <c r="H59" s="148">
        <f>SUM(E59*0.965)</f>
        <v>2953.1218245499999</v>
      </c>
      <c r="I59" s="149">
        <f t="shared" ref="I59:I88" si="27">E59</f>
        <v>3060.2298700000001</v>
      </c>
      <c r="J59" s="150">
        <f>SUM(E59*1.035)</f>
        <v>3167.3379154499999</v>
      </c>
      <c r="K59" s="94">
        <f>SUM(E59*1.07)</f>
        <v>3274.4459609000005</v>
      </c>
      <c r="L59" s="94">
        <f>SUM(E59*1.105)</f>
        <v>3381.5540063500002</v>
      </c>
      <c r="M59" s="95">
        <f>SUM(E59*1.14)</f>
        <v>3488.6620518</v>
      </c>
      <c r="N59" s="95">
        <f>SUM(E59*1.175)</f>
        <v>3595.7700972500002</v>
      </c>
      <c r="O59" s="95">
        <f>SUM(E59*1.21)</f>
        <v>3702.8781426999999</v>
      </c>
      <c r="P59" s="96">
        <f>SUM(E59*1.245)</f>
        <v>3809.9861881500005</v>
      </c>
      <c r="Q59" s="96">
        <f>SUM(E59*1.28)</f>
        <v>3917.0942336000003</v>
      </c>
      <c r="R59" s="96">
        <f>SUM(E59*1.315)</f>
        <v>4024.20227905</v>
      </c>
      <c r="S59" s="96">
        <f>SUM(E59*1.35)</f>
        <v>4131.3103245000002</v>
      </c>
      <c r="T59" s="97">
        <f>SUM(E59*1.375)</f>
        <v>4207.8160712500003</v>
      </c>
      <c r="U59" s="97">
        <f>SUM(E59*1.4)</f>
        <v>4284.3218180000003</v>
      </c>
      <c r="V59" s="97">
        <f>SUM(E59*1.4125)</f>
        <v>4322.5746913750008</v>
      </c>
      <c r="W59" s="97">
        <f>SUM(E59*1.425)</f>
        <v>4360.8275647500004</v>
      </c>
      <c r="X59" s="97">
        <f>SUM(E59*1.4375)</f>
        <v>4399.080438125</v>
      </c>
      <c r="Y59" s="97">
        <f>SUM($E59*1.45)</f>
        <v>4437.3333115000005</v>
      </c>
      <c r="Z59" s="97">
        <f>SUM($E59*1.4625)</f>
        <v>4475.5861848750001</v>
      </c>
      <c r="AA59" s="97">
        <f>SUM($E59*1.475)</f>
        <v>4513.8390582500006</v>
      </c>
      <c r="AB59" s="97">
        <f>SUM($E59*1.4875)</f>
        <v>4552.0919316250001</v>
      </c>
      <c r="AC59" s="97">
        <f>SUM($E59*1.5)</f>
        <v>4590.3448050000006</v>
      </c>
      <c r="AD59" s="98">
        <v>1</v>
      </c>
      <c r="AE59" s="7"/>
      <c r="AF59" s="7"/>
      <c r="AG59" s="7"/>
      <c r="AH59"/>
      <c r="AI59"/>
      <c r="AJ59"/>
      <c r="AK59"/>
      <c r="AL59"/>
      <c r="AM59"/>
      <c r="AN59"/>
      <c r="AO59"/>
    </row>
    <row r="60" spans="1:41" ht="12" customHeight="1" x14ac:dyDescent="0.25">
      <c r="A60" s="99">
        <v>2</v>
      </c>
      <c r="B60" s="89">
        <v>31385</v>
      </c>
      <c r="C60" s="89">
        <f t="shared" ref="C60:C89" si="28">C13</f>
        <v>30820</v>
      </c>
      <c r="D60" s="90">
        <f t="shared" si="25"/>
        <v>41856.824945</v>
      </c>
      <c r="E60" s="90">
        <f t="shared" si="26"/>
        <v>3161.7929800000002</v>
      </c>
      <c r="F60" s="151">
        <f t="shared" ref="F60:F89" si="29">SUM(E60*0.895)</f>
        <v>2829.8047171000003</v>
      </c>
      <c r="G60" s="148">
        <f t="shared" ref="G60:G88" si="30">SUM(E60*0.93)</f>
        <v>2940.4674714000002</v>
      </c>
      <c r="H60" s="148">
        <f t="shared" ref="H60:H88" si="31">SUM(E60*0.965)</f>
        <v>3051.1302257000002</v>
      </c>
      <c r="I60" s="149">
        <f t="shared" si="27"/>
        <v>3161.7929800000002</v>
      </c>
      <c r="J60" s="94">
        <f t="shared" ref="J60:J88" si="32">SUM(E60*1.035)</f>
        <v>3272.4557343000001</v>
      </c>
      <c r="K60" s="94">
        <f t="shared" ref="K60:K88" si="33">SUM(E60*1.07)</f>
        <v>3383.1184886000005</v>
      </c>
      <c r="L60" s="95">
        <f t="shared" ref="L60:L88" si="34">SUM(E60*1.105)</f>
        <v>3493.7812429000001</v>
      </c>
      <c r="M60" s="95">
        <f t="shared" ref="M60:M88" si="35">SUM(E60*1.14)</f>
        <v>3604.4439972</v>
      </c>
      <c r="N60" s="95">
        <f t="shared" ref="N60:N88" si="36">SUM(E60*1.175)</f>
        <v>3715.1067515000004</v>
      </c>
      <c r="O60" s="95">
        <f t="shared" ref="O60:O88" si="37">SUM(E60*1.21)</f>
        <v>3825.7695057999999</v>
      </c>
      <c r="P60" s="96">
        <f t="shared" ref="P60:P88" si="38">SUM(E60*1.245)</f>
        <v>3936.4322601000003</v>
      </c>
      <c r="Q60" s="96">
        <f t="shared" ref="Q60:Q88" si="39">SUM(E60*1.28)</f>
        <v>4047.0950144000003</v>
      </c>
      <c r="R60" s="96">
        <f t="shared" ref="R60:R88" si="40">SUM(E60*1.315)</f>
        <v>4157.7577687000003</v>
      </c>
      <c r="S60" s="96">
        <f t="shared" ref="S60:S88" si="41">SUM(E60*1.35)</f>
        <v>4268.4205230000007</v>
      </c>
      <c r="T60" s="97">
        <f t="shared" ref="T60:T89" si="42">SUM(E60*1.375)</f>
        <v>4347.4653475000005</v>
      </c>
      <c r="U60" s="97">
        <f t="shared" ref="U60:U89" si="43">SUM(E60*1.4)</f>
        <v>4426.5101720000002</v>
      </c>
      <c r="V60" s="97">
        <f t="shared" ref="V60:V89" si="44">SUM(E60*1.4125)</f>
        <v>4466.0325842500006</v>
      </c>
      <c r="W60" s="97">
        <f t="shared" ref="W60:W89" si="45">SUM(E60*1.425)</f>
        <v>4505.5549965</v>
      </c>
      <c r="X60" s="97">
        <f t="shared" ref="X60:X89" si="46">SUM(E60*1.4375)</f>
        <v>4545.0774087500004</v>
      </c>
      <c r="Y60" s="97">
        <f t="shared" ref="Y60:Y89" si="47">SUM($E60*1.45)</f>
        <v>4584.5998209999998</v>
      </c>
      <c r="Z60" s="97">
        <f t="shared" ref="Z60:Z89" si="48">SUM($E60*1.4625)</f>
        <v>4624.1222332500001</v>
      </c>
      <c r="AA60" s="97">
        <f t="shared" ref="AA60:AA89" si="49">SUM($E60*1.475)</f>
        <v>4663.6446455000005</v>
      </c>
      <c r="AB60" s="97">
        <f t="shared" ref="AB60:AB89" si="50">SUM($E60*1.4875)</f>
        <v>4703.1670577500008</v>
      </c>
      <c r="AC60" s="97">
        <f t="shared" ref="AC60:AC89" si="51">SUM($E60*1.5)</f>
        <v>4742.6894700000003</v>
      </c>
      <c r="AD60" s="98">
        <v>2</v>
      </c>
      <c r="AE60" s="7"/>
      <c r="AF60" s="7"/>
      <c r="AG60" s="7"/>
      <c r="AH60"/>
      <c r="AI60"/>
      <c r="AJ60"/>
      <c r="AK60"/>
      <c r="AL60"/>
      <c r="AM60"/>
      <c r="AN60"/>
      <c r="AO60"/>
    </row>
    <row r="61" spans="1:41" ht="12" customHeight="1" x14ac:dyDescent="0.25">
      <c r="A61" s="99">
        <v>3</v>
      </c>
      <c r="B61" s="89">
        <v>32502</v>
      </c>
      <c r="C61" s="89">
        <f t="shared" si="28"/>
        <v>31917</v>
      </c>
      <c r="D61" s="90">
        <f t="shared" si="25"/>
        <v>43346.519813999999</v>
      </c>
      <c r="E61" s="90">
        <f t="shared" si="26"/>
        <v>3274.3331130000001</v>
      </c>
      <c r="F61" s="151">
        <f t="shared" si="29"/>
        <v>2930.5281361350003</v>
      </c>
      <c r="G61" s="148">
        <f t="shared" si="30"/>
        <v>3045.1297950900002</v>
      </c>
      <c r="H61" s="150">
        <f t="shared" si="31"/>
        <v>3159.7314540450002</v>
      </c>
      <c r="I61" s="101">
        <f t="shared" si="27"/>
        <v>3274.3331130000001</v>
      </c>
      <c r="J61" s="94">
        <f t="shared" si="32"/>
        <v>3388.9347719550001</v>
      </c>
      <c r="K61" s="94">
        <f t="shared" si="33"/>
        <v>3503.5364309100005</v>
      </c>
      <c r="L61" s="95">
        <f t="shared" si="34"/>
        <v>3618.138089865</v>
      </c>
      <c r="M61" s="95">
        <f t="shared" si="35"/>
        <v>3732.7397488199999</v>
      </c>
      <c r="N61" s="95">
        <f t="shared" si="36"/>
        <v>3847.3414077750003</v>
      </c>
      <c r="O61" s="95">
        <f t="shared" si="37"/>
        <v>3961.9430667299998</v>
      </c>
      <c r="P61" s="96">
        <f t="shared" si="38"/>
        <v>4076.5447256850007</v>
      </c>
      <c r="Q61" s="96">
        <f t="shared" si="39"/>
        <v>4191.1463846400002</v>
      </c>
      <c r="R61" s="96">
        <f t="shared" si="40"/>
        <v>4305.7480435950001</v>
      </c>
      <c r="S61" s="96">
        <f t="shared" si="41"/>
        <v>4420.3497025500001</v>
      </c>
      <c r="T61" s="97">
        <f t="shared" si="42"/>
        <v>4502.2080303749999</v>
      </c>
      <c r="U61" s="97">
        <f t="shared" si="43"/>
        <v>4584.0663581999997</v>
      </c>
      <c r="V61" s="97">
        <f t="shared" si="44"/>
        <v>4624.9955221125001</v>
      </c>
      <c r="W61" s="97">
        <f t="shared" si="45"/>
        <v>4665.9246860250005</v>
      </c>
      <c r="X61" s="97">
        <f t="shared" si="46"/>
        <v>4706.8538499374999</v>
      </c>
      <c r="Y61" s="97">
        <f t="shared" si="47"/>
        <v>4747.7830138500003</v>
      </c>
      <c r="Z61" s="97">
        <f t="shared" si="48"/>
        <v>4788.7121777624998</v>
      </c>
      <c r="AA61" s="97">
        <f t="shared" si="49"/>
        <v>4829.6413416750001</v>
      </c>
      <c r="AB61" s="97">
        <f t="shared" si="50"/>
        <v>4870.5705055875005</v>
      </c>
      <c r="AC61" s="97">
        <f t="shared" si="51"/>
        <v>4911.4996695</v>
      </c>
      <c r="AD61" s="98">
        <v>3</v>
      </c>
      <c r="AE61" s="7"/>
      <c r="AF61" s="7"/>
      <c r="AG61" s="7"/>
      <c r="AH61"/>
      <c r="AI61"/>
      <c r="AJ61"/>
    </row>
    <row r="62" spans="1:41" ht="12" customHeight="1" x14ac:dyDescent="0.25">
      <c r="A62" s="99">
        <v>4</v>
      </c>
      <c r="B62" s="89">
        <v>33730</v>
      </c>
      <c r="C62" s="89">
        <f t="shared" si="28"/>
        <v>33123</v>
      </c>
      <c r="D62" s="90">
        <f t="shared" si="25"/>
        <v>44984.25061000001</v>
      </c>
      <c r="E62" s="90">
        <f t="shared" si="26"/>
        <v>3398.0554470000002</v>
      </c>
      <c r="F62" s="151">
        <f t="shared" si="29"/>
        <v>3041.2596250650004</v>
      </c>
      <c r="G62" s="150">
        <f t="shared" si="30"/>
        <v>3160.1915657100003</v>
      </c>
      <c r="H62" s="94">
        <f t="shared" si="31"/>
        <v>3279.1235063550002</v>
      </c>
      <c r="I62" s="101">
        <f t="shared" si="27"/>
        <v>3398.0554470000002</v>
      </c>
      <c r="J62" s="94">
        <f t="shared" si="32"/>
        <v>3516.9873876450001</v>
      </c>
      <c r="K62" s="94">
        <f t="shared" si="33"/>
        <v>3635.9193282900005</v>
      </c>
      <c r="L62" s="95">
        <f t="shared" si="34"/>
        <v>3754.851268935</v>
      </c>
      <c r="M62" s="95">
        <f t="shared" si="35"/>
        <v>3873.7832095799999</v>
      </c>
      <c r="N62" s="95">
        <f t="shared" si="36"/>
        <v>3992.7151502250003</v>
      </c>
      <c r="O62" s="95">
        <f t="shared" si="37"/>
        <v>4111.6470908700003</v>
      </c>
      <c r="P62" s="96">
        <f t="shared" si="38"/>
        <v>4230.5790315150007</v>
      </c>
      <c r="Q62" s="96">
        <f t="shared" si="39"/>
        <v>4349.5109721600002</v>
      </c>
      <c r="R62" s="96">
        <f t="shared" si="40"/>
        <v>4468.4429128049997</v>
      </c>
      <c r="S62" s="96">
        <f t="shared" si="41"/>
        <v>4587.374853450001</v>
      </c>
      <c r="T62" s="97">
        <f t="shared" si="42"/>
        <v>4672.3262396250002</v>
      </c>
      <c r="U62" s="97">
        <f t="shared" si="43"/>
        <v>4757.2776258000004</v>
      </c>
      <c r="V62" s="97">
        <f t="shared" si="44"/>
        <v>4799.7533188875004</v>
      </c>
      <c r="W62" s="97">
        <f t="shared" si="45"/>
        <v>4842.2290119750005</v>
      </c>
      <c r="X62" s="97">
        <f t="shared" si="46"/>
        <v>4884.7047050625006</v>
      </c>
      <c r="Y62" s="97">
        <f t="shared" si="47"/>
        <v>4927.1803981499997</v>
      </c>
      <c r="Z62" s="97">
        <f t="shared" si="48"/>
        <v>4969.6560912374998</v>
      </c>
      <c r="AA62" s="97">
        <f t="shared" si="49"/>
        <v>5012.1317843250008</v>
      </c>
      <c r="AB62" s="97">
        <f t="shared" si="50"/>
        <v>5054.6074774125</v>
      </c>
      <c r="AC62" s="97">
        <f t="shared" si="51"/>
        <v>5097.0831705000001</v>
      </c>
      <c r="AD62" s="98">
        <v>4</v>
      </c>
      <c r="AE62" s="7"/>
      <c r="AF62" s="7"/>
      <c r="AG62" s="7"/>
      <c r="AH62"/>
      <c r="AI62"/>
      <c r="AJ62"/>
    </row>
    <row r="63" spans="1:41" ht="12" customHeight="1" x14ac:dyDescent="0.25">
      <c r="A63" s="99">
        <v>5</v>
      </c>
      <c r="B63" s="89">
        <v>35073</v>
      </c>
      <c r="C63" s="89">
        <f t="shared" si="28"/>
        <v>34442</v>
      </c>
      <c r="D63" s="90">
        <f t="shared" si="25"/>
        <v>46775.351961</v>
      </c>
      <c r="E63" s="90">
        <f t="shared" si="26"/>
        <v>3533.3703379999997</v>
      </c>
      <c r="F63" s="149">
        <f t="shared" si="29"/>
        <v>3162.3664525099998</v>
      </c>
      <c r="G63" s="94">
        <f t="shared" si="30"/>
        <v>3286.0344143399998</v>
      </c>
      <c r="H63" s="94">
        <f t="shared" si="31"/>
        <v>3409.7023761699998</v>
      </c>
      <c r="I63" s="101">
        <f t="shared" si="27"/>
        <v>3533.3703379999997</v>
      </c>
      <c r="J63" s="94">
        <f t="shared" si="32"/>
        <v>3657.0382998299992</v>
      </c>
      <c r="K63" s="94">
        <f t="shared" si="33"/>
        <v>3780.7062616600001</v>
      </c>
      <c r="L63" s="95">
        <f t="shared" si="34"/>
        <v>3904.3742234899996</v>
      </c>
      <c r="M63" s="95">
        <f t="shared" si="35"/>
        <v>4028.0421853199991</v>
      </c>
      <c r="N63" s="95">
        <f t="shared" si="36"/>
        <v>4151.71014715</v>
      </c>
      <c r="O63" s="95">
        <f t="shared" si="37"/>
        <v>4275.3781089799995</v>
      </c>
      <c r="P63" s="96">
        <f t="shared" si="38"/>
        <v>4399.0460708099999</v>
      </c>
      <c r="Q63" s="96">
        <f t="shared" si="39"/>
        <v>4522.7140326399995</v>
      </c>
      <c r="R63" s="96">
        <f t="shared" si="40"/>
        <v>4646.3819944699999</v>
      </c>
      <c r="S63" s="96">
        <f t="shared" si="41"/>
        <v>4770.0499563000003</v>
      </c>
      <c r="T63" s="97">
        <f t="shared" si="42"/>
        <v>4858.38421475</v>
      </c>
      <c r="U63" s="97">
        <f t="shared" si="43"/>
        <v>4946.7184731999996</v>
      </c>
      <c r="V63" s="97">
        <f t="shared" si="44"/>
        <v>4990.8856024249999</v>
      </c>
      <c r="W63" s="97">
        <f t="shared" si="45"/>
        <v>5035.0527316500002</v>
      </c>
      <c r="X63" s="97">
        <f t="shared" si="46"/>
        <v>5079.2198608749995</v>
      </c>
      <c r="Y63" s="97">
        <f t="shared" si="47"/>
        <v>5123.3869900999998</v>
      </c>
      <c r="Z63" s="97">
        <f t="shared" si="48"/>
        <v>5167.5541193249992</v>
      </c>
      <c r="AA63" s="97">
        <f t="shared" si="49"/>
        <v>5211.7212485499995</v>
      </c>
      <c r="AB63" s="97">
        <f t="shared" si="50"/>
        <v>5255.8883777749998</v>
      </c>
      <c r="AC63" s="97">
        <f t="shared" si="51"/>
        <v>5300.0555069999991</v>
      </c>
      <c r="AD63" s="98">
        <v>5</v>
      </c>
      <c r="AE63" s="7"/>
      <c r="AF63" s="7"/>
      <c r="AG63" s="7"/>
      <c r="AH63"/>
      <c r="AI63"/>
      <c r="AJ63"/>
    </row>
    <row r="64" spans="1:41" ht="12" customHeight="1" x14ac:dyDescent="0.25">
      <c r="A64" s="99">
        <v>6</v>
      </c>
      <c r="B64" s="89">
        <v>36516</v>
      </c>
      <c r="C64" s="89">
        <f t="shared" si="28"/>
        <v>35859</v>
      </c>
      <c r="D64" s="90">
        <f t="shared" si="25"/>
        <v>48699.819012</v>
      </c>
      <c r="E64" s="90">
        <f t="shared" si="26"/>
        <v>3678.7389510000003</v>
      </c>
      <c r="F64" s="101">
        <f t="shared" si="29"/>
        <v>3292.4713611450002</v>
      </c>
      <c r="G64" s="94">
        <f t="shared" si="30"/>
        <v>3421.2272244300002</v>
      </c>
      <c r="H64" s="95">
        <f t="shared" si="31"/>
        <v>3549.9830877150002</v>
      </c>
      <c r="I64" s="102">
        <f t="shared" si="27"/>
        <v>3678.7389510000003</v>
      </c>
      <c r="J64" s="95">
        <f t="shared" si="32"/>
        <v>3807.4948142849998</v>
      </c>
      <c r="K64" s="95">
        <f t="shared" si="33"/>
        <v>3936.2506775700003</v>
      </c>
      <c r="L64" s="95">
        <f t="shared" si="34"/>
        <v>4065.0065408550004</v>
      </c>
      <c r="M64" s="95">
        <f t="shared" si="35"/>
        <v>4193.7624041400004</v>
      </c>
      <c r="N64" s="95">
        <f t="shared" si="36"/>
        <v>4322.5182674250009</v>
      </c>
      <c r="O64" s="95">
        <f t="shared" si="37"/>
        <v>4451.2741307100005</v>
      </c>
      <c r="P64" s="96">
        <f t="shared" si="38"/>
        <v>4580.029993995001</v>
      </c>
      <c r="Q64" s="96">
        <f t="shared" si="39"/>
        <v>4708.7858572800005</v>
      </c>
      <c r="R64" s="96">
        <f t="shared" si="40"/>
        <v>4837.5417205650001</v>
      </c>
      <c r="S64" s="96">
        <f t="shared" si="41"/>
        <v>4966.2975838500006</v>
      </c>
      <c r="T64" s="97">
        <f t="shared" si="42"/>
        <v>5058.266057625</v>
      </c>
      <c r="U64" s="97">
        <f t="shared" si="43"/>
        <v>5150.2345314000004</v>
      </c>
      <c r="V64" s="97">
        <f t="shared" si="44"/>
        <v>5196.218768287501</v>
      </c>
      <c r="W64" s="97">
        <f t="shared" si="45"/>
        <v>5242.2030051750007</v>
      </c>
      <c r="X64" s="97">
        <f t="shared" si="46"/>
        <v>5288.1872420625004</v>
      </c>
      <c r="Y64" s="97">
        <f t="shared" si="47"/>
        <v>5334.1714789500002</v>
      </c>
      <c r="Z64" s="97">
        <f t="shared" si="48"/>
        <v>5380.1557158374999</v>
      </c>
      <c r="AA64" s="97">
        <f t="shared" si="49"/>
        <v>5426.1399527250005</v>
      </c>
      <c r="AB64" s="97">
        <f t="shared" si="50"/>
        <v>5472.1241896125002</v>
      </c>
      <c r="AC64" s="97">
        <f t="shared" si="51"/>
        <v>5518.1084265000009</v>
      </c>
      <c r="AD64" s="98">
        <v>6</v>
      </c>
      <c r="AE64" s="7"/>
      <c r="AF64" s="7"/>
      <c r="AG64" s="7"/>
      <c r="AH64"/>
      <c r="AI64"/>
      <c r="AJ64"/>
    </row>
    <row r="65" spans="1:36" ht="12" customHeight="1" x14ac:dyDescent="0.25">
      <c r="A65" s="99">
        <v>7</v>
      </c>
      <c r="B65" s="89">
        <v>38119</v>
      </c>
      <c r="C65" s="89">
        <f t="shared" si="28"/>
        <v>37433</v>
      </c>
      <c r="D65" s="90">
        <f t="shared" si="25"/>
        <v>50837.671182999999</v>
      </c>
      <c r="E65" s="90">
        <f t="shared" si="26"/>
        <v>3840.2140370000002</v>
      </c>
      <c r="F65" s="101">
        <f t="shared" si="29"/>
        <v>3436.9915631150002</v>
      </c>
      <c r="G65" s="95">
        <f t="shared" si="30"/>
        <v>3571.3990544100002</v>
      </c>
      <c r="H65" s="95">
        <f t="shared" si="31"/>
        <v>3705.8065457050002</v>
      </c>
      <c r="I65" s="102">
        <f t="shared" si="27"/>
        <v>3840.2140370000002</v>
      </c>
      <c r="J65" s="95">
        <f t="shared" si="32"/>
        <v>3974.6215282949997</v>
      </c>
      <c r="K65" s="95">
        <f t="shared" si="33"/>
        <v>4109.0290195900006</v>
      </c>
      <c r="L65" s="95">
        <f t="shared" si="34"/>
        <v>4243.4365108849997</v>
      </c>
      <c r="M65" s="95">
        <f t="shared" si="35"/>
        <v>4377.8440021799997</v>
      </c>
      <c r="N65" s="95">
        <f t="shared" si="36"/>
        <v>4512.2514934750006</v>
      </c>
      <c r="O65" s="95">
        <f t="shared" si="37"/>
        <v>4646.6589847699997</v>
      </c>
      <c r="P65" s="96">
        <f t="shared" si="38"/>
        <v>4781.0664760650006</v>
      </c>
      <c r="Q65" s="96">
        <f t="shared" si="39"/>
        <v>4915.4739673600006</v>
      </c>
      <c r="R65" s="96">
        <f t="shared" si="40"/>
        <v>5049.8814586549997</v>
      </c>
      <c r="S65" s="96">
        <f t="shared" si="41"/>
        <v>5184.2889499500006</v>
      </c>
      <c r="T65" s="97">
        <f t="shared" si="42"/>
        <v>5280.2943008749999</v>
      </c>
      <c r="U65" s="97">
        <f t="shared" si="43"/>
        <v>5376.2996518</v>
      </c>
      <c r="V65" s="97">
        <f t="shared" si="44"/>
        <v>5424.3023272625005</v>
      </c>
      <c r="W65" s="97">
        <f t="shared" si="45"/>
        <v>5472.3050027250001</v>
      </c>
      <c r="X65" s="97">
        <f t="shared" si="46"/>
        <v>5520.3076781875006</v>
      </c>
      <c r="Y65" s="97">
        <f t="shared" si="47"/>
        <v>5568.3103536500003</v>
      </c>
      <c r="Z65" s="97">
        <f t="shared" si="48"/>
        <v>5616.3130291124999</v>
      </c>
      <c r="AA65" s="97">
        <f t="shared" si="49"/>
        <v>5664.3157045750004</v>
      </c>
      <c r="AB65" s="97">
        <f t="shared" si="50"/>
        <v>5712.3183800375009</v>
      </c>
      <c r="AC65" s="97">
        <f t="shared" si="51"/>
        <v>5760.3210555000005</v>
      </c>
      <c r="AD65" s="98">
        <v>7</v>
      </c>
      <c r="AE65" s="7"/>
      <c r="AF65" s="7"/>
      <c r="AG65" s="7"/>
      <c r="AH65"/>
      <c r="AI65"/>
      <c r="AJ65"/>
    </row>
    <row r="66" spans="1:36" ht="12" customHeight="1" x14ac:dyDescent="0.25">
      <c r="A66" s="99">
        <v>8</v>
      </c>
      <c r="B66" s="89">
        <v>39827</v>
      </c>
      <c r="C66" s="89">
        <f t="shared" si="28"/>
        <v>39110</v>
      </c>
      <c r="D66" s="90">
        <f t="shared" si="25"/>
        <v>53115.557339000006</v>
      </c>
      <c r="E66" s="90">
        <f t="shared" si="26"/>
        <v>4012.2557900000002</v>
      </c>
      <c r="F66" s="102">
        <f t="shared" si="29"/>
        <v>3590.9689320500001</v>
      </c>
      <c r="G66" s="95">
        <f t="shared" si="30"/>
        <v>3731.3978847000003</v>
      </c>
      <c r="H66" s="95">
        <f t="shared" si="31"/>
        <v>3871.82683735</v>
      </c>
      <c r="I66" s="102">
        <f t="shared" si="27"/>
        <v>4012.2557900000002</v>
      </c>
      <c r="J66" s="95">
        <f t="shared" si="32"/>
        <v>4152.6847426499999</v>
      </c>
      <c r="K66" s="95">
        <f t="shared" si="33"/>
        <v>4293.1136953000005</v>
      </c>
      <c r="L66" s="95">
        <f t="shared" si="34"/>
        <v>4433.5426479500002</v>
      </c>
      <c r="M66" s="95">
        <f t="shared" si="35"/>
        <v>4573.9716005999999</v>
      </c>
      <c r="N66" s="95">
        <f t="shared" si="36"/>
        <v>4714.4005532500005</v>
      </c>
      <c r="O66" s="95">
        <f t="shared" si="37"/>
        <v>4854.8295059000002</v>
      </c>
      <c r="P66" s="96">
        <f t="shared" si="38"/>
        <v>4995.2584585500008</v>
      </c>
      <c r="Q66" s="96">
        <f t="shared" si="39"/>
        <v>5135.6874112000005</v>
      </c>
      <c r="R66" s="96">
        <f t="shared" si="40"/>
        <v>5276.1163638500002</v>
      </c>
      <c r="S66" s="96">
        <f t="shared" si="41"/>
        <v>5416.5453165000008</v>
      </c>
      <c r="T66" s="97">
        <f t="shared" si="42"/>
        <v>5516.8517112500003</v>
      </c>
      <c r="U66" s="97">
        <f t="shared" si="43"/>
        <v>5617.1581059999999</v>
      </c>
      <c r="V66" s="97">
        <f t="shared" si="44"/>
        <v>5667.3113033750005</v>
      </c>
      <c r="W66" s="97">
        <f t="shared" si="45"/>
        <v>5717.4645007500003</v>
      </c>
      <c r="X66" s="97">
        <f t="shared" si="46"/>
        <v>5767.6176981250001</v>
      </c>
      <c r="Y66" s="97">
        <f t="shared" si="47"/>
        <v>5817.7708954999998</v>
      </c>
      <c r="Z66" s="97">
        <f t="shared" si="48"/>
        <v>5867.9240928749996</v>
      </c>
      <c r="AA66" s="97">
        <f t="shared" si="49"/>
        <v>5918.0772902500003</v>
      </c>
      <c r="AB66" s="97">
        <f t="shared" si="50"/>
        <v>5968.230487625</v>
      </c>
      <c r="AC66" s="97">
        <f t="shared" si="51"/>
        <v>6018.3836850000007</v>
      </c>
      <c r="AD66" s="98">
        <v>8</v>
      </c>
      <c r="AE66" s="7"/>
      <c r="AF66" s="7"/>
      <c r="AG66" s="7"/>
      <c r="AH66"/>
      <c r="AI66"/>
      <c r="AJ66"/>
    </row>
    <row r="67" spans="1:36" ht="12" customHeight="1" x14ac:dyDescent="0.25">
      <c r="A67" s="99">
        <v>9</v>
      </c>
      <c r="B67" s="89">
        <v>41663</v>
      </c>
      <c r="C67" s="89">
        <f t="shared" si="28"/>
        <v>40913</v>
      </c>
      <c r="D67" s="90">
        <f t="shared" si="25"/>
        <v>55564.151591000002</v>
      </c>
      <c r="E67" s="90">
        <f t="shared" si="26"/>
        <v>4197.2237570000007</v>
      </c>
      <c r="F67" s="103">
        <f t="shared" si="29"/>
        <v>3756.5152625150008</v>
      </c>
      <c r="G67" s="96">
        <f t="shared" si="30"/>
        <v>3903.4180940100009</v>
      </c>
      <c r="H67" s="96">
        <f t="shared" si="31"/>
        <v>4050.3209255050006</v>
      </c>
      <c r="I67" s="103">
        <f t="shared" si="27"/>
        <v>4197.2237570000007</v>
      </c>
      <c r="J67" s="96">
        <f t="shared" si="32"/>
        <v>4344.1265884950008</v>
      </c>
      <c r="K67" s="96">
        <f t="shared" si="33"/>
        <v>4491.0294199900009</v>
      </c>
      <c r="L67" s="96">
        <f t="shared" si="34"/>
        <v>4637.932251485001</v>
      </c>
      <c r="M67" s="96">
        <f t="shared" si="35"/>
        <v>4784.8350829800002</v>
      </c>
      <c r="N67" s="96">
        <f t="shared" si="36"/>
        <v>4931.7379144750012</v>
      </c>
      <c r="O67" s="96">
        <f t="shared" si="37"/>
        <v>5078.6407459700004</v>
      </c>
      <c r="P67" s="96">
        <f t="shared" si="38"/>
        <v>5225.5435774650014</v>
      </c>
      <c r="Q67" s="96">
        <f t="shared" si="39"/>
        <v>5372.4464089600006</v>
      </c>
      <c r="R67" s="96">
        <f t="shared" si="40"/>
        <v>5519.3492404550007</v>
      </c>
      <c r="S67" s="96">
        <f t="shared" si="41"/>
        <v>5666.2520719500017</v>
      </c>
      <c r="T67" s="97">
        <f t="shared" si="42"/>
        <v>5771.1826658750006</v>
      </c>
      <c r="U67" s="97">
        <f t="shared" si="43"/>
        <v>5876.1132598000004</v>
      </c>
      <c r="V67" s="97">
        <f t="shared" si="44"/>
        <v>5928.5785567625016</v>
      </c>
      <c r="W67" s="97">
        <f t="shared" si="45"/>
        <v>5981.0438537250011</v>
      </c>
      <c r="X67" s="97">
        <f t="shared" si="46"/>
        <v>6033.5091506875006</v>
      </c>
      <c r="Y67" s="97">
        <f t="shared" si="47"/>
        <v>6085.9744476500009</v>
      </c>
      <c r="Z67" s="97">
        <f t="shared" si="48"/>
        <v>6138.4397446125004</v>
      </c>
      <c r="AA67" s="97">
        <f t="shared" si="49"/>
        <v>6190.9050415750016</v>
      </c>
      <c r="AB67" s="97">
        <f t="shared" si="50"/>
        <v>6243.3703385375011</v>
      </c>
      <c r="AC67" s="97">
        <f t="shared" si="51"/>
        <v>6295.8356355000014</v>
      </c>
      <c r="AD67" s="98">
        <v>9</v>
      </c>
      <c r="AE67" s="7"/>
      <c r="AF67" s="7"/>
      <c r="AG67" s="7"/>
      <c r="AH67"/>
      <c r="AI67"/>
      <c r="AJ67"/>
    </row>
    <row r="68" spans="1:36" ht="12" customHeight="1" x14ac:dyDescent="0.25">
      <c r="A68" s="99">
        <v>10</v>
      </c>
      <c r="B68" s="89">
        <v>43630</v>
      </c>
      <c r="C68" s="89">
        <f t="shared" si="28"/>
        <v>42845</v>
      </c>
      <c r="D68" s="90">
        <f t="shared" si="25"/>
        <v>58187.45491</v>
      </c>
      <c r="E68" s="90">
        <f t="shared" si="26"/>
        <v>4395.4257050000006</v>
      </c>
      <c r="F68" s="103">
        <f t="shared" si="29"/>
        <v>3933.9060059750004</v>
      </c>
      <c r="G68" s="96">
        <f t="shared" si="30"/>
        <v>4087.7459056500006</v>
      </c>
      <c r="H68" s="96">
        <f t="shared" si="31"/>
        <v>4241.5858053250004</v>
      </c>
      <c r="I68" s="103">
        <f t="shared" si="27"/>
        <v>4395.4257050000006</v>
      </c>
      <c r="J68" s="96">
        <f t="shared" si="32"/>
        <v>4549.2656046749998</v>
      </c>
      <c r="K68" s="96">
        <f t="shared" si="33"/>
        <v>4703.105504350001</v>
      </c>
      <c r="L68" s="96">
        <f t="shared" si="34"/>
        <v>4856.9454040250002</v>
      </c>
      <c r="M68" s="96">
        <f t="shared" si="35"/>
        <v>5010.7853037000004</v>
      </c>
      <c r="N68" s="96">
        <f t="shared" si="36"/>
        <v>5164.6252033750006</v>
      </c>
      <c r="O68" s="96">
        <f t="shared" si="37"/>
        <v>5318.4651030500008</v>
      </c>
      <c r="P68" s="96">
        <f t="shared" si="38"/>
        <v>5472.305002725001</v>
      </c>
      <c r="Q68" s="96">
        <f t="shared" si="39"/>
        <v>5626.1449024000012</v>
      </c>
      <c r="R68" s="96">
        <f t="shared" si="40"/>
        <v>5779.9848020750005</v>
      </c>
      <c r="S68" s="96">
        <f t="shared" si="41"/>
        <v>5933.8247017500007</v>
      </c>
      <c r="T68" s="97">
        <f t="shared" si="42"/>
        <v>6043.7103443750011</v>
      </c>
      <c r="U68" s="97">
        <f t="shared" si="43"/>
        <v>6153.5959870000006</v>
      </c>
      <c r="V68" s="97">
        <f t="shared" si="44"/>
        <v>6208.5388083125008</v>
      </c>
      <c r="W68" s="97">
        <f t="shared" si="45"/>
        <v>6263.481629625001</v>
      </c>
      <c r="X68" s="97">
        <f t="shared" si="46"/>
        <v>6318.4244509375012</v>
      </c>
      <c r="Y68" s="97">
        <f t="shared" si="47"/>
        <v>6373.3672722500005</v>
      </c>
      <c r="Z68" s="97">
        <f t="shared" si="48"/>
        <v>6428.3100935625007</v>
      </c>
      <c r="AA68" s="97">
        <f t="shared" si="49"/>
        <v>6483.2529148750009</v>
      </c>
      <c r="AB68" s="97">
        <f t="shared" si="50"/>
        <v>6538.1957361875011</v>
      </c>
      <c r="AC68" s="97">
        <f t="shared" si="51"/>
        <v>6593.1385575000004</v>
      </c>
      <c r="AD68" s="98">
        <v>10</v>
      </c>
      <c r="AE68" s="7"/>
      <c r="AF68" s="7"/>
      <c r="AG68" s="7"/>
      <c r="AH68"/>
      <c r="AI68"/>
      <c r="AJ68"/>
    </row>
    <row r="69" spans="1:36" ht="12" customHeight="1" x14ac:dyDescent="0.25">
      <c r="A69" s="99">
        <v>11</v>
      </c>
      <c r="B69" s="89">
        <v>45731</v>
      </c>
      <c r="C69" s="89">
        <f t="shared" si="28"/>
        <v>44908</v>
      </c>
      <c r="D69" s="90">
        <f t="shared" si="25"/>
        <v>60989.468267000004</v>
      </c>
      <c r="E69" s="90">
        <f t="shared" si="26"/>
        <v>4607.0668120000009</v>
      </c>
      <c r="F69" s="103">
        <f t="shared" si="29"/>
        <v>4123.3247967400011</v>
      </c>
      <c r="G69" s="96">
        <f t="shared" si="30"/>
        <v>4284.5721351600014</v>
      </c>
      <c r="H69" s="96">
        <f t="shared" si="31"/>
        <v>4445.8194735800007</v>
      </c>
      <c r="I69" s="103">
        <f t="shared" si="27"/>
        <v>4607.0668120000009</v>
      </c>
      <c r="J69" s="96">
        <f t="shared" si="32"/>
        <v>4768.3141504200003</v>
      </c>
      <c r="K69" s="96">
        <f t="shared" si="33"/>
        <v>4929.5614888400014</v>
      </c>
      <c r="L69" s="96">
        <f t="shared" si="34"/>
        <v>5090.8088272600007</v>
      </c>
      <c r="M69" s="96">
        <f t="shared" si="35"/>
        <v>5252.056165680001</v>
      </c>
      <c r="N69" s="96">
        <f t="shared" si="36"/>
        <v>5413.3035041000012</v>
      </c>
      <c r="O69" s="96">
        <f t="shared" si="37"/>
        <v>5574.5508425200005</v>
      </c>
      <c r="P69" s="96">
        <f t="shared" si="38"/>
        <v>5735.7981809400017</v>
      </c>
      <c r="Q69" s="96">
        <f t="shared" si="39"/>
        <v>5897.045519360001</v>
      </c>
      <c r="R69" s="96">
        <f t="shared" si="40"/>
        <v>6058.2928577800012</v>
      </c>
      <c r="S69" s="96">
        <f t="shared" si="41"/>
        <v>6219.5401962000014</v>
      </c>
      <c r="T69" s="97">
        <f t="shared" si="42"/>
        <v>6334.7168665000008</v>
      </c>
      <c r="U69" s="97">
        <f t="shared" si="43"/>
        <v>6449.8935368000011</v>
      </c>
      <c r="V69" s="97">
        <f t="shared" si="44"/>
        <v>6507.4818719500017</v>
      </c>
      <c r="W69" s="97">
        <f t="shared" si="45"/>
        <v>6565.0702071000014</v>
      </c>
      <c r="X69" s="97">
        <f t="shared" si="46"/>
        <v>6622.6585422500011</v>
      </c>
      <c r="Y69" s="97">
        <f t="shared" si="47"/>
        <v>6680.2468774000008</v>
      </c>
      <c r="Z69" s="97">
        <f t="shared" si="48"/>
        <v>6737.8352125500005</v>
      </c>
      <c r="AA69" s="97">
        <f t="shared" si="49"/>
        <v>6795.423547700002</v>
      </c>
      <c r="AB69" s="97">
        <f t="shared" si="50"/>
        <v>6853.0118828500017</v>
      </c>
      <c r="AC69" s="97">
        <f t="shared" si="51"/>
        <v>6910.6002180000014</v>
      </c>
      <c r="AD69" s="98">
        <v>11</v>
      </c>
      <c r="AE69" s="7"/>
      <c r="AF69" s="7"/>
      <c r="AG69" s="7"/>
      <c r="AH69"/>
      <c r="AI69"/>
      <c r="AJ69"/>
    </row>
    <row r="70" spans="1:36" ht="12" customHeight="1" x14ac:dyDescent="0.25">
      <c r="A70" s="99">
        <v>12</v>
      </c>
      <c r="B70" s="89">
        <v>47966</v>
      </c>
      <c r="C70" s="89">
        <f t="shared" si="28"/>
        <v>47103</v>
      </c>
      <c r="D70" s="90">
        <f t="shared" si="25"/>
        <v>63970.191661999997</v>
      </c>
      <c r="E70" s="90">
        <f t="shared" si="26"/>
        <v>4832.249667</v>
      </c>
      <c r="F70" s="103">
        <f t="shared" si="29"/>
        <v>4324.8634519650004</v>
      </c>
      <c r="G70" s="96">
        <f t="shared" si="30"/>
        <v>4493.9921903100003</v>
      </c>
      <c r="H70" s="96">
        <f t="shared" si="31"/>
        <v>4663.1209286550002</v>
      </c>
      <c r="I70" s="103">
        <f t="shared" si="27"/>
        <v>4832.249667</v>
      </c>
      <c r="J70" s="96">
        <f t="shared" si="32"/>
        <v>5001.3784053449999</v>
      </c>
      <c r="K70" s="96">
        <f t="shared" si="33"/>
        <v>5170.5071436900007</v>
      </c>
      <c r="L70" s="96">
        <f t="shared" si="34"/>
        <v>5339.6358820349997</v>
      </c>
      <c r="M70" s="96">
        <f t="shared" si="35"/>
        <v>5508.7646203799995</v>
      </c>
      <c r="N70" s="96">
        <f t="shared" si="36"/>
        <v>5677.8933587250003</v>
      </c>
      <c r="O70" s="96">
        <f t="shared" si="37"/>
        <v>5847.0220970700002</v>
      </c>
      <c r="P70" s="96">
        <f t="shared" si="38"/>
        <v>6016.150835415001</v>
      </c>
      <c r="Q70" s="96">
        <f t="shared" si="39"/>
        <v>6185.2795737599999</v>
      </c>
      <c r="R70" s="96">
        <f t="shared" si="40"/>
        <v>6354.4083121049998</v>
      </c>
      <c r="S70" s="96">
        <f t="shared" si="41"/>
        <v>6523.5370504500006</v>
      </c>
      <c r="T70" s="97">
        <f t="shared" si="42"/>
        <v>6644.3432921250005</v>
      </c>
      <c r="U70" s="97">
        <f t="shared" si="43"/>
        <v>6765.1495337999995</v>
      </c>
      <c r="V70" s="97">
        <f t="shared" si="44"/>
        <v>6825.5526546375004</v>
      </c>
      <c r="W70" s="97">
        <f t="shared" si="45"/>
        <v>6885.9557754750003</v>
      </c>
      <c r="X70" s="97">
        <f t="shared" si="46"/>
        <v>6946.3588963125003</v>
      </c>
      <c r="Y70" s="97">
        <f t="shared" si="47"/>
        <v>7006.7620171500002</v>
      </c>
      <c r="Z70" s="97">
        <f t="shared" si="48"/>
        <v>7067.1651379874993</v>
      </c>
      <c r="AA70" s="97">
        <f t="shared" si="49"/>
        <v>7127.5682588250002</v>
      </c>
      <c r="AB70" s="97">
        <f t="shared" si="50"/>
        <v>7187.9713796625001</v>
      </c>
      <c r="AC70" s="97">
        <f t="shared" si="51"/>
        <v>7248.3745005000001</v>
      </c>
      <c r="AD70" s="98">
        <v>12</v>
      </c>
      <c r="AE70" s="7"/>
      <c r="AF70" s="7"/>
      <c r="AG70" s="7"/>
      <c r="AH70"/>
      <c r="AI70"/>
      <c r="AJ70"/>
    </row>
    <row r="71" spans="1:36" ht="12" customHeight="1" x14ac:dyDescent="0.25">
      <c r="A71" s="99">
        <v>13</v>
      </c>
      <c r="B71" s="89">
        <v>50342</v>
      </c>
      <c r="C71" s="89">
        <f t="shared" si="28"/>
        <v>49436</v>
      </c>
      <c r="D71" s="90">
        <f t="shared" si="25"/>
        <v>67138.960694000009</v>
      </c>
      <c r="E71" s="90">
        <f t="shared" si="26"/>
        <v>5071.5898040000002</v>
      </c>
      <c r="F71" s="103">
        <f t="shared" si="29"/>
        <v>4539.0728745800006</v>
      </c>
      <c r="G71" s="96">
        <f t="shared" si="30"/>
        <v>4716.5785177200005</v>
      </c>
      <c r="H71" s="96">
        <f t="shared" si="31"/>
        <v>4894.0841608600003</v>
      </c>
      <c r="I71" s="103">
        <f t="shared" si="27"/>
        <v>5071.5898040000002</v>
      </c>
      <c r="J71" s="96">
        <f t="shared" si="32"/>
        <v>5249.09544714</v>
      </c>
      <c r="K71" s="96">
        <f t="shared" si="33"/>
        <v>5426.6010902800008</v>
      </c>
      <c r="L71" s="96">
        <f t="shared" si="34"/>
        <v>5604.1067334199997</v>
      </c>
      <c r="M71" s="96">
        <f t="shared" si="35"/>
        <v>5781.6123765599996</v>
      </c>
      <c r="N71" s="96">
        <f t="shared" si="36"/>
        <v>5959.1180197000003</v>
      </c>
      <c r="O71" s="96">
        <f t="shared" si="37"/>
        <v>6136.6236628400002</v>
      </c>
      <c r="P71" s="96">
        <f t="shared" si="38"/>
        <v>6314.1293059800009</v>
      </c>
      <c r="Q71" s="96">
        <f t="shared" si="39"/>
        <v>6491.6349491200008</v>
      </c>
      <c r="R71" s="96">
        <f t="shared" si="40"/>
        <v>6669.1405922599997</v>
      </c>
      <c r="S71" s="96">
        <f t="shared" si="41"/>
        <v>6846.6462354000005</v>
      </c>
      <c r="T71" s="97">
        <f t="shared" si="42"/>
        <v>6973.4359805000004</v>
      </c>
      <c r="U71" s="97">
        <f t="shared" si="43"/>
        <v>7100.2257256000003</v>
      </c>
      <c r="V71" s="97">
        <f t="shared" si="44"/>
        <v>7163.6205981500007</v>
      </c>
      <c r="W71" s="97">
        <f t="shared" si="45"/>
        <v>7227.0154707000002</v>
      </c>
      <c r="X71" s="97">
        <f t="shared" si="46"/>
        <v>7290.4103432500006</v>
      </c>
      <c r="Y71" s="97">
        <f t="shared" si="47"/>
        <v>7353.8052158</v>
      </c>
      <c r="Z71" s="97">
        <f t="shared" si="48"/>
        <v>7417.2000883499995</v>
      </c>
      <c r="AA71" s="97">
        <f t="shared" si="49"/>
        <v>7480.5949609000008</v>
      </c>
      <c r="AB71" s="97">
        <f t="shared" si="50"/>
        <v>7543.9898334500003</v>
      </c>
      <c r="AC71" s="97">
        <f t="shared" si="51"/>
        <v>7607.3847060000007</v>
      </c>
      <c r="AD71" s="98">
        <v>13</v>
      </c>
      <c r="AE71" s="7"/>
      <c r="AF71" s="7"/>
      <c r="AG71" s="7"/>
      <c r="AH71"/>
      <c r="AI71"/>
      <c r="AJ71"/>
    </row>
    <row r="72" spans="1:36" ht="12" customHeight="1" x14ac:dyDescent="0.25">
      <c r="A72" s="99">
        <v>14</v>
      </c>
      <c r="B72" s="89">
        <v>52859</v>
      </c>
      <c r="C72" s="89">
        <f t="shared" si="28"/>
        <v>51908</v>
      </c>
      <c r="D72" s="90">
        <f t="shared" si="25"/>
        <v>70495.775363000008</v>
      </c>
      <c r="E72" s="90">
        <f t="shared" si="26"/>
        <v>5325.1898120000005</v>
      </c>
      <c r="F72" s="103">
        <f t="shared" si="29"/>
        <v>4766.0448817400002</v>
      </c>
      <c r="G72" s="96">
        <f t="shared" si="30"/>
        <v>4952.4265251600009</v>
      </c>
      <c r="H72" s="96">
        <f t="shared" si="31"/>
        <v>5138.8081685800007</v>
      </c>
      <c r="I72" s="103">
        <f t="shared" si="27"/>
        <v>5325.1898120000005</v>
      </c>
      <c r="J72" s="96">
        <f t="shared" si="32"/>
        <v>5511.5714554200003</v>
      </c>
      <c r="K72" s="96">
        <f t="shared" si="33"/>
        <v>5697.9530988400011</v>
      </c>
      <c r="L72" s="96">
        <f t="shared" si="34"/>
        <v>5884.3347422600009</v>
      </c>
      <c r="M72" s="96">
        <f t="shared" si="35"/>
        <v>6070.7163856799998</v>
      </c>
      <c r="N72" s="96">
        <f t="shared" si="36"/>
        <v>6257.0980291000005</v>
      </c>
      <c r="O72" s="96">
        <f t="shared" si="37"/>
        <v>6443.4796725200003</v>
      </c>
      <c r="P72" s="96">
        <f t="shared" si="38"/>
        <v>6629.8613159400011</v>
      </c>
      <c r="Q72" s="96">
        <f t="shared" si="39"/>
        <v>6816.2429593600009</v>
      </c>
      <c r="R72" s="96">
        <f t="shared" si="40"/>
        <v>7002.6246027800007</v>
      </c>
      <c r="S72" s="96">
        <f t="shared" si="41"/>
        <v>7189.0062462000014</v>
      </c>
      <c r="T72" s="97">
        <f t="shared" si="42"/>
        <v>7322.1359915000012</v>
      </c>
      <c r="U72" s="97">
        <f t="shared" si="43"/>
        <v>7455.2657368</v>
      </c>
      <c r="V72" s="97">
        <f t="shared" si="44"/>
        <v>7521.8306094500012</v>
      </c>
      <c r="W72" s="97">
        <f t="shared" si="45"/>
        <v>7588.3954821000007</v>
      </c>
      <c r="X72" s="97">
        <f t="shared" si="46"/>
        <v>7654.960354750001</v>
      </c>
      <c r="Y72" s="97">
        <f t="shared" si="47"/>
        <v>7721.5252274000004</v>
      </c>
      <c r="Z72" s="97">
        <f t="shared" si="48"/>
        <v>7788.0901000500007</v>
      </c>
      <c r="AA72" s="97">
        <f t="shared" si="49"/>
        <v>7854.6549727000011</v>
      </c>
      <c r="AB72" s="97">
        <f t="shared" si="50"/>
        <v>7921.2198453500014</v>
      </c>
      <c r="AC72" s="97">
        <f t="shared" si="51"/>
        <v>7987.7847180000008</v>
      </c>
      <c r="AD72" s="98">
        <v>14</v>
      </c>
      <c r="AE72" s="7"/>
      <c r="AF72" s="7"/>
      <c r="AG72" s="7"/>
      <c r="AH72"/>
      <c r="AI72"/>
      <c r="AJ72"/>
    </row>
    <row r="73" spans="1:36" ht="12" customHeight="1" x14ac:dyDescent="0.25">
      <c r="A73" s="99">
        <v>15</v>
      </c>
      <c r="B73" s="89">
        <v>55521</v>
      </c>
      <c r="C73" s="89">
        <f t="shared" si="28"/>
        <v>54522</v>
      </c>
      <c r="D73" s="90">
        <f t="shared" si="25"/>
        <v>74045.970297000007</v>
      </c>
      <c r="E73" s="90">
        <f t="shared" si="26"/>
        <v>5593.3574580000004</v>
      </c>
      <c r="F73" s="103">
        <f t="shared" si="29"/>
        <v>5006.0549249100004</v>
      </c>
      <c r="G73" s="96">
        <f t="shared" si="30"/>
        <v>5201.822435940001</v>
      </c>
      <c r="H73" s="96">
        <f t="shared" si="31"/>
        <v>5397.5899469699998</v>
      </c>
      <c r="I73" s="103">
        <f t="shared" si="27"/>
        <v>5593.3574580000004</v>
      </c>
      <c r="J73" s="96">
        <f t="shared" si="32"/>
        <v>5789.1249690300001</v>
      </c>
      <c r="K73" s="96">
        <f t="shared" si="33"/>
        <v>5984.8924800600007</v>
      </c>
      <c r="L73" s="96">
        <f t="shared" si="34"/>
        <v>6180.6599910900004</v>
      </c>
      <c r="M73" s="96">
        <f t="shared" si="35"/>
        <v>6376.4275021200001</v>
      </c>
      <c r="N73" s="96">
        <f t="shared" si="36"/>
        <v>6572.1950131500007</v>
      </c>
      <c r="O73" s="96">
        <f t="shared" si="37"/>
        <v>6767.9625241800004</v>
      </c>
      <c r="P73" s="96">
        <f t="shared" si="38"/>
        <v>6963.730035210001</v>
      </c>
      <c r="Q73" s="96">
        <f t="shared" si="39"/>
        <v>7159.4975462400007</v>
      </c>
      <c r="R73" s="96">
        <f t="shared" si="40"/>
        <v>7355.2650572700004</v>
      </c>
      <c r="S73" s="96">
        <f t="shared" si="41"/>
        <v>7551.032568300001</v>
      </c>
      <c r="T73" s="97">
        <f t="shared" si="42"/>
        <v>7690.8665047500008</v>
      </c>
      <c r="U73" s="97">
        <f t="shared" si="43"/>
        <v>7830.7004411999997</v>
      </c>
      <c r="V73" s="97">
        <f t="shared" si="44"/>
        <v>7900.6174094250009</v>
      </c>
      <c r="W73" s="97">
        <f t="shared" si="45"/>
        <v>7970.5343776500013</v>
      </c>
      <c r="X73" s="97">
        <f t="shared" si="46"/>
        <v>8040.4513458750007</v>
      </c>
      <c r="Y73" s="97">
        <f t="shared" si="47"/>
        <v>8110.3683141000001</v>
      </c>
      <c r="Z73" s="97">
        <f t="shared" si="48"/>
        <v>8180.2852823250005</v>
      </c>
      <c r="AA73" s="97">
        <f t="shared" si="49"/>
        <v>8250.2022505500008</v>
      </c>
      <c r="AB73" s="97">
        <f t="shared" si="50"/>
        <v>8320.1192187750003</v>
      </c>
      <c r="AC73" s="97">
        <f t="shared" si="51"/>
        <v>8390.0361870000015</v>
      </c>
      <c r="AD73" s="98">
        <v>15</v>
      </c>
      <c r="AE73" s="7"/>
      <c r="AF73" s="7"/>
      <c r="AG73" s="7"/>
      <c r="AH73"/>
      <c r="AI73"/>
      <c r="AJ73"/>
    </row>
    <row r="74" spans="1:36" ht="12" customHeight="1" x14ac:dyDescent="0.25">
      <c r="A74" s="99">
        <v>16</v>
      </c>
      <c r="B74" s="89">
        <v>58330</v>
      </c>
      <c r="C74" s="89">
        <f t="shared" si="28"/>
        <v>57280</v>
      </c>
      <c r="D74" s="90">
        <f t="shared" si="25"/>
        <v>77792.212809999997</v>
      </c>
      <c r="E74" s="90">
        <f t="shared" si="26"/>
        <v>5876.29792</v>
      </c>
      <c r="F74" s="103">
        <f t="shared" si="29"/>
        <v>5259.2866383999999</v>
      </c>
      <c r="G74" s="96">
        <f t="shared" si="30"/>
        <v>5464.9570656000005</v>
      </c>
      <c r="H74" s="96">
        <f t="shared" si="31"/>
        <v>5670.6274927999993</v>
      </c>
      <c r="I74" s="103">
        <f t="shared" si="27"/>
        <v>5876.29792</v>
      </c>
      <c r="J74" s="96">
        <f t="shared" si="32"/>
        <v>6081.9683471999997</v>
      </c>
      <c r="K74" s="96">
        <f t="shared" si="33"/>
        <v>6287.6387744000003</v>
      </c>
      <c r="L74" s="96">
        <f t="shared" si="34"/>
        <v>6493.3092016000001</v>
      </c>
      <c r="M74" s="96">
        <f t="shared" si="35"/>
        <v>6698.9796287999998</v>
      </c>
      <c r="N74" s="96">
        <f t="shared" si="36"/>
        <v>6904.6500560000004</v>
      </c>
      <c r="O74" s="96">
        <f t="shared" si="37"/>
        <v>7110.3204832000001</v>
      </c>
      <c r="P74" s="96">
        <f t="shared" si="38"/>
        <v>7315.9909104000008</v>
      </c>
      <c r="Q74" s="96">
        <f t="shared" si="39"/>
        <v>7521.6613376000005</v>
      </c>
      <c r="R74" s="96">
        <f t="shared" si="40"/>
        <v>7727.3317647999993</v>
      </c>
      <c r="S74" s="96">
        <f t="shared" si="41"/>
        <v>7933.0021920000008</v>
      </c>
      <c r="T74" s="97">
        <f t="shared" si="42"/>
        <v>8079.9096399999999</v>
      </c>
      <c r="U74" s="97">
        <f t="shared" si="43"/>
        <v>8226.8170879999998</v>
      </c>
      <c r="V74" s="97">
        <f t="shared" si="44"/>
        <v>8300.2708120000007</v>
      </c>
      <c r="W74" s="97">
        <f t="shared" si="45"/>
        <v>8373.7245359999997</v>
      </c>
      <c r="X74" s="97">
        <f t="shared" si="46"/>
        <v>8447.1782600000006</v>
      </c>
      <c r="Y74" s="97">
        <f t="shared" si="47"/>
        <v>8520.6319839999996</v>
      </c>
      <c r="Z74" s="97">
        <f t="shared" si="48"/>
        <v>8594.0857079999987</v>
      </c>
      <c r="AA74" s="97">
        <f t="shared" si="49"/>
        <v>8667.5394319999996</v>
      </c>
      <c r="AB74" s="97">
        <f t="shared" si="50"/>
        <v>8740.9931560000005</v>
      </c>
      <c r="AC74" s="97">
        <f t="shared" si="51"/>
        <v>8814.4468799999995</v>
      </c>
      <c r="AD74" s="98">
        <v>16</v>
      </c>
      <c r="AE74" s="7"/>
      <c r="AF74" s="7"/>
      <c r="AG74" s="7"/>
      <c r="AH74"/>
      <c r="AI74"/>
      <c r="AJ74"/>
    </row>
    <row r="75" spans="1:36" ht="12" customHeight="1" x14ac:dyDescent="0.25">
      <c r="A75" s="99">
        <v>17</v>
      </c>
      <c r="B75" s="89">
        <v>61288</v>
      </c>
      <c r="C75" s="89">
        <f t="shared" si="28"/>
        <v>60185</v>
      </c>
      <c r="D75" s="90">
        <f t="shared" si="25"/>
        <v>81737.170215999999</v>
      </c>
      <c r="E75" s="90">
        <f t="shared" si="26"/>
        <v>6174.3189650000004</v>
      </c>
      <c r="F75" s="103">
        <f t="shared" si="29"/>
        <v>5526.0154736750001</v>
      </c>
      <c r="G75" s="96">
        <f t="shared" si="30"/>
        <v>5742.1166374500008</v>
      </c>
      <c r="H75" s="96">
        <f t="shared" si="31"/>
        <v>5958.2178012250006</v>
      </c>
      <c r="I75" s="103">
        <f t="shared" si="27"/>
        <v>6174.3189650000004</v>
      </c>
      <c r="J75" s="96">
        <f t="shared" si="32"/>
        <v>6390.4201287750002</v>
      </c>
      <c r="K75" s="96">
        <f t="shared" si="33"/>
        <v>6606.5212925500009</v>
      </c>
      <c r="L75" s="96">
        <f t="shared" si="34"/>
        <v>6822.6224563250007</v>
      </c>
      <c r="M75" s="96">
        <f t="shared" si="35"/>
        <v>7038.7236200999996</v>
      </c>
      <c r="N75" s="96">
        <f t="shared" si="36"/>
        <v>7254.8247838750003</v>
      </c>
      <c r="O75" s="96">
        <f t="shared" si="37"/>
        <v>7470.9259476500001</v>
      </c>
      <c r="P75" s="96">
        <f t="shared" si="38"/>
        <v>7687.0271114250008</v>
      </c>
      <c r="Q75" s="96">
        <f t="shared" si="39"/>
        <v>7903.1282752000006</v>
      </c>
      <c r="R75" s="96">
        <f t="shared" si="40"/>
        <v>8119.2294389750004</v>
      </c>
      <c r="S75" s="96">
        <f t="shared" si="41"/>
        <v>8335.3306027500003</v>
      </c>
      <c r="T75" s="97">
        <f t="shared" si="42"/>
        <v>8489.6885768749999</v>
      </c>
      <c r="U75" s="97">
        <f t="shared" si="43"/>
        <v>8644.0465509999995</v>
      </c>
      <c r="V75" s="97">
        <f t="shared" si="44"/>
        <v>8721.2255380625011</v>
      </c>
      <c r="W75" s="97">
        <f t="shared" si="45"/>
        <v>8798.4045251250009</v>
      </c>
      <c r="X75" s="97">
        <f t="shared" si="46"/>
        <v>8875.5835121875007</v>
      </c>
      <c r="Y75" s="97">
        <f t="shared" si="47"/>
        <v>8952.7624992500005</v>
      </c>
      <c r="Z75" s="97">
        <f t="shared" si="48"/>
        <v>9029.9414863125003</v>
      </c>
      <c r="AA75" s="97">
        <f t="shared" si="49"/>
        <v>9107.1204733750019</v>
      </c>
      <c r="AB75" s="97">
        <f t="shared" si="50"/>
        <v>9184.2994604375017</v>
      </c>
      <c r="AC75" s="97">
        <f t="shared" si="51"/>
        <v>9261.4784475000015</v>
      </c>
      <c r="AD75" s="98">
        <v>17</v>
      </c>
      <c r="AE75" s="7"/>
      <c r="AF75" s="7"/>
      <c r="AG75" s="7"/>
      <c r="AH75"/>
      <c r="AI75"/>
      <c r="AJ75"/>
    </row>
    <row r="76" spans="1:36" ht="12" customHeight="1" x14ac:dyDescent="0.25">
      <c r="A76" s="99">
        <v>18</v>
      </c>
      <c r="B76" s="89">
        <v>64397</v>
      </c>
      <c r="C76" s="89">
        <f t="shared" si="28"/>
        <v>63238</v>
      </c>
      <c r="D76" s="90">
        <f t="shared" si="25"/>
        <v>85883.509829000017</v>
      </c>
      <c r="E76" s="90">
        <f t="shared" si="26"/>
        <v>6487.5231819999999</v>
      </c>
      <c r="F76" s="103">
        <f t="shared" si="29"/>
        <v>5806.3332478900002</v>
      </c>
      <c r="G76" s="96">
        <f t="shared" si="30"/>
        <v>6033.3965592599998</v>
      </c>
      <c r="H76" s="96">
        <f t="shared" si="31"/>
        <v>6260.4598706299994</v>
      </c>
      <c r="I76" s="103">
        <f t="shared" si="27"/>
        <v>6487.5231819999999</v>
      </c>
      <c r="J76" s="96">
        <f t="shared" si="32"/>
        <v>6714.5864933699995</v>
      </c>
      <c r="K76" s="96">
        <f t="shared" si="33"/>
        <v>6941.64980474</v>
      </c>
      <c r="L76" s="96">
        <f t="shared" si="34"/>
        <v>7168.7131161099996</v>
      </c>
      <c r="M76" s="96">
        <f t="shared" si="35"/>
        <v>7395.7764274799993</v>
      </c>
      <c r="N76" s="96">
        <f t="shared" si="36"/>
        <v>7622.8397388499998</v>
      </c>
      <c r="O76" s="96">
        <f t="shared" si="37"/>
        <v>7849.9030502199994</v>
      </c>
      <c r="P76" s="96">
        <f t="shared" si="38"/>
        <v>8076.9663615900008</v>
      </c>
      <c r="Q76" s="96">
        <f t="shared" si="39"/>
        <v>8304.0296729599995</v>
      </c>
      <c r="R76" s="96">
        <f t="shared" si="40"/>
        <v>8531.09298433</v>
      </c>
      <c r="S76" s="96">
        <f t="shared" si="41"/>
        <v>8758.1562957000006</v>
      </c>
      <c r="T76" s="97">
        <f t="shared" si="42"/>
        <v>8920.3443752500007</v>
      </c>
      <c r="U76" s="97">
        <f t="shared" si="43"/>
        <v>9082.532454799999</v>
      </c>
      <c r="V76" s="97">
        <f t="shared" si="44"/>
        <v>9163.6264945750008</v>
      </c>
      <c r="W76" s="97">
        <f t="shared" si="45"/>
        <v>9244.7205343500009</v>
      </c>
      <c r="X76" s="97">
        <f t="shared" si="46"/>
        <v>9325.8145741249991</v>
      </c>
      <c r="Y76" s="97">
        <f t="shared" si="47"/>
        <v>9406.9086138999992</v>
      </c>
      <c r="Z76" s="97">
        <f t="shared" si="48"/>
        <v>9488.0026536749992</v>
      </c>
      <c r="AA76" s="97">
        <f t="shared" si="49"/>
        <v>9569.0966934500011</v>
      </c>
      <c r="AB76" s="97">
        <f t="shared" si="50"/>
        <v>9650.1907332249993</v>
      </c>
      <c r="AC76" s="97">
        <f t="shared" si="51"/>
        <v>9731.2847729999994</v>
      </c>
      <c r="AD76" s="98">
        <v>18</v>
      </c>
      <c r="AE76" s="7"/>
      <c r="AF76" s="7"/>
      <c r="AG76" s="7"/>
      <c r="AH76"/>
      <c r="AI76"/>
      <c r="AJ76"/>
    </row>
    <row r="77" spans="1:36" ht="12" customHeight="1" x14ac:dyDescent="0.25">
      <c r="A77" s="99">
        <v>19</v>
      </c>
      <c r="B77" s="89">
        <v>67663</v>
      </c>
      <c r="C77" s="89">
        <f t="shared" si="28"/>
        <v>66445</v>
      </c>
      <c r="D77" s="90">
        <f t="shared" si="25"/>
        <v>90239.233590999997</v>
      </c>
      <c r="E77" s="90">
        <f t="shared" si="26"/>
        <v>6816.5261049999999</v>
      </c>
      <c r="F77" s="103">
        <f t="shared" si="29"/>
        <v>6100.7908639750003</v>
      </c>
      <c r="G77" s="96">
        <f t="shared" si="30"/>
        <v>6339.3692776500002</v>
      </c>
      <c r="H77" s="96">
        <f t="shared" si="31"/>
        <v>6577.9476913250001</v>
      </c>
      <c r="I77" s="103">
        <f t="shared" si="27"/>
        <v>6816.5261049999999</v>
      </c>
      <c r="J77" s="96">
        <f t="shared" si="32"/>
        <v>7055.1045186749998</v>
      </c>
      <c r="K77" s="96">
        <f t="shared" si="33"/>
        <v>7293.6829323500006</v>
      </c>
      <c r="L77" s="96">
        <f t="shared" si="34"/>
        <v>7532.2613460249995</v>
      </c>
      <c r="M77" s="96">
        <f t="shared" si="35"/>
        <v>7770.8397596999994</v>
      </c>
      <c r="N77" s="96">
        <f t="shared" si="36"/>
        <v>8009.4181733750002</v>
      </c>
      <c r="O77" s="96">
        <f t="shared" si="37"/>
        <v>8247.99658705</v>
      </c>
      <c r="P77" s="96">
        <f t="shared" si="38"/>
        <v>8486.5750007250008</v>
      </c>
      <c r="Q77" s="96">
        <f t="shared" si="39"/>
        <v>8725.1534143999997</v>
      </c>
      <c r="R77" s="96">
        <f t="shared" si="40"/>
        <v>8963.7318280749987</v>
      </c>
      <c r="S77" s="96">
        <f t="shared" si="41"/>
        <v>9202.3102417500013</v>
      </c>
      <c r="T77" s="97">
        <f t="shared" si="42"/>
        <v>9372.7233943749998</v>
      </c>
      <c r="U77" s="97">
        <f t="shared" si="43"/>
        <v>9543.1365470000001</v>
      </c>
      <c r="V77" s="97">
        <f t="shared" si="44"/>
        <v>9628.3431233125011</v>
      </c>
      <c r="W77" s="97">
        <f t="shared" si="45"/>
        <v>9713.5496996250004</v>
      </c>
      <c r="X77" s="97">
        <f t="shared" si="46"/>
        <v>9798.7562759374996</v>
      </c>
      <c r="Y77" s="97">
        <f t="shared" si="47"/>
        <v>9883.9628522499988</v>
      </c>
      <c r="Z77" s="97">
        <f t="shared" si="48"/>
        <v>9969.1694285624999</v>
      </c>
      <c r="AA77" s="97">
        <f t="shared" si="49"/>
        <v>10054.376004875001</v>
      </c>
      <c r="AB77" s="97">
        <f t="shared" si="50"/>
        <v>10139.5825811875</v>
      </c>
      <c r="AC77" s="97">
        <f t="shared" si="51"/>
        <v>10224.789157499999</v>
      </c>
      <c r="AD77" s="98">
        <v>19</v>
      </c>
      <c r="AE77" s="7"/>
      <c r="AF77" s="7"/>
      <c r="AG77" s="7"/>
      <c r="AH77"/>
      <c r="AI77"/>
      <c r="AJ77"/>
    </row>
    <row r="78" spans="1:36" ht="12" customHeight="1" x14ac:dyDescent="0.25">
      <c r="A78" s="99">
        <v>20</v>
      </c>
      <c r="B78" s="89">
        <v>71084</v>
      </c>
      <c r="C78" s="89">
        <f t="shared" si="28"/>
        <v>69804</v>
      </c>
      <c r="D78" s="90">
        <f t="shared" si="25"/>
        <v>94801.674188000019</v>
      </c>
      <c r="E78" s="90">
        <f t="shared" si="26"/>
        <v>7161.1225560000003</v>
      </c>
      <c r="F78" s="103">
        <f t="shared" si="29"/>
        <v>6409.2046876200002</v>
      </c>
      <c r="G78" s="96">
        <f t="shared" si="30"/>
        <v>6659.8439770800005</v>
      </c>
      <c r="H78" s="96">
        <f t="shared" si="31"/>
        <v>6910.4832665399999</v>
      </c>
      <c r="I78" s="103">
        <f t="shared" si="27"/>
        <v>7161.1225560000003</v>
      </c>
      <c r="J78" s="96">
        <f t="shared" si="32"/>
        <v>7411.7618454599997</v>
      </c>
      <c r="K78" s="96">
        <f t="shared" si="33"/>
        <v>7662.4011349200009</v>
      </c>
      <c r="L78" s="96">
        <f t="shared" si="34"/>
        <v>7913.0404243800003</v>
      </c>
      <c r="M78" s="96">
        <f t="shared" si="35"/>
        <v>8163.6797138399997</v>
      </c>
      <c r="N78" s="96">
        <f t="shared" si="36"/>
        <v>8414.319003300001</v>
      </c>
      <c r="O78" s="96">
        <f t="shared" si="37"/>
        <v>8664.9582927600004</v>
      </c>
      <c r="P78" s="96">
        <f t="shared" si="38"/>
        <v>8915.5975822200016</v>
      </c>
      <c r="Q78" s="96">
        <f t="shared" si="39"/>
        <v>9166.2368716800011</v>
      </c>
      <c r="R78" s="96">
        <f t="shared" si="40"/>
        <v>9416.8761611400005</v>
      </c>
      <c r="S78" s="96">
        <f t="shared" si="41"/>
        <v>9667.5154506000017</v>
      </c>
      <c r="T78" s="97">
        <f t="shared" si="42"/>
        <v>9846.543514500001</v>
      </c>
      <c r="U78" s="97">
        <f t="shared" si="43"/>
        <v>10025.5715784</v>
      </c>
      <c r="V78" s="97">
        <f t="shared" si="44"/>
        <v>10115.085610350001</v>
      </c>
      <c r="W78" s="97">
        <f t="shared" si="45"/>
        <v>10204.599642300002</v>
      </c>
      <c r="X78" s="97">
        <f t="shared" si="46"/>
        <v>10294.11367425</v>
      </c>
      <c r="Y78" s="97">
        <f t="shared" si="47"/>
        <v>10383.627706200001</v>
      </c>
      <c r="Z78" s="97">
        <f t="shared" si="48"/>
        <v>10473.14173815</v>
      </c>
      <c r="AA78" s="97">
        <f t="shared" si="49"/>
        <v>10562.6557701</v>
      </c>
      <c r="AB78" s="97">
        <f t="shared" si="50"/>
        <v>10652.169802050001</v>
      </c>
      <c r="AC78" s="97">
        <f t="shared" si="51"/>
        <v>10741.683833999999</v>
      </c>
      <c r="AD78" s="98">
        <v>20</v>
      </c>
      <c r="AE78" s="7"/>
      <c r="AF78" s="7"/>
      <c r="AG78" s="7"/>
      <c r="AH78"/>
      <c r="AI78"/>
      <c r="AJ78"/>
    </row>
    <row r="79" spans="1:36" ht="12" customHeight="1" x14ac:dyDescent="0.25">
      <c r="A79" s="99">
        <v>21</v>
      </c>
      <c r="B79" s="89">
        <v>74665</v>
      </c>
      <c r="C79" s="89">
        <f t="shared" si="28"/>
        <v>73321</v>
      </c>
      <c r="D79" s="90">
        <f t="shared" si="25"/>
        <v>99577.49990499999</v>
      </c>
      <c r="E79" s="90">
        <f t="shared" si="26"/>
        <v>7521.9280689999996</v>
      </c>
      <c r="F79" s="103">
        <f t="shared" si="29"/>
        <v>6732.1256217549999</v>
      </c>
      <c r="G79" s="96">
        <f t="shared" si="30"/>
        <v>6995.3931041699998</v>
      </c>
      <c r="H79" s="96">
        <f t="shared" si="31"/>
        <v>7258.6605865849997</v>
      </c>
      <c r="I79" s="103">
        <f t="shared" si="27"/>
        <v>7521.9280689999996</v>
      </c>
      <c r="J79" s="96">
        <f t="shared" si="32"/>
        <v>7785.1955514149986</v>
      </c>
      <c r="K79" s="96">
        <f t="shared" si="33"/>
        <v>8048.4630338300003</v>
      </c>
      <c r="L79" s="96">
        <f t="shared" si="34"/>
        <v>8311.7305162449993</v>
      </c>
      <c r="M79" s="96">
        <f t="shared" si="35"/>
        <v>8574.9979986599992</v>
      </c>
      <c r="N79" s="96">
        <f t="shared" si="36"/>
        <v>8838.2654810749991</v>
      </c>
      <c r="O79" s="96">
        <f t="shared" si="37"/>
        <v>9101.532963489999</v>
      </c>
      <c r="P79" s="96">
        <f t="shared" si="38"/>
        <v>9364.8004459050007</v>
      </c>
      <c r="Q79" s="96">
        <f t="shared" si="39"/>
        <v>9628.0679283199988</v>
      </c>
      <c r="R79" s="96">
        <f t="shared" si="40"/>
        <v>9891.3354107349987</v>
      </c>
      <c r="S79" s="96">
        <f t="shared" si="41"/>
        <v>10154.60289315</v>
      </c>
      <c r="T79" s="97">
        <f t="shared" si="42"/>
        <v>10342.651094875</v>
      </c>
      <c r="U79" s="97">
        <f t="shared" si="43"/>
        <v>10530.699296599998</v>
      </c>
      <c r="V79" s="97">
        <f t="shared" si="44"/>
        <v>10624.7233974625</v>
      </c>
      <c r="W79" s="97">
        <f t="shared" si="45"/>
        <v>10718.747498324999</v>
      </c>
      <c r="X79" s="97">
        <f t="shared" si="46"/>
        <v>10812.771599187499</v>
      </c>
      <c r="Y79" s="97">
        <f t="shared" si="47"/>
        <v>10906.795700049999</v>
      </c>
      <c r="Z79" s="97">
        <f t="shared" si="48"/>
        <v>11000.819800912499</v>
      </c>
      <c r="AA79" s="97">
        <f t="shared" si="49"/>
        <v>11094.843901775001</v>
      </c>
      <c r="AB79" s="97">
        <f t="shared" si="50"/>
        <v>11188.8680026375</v>
      </c>
      <c r="AC79" s="97">
        <f t="shared" si="51"/>
        <v>11282.892103499998</v>
      </c>
      <c r="AD79" s="98">
        <v>21</v>
      </c>
      <c r="AE79" s="7"/>
      <c r="AF79" s="7"/>
      <c r="AG79" s="7"/>
      <c r="AH79"/>
      <c r="AI79"/>
      <c r="AJ79"/>
    </row>
    <row r="80" spans="1:36" ht="12" customHeight="1" x14ac:dyDescent="0.25">
      <c r="A80" s="99">
        <v>22</v>
      </c>
      <c r="B80" s="89">
        <v>78408</v>
      </c>
      <c r="C80" s="89">
        <f t="shared" si="28"/>
        <v>76997</v>
      </c>
      <c r="D80" s="90">
        <f t="shared" si="25"/>
        <v>104569.378056</v>
      </c>
      <c r="E80" s="90">
        <f t="shared" si="26"/>
        <v>7899.0452330000007</v>
      </c>
      <c r="F80" s="103">
        <f t="shared" si="29"/>
        <v>7069.6454835350005</v>
      </c>
      <c r="G80" s="96">
        <f t="shared" si="30"/>
        <v>7346.1120666900015</v>
      </c>
      <c r="H80" s="96">
        <f t="shared" si="31"/>
        <v>7622.5786498450007</v>
      </c>
      <c r="I80" s="103">
        <f t="shared" si="27"/>
        <v>7899.0452330000007</v>
      </c>
      <c r="J80" s="96">
        <f t="shared" si="32"/>
        <v>8175.5118161549999</v>
      </c>
      <c r="K80" s="96">
        <f t="shared" si="33"/>
        <v>8451.9783993100009</v>
      </c>
      <c r="L80" s="96">
        <f t="shared" si="34"/>
        <v>8728.4449824650001</v>
      </c>
      <c r="M80" s="96">
        <f t="shared" si="35"/>
        <v>9004.9115656199992</v>
      </c>
      <c r="N80" s="96">
        <f t="shared" si="36"/>
        <v>9281.378148775002</v>
      </c>
      <c r="O80" s="96">
        <f t="shared" si="37"/>
        <v>9557.8447319300012</v>
      </c>
      <c r="P80" s="96">
        <f t="shared" si="38"/>
        <v>9834.3113150850022</v>
      </c>
      <c r="Q80" s="96">
        <f t="shared" si="39"/>
        <v>10110.777898240001</v>
      </c>
      <c r="R80" s="96">
        <f t="shared" si="40"/>
        <v>10387.244481395001</v>
      </c>
      <c r="S80" s="96">
        <f t="shared" si="41"/>
        <v>10663.711064550002</v>
      </c>
      <c r="T80" s="97">
        <f t="shared" si="42"/>
        <v>10861.187195375001</v>
      </c>
      <c r="U80" s="97">
        <f t="shared" si="43"/>
        <v>11058.6633262</v>
      </c>
      <c r="V80" s="97">
        <f t="shared" si="44"/>
        <v>11157.401391612502</v>
      </c>
      <c r="W80" s="97">
        <f t="shared" si="45"/>
        <v>11256.139457025001</v>
      </c>
      <c r="X80" s="97">
        <f t="shared" si="46"/>
        <v>11354.8775224375</v>
      </c>
      <c r="Y80" s="97">
        <f t="shared" si="47"/>
        <v>11453.615587850001</v>
      </c>
      <c r="Z80" s="97">
        <f t="shared" si="48"/>
        <v>11552.3536532625</v>
      </c>
      <c r="AA80" s="97">
        <f t="shared" si="49"/>
        <v>11651.091718675001</v>
      </c>
      <c r="AB80" s="97">
        <f t="shared" si="50"/>
        <v>11749.829784087502</v>
      </c>
      <c r="AC80" s="97">
        <f t="shared" si="51"/>
        <v>11848.567849500001</v>
      </c>
      <c r="AD80" s="98">
        <v>22</v>
      </c>
      <c r="AE80" s="7"/>
      <c r="AF80" s="7"/>
      <c r="AG80" s="7"/>
      <c r="AH80"/>
      <c r="AI80"/>
      <c r="AJ80"/>
    </row>
    <row r="81" spans="1:36" ht="12" customHeight="1" x14ac:dyDescent="0.25">
      <c r="A81" s="99">
        <v>23</v>
      </c>
      <c r="B81" s="89">
        <v>82315</v>
      </c>
      <c r="C81" s="89">
        <f t="shared" si="28"/>
        <v>80833</v>
      </c>
      <c r="D81" s="90">
        <f t="shared" si="25"/>
        <v>109779.975955</v>
      </c>
      <c r="E81" s="90">
        <f t="shared" si="26"/>
        <v>8292.5766370000001</v>
      </c>
      <c r="F81" s="103">
        <f t="shared" si="29"/>
        <v>7421.8560901150004</v>
      </c>
      <c r="G81" s="96">
        <f t="shared" si="30"/>
        <v>7712.0962724100009</v>
      </c>
      <c r="H81" s="96">
        <f t="shared" si="31"/>
        <v>8002.3364547049996</v>
      </c>
      <c r="I81" s="103">
        <f t="shared" si="27"/>
        <v>8292.5766370000001</v>
      </c>
      <c r="J81" s="96">
        <f t="shared" si="32"/>
        <v>8582.8168192949997</v>
      </c>
      <c r="K81" s="96">
        <f t="shared" si="33"/>
        <v>8873.0570015900012</v>
      </c>
      <c r="L81" s="96">
        <f t="shared" si="34"/>
        <v>9163.2971838850008</v>
      </c>
      <c r="M81" s="96">
        <f t="shared" si="35"/>
        <v>9453.5373661799986</v>
      </c>
      <c r="N81" s="96">
        <f t="shared" si="36"/>
        <v>9743.777548475</v>
      </c>
      <c r="O81" s="96">
        <f t="shared" si="37"/>
        <v>10034.01773077</v>
      </c>
      <c r="P81" s="96">
        <f t="shared" si="38"/>
        <v>10324.257913065001</v>
      </c>
      <c r="Q81" s="96">
        <f t="shared" si="39"/>
        <v>10614.498095360001</v>
      </c>
      <c r="R81" s="96">
        <f t="shared" si="40"/>
        <v>10904.738277655</v>
      </c>
      <c r="S81" s="96">
        <f t="shared" si="41"/>
        <v>11194.978459950002</v>
      </c>
      <c r="T81" s="97">
        <f t="shared" si="42"/>
        <v>11402.292875875</v>
      </c>
      <c r="U81" s="97">
        <f t="shared" si="43"/>
        <v>11609.607291799999</v>
      </c>
      <c r="V81" s="97">
        <f t="shared" si="44"/>
        <v>11713.264499762501</v>
      </c>
      <c r="W81" s="97">
        <f t="shared" si="45"/>
        <v>11816.921707725001</v>
      </c>
      <c r="X81" s="97">
        <f t="shared" si="46"/>
        <v>11920.5789156875</v>
      </c>
      <c r="Y81" s="97">
        <f t="shared" si="47"/>
        <v>12024.23612365</v>
      </c>
      <c r="Z81" s="97">
        <f t="shared" si="48"/>
        <v>12127.8933316125</v>
      </c>
      <c r="AA81" s="97">
        <f t="shared" si="49"/>
        <v>12231.550539575001</v>
      </c>
      <c r="AB81" s="97">
        <f t="shared" si="50"/>
        <v>12335.207747537501</v>
      </c>
      <c r="AC81" s="97">
        <f t="shared" si="51"/>
        <v>12438.864955500001</v>
      </c>
      <c r="AD81" s="98">
        <v>23</v>
      </c>
      <c r="AE81" s="7"/>
      <c r="AF81" s="7"/>
      <c r="AG81" s="7"/>
      <c r="AH81"/>
      <c r="AI81"/>
      <c r="AJ81"/>
    </row>
    <row r="82" spans="1:36" ht="12" customHeight="1" x14ac:dyDescent="0.25">
      <c r="A82" s="99">
        <v>24</v>
      </c>
      <c r="B82" s="89">
        <v>86387</v>
      </c>
      <c r="C82" s="89">
        <f t="shared" si="28"/>
        <v>84832</v>
      </c>
      <c r="D82" s="90">
        <f t="shared" si="25"/>
        <v>115210.62725900002</v>
      </c>
      <c r="E82" s="90">
        <f t="shared" si="26"/>
        <v>8702.8300479999998</v>
      </c>
      <c r="F82" s="103">
        <f t="shared" si="29"/>
        <v>7789.03289296</v>
      </c>
      <c r="G82" s="96">
        <f t="shared" si="30"/>
        <v>8093.6319446400003</v>
      </c>
      <c r="H82" s="96">
        <f t="shared" si="31"/>
        <v>8398.2309963199987</v>
      </c>
      <c r="I82" s="103">
        <f t="shared" si="27"/>
        <v>8702.8300479999998</v>
      </c>
      <c r="J82" s="96">
        <f t="shared" si="32"/>
        <v>9007.4290996799991</v>
      </c>
      <c r="K82" s="96">
        <f t="shared" si="33"/>
        <v>9312.0281513600003</v>
      </c>
      <c r="L82" s="96">
        <f t="shared" si="34"/>
        <v>9616.6272030399996</v>
      </c>
      <c r="M82" s="96">
        <f t="shared" si="35"/>
        <v>9921.2262547199989</v>
      </c>
      <c r="N82" s="96">
        <f t="shared" si="36"/>
        <v>10225.8253064</v>
      </c>
      <c r="O82" s="96">
        <f t="shared" si="37"/>
        <v>10530.424358079999</v>
      </c>
      <c r="P82" s="96">
        <f t="shared" si="38"/>
        <v>10835.023409760001</v>
      </c>
      <c r="Q82" s="96">
        <f t="shared" si="39"/>
        <v>11139.62246144</v>
      </c>
      <c r="R82" s="96">
        <f t="shared" si="40"/>
        <v>11444.221513119999</v>
      </c>
      <c r="S82" s="96">
        <f t="shared" si="41"/>
        <v>11748.8205648</v>
      </c>
      <c r="T82" s="97">
        <f t="shared" si="42"/>
        <v>11966.391315999999</v>
      </c>
      <c r="U82" s="97">
        <f t="shared" si="43"/>
        <v>12183.962067199998</v>
      </c>
      <c r="V82" s="97">
        <f t="shared" si="44"/>
        <v>12292.7474428</v>
      </c>
      <c r="W82" s="97">
        <f t="shared" si="45"/>
        <v>12401.532818400001</v>
      </c>
      <c r="X82" s="97">
        <f t="shared" si="46"/>
        <v>12510.318193999999</v>
      </c>
      <c r="Y82" s="97">
        <f t="shared" si="47"/>
        <v>12619.1035696</v>
      </c>
      <c r="Z82" s="97">
        <f t="shared" si="48"/>
        <v>12727.888945199998</v>
      </c>
      <c r="AA82" s="97">
        <f t="shared" si="49"/>
        <v>12836.674320800001</v>
      </c>
      <c r="AB82" s="97">
        <f t="shared" si="50"/>
        <v>12945.459696399999</v>
      </c>
      <c r="AC82" s="97">
        <f t="shared" si="51"/>
        <v>13054.245072</v>
      </c>
      <c r="AD82" s="98">
        <v>24</v>
      </c>
      <c r="AE82" s="7"/>
      <c r="AF82" s="7"/>
      <c r="AG82" s="7"/>
      <c r="AH82"/>
      <c r="AI82"/>
      <c r="AJ82"/>
    </row>
    <row r="83" spans="1:36" ht="12" customHeight="1" x14ac:dyDescent="0.25">
      <c r="A83" s="99">
        <v>25</v>
      </c>
      <c r="B83" s="89">
        <v>90629</v>
      </c>
      <c r="C83" s="89">
        <f t="shared" si="28"/>
        <v>88998</v>
      </c>
      <c r="D83" s="90">
        <f t="shared" si="25"/>
        <v>120868.00025300002</v>
      </c>
      <c r="E83" s="90">
        <f t="shared" si="26"/>
        <v>9130.2158220000001</v>
      </c>
      <c r="F83" s="103">
        <f t="shared" si="29"/>
        <v>8171.5431606900001</v>
      </c>
      <c r="G83" s="96">
        <f t="shared" si="30"/>
        <v>8491.1007144600007</v>
      </c>
      <c r="H83" s="96">
        <f t="shared" si="31"/>
        <v>8810.6582682299995</v>
      </c>
      <c r="I83" s="103">
        <f t="shared" si="27"/>
        <v>9130.2158220000001</v>
      </c>
      <c r="J83" s="96">
        <f t="shared" si="32"/>
        <v>9449.7733757699989</v>
      </c>
      <c r="K83" s="96">
        <f t="shared" si="33"/>
        <v>9769.3309295400013</v>
      </c>
      <c r="L83" s="96">
        <f t="shared" si="34"/>
        <v>10088.88848331</v>
      </c>
      <c r="M83" s="96">
        <f t="shared" si="35"/>
        <v>10408.446037079999</v>
      </c>
      <c r="N83" s="96">
        <f t="shared" si="36"/>
        <v>10728.003590850001</v>
      </c>
      <c r="O83" s="96">
        <f t="shared" si="37"/>
        <v>11047.56114462</v>
      </c>
      <c r="P83" s="96">
        <f t="shared" si="38"/>
        <v>11367.118698390001</v>
      </c>
      <c r="Q83" s="96">
        <f t="shared" si="39"/>
        <v>11686.676252160001</v>
      </c>
      <c r="R83" s="96">
        <f t="shared" si="40"/>
        <v>12006.23380593</v>
      </c>
      <c r="S83" s="96">
        <f t="shared" si="41"/>
        <v>12325.791359700001</v>
      </c>
      <c r="T83" s="97">
        <f t="shared" si="42"/>
        <v>12554.046755249999</v>
      </c>
      <c r="U83" s="97">
        <f t="shared" si="43"/>
        <v>12782.3021508</v>
      </c>
      <c r="V83" s="97">
        <f t="shared" si="44"/>
        <v>12896.429848575001</v>
      </c>
      <c r="W83" s="97">
        <f t="shared" si="45"/>
        <v>13010.557546350001</v>
      </c>
      <c r="X83" s="97">
        <f t="shared" si="46"/>
        <v>13124.685244124999</v>
      </c>
      <c r="Y83" s="97">
        <f t="shared" si="47"/>
        <v>13238.8129419</v>
      </c>
      <c r="Z83" s="97">
        <f t="shared" si="48"/>
        <v>13352.940639675</v>
      </c>
      <c r="AA83" s="97">
        <f t="shared" si="49"/>
        <v>13467.06833745</v>
      </c>
      <c r="AB83" s="97">
        <f t="shared" si="50"/>
        <v>13581.196035225001</v>
      </c>
      <c r="AC83" s="97">
        <f t="shared" si="51"/>
        <v>13695.323733000001</v>
      </c>
      <c r="AD83" s="98">
        <v>25</v>
      </c>
      <c r="AE83" s="7"/>
      <c r="AF83" s="7"/>
      <c r="AG83" s="7"/>
      <c r="AH83"/>
      <c r="AI83"/>
      <c r="AJ83"/>
    </row>
    <row r="84" spans="1:36" ht="12" customHeight="1" x14ac:dyDescent="0.25">
      <c r="A84" s="99">
        <v>26</v>
      </c>
      <c r="B84" s="89">
        <v>95041</v>
      </c>
      <c r="C84" s="89">
        <f t="shared" si="28"/>
        <v>93330</v>
      </c>
      <c r="D84" s="90">
        <f t="shared" si="25"/>
        <v>126752.094937</v>
      </c>
      <c r="E84" s="90">
        <f t="shared" si="26"/>
        <v>9574.631370000001</v>
      </c>
      <c r="F84" s="103">
        <f t="shared" si="29"/>
        <v>8569.2950761500015</v>
      </c>
      <c r="G84" s="96">
        <f t="shared" si="30"/>
        <v>8904.4071741000007</v>
      </c>
      <c r="H84" s="96">
        <f t="shared" si="31"/>
        <v>9239.5192720499999</v>
      </c>
      <c r="I84" s="103">
        <f t="shared" si="27"/>
        <v>9574.631370000001</v>
      </c>
      <c r="J84" s="96">
        <f t="shared" si="32"/>
        <v>9909.7434679500002</v>
      </c>
      <c r="K84" s="96">
        <f t="shared" si="33"/>
        <v>10244.855565900001</v>
      </c>
      <c r="L84" s="96">
        <f t="shared" si="34"/>
        <v>10579.96766385</v>
      </c>
      <c r="M84" s="96">
        <f t="shared" si="35"/>
        <v>10915.0797618</v>
      </c>
      <c r="N84" s="96">
        <f t="shared" si="36"/>
        <v>11250.191859750001</v>
      </c>
      <c r="O84" s="96">
        <f t="shared" si="37"/>
        <v>11585.3039577</v>
      </c>
      <c r="P84" s="96">
        <f t="shared" si="38"/>
        <v>11920.416055650003</v>
      </c>
      <c r="Q84" s="96">
        <f t="shared" si="39"/>
        <v>12255.528153600002</v>
      </c>
      <c r="R84" s="96">
        <f t="shared" si="40"/>
        <v>12590.640251550001</v>
      </c>
      <c r="S84" s="96">
        <f t="shared" si="41"/>
        <v>12925.752349500002</v>
      </c>
      <c r="T84" s="97">
        <f t="shared" si="42"/>
        <v>13165.118133750002</v>
      </c>
      <c r="U84" s="97">
        <f t="shared" si="43"/>
        <v>13404.483918</v>
      </c>
      <c r="V84" s="97">
        <f t="shared" si="44"/>
        <v>13524.166810125002</v>
      </c>
      <c r="W84" s="97">
        <f t="shared" si="45"/>
        <v>13643.849702250001</v>
      </c>
      <c r="X84" s="97">
        <f t="shared" si="46"/>
        <v>13763.532594375001</v>
      </c>
      <c r="Y84" s="97">
        <f t="shared" si="47"/>
        <v>13883.215486500001</v>
      </c>
      <c r="Z84" s="97">
        <f t="shared" si="48"/>
        <v>14002.898378625001</v>
      </c>
      <c r="AA84" s="97">
        <f t="shared" si="49"/>
        <v>14122.581270750003</v>
      </c>
      <c r="AB84" s="97">
        <f t="shared" si="50"/>
        <v>14242.264162875003</v>
      </c>
      <c r="AC84" s="97">
        <f t="shared" si="51"/>
        <v>14361.947055000001</v>
      </c>
      <c r="AD84" s="98">
        <v>26</v>
      </c>
      <c r="AE84" s="7"/>
      <c r="AF84" s="7"/>
      <c r="AG84" s="7"/>
      <c r="AH84"/>
      <c r="AI84"/>
      <c r="AJ84"/>
    </row>
    <row r="85" spans="1:36" ht="12" customHeight="1" x14ac:dyDescent="0.25">
      <c r="A85" s="99">
        <v>27</v>
      </c>
      <c r="B85" s="89">
        <v>99627</v>
      </c>
      <c r="C85" s="89">
        <f t="shared" si="28"/>
        <v>97834</v>
      </c>
      <c r="D85" s="90">
        <f t="shared" si="25"/>
        <v>132868.24593900001</v>
      </c>
      <c r="E85" s="90">
        <f t="shared" si="26"/>
        <v>10036.692225999999</v>
      </c>
      <c r="F85" s="103">
        <f t="shared" si="29"/>
        <v>8982.8395422699996</v>
      </c>
      <c r="G85" s="96">
        <f t="shared" si="30"/>
        <v>9334.1237701800001</v>
      </c>
      <c r="H85" s="96">
        <f t="shared" si="31"/>
        <v>9685.4079980899987</v>
      </c>
      <c r="I85" s="103">
        <f t="shared" si="27"/>
        <v>10036.692225999999</v>
      </c>
      <c r="J85" s="96">
        <f t="shared" si="32"/>
        <v>10387.976453909998</v>
      </c>
      <c r="K85" s="96">
        <f t="shared" si="33"/>
        <v>10739.26068182</v>
      </c>
      <c r="L85" s="96">
        <f t="shared" si="34"/>
        <v>11090.544909729999</v>
      </c>
      <c r="M85" s="96">
        <f t="shared" si="35"/>
        <v>11441.829137639997</v>
      </c>
      <c r="N85" s="96">
        <f t="shared" si="36"/>
        <v>11793.11336555</v>
      </c>
      <c r="O85" s="96">
        <f t="shared" si="37"/>
        <v>12144.397593459998</v>
      </c>
      <c r="P85" s="96">
        <f t="shared" si="38"/>
        <v>12495.681821370001</v>
      </c>
      <c r="Q85" s="96">
        <f t="shared" si="39"/>
        <v>12846.966049279999</v>
      </c>
      <c r="R85" s="96">
        <f t="shared" si="40"/>
        <v>13198.250277189998</v>
      </c>
      <c r="S85" s="96">
        <f t="shared" si="41"/>
        <v>13549.5345051</v>
      </c>
      <c r="T85" s="97">
        <f t="shared" si="42"/>
        <v>13800.451810749999</v>
      </c>
      <c r="U85" s="97">
        <f t="shared" si="43"/>
        <v>14051.369116399997</v>
      </c>
      <c r="V85" s="97">
        <f t="shared" si="44"/>
        <v>14176.827769224999</v>
      </c>
      <c r="W85" s="97">
        <f t="shared" si="45"/>
        <v>14302.28642205</v>
      </c>
      <c r="X85" s="97">
        <f t="shared" si="46"/>
        <v>14427.745074874998</v>
      </c>
      <c r="Y85" s="97">
        <f t="shared" si="47"/>
        <v>14553.203727699998</v>
      </c>
      <c r="Z85" s="97">
        <f t="shared" si="48"/>
        <v>14678.662380524998</v>
      </c>
      <c r="AA85" s="97">
        <f t="shared" si="49"/>
        <v>14804.12103335</v>
      </c>
      <c r="AB85" s="97">
        <f t="shared" si="50"/>
        <v>14929.579686174999</v>
      </c>
      <c r="AC85" s="97">
        <f t="shared" si="51"/>
        <v>15055.038338999999</v>
      </c>
      <c r="AD85" s="98">
        <v>27</v>
      </c>
      <c r="AE85" s="7"/>
      <c r="AF85" s="7"/>
      <c r="AG85" s="7"/>
      <c r="AH85"/>
      <c r="AI85"/>
      <c r="AJ85"/>
    </row>
    <row r="86" spans="1:36" ht="12" customHeight="1" x14ac:dyDescent="0.25">
      <c r="A86" s="99">
        <v>28</v>
      </c>
      <c r="B86" s="89">
        <v>104388</v>
      </c>
      <c r="C86" s="89">
        <f t="shared" si="28"/>
        <v>102509</v>
      </c>
      <c r="D86" s="90">
        <f t="shared" si="25"/>
        <v>139217.78691600001</v>
      </c>
      <c r="E86" s="90">
        <f t="shared" si="26"/>
        <v>10516.295800999998</v>
      </c>
      <c r="F86" s="103">
        <f t="shared" si="29"/>
        <v>9412.0847418949979</v>
      </c>
      <c r="G86" s="96">
        <f t="shared" si="30"/>
        <v>9780.1550949299999</v>
      </c>
      <c r="H86" s="96">
        <f t="shared" si="31"/>
        <v>10148.225447964998</v>
      </c>
      <c r="I86" s="103">
        <f t="shared" si="27"/>
        <v>10516.295800999998</v>
      </c>
      <c r="J86" s="96">
        <f t="shared" si="32"/>
        <v>10884.366154034997</v>
      </c>
      <c r="K86" s="96">
        <f t="shared" si="33"/>
        <v>11252.436507069999</v>
      </c>
      <c r="L86" s="96">
        <f t="shared" si="34"/>
        <v>11620.506860104999</v>
      </c>
      <c r="M86" s="96">
        <f t="shared" si="35"/>
        <v>11988.577213139997</v>
      </c>
      <c r="N86" s="96">
        <f t="shared" si="36"/>
        <v>12356.647566174999</v>
      </c>
      <c r="O86" s="96">
        <f t="shared" si="37"/>
        <v>12724.717919209997</v>
      </c>
      <c r="P86" s="96">
        <f t="shared" si="38"/>
        <v>13092.788272244999</v>
      </c>
      <c r="Q86" s="96">
        <f t="shared" si="39"/>
        <v>13460.858625279998</v>
      </c>
      <c r="R86" s="96">
        <f t="shared" si="40"/>
        <v>13828.928978314998</v>
      </c>
      <c r="S86" s="96">
        <f t="shared" si="41"/>
        <v>14196.999331349998</v>
      </c>
      <c r="T86" s="97">
        <f t="shared" si="42"/>
        <v>14459.906726374998</v>
      </c>
      <c r="U86" s="97">
        <f t="shared" si="43"/>
        <v>14722.814121399997</v>
      </c>
      <c r="V86" s="97">
        <f t="shared" si="44"/>
        <v>14854.267818912498</v>
      </c>
      <c r="W86" s="97">
        <f t="shared" si="45"/>
        <v>14985.721516424997</v>
      </c>
      <c r="X86" s="97">
        <f t="shared" si="46"/>
        <v>15117.175213937498</v>
      </c>
      <c r="Y86" s="97">
        <f t="shared" si="47"/>
        <v>15248.628911449998</v>
      </c>
      <c r="Z86" s="97">
        <f t="shared" si="48"/>
        <v>15380.082608962497</v>
      </c>
      <c r="AA86" s="97">
        <f t="shared" si="49"/>
        <v>15511.536306474998</v>
      </c>
      <c r="AB86" s="97">
        <f t="shared" si="50"/>
        <v>15642.990003987497</v>
      </c>
      <c r="AC86" s="97">
        <f t="shared" si="51"/>
        <v>15774.443701499997</v>
      </c>
      <c r="AD86" s="98">
        <v>28</v>
      </c>
      <c r="AE86" s="7"/>
      <c r="AF86" s="7"/>
      <c r="AG86" s="7"/>
      <c r="AH86"/>
      <c r="AI86"/>
      <c r="AJ86"/>
    </row>
    <row r="87" spans="1:36" ht="12" customHeight="1" x14ac:dyDescent="0.25">
      <c r="A87" s="99">
        <v>29</v>
      </c>
      <c r="B87" s="89">
        <v>109327</v>
      </c>
      <c r="C87" s="89">
        <f t="shared" si="28"/>
        <v>107359</v>
      </c>
      <c r="D87" s="90">
        <f t="shared" si="25"/>
        <v>145804.71883900001</v>
      </c>
      <c r="E87" s="90">
        <f t="shared" si="26"/>
        <v>11013.852451000002</v>
      </c>
      <c r="F87" s="103">
        <f t="shared" si="29"/>
        <v>9857.3979436450027</v>
      </c>
      <c r="G87" s="96">
        <f t="shared" si="30"/>
        <v>10242.882779430003</v>
      </c>
      <c r="H87" s="96">
        <f t="shared" si="31"/>
        <v>10628.367615215002</v>
      </c>
      <c r="I87" s="103">
        <f t="shared" si="27"/>
        <v>11013.852451000002</v>
      </c>
      <c r="J87" s="96">
        <f t="shared" si="32"/>
        <v>11399.337286785001</v>
      </c>
      <c r="K87" s="96">
        <f t="shared" si="33"/>
        <v>11784.822122570004</v>
      </c>
      <c r="L87" s="96">
        <f t="shared" si="34"/>
        <v>12170.306958355002</v>
      </c>
      <c r="M87" s="96">
        <f t="shared" si="35"/>
        <v>12555.791794140001</v>
      </c>
      <c r="N87" s="96">
        <f t="shared" si="36"/>
        <v>12941.276629925003</v>
      </c>
      <c r="O87" s="96">
        <f t="shared" si="37"/>
        <v>13326.761465710002</v>
      </c>
      <c r="P87" s="96">
        <f t="shared" si="38"/>
        <v>13712.246301495004</v>
      </c>
      <c r="Q87" s="96">
        <f t="shared" si="39"/>
        <v>14097.731137280003</v>
      </c>
      <c r="R87" s="96">
        <f t="shared" si="40"/>
        <v>14483.215973065002</v>
      </c>
      <c r="S87" s="96">
        <f t="shared" si="41"/>
        <v>14868.700808850004</v>
      </c>
      <c r="T87" s="97">
        <f t="shared" si="42"/>
        <v>15144.047120125004</v>
      </c>
      <c r="U87" s="97">
        <f t="shared" si="43"/>
        <v>15419.393431400002</v>
      </c>
      <c r="V87" s="97">
        <f t="shared" si="44"/>
        <v>15557.066587037505</v>
      </c>
      <c r="W87" s="97">
        <f t="shared" si="45"/>
        <v>15694.739742675005</v>
      </c>
      <c r="X87" s="97">
        <f t="shared" si="46"/>
        <v>15832.412898312503</v>
      </c>
      <c r="Y87" s="97">
        <f t="shared" si="47"/>
        <v>15970.086053950003</v>
      </c>
      <c r="Z87" s="97">
        <f t="shared" si="48"/>
        <v>16107.759209587502</v>
      </c>
      <c r="AA87" s="97">
        <f t="shared" si="49"/>
        <v>16245.432365225004</v>
      </c>
      <c r="AB87" s="97">
        <f t="shared" si="50"/>
        <v>16383.105520862504</v>
      </c>
      <c r="AC87" s="97">
        <f t="shared" si="51"/>
        <v>16520.778676500006</v>
      </c>
      <c r="AD87" s="98">
        <v>29</v>
      </c>
      <c r="AE87" s="7"/>
      <c r="AF87" s="7"/>
      <c r="AG87" s="7"/>
      <c r="AH87"/>
      <c r="AI87"/>
      <c r="AJ87"/>
    </row>
    <row r="88" spans="1:36" ht="12" customHeight="1" x14ac:dyDescent="0.25">
      <c r="A88" s="88">
        <v>30</v>
      </c>
      <c r="B88" s="104">
        <v>114444</v>
      </c>
      <c r="C88" s="89">
        <f t="shared" si="28"/>
        <v>112384</v>
      </c>
      <c r="D88" s="105">
        <f t="shared" si="25"/>
        <v>152629.041708</v>
      </c>
      <c r="E88" s="105">
        <f t="shared" si="26"/>
        <v>11529.362176000001</v>
      </c>
      <c r="F88" s="106">
        <f t="shared" si="29"/>
        <v>10318.779147520001</v>
      </c>
      <c r="G88" s="97">
        <f t="shared" si="30"/>
        <v>10722.306823680001</v>
      </c>
      <c r="H88" s="97">
        <f t="shared" si="31"/>
        <v>11125.834499840001</v>
      </c>
      <c r="I88" s="106">
        <f t="shared" si="27"/>
        <v>11529.362176000001</v>
      </c>
      <c r="J88" s="97">
        <f t="shared" si="32"/>
        <v>11932.88985216</v>
      </c>
      <c r="K88" s="97">
        <f t="shared" si="33"/>
        <v>12336.417528320002</v>
      </c>
      <c r="L88" s="97">
        <f t="shared" si="34"/>
        <v>12739.94520448</v>
      </c>
      <c r="M88" s="97">
        <f t="shared" si="35"/>
        <v>13143.47288064</v>
      </c>
      <c r="N88" s="97">
        <f t="shared" si="36"/>
        <v>13547.000556800002</v>
      </c>
      <c r="O88" s="97">
        <f t="shared" si="37"/>
        <v>13950.52823296</v>
      </c>
      <c r="P88" s="97">
        <f t="shared" si="38"/>
        <v>14354.055909120001</v>
      </c>
      <c r="Q88" s="97">
        <f t="shared" si="39"/>
        <v>14757.583585280001</v>
      </c>
      <c r="R88" s="97">
        <f t="shared" si="40"/>
        <v>15161.111261440001</v>
      </c>
      <c r="S88" s="97">
        <f t="shared" si="41"/>
        <v>15564.638937600002</v>
      </c>
      <c r="T88" s="97">
        <f t="shared" si="42"/>
        <v>15852.872992000001</v>
      </c>
      <c r="U88" s="97">
        <f t="shared" si="43"/>
        <v>16141.1070464</v>
      </c>
      <c r="V88" s="97">
        <f t="shared" si="44"/>
        <v>16285.224073600002</v>
      </c>
      <c r="W88" s="97">
        <f t="shared" si="45"/>
        <v>16429.3411008</v>
      </c>
      <c r="X88" s="97">
        <f t="shared" si="46"/>
        <v>16573.458128000002</v>
      </c>
      <c r="Y88" s="97">
        <f t="shared" si="47"/>
        <v>16717.5751552</v>
      </c>
      <c r="Z88" s="97">
        <f t="shared" si="48"/>
        <v>16861.692182399998</v>
      </c>
      <c r="AA88" s="97">
        <f t="shared" si="49"/>
        <v>17005.8092096</v>
      </c>
      <c r="AB88" s="97">
        <f t="shared" si="50"/>
        <v>17149.926236800002</v>
      </c>
      <c r="AC88" s="97">
        <f t="shared" si="51"/>
        <v>17294.043264</v>
      </c>
      <c r="AD88" s="98">
        <v>30</v>
      </c>
      <c r="AE88" s="7"/>
      <c r="AF88" s="7"/>
      <c r="AG88" s="7"/>
      <c r="AH88"/>
      <c r="AI88"/>
      <c r="AJ88"/>
    </row>
    <row r="89" spans="1:36" ht="12" customHeight="1" thickBot="1" x14ac:dyDescent="0.3">
      <c r="A89" s="107">
        <v>31</v>
      </c>
      <c r="B89" s="108">
        <v>119744</v>
      </c>
      <c r="C89" s="109">
        <f t="shared" si="28"/>
        <v>117589</v>
      </c>
      <c r="D89" s="110">
        <f t="shared" si="25"/>
        <v>159697.42380799999</v>
      </c>
      <c r="E89" s="83">
        <f t="shared" si="26"/>
        <v>12063.337921000002</v>
      </c>
      <c r="F89" s="111">
        <f t="shared" si="29"/>
        <v>10796.687439295001</v>
      </c>
      <c r="G89" s="112">
        <f>SUM(E89*0.93)</f>
        <v>11218.904266530002</v>
      </c>
      <c r="H89" s="112">
        <f>SUM(E89*0.965)</f>
        <v>11641.121093765001</v>
      </c>
      <c r="I89" s="111">
        <f>E89</f>
        <v>12063.337921000002</v>
      </c>
      <c r="J89" s="112">
        <f>SUM(E89*1.035)</f>
        <v>12485.554748235001</v>
      </c>
      <c r="K89" s="112">
        <f>SUM(E89*1.07)</f>
        <v>12907.771575470004</v>
      </c>
      <c r="L89" s="112">
        <f>SUM(E89*1.105)</f>
        <v>13329.988402705003</v>
      </c>
      <c r="M89" s="112">
        <f>SUM(E89*1.14)</f>
        <v>13752.205229940002</v>
      </c>
      <c r="N89" s="112">
        <f>SUM(E89*1.175)</f>
        <v>14174.422057175003</v>
      </c>
      <c r="O89" s="112">
        <f>SUM(E89*1.21)</f>
        <v>14596.638884410002</v>
      </c>
      <c r="P89" s="112">
        <f>SUM(E89*1.245)</f>
        <v>15018.855711645005</v>
      </c>
      <c r="Q89" s="112">
        <f>SUM(E89*1.28)</f>
        <v>15441.072538880004</v>
      </c>
      <c r="R89" s="112">
        <f>SUM(E89*1.315)</f>
        <v>15863.289366115003</v>
      </c>
      <c r="S89" s="112">
        <f>SUM(E89*1.35)</f>
        <v>16285.506193350004</v>
      </c>
      <c r="T89" s="113">
        <f t="shared" si="42"/>
        <v>16587.089641375002</v>
      </c>
      <c r="U89" s="113">
        <f t="shared" si="43"/>
        <v>16888.673089400003</v>
      </c>
      <c r="V89" s="113">
        <f t="shared" si="44"/>
        <v>17039.464813412505</v>
      </c>
      <c r="W89" s="113">
        <f t="shared" si="45"/>
        <v>17190.256537425004</v>
      </c>
      <c r="X89" s="113">
        <f t="shared" si="46"/>
        <v>17341.048261437503</v>
      </c>
      <c r="Y89" s="113">
        <f t="shared" si="47"/>
        <v>17491.839985450002</v>
      </c>
      <c r="Z89" s="113">
        <f t="shared" si="48"/>
        <v>17642.631709462501</v>
      </c>
      <c r="AA89" s="113">
        <f t="shared" si="49"/>
        <v>17793.423433475004</v>
      </c>
      <c r="AB89" s="113">
        <f t="shared" si="50"/>
        <v>17944.215157487502</v>
      </c>
      <c r="AC89" s="113">
        <f t="shared" si="51"/>
        <v>18095.006881500005</v>
      </c>
      <c r="AD89" s="114">
        <v>31</v>
      </c>
      <c r="AE89" s="7"/>
      <c r="AF89" s="7"/>
      <c r="AG89" s="7"/>
      <c r="AH89"/>
      <c r="AI89"/>
      <c r="AJ89"/>
    </row>
    <row r="90" spans="1:36" ht="10.15" customHeight="1" thickBot="1" x14ac:dyDescent="0.3">
      <c r="A90" s="64"/>
      <c r="B90" s="65"/>
      <c r="C90" s="65"/>
      <c r="D90" s="1"/>
      <c r="E90" s="1"/>
      <c r="F90" s="1"/>
      <c r="G90" s="1"/>
      <c r="H90" s="1"/>
      <c r="I90" s="1"/>
      <c r="J90" s="1"/>
      <c r="K90" s="1"/>
      <c r="L90" s="1"/>
      <c r="M90" s="1"/>
      <c r="N90" s="1"/>
      <c r="O90" s="1"/>
      <c r="P90" s="1"/>
      <c r="Q90" s="1"/>
      <c r="R90" s="1"/>
      <c r="S90" s="1"/>
      <c r="T90" s="1"/>
      <c r="U90" s="1"/>
      <c r="V90" s="1"/>
      <c r="W90" s="1"/>
      <c r="X90" s="1"/>
      <c r="Y90" s="1"/>
      <c r="Z90" s="1"/>
      <c r="AA90" s="1"/>
      <c r="AB90" s="1"/>
      <c r="AC90" s="1"/>
      <c r="AD90" s="5"/>
      <c r="AE90" s="7"/>
      <c r="AF90" s="7"/>
      <c r="AG90" s="7"/>
      <c r="AH90"/>
      <c r="AI90"/>
      <c r="AJ90"/>
    </row>
    <row r="91" spans="1:36" ht="15.75" thickBot="1" x14ac:dyDescent="0.3">
      <c r="A91" s="66" t="s">
        <v>40</v>
      </c>
      <c r="B91" s="65"/>
      <c r="C91" s="65"/>
      <c r="D91" s="1"/>
      <c r="E91" s="1"/>
      <c r="F91" s="1"/>
      <c r="G91" s="1"/>
      <c r="H91" s="1"/>
      <c r="I91" s="1"/>
      <c r="J91" s="1"/>
      <c r="K91" s="1"/>
      <c r="L91" s="1"/>
      <c r="M91" s="1"/>
      <c r="N91" s="1"/>
      <c r="S91" s="1"/>
      <c r="T91" s="1"/>
      <c r="U91" s="1"/>
      <c r="V91" s="67">
        <f>V44</f>
        <v>2024</v>
      </c>
      <c r="W91" s="68" t="s">
        <v>41</v>
      </c>
      <c r="X91" s="69"/>
      <c r="Y91" s="69"/>
      <c r="Z91" s="69"/>
      <c r="AA91" s="69"/>
      <c r="AB91" s="69"/>
      <c r="AC91" s="115">
        <f>AC44</f>
        <v>123.10680000000001</v>
      </c>
      <c r="AD91" s="5"/>
      <c r="AE91" s="7"/>
      <c r="AF91" s="7"/>
      <c r="AG91" s="7"/>
      <c r="AH91"/>
      <c r="AI91"/>
      <c r="AJ91"/>
    </row>
    <row r="92" spans="1:36" x14ac:dyDescent="0.25">
      <c r="A92" s="66" t="s">
        <v>43</v>
      </c>
      <c r="B92" s="65"/>
      <c r="C92" s="65"/>
      <c r="D92" s="1"/>
      <c r="E92" s="1"/>
      <c r="F92" s="1"/>
      <c r="G92" s="1"/>
      <c r="H92" s="1"/>
      <c r="I92" s="1"/>
      <c r="J92" s="1"/>
      <c r="K92" s="1"/>
      <c r="L92" s="1"/>
      <c r="M92" s="1"/>
      <c r="N92" s="1"/>
      <c r="S92" s="1"/>
      <c r="T92" s="157"/>
      <c r="U92" s="157"/>
      <c r="V92" s="157"/>
      <c r="W92" s="157"/>
      <c r="X92" s="157"/>
      <c r="Y92" s="157"/>
      <c r="Z92" s="157"/>
      <c r="AA92" s="157"/>
      <c r="AB92" s="157"/>
      <c r="AC92" s="157"/>
      <c r="AD92" s="5"/>
      <c r="AE92" s="7"/>
      <c r="AF92" s="7"/>
      <c r="AG92" s="7"/>
      <c r="AH92"/>
      <c r="AI92"/>
      <c r="AJ92"/>
    </row>
    <row r="93" spans="1:36" x14ac:dyDescent="0.25">
      <c r="A93" s="66"/>
      <c r="B93" s="65"/>
      <c r="C93" s="144"/>
      <c r="D93" s="1"/>
      <c r="E93" s="1"/>
      <c r="F93" s="1" t="s">
        <v>70</v>
      </c>
      <c r="G93" s="1"/>
      <c r="H93" s="1"/>
      <c r="I93" s="1"/>
      <c r="J93" s="1"/>
      <c r="K93" s="1"/>
      <c r="L93" s="1"/>
      <c r="M93" s="1"/>
      <c r="N93" s="1"/>
      <c r="S93" s="1" t="str">
        <f>S46</f>
        <v>Teuerungsausgleich Monat Mai 2023 gem. Landesindex der Konsumentenpreise (Basis Mai 93=100 Punkte)</v>
      </c>
      <c r="T93" s="1"/>
      <c r="U93" s="1"/>
      <c r="V93" s="74"/>
      <c r="W93" s="77"/>
      <c r="X93" s="74"/>
      <c r="Y93" s="74"/>
      <c r="Z93" s="74"/>
      <c r="AA93" s="74"/>
      <c r="AB93" s="74"/>
      <c r="AC93" s="78">
        <f>AC46</f>
        <v>121.3</v>
      </c>
      <c r="AD93" s="5"/>
      <c r="AE93" s="7"/>
      <c r="AF93" s="7"/>
      <c r="AG93" s="7"/>
      <c r="AH93"/>
      <c r="AI93"/>
      <c r="AJ93"/>
    </row>
    <row r="94" spans="1:36" x14ac:dyDescent="0.25">
      <c r="A94" s="66"/>
      <c r="B94" s="65"/>
      <c r="C94" s="79"/>
      <c r="D94" s="1"/>
      <c r="E94" s="1"/>
      <c r="F94" s="1" t="s">
        <v>47</v>
      </c>
      <c r="G94" s="1"/>
      <c r="H94" s="1"/>
      <c r="I94" s="1"/>
      <c r="J94" s="1"/>
      <c r="K94" s="1"/>
      <c r="L94" s="1"/>
      <c r="M94" s="1"/>
      <c r="N94" s="77" t="s">
        <v>1</v>
      </c>
      <c r="T94" s="1"/>
      <c r="U94" s="1"/>
      <c r="V94" s="74"/>
      <c r="AC94" s="80"/>
      <c r="AE94" s="7"/>
      <c r="AF94" s="7"/>
      <c r="AG94" s="7"/>
      <c r="AH94"/>
      <c r="AI94"/>
      <c r="AJ94"/>
    </row>
    <row r="95" spans="1:36" x14ac:dyDescent="0.25">
      <c r="A95" s="2" t="s">
        <v>0</v>
      </c>
      <c r="B95" s="3"/>
      <c r="C95" s="3"/>
      <c r="D95" s="4"/>
      <c r="E95" s="4"/>
      <c r="F95" s="4"/>
      <c r="G95" s="3"/>
      <c r="H95" s="3"/>
      <c r="I95" s="3"/>
      <c r="J95" s="3"/>
      <c r="K95" s="3"/>
      <c r="L95" s="3"/>
      <c r="AA95" s="5" t="s">
        <v>1</v>
      </c>
      <c r="AC95" s="6" t="str">
        <f>$AC$1</f>
        <v>5.12.2023/rj</v>
      </c>
      <c r="AD95" s="7"/>
      <c r="AE95" s="7"/>
      <c r="AF95" s="7"/>
      <c r="AG95" s="7"/>
      <c r="AH95"/>
      <c r="AI95"/>
      <c r="AJ95"/>
    </row>
    <row r="96" spans="1:36" ht="7.15" customHeight="1" x14ac:dyDescent="0.25">
      <c r="A96" s="3"/>
      <c r="B96" s="3"/>
      <c r="C96" s="3"/>
      <c r="D96" s="4"/>
      <c r="E96" s="4"/>
      <c r="F96" s="4"/>
      <c r="G96" s="3"/>
      <c r="H96" s="3"/>
      <c r="I96" s="3"/>
      <c r="J96" s="3"/>
      <c r="K96" s="3"/>
      <c r="L96" s="3"/>
      <c r="AE96" s="7"/>
      <c r="AF96" s="7"/>
      <c r="AG96" s="7"/>
      <c r="AH96"/>
      <c r="AI96"/>
      <c r="AJ96"/>
    </row>
    <row r="97" spans="1:36" ht="18" x14ac:dyDescent="0.25">
      <c r="A97" s="9" t="str">
        <f>A3</f>
        <v>Lohntabelle 2024</v>
      </c>
      <c r="B97" s="3"/>
      <c r="C97" s="3"/>
      <c r="D97" s="4"/>
      <c r="E97" s="4"/>
      <c r="F97" s="4"/>
      <c r="G97" s="3"/>
      <c r="H97" s="3"/>
      <c r="I97" s="3"/>
      <c r="J97" s="3"/>
      <c r="K97" s="3" t="s">
        <v>1</v>
      </c>
      <c r="L97" s="3"/>
      <c r="AE97" s="7"/>
      <c r="AF97" s="7"/>
      <c r="AG97" s="7"/>
      <c r="AH97"/>
      <c r="AI97"/>
      <c r="AJ97"/>
    </row>
    <row r="98" spans="1:36" ht="6.6" customHeight="1" x14ac:dyDescent="0.25">
      <c r="A98" s="3"/>
      <c r="B98" s="3"/>
      <c r="C98" s="3"/>
      <c r="D98" s="4"/>
      <c r="E98" s="4"/>
      <c r="F98" s="4"/>
      <c r="G98" s="3"/>
      <c r="H98" s="3"/>
      <c r="I98" s="3"/>
      <c r="J98" s="3"/>
      <c r="K98" s="3"/>
      <c r="L98" s="3"/>
      <c r="AE98" s="7"/>
      <c r="AF98" s="7"/>
      <c r="AG98" s="7"/>
      <c r="AH98"/>
      <c r="AI98"/>
      <c r="AJ98"/>
    </row>
    <row r="99" spans="1:36" ht="12" customHeight="1" x14ac:dyDescent="0.25">
      <c r="A99" s="10" t="s">
        <v>74</v>
      </c>
      <c r="B99" s="3"/>
      <c r="C99" s="3"/>
      <c r="D99" s="4"/>
      <c r="E99" s="4"/>
      <c r="F99" s="4"/>
      <c r="G99" s="3"/>
      <c r="H99" s="3"/>
      <c r="I99" s="3"/>
      <c r="J99" s="3"/>
      <c r="K99" s="3"/>
      <c r="L99" s="3"/>
      <c r="AD99" s="7"/>
    </row>
    <row r="100" spans="1:36" ht="11.45" customHeight="1" x14ac:dyDescent="0.25">
      <c r="A100" s="11" t="s">
        <v>66</v>
      </c>
      <c r="B100" s="3"/>
      <c r="C100" s="3"/>
      <c r="D100" s="4"/>
      <c r="E100" s="12"/>
      <c r="F100" s="4"/>
      <c r="G100" s="3"/>
      <c r="H100" s="13"/>
      <c r="I100" s="3"/>
      <c r="J100" s="3"/>
      <c r="K100" s="3"/>
      <c r="L100" s="3"/>
      <c r="V100" s="8" t="s">
        <v>1</v>
      </c>
      <c r="X100" s="8" t="s">
        <v>1</v>
      </c>
    </row>
    <row r="101" spans="1:36" ht="7.15" customHeight="1" thickBot="1" x14ac:dyDescent="0.3"/>
    <row r="102" spans="1:36" x14ac:dyDescent="0.25">
      <c r="A102" s="14" t="s">
        <v>4</v>
      </c>
      <c r="B102" s="15"/>
      <c r="C102" s="16" t="s">
        <v>1</v>
      </c>
      <c r="D102" s="17"/>
      <c r="E102" s="17"/>
      <c r="F102" s="18" t="s">
        <v>5</v>
      </c>
      <c r="G102" s="19"/>
      <c r="H102" s="19"/>
      <c r="I102" s="16" t="s">
        <v>6</v>
      </c>
      <c r="J102" s="19"/>
      <c r="K102" s="19"/>
      <c r="L102" s="19"/>
      <c r="M102" s="19"/>
      <c r="N102" s="19"/>
      <c r="O102" s="19"/>
      <c r="P102" s="19"/>
      <c r="Q102" s="19"/>
      <c r="R102" s="19"/>
      <c r="S102" s="19"/>
      <c r="T102" s="19"/>
      <c r="U102" s="19"/>
      <c r="V102" s="19"/>
      <c r="W102" s="19"/>
      <c r="X102" s="19"/>
      <c r="Y102" s="19"/>
      <c r="Z102" s="116"/>
      <c r="AA102" s="116"/>
      <c r="AB102" s="116"/>
      <c r="AC102" s="116"/>
      <c r="AD102" s="117" t="s">
        <v>4</v>
      </c>
    </row>
    <row r="103" spans="1:36" x14ac:dyDescent="0.25">
      <c r="A103" s="23"/>
      <c r="B103" s="23"/>
      <c r="C103" s="23"/>
      <c r="D103" s="24"/>
      <c r="E103" s="24"/>
      <c r="F103" s="25" t="s">
        <v>7</v>
      </c>
      <c r="G103" s="26"/>
      <c r="H103" s="26"/>
      <c r="I103" s="23" t="s">
        <v>7</v>
      </c>
      <c r="J103" s="26"/>
      <c r="K103" s="26"/>
      <c r="L103" s="26"/>
      <c r="M103" s="26"/>
      <c r="N103" s="26"/>
      <c r="O103" s="26"/>
      <c r="P103" s="26"/>
      <c r="Q103" s="26"/>
      <c r="R103" s="26"/>
      <c r="S103" s="26"/>
      <c r="T103" s="27" t="s">
        <v>8</v>
      </c>
      <c r="U103" s="26"/>
      <c r="V103" s="27" t="s">
        <v>9</v>
      </c>
      <c r="W103" s="26"/>
      <c r="X103" s="26"/>
      <c r="Y103" s="26"/>
      <c r="Z103" s="28"/>
      <c r="AA103" s="28"/>
      <c r="AB103" s="28"/>
      <c r="AC103" s="29"/>
      <c r="AD103" s="30"/>
    </row>
    <row r="104" spans="1:36" x14ac:dyDescent="0.25">
      <c r="A104" s="31" t="s">
        <v>1</v>
      </c>
      <c r="B104" s="31" t="s">
        <v>10</v>
      </c>
      <c r="C104" s="31" t="s">
        <v>11</v>
      </c>
      <c r="D104" s="32" t="s">
        <v>12</v>
      </c>
      <c r="E104" s="33" t="s">
        <v>13</v>
      </c>
      <c r="F104" s="34" t="s">
        <v>14</v>
      </c>
      <c r="G104" s="35" t="s">
        <v>15</v>
      </c>
      <c r="H104" s="35" t="s">
        <v>16</v>
      </c>
      <c r="I104" s="31" t="s">
        <v>17</v>
      </c>
      <c r="J104" s="35" t="s">
        <v>18</v>
      </c>
      <c r="K104" s="35" t="s">
        <v>19</v>
      </c>
      <c r="L104" s="35" t="s">
        <v>20</v>
      </c>
      <c r="M104" s="35" t="s">
        <v>21</v>
      </c>
      <c r="N104" s="35" t="s">
        <v>22</v>
      </c>
      <c r="O104" s="35" t="s">
        <v>23</v>
      </c>
      <c r="P104" s="35" t="s">
        <v>24</v>
      </c>
      <c r="Q104" s="35" t="s">
        <v>25</v>
      </c>
      <c r="R104" s="35" t="s">
        <v>26</v>
      </c>
      <c r="S104" s="35" t="s">
        <v>27</v>
      </c>
      <c r="T104" s="35" t="s">
        <v>28</v>
      </c>
      <c r="U104" s="35" t="s">
        <v>29</v>
      </c>
      <c r="V104" s="35" t="s">
        <v>30</v>
      </c>
      <c r="W104" s="35" t="s">
        <v>31</v>
      </c>
      <c r="X104" s="35" t="s">
        <v>32</v>
      </c>
      <c r="Y104" s="36" t="s">
        <v>33</v>
      </c>
      <c r="Z104" s="37" t="s">
        <v>34</v>
      </c>
      <c r="AA104" s="37" t="s">
        <v>35</v>
      </c>
      <c r="AB104" s="37" t="s">
        <v>36</v>
      </c>
      <c r="AC104" s="37" t="s">
        <v>37</v>
      </c>
      <c r="AD104" s="38" t="s">
        <v>1</v>
      </c>
    </row>
    <row r="105" spans="1:36" ht="6" customHeight="1" x14ac:dyDescent="0.25">
      <c r="A105" s="81"/>
      <c r="B105" s="82" t="s">
        <v>38</v>
      </c>
      <c r="C105" s="82"/>
      <c r="D105" s="83" t="s">
        <v>39</v>
      </c>
      <c r="E105" s="84"/>
      <c r="F105" s="85"/>
      <c r="G105" s="86"/>
      <c r="H105" s="86"/>
      <c r="I105" s="81"/>
      <c r="J105" s="86"/>
      <c r="K105" s="86"/>
      <c r="L105" s="86"/>
      <c r="M105" s="86"/>
      <c r="N105" s="86"/>
      <c r="O105" s="86"/>
      <c r="P105" s="86"/>
      <c r="Q105" s="86"/>
      <c r="R105" s="86"/>
      <c r="S105" s="86"/>
      <c r="T105" s="35"/>
      <c r="U105" s="35"/>
      <c r="V105" s="35"/>
      <c r="W105" s="35"/>
      <c r="X105" s="35"/>
      <c r="Y105" s="36"/>
      <c r="Z105" s="40"/>
      <c r="AA105" s="40"/>
      <c r="AB105" s="40"/>
      <c r="AC105" s="40"/>
      <c r="AD105" s="87"/>
    </row>
    <row r="106" spans="1:36" ht="12" customHeight="1" x14ac:dyDescent="0.25">
      <c r="A106" s="88">
        <v>1</v>
      </c>
      <c r="B106" s="89">
        <v>30377</v>
      </c>
      <c r="C106" s="89">
        <f>C12</f>
        <v>29830</v>
      </c>
      <c r="D106" s="90">
        <f t="shared" ref="D106:D136" si="52">B106/12*13*$AC$44/100</f>
        <v>40512.498689</v>
      </c>
      <c r="E106" s="90">
        <f>C106/12*13/2184*$AC$44/100</f>
        <v>18.215653988095241</v>
      </c>
      <c r="F106" s="152">
        <f>SUM(E106*0.895)</f>
        <v>16.30301031934524</v>
      </c>
      <c r="G106" s="153">
        <f>SUM(E106*0.93)</f>
        <v>16.940558208928575</v>
      </c>
      <c r="H106" s="153">
        <f>SUM(E106*0.965)</f>
        <v>17.578106098511906</v>
      </c>
      <c r="I106" s="149">
        <f t="shared" ref="I106:I135" si="53">E106</f>
        <v>18.215653988095241</v>
      </c>
      <c r="J106" s="150">
        <f>SUM(E106*1.035)</f>
        <v>18.853201877678572</v>
      </c>
      <c r="K106" s="94">
        <f>SUM(E106*1.07)</f>
        <v>19.49074976726191</v>
      </c>
      <c r="L106" s="94">
        <f>SUM(E106*1.105)</f>
        <v>20.128297656845241</v>
      </c>
      <c r="M106" s="95">
        <f>SUM(E106*1.14)</f>
        <v>20.765845546428572</v>
      </c>
      <c r="N106" s="95">
        <f>SUM(E106*1.175)</f>
        <v>21.40339343601191</v>
      </c>
      <c r="O106" s="95">
        <f>SUM(E106*1.21)</f>
        <v>22.040941325595242</v>
      </c>
      <c r="P106" s="96">
        <f>SUM(E106*1.245)</f>
        <v>22.678489215178576</v>
      </c>
      <c r="Q106" s="96">
        <f>SUM(E106*1.28)</f>
        <v>23.316037104761907</v>
      </c>
      <c r="R106" s="96">
        <f>SUM(E106*1.315)</f>
        <v>23.953584994345242</v>
      </c>
      <c r="S106" s="96">
        <f>SUM(E106*1.35)</f>
        <v>24.591132883928577</v>
      </c>
      <c r="T106" s="97">
        <f>SUM(E106*1.375)</f>
        <v>25.046524233630954</v>
      </c>
      <c r="U106" s="97">
        <f>SUM(E106*1.4)</f>
        <v>25.501915583333336</v>
      </c>
      <c r="V106" s="97">
        <f>SUM(E106*1.4125)</f>
        <v>25.72961125818453</v>
      </c>
      <c r="W106" s="97">
        <f>SUM(E106*1.425)</f>
        <v>25.957306933035721</v>
      </c>
      <c r="X106" s="97">
        <f>SUM(E106*1.4375)</f>
        <v>26.185002607886908</v>
      </c>
      <c r="Y106" s="97">
        <f>SUM($E106*1.45)</f>
        <v>26.412698282738098</v>
      </c>
      <c r="Z106" s="97">
        <f>SUM($E106*1.4625)</f>
        <v>26.640393957589289</v>
      </c>
      <c r="AA106" s="97">
        <f>SUM($E106*1.475)</f>
        <v>26.868089632440483</v>
      </c>
      <c r="AB106" s="97">
        <f>SUM($E106*1.4875)</f>
        <v>27.095785307291671</v>
      </c>
      <c r="AC106" s="97">
        <f>SUM($E106*1.5)</f>
        <v>27.323480982142861</v>
      </c>
      <c r="AD106" s="98">
        <v>1</v>
      </c>
    </row>
    <row r="107" spans="1:36" ht="12" customHeight="1" x14ac:dyDescent="0.25">
      <c r="A107" s="99">
        <v>2</v>
      </c>
      <c r="B107" s="89">
        <v>31385</v>
      </c>
      <c r="C107" s="89">
        <f t="shared" ref="C107:C136" si="54">C13</f>
        <v>30820</v>
      </c>
      <c r="D107" s="90">
        <f t="shared" si="52"/>
        <v>41856.824945</v>
      </c>
      <c r="E107" s="90">
        <f t="shared" ref="E107:E136" si="55">C107/12*13/2184*$AC$44/100</f>
        <v>18.820196309523809</v>
      </c>
      <c r="F107" s="152">
        <f t="shared" ref="F107:F122" si="56">SUM(E107*0.895)</f>
        <v>16.844075697023808</v>
      </c>
      <c r="G107" s="153">
        <f t="shared" ref="G107:G135" si="57">SUM(E107*0.93)</f>
        <v>17.502782567857142</v>
      </c>
      <c r="H107" s="153">
        <f t="shared" ref="H107:H135" si="58">SUM(E107*0.965)</f>
        <v>18.161489438690474</v>
      </c>
      <c r="I107" s="149">
        <f t="shared" si="53"/>
        <v>18.820196309523809</v>
      </c>
      <c r="J107" s="94">
        <f t="shared" ref="J107:J135" si="59">SUM(E107*1.035)</f>
        <v>19.47890318035714</v>
      </c>
      <c r="K107" s="94">
        <f t="shared" ref="K107:K135" si="60">SUM(E107*1.07)</f>
        <v>20.137610051190475</v>
      </c>
      <c r="L107" s="95">
        <f t="shared" ref="L107:L135" si="61">SUM(E107*1.105)</f>
        <v>20.796316922023809</v>
      </c>
      <c r="M107" s="95">
        <f t="shared" ref="M107:M135" si="62">SUM(E107*1.14)</f>
        <v>21.455023792857141</v>
      </c>
      <c r="N107" s="95">
        <f t="shared" ref="N107:N135" si="63">SUM(E107*1.175)</f>
        <v>22.113730663690475</v>
      </c>
      <c r="O107" s="95">
        <f t="shared" ref="O107:O135" si="64">SUM(E107*1.21)</f>
        <v>22.772437534523807</v>
      </c>
      <c r="P107" s="96">
        <f t="shared" ref="P107:P135" si="65">SUM(E107*1.245)</f>
        <v>23.431144405357145</v>
      </c>
      <c r="Q107" s="96">
        <f t="shared" ref="Q107:Q135" si="66">SUM(E107*1.28)</f>
        <v>24.089851276190476</v>
      </c>
      <c r="R107" s="96">
        <f t="shared" ref="R107:R135" si="67">SUM(E107*1.315)</f>
        <v>24.748558147023807</v>
      </c>
      <c r="S107" s="96">
        <f t="shared" ref="S107:S135" si="68">SUM(E107*1.35)</f>
        <v>25.407265017857142</v>
      </c>
      <c r="T107" s="97">
        <f t="shared" ref="T107:T136" si="69">SUM(E107*1.375)</f>
        <v>25.877769925595238</v>
      </c>
      <c r="U107" s="97">
        <f t="shared" ref="U107:U136" si="70">SUM(E107*1.4)</f>
        <v>26.348274833333331</v>
      </c>
      <c r="V107" s="97">
        <f t="shared" ref="V107:V136" si="71">SUM(E107*1.4125)</f>
        <v>26.583527287202383</v>
      </c>
      <c r="W107" s="97">
        <f t="shared" ref="W107:W136" si="72">SUM(E107*1.425)</f>
        <v>26.818779741071427</v>
      </c>
      <c r="X107" s="97">
        <f t="shared" ref="X107:X136" si="73">SUM(E107*1.4375)</f>
        <v>27.054032194940476</v>
      </c>
      <c r="Y107" s="97">
        <f t="shared" ref="Y107:Y136" si="74">SUM($E107*1.45)</f>
        <v>27.28928464880952</v>
      </c>
      <c r="Z107" s="97">
        <f t="shared" ref="Z107:Z136" si="75">SUM($E107*1.4625)</f>
        <v>27.524537102678568</v>
      </c>
      <c r="AA107" s="97">
        <f t="shared" ref="AA107:AA136" si="76">SUM($E107*1.475)</f>
        <v>27.75978955654762</v>
      </c>
      <c r="AB107" s="97">
        <f t="shared" ref="AB107:AB136" si="77">SUM($E107*1.4875)</f>
        <v>27.995042010416665</v>
      </c>
      <c r="AC107" s="97">
        <f t="shared" ref="AC107:AC136" si="78">SUM($E107*1.5)</f>
        <v>28.230294464285713</v>
      </c>
      <c r="AD107" s="98">
        <v>2</v>
      </c>
    </row>
    <row r="108" spans="1:36" ht="12" customHeight="1" x14ac:dyDescent="0.25">
      <c r="A108" s="99">
        <v>3</v>
      </c>
      <c r="B108" s="89">
        <v>32502</v>
      </c>
      <c r="C108" s="89">
        <f t="shared" si="54"/>
        <v>31917</v>
      </c>
      <c r="D108" s="90">
        <f t="shared" si="52"/>
        <v>43346.519813999999</v>
      </c>
      <c r="E108" s="90">
        <f t="shared" si="55"/>
        <v>19.490078053571427</v>
      </c>
      <c r="F108" s="152">
        <f t="shared" si="56"/>
        <v>17.443619857946427</v>
      </c>
      <c r="G108" s="153">
        <f t="shared" si="57"/>
        <v>18.125772589821427</v>
      </c>
      <c r="H108" s="150">
        <f t="shared" si="58"/>
        <v>18.807925321696427</v>
      </c>
      <c r="I108" s="101">
        <f t="shared" si="53"/>
        <v>19.490078053571427</v>
      </c>
      <c r="J108" s="94">
        <f t="shared" si="59"/>
        <v>20.172230785446427</v>
      </c>
      <c r="K108" s="95">
        <f t="shared" si="60"/>
        <v>20.854383517321427</v>
      </c>
      <c r="L108" s="95">
        <f t="shared" si="61"/>
        <v>21.536536249196427</v>
      </c>
      <c r="M108" s="95">
        <f t="shared" si="62"/>
        <v>22.218688981071423</v>
      </c>
      <c r="N108" s="95">
        <f t="shared" si="63"/>
        <v>22.900841712946427</v>
      </c>
      <c r="O108" s="95">
        <f t="shared" si="64"/>
        <v>23.582994444821427</v>
      </c>
      <c r="P108" s="96">
        <f t="shared" si="65"/>
        <v>24.265147176696427</v>
      </c>
      <c r="Q108" s="96">
        <f t="shared" si="66"/>
        <v>24.947299908571427</v>
      </c>
      <c r="R108" s="96">
        <f t="shared" si="67"/>
        <v>25.629452640446424</v>
      </c>
      <c r="S108" s="96">
        <f t="shared" si="68"/>
        <v>26.311605372321427</v>
      </c>
      <c r="T108" s="97">
        <f t="shared" si="69"/>
        <v>26.798857323660712</v>
      </c>
      <c r="U108" s="97">
        <f t="shared" si="70"/>
        <v>27.286109274999998</v>
      </c>
      <c r="V108" s="97">
        <f t="shared" si="71"/>
        <v>27.529735250669642</v>
      </c>
      <c r="W108" s="97">
        <f t="shared" si="72"/>
        <v>27.773361226339283</v>
      </c>
      <c r="X108" s="97">
        <f t="shared" si="73"/>
        <v>28.016987202008927</v>
      </c>
      <c r="Y108" s="97">
        <f t="shared" si="74"/>
        <v>28.260613177678568</v>
      </c>
      <c r="Z108" s="97">
        <f t="shared" si="75"/>
        <v>28.504239153348209</v>
      </c>
      <c r="AA108" s="97">
        <f t="shared" si="76"/>
        <v>28.747865129017857</v>
      </c>
      <c r="AB108" s="97">
        <f t="shared" si="77"/>
        <v>28.991491104687498</v>
      </c>
      <c r="AC108" s="97">
        <f t="shared" si="78"/>
        <v>29.235117080357142</v>
      </c>
      <c r="AD108" s="98">
        <v>3</v>
      </c>
    </row>
    <row r="109" spans="1:36" ht="12" customHeight="1" x14ac:dyDescent="0.25">
      <c r="A109" s="99">
        <v>4</v>
      </c>
      <c r="B109" s="89">
        <v>33730</v>
      </c>
      <c r="C109" s="89">
        <f t="shared" si="54"/>
        <v>33123</v>
      </c>
      <c r="D109" s="90">
        <f t="shared" si="52"/>
        <v>44984.25061000001</v>
      </c>
      <c r="E109" s="90">
        <f t="shared" si="55"/>
        <v>20.226520517857146</v>
      </c>
      <c r="F109" s="152">
        <f t="shared" si="56"/>
        <v>18.102735863482145</v>
      </c>
      <c r="G109" s="150">
        <f t="shared" si="57"/>
        <v>18.810664081607147</v>
      </c>
      <c r="H109" s="94">
        <f t="shared" si="58"/>
        <v>19.518592299732145</v>
      </c>
      <c r="I109" s="101">
        <f t="shared" si="53"/>
        <v>20.226520517857146</v>
      </c>
      <c r="J109" s="95">
        <f t="shared" si="59"/>
        <v>20.934448735982144</v>
      </c>
      <c r="K109" s="95">
        <f t="shared" si="60"/>
        <v>21.642376954107149</v>
      </c>
      <c r="L109" s="95">
        <f t="shared" si="61"/>
        <v>22.350305172232147</v>
      </c>
      <c r="M109" s="95">
        <f t="shared" si="62"/>
        <v>23.058233390357145</v>
      </c>
      <c r="N109" s="95">
        <f t="shared" si="63"/>
        <v>23.766161608482147</v>
      </c>
      <c r="O109" s="95">
        <f t="shared" si="64"/>
        <v>24.474089826607145</v>
      </c>
      <c r="P109" s="96">
        <f t="shared" si="65"/>
        <v>25.18201804473215</v>
      </c>
      <c r="Q109" s="96">
        <f t="shared" si="66"/>
        <v>25.889946262857148</v>
      </c>
      <c r="R109" s="96">
        <f t="shared" si="67"/>
        <v>26.597874480982146</v>
      </c>
      <c r="S109" s="96">
        <f t="shared" si="68"/>
        <v>27.305802699107151</v>
      </c>
      <c r="T109" s="97">
        <f t="shared" si="69"/>
        <v>27.811465712053575</v>
      </c>
      <c r="U109" s="97">
        <f t="shared" si="70"/>
        <v>28.317128725000003</v>
      </c>
      <c r="V109" s="97">
        <f t="shared" si="71"/>
        <v>28.569960231473221</v>
      </c>
      <c r="W109" s="97">
        <f t="shared" si="72"/>
        <v>28.822791737946435</v>
      </c>
      <c r="X109" s="97">
        <f t="shared" si="73"/>
        <v>29.075623244419649</v>
      </c>
      <c r="Y109" s="97">
        <f t="shared" si="74"/>
        <v>29.32845475089286</v>
      </c>
      <c r="Z109" s="97">
        <f t="shared" si="75"/>
        <v>29.581286257366074</v>
      </c>
      <c r="AA109" s="97">
        <f t="shared" si="76"/>
        <v>29.834117763839291</v>
      </c>
      <c r="AB109" s="97">
        <f t="shared" si="77"/>
        <v>30.086949270312505</v>
      </c>
      <c r="AC109" s="97">
        <f t="shared" si="78"/>
        <v>30.339780776785719</v>
      </c>
      <c r="AD109" s="98">
        <v>4</v>
      </c>
    </row>
    <row r="110" spans="1:36" ht="12" customHeight="1" x14ac:dyDescent="0.25">
      <c r="A110" s="99">
        <v>5</v>
      </c>
      <c r="B110" s="89">
        <v>35073</v>
      </c>
      <c r="C110" s="89">
        <f t="shared" si="54"/>
        <v>34442</v>
      </c>
      <c r="D110" s="90">
        <f t="shared" si="52"/>
        <v>46775.351961</v>
      </c>
      <c r="E110" s="90">
        <f t="shared" si="55"/>
        <v>21.031966297619046</v>
      </c>
      <c r="F110" s="149">
        <f t="shared" si="56"/>
        <v>18.823609836369048</v>
      </c>
      <c r="G110" s="94">
        <f t="shared" si="57"/>
        <v>19.559728656785715</v>
      </c>
      <c r="H110" s="94">
        <f t="shared" si="58"/>
        <v>20.295847477202379</v>
      </c>
      <c r="I110" s="102">
        <f t="shared" si="53"/>
        <v>21.031966297619046</v>
      </c>
      <c r="J110" s="95">
        <f t="shared" si="59"/>
        <v>21.76808511803571</v>
      </c>
      <c r="K110" s="95">
        <f t="shared" si="60"/>
        <v>22.504203938452381</v>
      </c>
      <c r="L110" s="95">
        <f t="shared" si="61"/>
        <v>23.240322758869045</v>
      </c>
      <c r="M110" s="95">
        <f t="shared" si="62"/>
        <v>23.976441579285712</v>
      </c>
      <c r="N110" s="95">
        <f t="shared" si="63"/>
        <v>24.712560399702379</v>
      </c>
      <c r="O110" s="95">
        <f t="shared" si="64"/>
        <v>25.448679220119047</v>
      </c>
      <c r="P110" s="96">
        <f t="shared" si="65"/>
        <v>26.184798040535714</v>
      </c>
      <c r="Q110" s="96">
        <f t="shared" si="66"/>
        <v>26.920916860952381</v>
      </c>
      <c r="R110" s="96">
        <f t="shared" si="67"/>
        <v>27.657035681369045</v>
      </c>
      <c r="S110" s="96">
        <f t="shared" si="68"/>
        <v>28.393154501785716</v>
      </c>
      <c r="T110" s="97">
        <f t="shared" si="69"/>
        <v>28.91895365922619</v>
      </c>
      <c r="U110" s="97">
        <f t="shared" si="70"/>
        <v>29.444752816666664</v>
      </c>
      <c r="V110" s="97">
        <f t="shared" si="71"/>
        <v>29.707652395386905</v>
      </c>
      <c r="W110" s="97">
        <f t="shared" si="72"/>
        <v>29.970551974107142</v>
      </c>
      <c r="X110" s="97">
        <f t="shared" si="73"/>
        <v>30.233451552827379</v>
      </c>
      <c r="Y110" s="97">
        <f t="shared" si="74"/>
        <v>30.496351131547616</v>
      </c>
      <c r="Z110" s="97">
        <f t="shared" si="75"/>
        <v>30.759250710267853</v>
      </c>
      <c r="AA110" s="97">
        <f t="shared" si="76"/>
        <v>31.022150288988094</v>
      </c>
      <c r="AB110" s="97">
        <f t="shared" si="77"/>
        <v>31.285049867708331</v>
      </c>
      <c r="AC110" s="97">
        <f t="shared" si="78"/>
        <v>31.547949446428568</v>
      </c>
      <c r="AD110" s="98">
        <v>5</v>
      </c>
    </row>
    <row r="111" spans="1:36" ht="12" customHeight="1" x14ac:dyDescent="0.25">
      <c r="A111" s="99">
        <v>6</v>
      </c>
      <c r="B111" s="89">
        <v>36516</v>
      </c>
      <c r="C111" s="89">
        <f t="shared" si="54"/>
        <v>35859</v>
      </c>
      <c r="D111" s="90">
        <f t="shared" si="52"/>
        <v>48699.819012</v>
      </c>
      <c r="E111" s="90">
        <f t="shared" si="55"/>
        <v>21.897255660714286</v>
      </c>
      <c r="F111" s="101">
        <f t="shared" si="56"/>
        <v>19.598043816339288</v>
      </c>
      <c r="G111" s="94">
        <f t="shared" si="57"/>
        <v>20.364447764464288</v>
      </c>
      <c r="H111" s="95">
        <f t="shared" si="58"/>
        <v>21.130851712589287</v>
      </c>
      <c r="I111" s="102">
        <f t="shared" si="53"/>
        <v>21.897255660714286</v>
      </c>
      <c r="J111" s="95">
        <f t="shared" si="59"/>
        <v>22.663659608839286</v>
      </c>
      <c r="K111" s="95">
        <f t="shared" si="60"/>
        <v>23.430063556964289</v>
      </c>
      <c r="L111" s="95">
        <f t="shared" si="61"/>
        <v>24.196467505089284</v>
      </c>
      <c r="M111" s="95">
        <f t="shared" si="62"/>
        <v>24.962871453214284</v>
      </c>
      <c r="N111" s="95">
        <f t="shared" si="63"/>
        <v>25.729275401339287</v>
      </c>
      <c r="O111" s="95">
        <f t="shared" si="64"/>
        <v>26.495679349464286</v>
      </c>
      <c r="P111" s="96">
        <f t="shared" si="65"/>
        <v>27.262083297589289</v>
      </c>
      <c r="Q111" s="96">
        <f t="shared" si="66"/>
        <v>28.028487245714288</v>
      </c>
      <c r="R111" s="96">
        <f t="shared" si="67"/>
        <v>28.794891193839284</v>
      </c>
      <c r="S111" s="96">
        <f t="shared" si="68"/>
        <v>29.561295141964287</v>
      </c>
      <c r="T111" s="97">
        <f t="shared" si="69"/>
        <v>30.108726533482145</v>
      </c>
      <c r="U111" s="97">
        <f t="shared" si="70"/>
        <v>30.656157924999999</v>
      </c>
      <c r="V111" s="97">
        <f t="shared" si="71"/>
        <v>30.929873620758933</v>
      </c>
      <c r="W111" s="97">
        <f t="shared" si="72"/>
        <v>31.20358931651786</v>
      </c>
      <c r="X111" s="97">
        <f t="shared" si="73"/>
        <v>31.477305012276787</v>
      </c>
      <c r="Y111" s="97">
        <f t="shared" si="74"/>
        <v>31.751020708035714</v>
      </c>
      <c r="Z111" s="97">
        <f t="shared" si="75"/>
        <v>32.024736403794641</v>
      </c>
      <c r="AA111" s="97">
        <f t="shared" si="76"/>
        <v>32.298452099553572</v>
      </c>
      <c r="AB111" s="97">
        <f t="shared" si="77"/>
        <v>32.572167795312502</v>
      </c>
      <c r="AC111" s="97">
        <f t="shared" si="78"/>
        <v>32.845883491071433</v>
      </c>
      <c r="AD111" s="98">
        <v>6</v>
      </c>
    </row>
    <row r="112" spans="1:36" ht="12" customHeight="1" x14ac:dyDescent="0.25">
      <c r="A112" s="99">
        <v>7</v>
      </c>
      <c r="B112" s="89">
        <v>38119</v>
      </c>
      <c r="C112" s="89">
        <f t="shared" si="54"/>
        <v>37433</v>
      </c>
      <c r="D112" s="90">
        <f t="shared" si="52"/>
        <v>50837.671182999999</v>
      </c>
      <c r="E112" s="90">
        <f t="shared" si="55"/>
        <v>22.858416886904759</v>
      </c>
      <c r="F112" s="101">
        <f t="shared" si="56"/>
        <v>20.45828311377976</v>
      </c>
      <c r="G112" s="95">
        <f t="shared" si="57"/>
        <v>21.258327704821429</v>
      </c>
      <c r="H112" s="95">
        <f t="shared" si="58"/>
        <v>22.058372295863091</v>
      </c>
      <c r="I112" s="102">
        <f t="shared" si="53"/>
        <v>22.858416886904759</v>
      </c>
      <c r="J112" s="95">
        <f t="shared" si="59"/>
        <v>23.658461477946425</v>
      </c>
      <c r="K112" s="95">
        <f t="shared" si="60"/>
        <v>24.458506068988093</v>
      </c>
      <c r="L112" s="95">
        <f t="shared" si="61"/>
        <v>25.258550660029758</v>
      </c>
      <c r="M112" s="95">
        <f t="shared" si="62"/>
        <v>26.058595251071424</v>
      </c>
      <c r="N112" s="95">
        <f t="shared" si="63"/>
        <v>26.858639842113092</v>
      </c>
      <c r="O112" s="95">
        <f t="shared" si="64"/>
        <v>27.658684433154757</v>
      </c>
      <c r="P112" s="96">
        <f t="shared" si="65"/>
        <v>28.45872902419643</v>
      </c>
      <c r="Q112" s="96">
        <f t="shared" si="66"/>
        <v>29.258773615238091</v>
      </c>
      <c r="R112" s="96">
        <f t="shared" si="67"/>
        <v>30.058818206279756</v>
      </c>
      <c r="S112" s="96">
        <f t="shared" si="68"/>
        <v>30.858862797321429</v>
      </c>
      <c r="T112" s="97">
        <f t="shared" si="69"/>
        <v>31.430323219494046</v>
      </c>
      <c r="U112" s="97">
        <f t="shared" si="70"/>
        <v>32.001783641666663</v>
      </c>
      <c r="V112" s="97">
        <f t="shared" si="71"/>
        <v>32.287513852752973</v>
      </c>
      <c r="W112" s="97">
        <f t="shared" si="72"/>
        <v>32.573244063839283</v>
      </c>
      <c r="X112" s="97">
        <f t="shared" si="73"/>
        <v>32.858974274925593</v>
      </c>
      <c r="Y112" s="97">
        <f t="shared" si="74"/>
        <v>33.144704486011904</v>
      </c>
      <c r="Z112" s="97">
        <f t="shared" si="75"/>
        <v>33.430434697098207</v>
      </c>
      <c r="AA112" s="97">
        <f t="shared" si="76"/>
        <v>33.716164908184524</v>
      </c>
      <c r="AB112" s="97">
        <f t="shared" si="77"/>
        <v>34.001895119270827</v>
      </c>
      <c r="AC112" s="97">
        <f t="shared" si="78"/>
        <v>34.287625330357137</v>
      </c>
      <c r="AD112" s="98">
        <v>7</v>
      </c>
    </row>
    <row r="113" spans="1:30" ht="12" customHeight="1" x14ac:dyDescent="0.25">
      <c r="A113" s="99">
        <v>8</v>
      </c>
      <c r="B113" s="89">
        <v>39827</v>
      </c>
      <c r="C113" s="89">
        <f t="shared" si="54"/>
        <v>39110</v>
      </c>
      <c r="D113" s="90">
        <f t="shared" si="52"/>
        <v>53115.557339000006</v>
      </c>
      <c r="E113" s="90">
        <f t="shared" si="55"/>
        <v>23.88247494047619</v>
      </c>
      <c r="F113" s="102">
        <f t="shared" si="56"/>
        <v>21.374815071726189</v>
      </c>
      <c r="G113" s="95">
        <f t="shared" si="57"/>
        <v>22.210701694642857</v>
      </c>
      <c r="H113" s="95">
        <f t="shared" si="58"/>
        <v>23.046588317559522</v>
      </c>
      <c r="I113" s="102">
        <f t="shared" si="53"/>
        <v>23.88247494047619</v>
      </c>
      <c r="J113" s="95">
        <f t="shared" si="59"/>
        <v>24.718361563392854</v>
      </c>
      <c r="K113" s="95">
        <f t="shared" si="60"/>
        <v>25.554248186309525</v>
      </c>
      <c r="L113" s="95">
        <f t="shared" si="61"/>
        <v>26.39013480922619</v>
      </c>
      <c r="M113" s="95">
        <f t="shared" si="62"/>
        <v>27.226021432142854</v>
      </c>
      <c r="N113" s="95">
        <f t="shared" si="63"/>
        <v>28.061908055059522</v>
      </c>
      <c r="O113" s="95">
        <f t="shared" si="64"/>
        <v>28.89779467797619</v>
      </c>
      <c r="P113" s="96">
        <f t="shared" si="65"/>
        <v>29.733681300892858</v>
      </c>
      <c r="Q113" s="96">
        <f t="shared" si="66"/>
        <v>30.569567923809522</v>
      </c>
      <c r="R113" s="96">
        <f t="shared" si="67"/>
        <v>31.405454546726187</v>
      </c>
      <c r="S113" s="96">
        <f t="shared" si="68"/>
        <v>32.241341169642858</v>
      </c>
      <c r="T113" s="97">
        <f t="shared" si="69"/>
        <v>32.838403043154763</v>
      </c>
      <c r="U113" s="97">
        <f t="shared" si="70"/>
        <v>33.43546491666666</v>
      </c>
      <c r="V113" s="97">
        <f t="shared" si="71"/>
        <v>33.73399585342262</v>
      </c>
      <c r="W113" s="97">
        <f t="shared" si="72"/>
        <v>34.032526790178572</v>
      </c>
      <c r="X113" s="97">
        <f t="shared" si="73"/>
        <v>34.331057726934525</v>
      </c>
      <c r="Y113" s="97">
        <f t="shared" si="74"/>
        <v>34.629588663690477</v>
      </c>
      <c r="Z113" s="97">
        <f t="shared" si="75"/>
        <v>34.928119600446422</v>
      </c>
      <c r="AA113" s="97">
        <f t="shared" si="76"/>
        <v>35.226650537202381</v>
      </c>
      <c r="AB113" s="97">
        <f t="shared" si="77"/>
        <v>35.525181473958334</v>
      </c>
      <c r="AC113" s="97">
        <f t="shared" si="78"/>
        <v>35.823712410714286</v>
      </c>
      <c r="AD113" s="98">
        <v>8</v>
      </c>
    </row>
    <row r="114" spans="1:30" ht="12" customHeight="1" x14ac:dyDescent="0.25">
      <c r="A114" s="99">
        <v>9</v>
      </c>
      <c r="B114" s="89">
        <v>41663</v>
      </c>
      <c r="C114" s="89">
        <f t="shared" si="54"/>
        <v>40913</v>
      </c>
      <c r="D114" s="90">
        <f t="shared" si="52"/>
        <v>55564.151591000002</v>
      </c>
      <c r="E114" s="90">
        <f t="shared" si="55"/>
        <v>24.983474744047623</v>
      </c>
      <c r="F114" s="103">
        <f t="shared" si="56"/>
        <v>22.360209895922623</v>
      </c>
      <c r="G114" s="96">
        <f t="shared" si="57"/>
        <v>23.234631511964292</v>
      </c>
      <c r="H114" s="96">
        <f t="shared" si="58"/>
        <v>24.109053128005954</v>
      </c>
      <c r="I114" s="103">
        <f t="shared" si="53"/>
        <v>24.983474744047623</v>
      </c>
      <c r="J114" s="96">
        <f t="shared" si="59"/>
        <v>25.857896360089288</v>
      </c>
      <c r="K114" s="96">
        <f t="shared" si="60"/>
        <v>26.732317976130958</v>
      </c>
      <c r="L114" s="96">
        <f t="shared" si="61"/>
        <v>27.606739592172623</v>
      </c>
      <c r="M114" s="96">
        <f t="shared" si="62"/>
        <v>28.481161208214289</v>
      </c>
      <c r="N114" s="96">
        <f t="shared" si="63"/>
        <v>29.355582824255958</v>
      </c>
      <c r="O114" s="96">
        <f t="shared" si="64"/>
        <v>30.230004440297623</v>
      </c>
      <c r="P114" s="96">
        <f t="shared" si="65"/>
        <v>31.104426056339292</v>
      </c>
      <c r="Q114" s="96">
        <f t="shared" si="66"/>
        <v>31.978847672380958</v>
      </c>
      <c r="R114" s="96">
        <f t="shared" si="67"/>
        <v>32.853269288422624</v>
      </c>
      <c r="S114" s="96">
        <f t="shared" si="68"/>
        <v>33.727690904464296</v>
      </c>
      <c r="T114" s="97">
        <f t="shared" si="69"/>
        <v>34.352277773065481</v>
      </c>
      <c r="U114" s="97">
        <f t="shared" si="70"/>
        <v>34.976864641666673</v>
      </c>
      <c r="V114" s="97">
        <f t="shared" si="71"/>
        <v>35.289158075967272</v>
      </c>
      <c r="W114" s="97">
        <f t="shared" si="72"/>
        <v>35.601451510267864</v>
      </c>
      <c r="X114" s="97">
        <f t="shared" si="73"/>
        <v>35.913744944568457</v>
      </c>
      <c r="Y114" s="97">
        <f t="shared" si="74"/>
        <v>36.226038378869049</v>
      </c>
      <c r="Z114" s="97">
        <f t="shared" si="75"/>
        <v>36.538331813169648</v>
      </c>
      <c r="AA114" s="97">
        <f t="shared" si="76"/>
        <v>36.850625247470248</v>
      </c>
      <c r="AB114" s="97">
        <f t="shared" si="77"/>
        <v>37.16291868177084</v>
      </c>
      <c r="AC114" s="97">
        <f t="shared" si="78"/>
        <v>37.475212116071432</v>
      </c>
      <c r="AD114" s="98">
        <v>9</v>
      </c>
    </row>
    <row r="115" spans="1:30" ht="12" customHeight="1" x14ac:dyDescent="0.25">
      <c r="A115" s="99">
        <v>10</v>
      </c>
      <c r="B115" s="89">
        <v>43630</v>
      </c>
      <c r="C115" s="89">
        <f t="shared" si="54"/>
        <v>42845</v>
      </c>
      <c r="D115" s="90">
        <f t="shared" si="52"/>
        <v>58187.45491</v>
      </c>
      <c r="E115" s="90">
        <f t="shared" si="55"/>
        <v>26.163248244047619</v>
      </c>
      <c r="F115" s="103">
        <f t="shared" si="56"/>
        <v>23.416107178422621</v>
      </c>
      <c r="G115" s="96">
        <f t="shared" si="57"/>
        <v>24.331820866964286</v>
      </c>
      <c r="H115" s="96">
        <f t="shared" si="58"/>
        <v>25.24753455550595</v>
      </c>
      <c r="I115" s="103">
        <f t="shared" si="53"/>
        <v>26.163248244047619</v>
      </c>
      <c r="J115" s="96">
        <f t="shared" si="59"/>
        <v>27.078961932589284</v>
      </c>
      <c r="K115" s="96">
        <f t="shared" si="60"/>
        <v>27.994675621130956</v>
      </c>
      <c r="L115" s="96">
        <f t="shared" si="61"/>
        <v>28.910389309672617</v>
      </c>
      <c r="M115" s="96">
        <f t="shared" si="62"/>
        <v>29.826102998214282</v>
      </c>
      <c r="N115" s="96">
        <f t="shared" si="63"/>
        <v>30.741816686755953</v>
      </c>
      <c r="O115" s="96">
        <f t="shared" si="64"/>
        <v>31.657530375297618</v>
      </c>
      <c r="P115" s="96">
        <f t="shared" si="65"/>
        <v>32.57324406383929</v>
      </c>
      <c r="Q115" s="96">
        <f t="shared" si="66"/>
        <v>33.488957752380955</v>
      </c>
      <c r="R115" s="96">
        <f t="shared" si="67"/>
        <v>34.40467144092262</v>
      </c>
      <c r="S115" s="96">
        <f t="shared" si="68"/>
        <v>35.320385129464285</v>
      </c>
      <c r="T115" s="97">
        <f t="shared" si="69"/>
        <v>35.974466335565474</v>
      </c>
      <c r="U115" s="97">
        <f t="shared" si="70"/>
        <v>36.628547541666663</v>
      </c>
      <c r="V115" s="97">
        <f t="shared" si="71"/>
        <v>36.955588144717261</v>
      </c>
      <c r="W115" s="97">
        <f t="shared" si="72"/>
        <v>37.282628747767859</v>
      </c>
      <c r="X115" s="97">
        <f t="shared" si="73"/>
        <v>37.60966935081845</v>
      </c>
      <c r="Y115" s="97">
        <f t="shared" si="74"/>
        <v>37.936709953869048</v>
      </c>
      <c r="Z115" s="97">
        <f t="shared" si="75"/>
        <v>38.263750556919639</v>
      </c>
      <c r="AA115" s="97">
        <f t="shared" si="76"/>
        <v>38.590791159970237</v>
      </c>
      <c r="AB115" s="97">
        <f t="shared" si="77"/>
        <v>38.917831763020835</v>
      </c>
      <c r="AC115" s="97">
        <f t="shared" si="78"/>
        <v>39.244872366071426</v>
      </c>
      <c r="AD115" s="98">
        <v>10</v>
      </c>
    </row>
    <row r="116" spans="1:30" ht="12" customHeight="1" x14ac:dyDescent="0.25">
      <c r="A116" s="99">
        <v>11</v>
      </c>
      <c r="B116" s="89">
        <v>45731</v>
      </c>
      <c r="C116" s="89">
        <f t="shared" si="54"/>
        <v>44908</v>
      </c>
      <c r="D116" s="90">
        <f t="shared" si="52"/>
        <v>60989.468267000004</v>
      </c>
      <c r="E116" s="90">
        <f t="shared" si="55"/>
        <v>27.423016738095239</v>
      </c>
      <c r="F116" s="103">
        <f t="shared" si="56"/>
        <v>24.543599980595239</v>
      </c>
      <c r="G116" s="96">
        <f t="shared" si="57"/>
        <v>25.503405566428572</v>
      </c>
      <c r="H116" s="96">
        <f t="shared" si="58"/>
        <v>26.463211152261906</v>
      </c>
      <c r="I116" s="103">
        <f t="shared" si="53"/>
        <v>27.423016738095239</v>
      </c>
      <c r="J116" s="96">
        <f t="shared" si="59"/>
        <v>28.382822323928568</v>
      </c>
      <c r="K116" s="96">
        <f t="shared" si="60"/>
        <v>29.342627909761909</v>
      </c>
      <c r="L116" s="96">
        <f t="shared" si="61"/>
        <v>30.302433495595238</v>
      </c>
      <c r="M116" s="96">
        <f t="shared" si="62"/>
        <v>31.262239081428568</v>
      </c>
      <c r="N116" s="96">
        <f t="shared" si="63"/>
        <v>32.222044667261905</v>
      </c>
      <c r="O116" s="96">
        <f t="shared" si="64"/>
        <v>33.181850253095234</v>
      </c>
      <c r="P116" s="96">
        <f t="shared" si="65"/>
        <v>34.141655838928578</v>
      </c>
      <c r="Q116" s="96">
        <f t="shared" si="66"/>
        <v>35.101461424761908</v>
      </c>
      <c r="R116" s="96">
        <f t="shared" si="67"/>
        <v>36.061267010595238</v>
      </c>
      <c r="S116" s="96">
        <f t="shared" si="68"/>
        <v>37.021072596428574</v>
      </c>
      <c r="T116" s="97">
        <f t="shared" si="69"/>
        <v>37.706648014880955</v>
      </c>
      <c r="U116" s="97">
        <f t="shared" si="70"/>
        <v>38.392223433333335</v>
      </c>
      <c r="V116" s="97">
        <f t="shared" si="71"/>
        <v>38.735011142559529</v>
      </c>
      <c r="W116" s="97">
        <f t="shared" si="72"/>
        <v>39.077798851785715</v>
      </c>
      <c r="X116" s="97">
        <f t="shared" si="73"/>
        <v>39.420586561011909</v>
      </c>
      <c r="Y116" s="97">
        <f t="shared" si="74"/>
        <v>39.763374270238096</v>
      </c>
      <c r="Z116" s="97">
        <f t="shared" si="75"/>
        <v>40.106161979464282</v>
      </c>
      <c r="AA116" s="97">
        <f t="shared" si="76"/>
        <v>40.448949688690483</v>
      </c>
      <c r="AB116" s="97">
        <f t="shared" si="77"/>
        <v>40.79173739791667</v>
      </c>
      <c r="AC116" s="97">
        <f t="shared" si="78"/>
        <v>41.134525107142856</v>
      </c>
      <c r="AD116" s="98">
        <v>11</v>
      </c>
    </row>
    <row r="117" spans="1:30" ht="12" customHeight="1" x14ac:dyDescent="0.25">
      <c r="A117" s="99">
        <v>12</v>
      </c>
      <c r="B117" s="89">
        <v>47966</v>
      </c>
      <c r="C117" s="89">
        <f t="shared" si="54"/>
        <v>47103</v>
      </c>
      <c r="D117" s="90">
        <f t="shared" si="52"/>
        <v>63970.191661999997</v>
      </c>
      <c r="E117" s="90">
        <f t="shared" si="55"/>
        <v>28.763390874999999</v>
      </c>
      <c r="F117" s="103">
        <f t="shared" si="56"/>
        <v>25.743234833125001</v>
      </c>
      <c r="G117" s="96">
        <f t="shared" si="57"/>
        <v>26.74995351375</v>
      </c>
      <c r="H117" s="96">
        <f t="shared" si="58"/>
        <v>27.756672194375</v>
      </c>
      <c r="I117" s="103">
        <f t="shared" si="53"/>
        <v>28.763390874999999</v>
      </c>
      <c r="J117" s="96">
        <f t="shared" si="59"/>
        <v>29.770109555624998</v>
      </c>
      <c r="K117" s="96">
        <f t="shared" si="60"/>
        <v>30.776828236250001</v>
      </c>
      <c r="L117" s="96">
        <f t="shared" si="61"/>
        <v>31.783546916874997</v>
      </c>
      <c r="M117" s="96">
        <f t="shared" si="62"/>
        <v>32.790265597499996</v>
      </c>
      <c r="N117" s="96">
        <f t="shared" si="63"/>
        <v>33.796984278125002</v>
      </c>
      <c r="O117" s="96">
        <f t="shared" si="64"/>
        <v>34.803702958749994</v>
      </c>
      <c r="P117" s="96">
        <f t="shared" si="65"/>
        <v>35.810421639375001</v>
      </c>
      <c r="Q117" s="96">
        <f t="shared" si="66"/>
        <v>36.81714032</v>
      </c>
      <c r="R117" s="96">
        <f t="shared" si="67"/>
        <v>37.823859000624999</v>
      </c>
      <c r="S117" s="96">
        <f t="shared" si="68"/>
        <v>38.830577681249999</v>
      </c>
      <c r="T117" s="97">
        <f t="shared" si="69"/>
        <v>39.549662453124995</v>
      </c>
      <c r="U117" s="97">
        <f t="shared" si="70"/>
        <v>40.268747224999998</v>
      </c>
      <c r="V117" s="97">
        <f t="shared" si="71"/>
        <v>40.6282896109375</v>
      </c>
      <c r="W117" s="97">
        <f t="shared" si="72"/>
        <v>40.987831996875002</v>
      </c>
      <c r="X117" s="97">
        <f t="shared" si="73"/>
        <v>41.347374382812497</v>
      </c>
      <c r="Y117" s="97">
        <f t="shared" si="74"/>
        <v>41.706916768749998</v>
      </c>
      <c r="Z117" s="97">
        <f t="shared" si="75"/>
        <v>42.066459154687493</v>
      </c>
      <c r="AA117" s="97">
        <f t="shared" si="76"/>
        <v>42.426001540625002</v>
      </c>
      <c r="AB117" s="97">
        <f t="shared" si="77"/>
        <v>42.785543926562497</v>
      </c>
      <c r="AC117" s="97">
        <f t="shared" si="78"/>
        <v>43.145086312499998</v>
      </c>
      <c r="AD117" s="98">
        <v>12</v>
      </c>
    </row>
    <row r="118" spans="1:30" ht="12" customHeight="1" x14ac:dyDescent="0.25">
      <c r="A118" s="99">
        <v>13</v>
      </c>
      <c r="B118" s="89">
        <v>50342</v>
      </c>
      <c r="C118" s="89">
        <f t="shared" si="54"/>
        <v>49436</v>
      </c>
      <c r="D118" s="90">
        <f t="shared" si="52"/>
        <v>67138.960694000009</v>
      </c>
      <c r="E118" s="90">
        <f t="shared" si="55"/>
        <v>30.188034547619054</v>
      </c>
      <c r="F118" s="103">
        <f t="shared" si="56"/>
        <v>27.018290920119053</v>
      </c>
      <c r="G118" s="96">
        <f t="shared" si="57"/>
        <v>28.074872129285723</v>
      </c>
      <c r="H118" s="96">
        <f t="shared" si="58"/>
        <v>29.131453338452385</v>
      </c>
      <c r="I118" s="103">
        <f t="shared" si="53"/>
        <v>30.188034547619054</v>
      </c>
      <c r="J118" s="96">
        <f t="shared" si="59"/>
        <v>31.24461575678572</v>
      </c>
      <c r="K118" s="96">
        <f t="shared" si="60"/>
        <v>32.301196965952393</v>
      </c>
      <c r="L118" s="96">
        <f t="shared" si="61"/>
        <v>33.357778175119051</v>
      </c>
      <c r="M118" s="96">
        <f t="shared" si="62"/>
        <v>34.414359384285717</v>
      </c>
      <c r="N118" s="96">
        <f t="shared" si="63"/>
        <v>35.47094059345239</v>
      </c>
      <c r="O118" s="96">
        <f t="shared" si="64"/>
        <v>36.527521802619056</v>
      </c>
      <c r="P118" s="96">
        <f t="shared" si="65"/>
        <v>37.584103011785729</v>
      </c>
      <c r="Q118" s="96">
        <f t="shared" si="66"/>
        <v>38.640684220952387</v>
      </c>
      <c r="R118" s="96">
        <f t="shared" si="67"/>
        <v>39.697265430119053</v>
      </c>
      <c r="S118" s="96">
        <f t="shared" si="68"/>
        <v>40.753846639285726</v>
      </c>
      <c r="T118" s="97">
        <f t="shared" si="69"/>
        <v>41.508547502976199</v>
      </c>
      <c r="U118" s="97">
        <f t="shared" si="70"/>
        <v>42.263248366666673</v>
      </c>
      <c r="V118" s="97">
        <f t="shared" si="71"/>
        <v>42.640598798511917</v>
      </c>
      <c r="W118" s="97">
        <f t="shared" si="72"/>
        <v>43.017949230357154</v>
      </c>
      <c r="X118" s="97">
        <f t="shared" si="73"/>
        <v>43.39529966220239</v>
      </c>
      <c r="Y118" s="97">
        <f t="shared" si="74"/>
        <v>43.772650094047627</v>
      </c>
      <c r="Z118" s="97">
        <f t="shared" si="75"/>
        <v>44.150000525892864</v>
      </c>
      <c r="AA118" s="97">
        <f t="shared" si="76"/>
        <v>44.527350957738108</v>
      </c>
      <c r="AB118" s="97">
        <f t="shared" si="77"/>
        <v>44.904701389583344</v>
      </c>
      <c r="AC118" s="97">
        <f t="shared" si="78"/>
        <v>45.282051821428581</v>
      </c>
      <c r="AD118" s="98">
        <v>13</v>
      </c>
    </row>
    <row r="119" spans="1:30" ht="12" customHeight="1" x14ac:dyDescent="0.25">
      <c r="A119" s="99">
        <v>14</v>
      </c>
      <c r="B119" s="89">
        <v>52859</v>
      </c>
      <c r="C119" s="89">
        <f t="shared" si="54"/>
        <v>51908</v>
      </c>
      <c r="D119" s="90">
        <f t="shared" si="52"/>
        <v>70495.775363000008</v>
      </c>
      <c r="E119" s="90">
        <f t="shared" si="55"/>
        <v>31.697558404761907</v>
      </c>
      <c r="F119" s="103">
        <f t="shared" si="56"/>
        <v>28.369314772261905</v>
      </c>
      <c r="G119" s="96">
        <f t="shared" si="57"/>
        <v>29.478729316428574</v>
      </c>
      <c r="H119" s="96">
        <f t="shared" si="58"/>
        <v>30.588143860595238</v>
      </c>
      <c r="I119" s="103">
        <f t="shared" si="53"/>
        <v>31.697558404761907</v>
      </c>
      <c r="J119" s="96">
        <f t="shared" si="59"/>
        <v>32.806972948928568</v>
      </c>
      <c r="K119" s="96">
        <f t="shared" si="60"/>
        <v>33.916387493095243</v>
      </c>
      <c r="L119" s="96">
        <f t="shared" si="61"/>
        <v>35.025802037261904</v>
      </c>
      <c r="M119" s="96">
        <f t="shared" si="62"/>
        <v>36.135216581428573</v>
      </c>
      <c r="N119" s="96">
        <f t="shared" si="63"/>
        <v>37.244631125595241</v>
      </c>
      <c r="O119" s="96">
        <f t="shared" si="64"/>
        <v>38.354045669761909</v>
      </c>
      <c r="P119" s="96">
        <f t="shared" si="65"/>
        <v>39.463460213928578</v>
      </c>
      <c r="Q119" s="96">
        <f t="shared" si="66"/>
        <v>40.572874758095239</v>
      </c>
      <c r="R119" s="96">
        <f t="shared" si="67"/>
        <v>41.682289302261907</v>
      </c>
      <c r="S119" s="96">
        <f t="shared" si="68"/>
        <v>42.791703846428575</v>
      </c>
      <c r="T119" s="97">
        <f t="shared" si="69"/>
        <v>43.584142806547618</v>
      </c>
      <c r="U119" s="97">
        <f t="shared" si="70"/>
        <v>44.376581766666668</v>
      </c>
      <c r="V119" s="97">
        <f t="shared" si="71"/>
        <v>44.772801246726196</v>
      </c>
      <c r="W119" s="97">
        <f t="shared" si="72"/>
        <v>45.169020726785718</v>
      </c>
      <c r="X119" s="97">
        <f t="shared" si="73"/>
        <v>45.565240206845239</v>
      </c>
      <c r="Y119" s="97">
        <f t="shared" si="74"/>
        <v>45.96145968690476</v>
      </c>
      <c r="Z119" s="97">
        <f t="shared" si="75"/>
        <v>46.357679166964289</v>
      </c>
      <c r="AA119" s="97">
        <f t="shared" si="76"/>
        <v>46.753898647023817</v>
      </c>
      <c r="AB119" s="97">
        <f t="shared" si="77"/>
        <v>47.150118127083338</v>
      </c>
      <c r="AC119" s="97">
        <f t="shared" si="78"/>
        <v>47.54633760714286</v>
      </c>
      <c r="AD119" s="98">
        <v>14</v>
      </c>
    </row>
    <row r="120" spans="1:30" ht="12" customHeight="1" x14ac:dyDescent="0.25">
      <c r="A120" s="99">
        <v>15</v>
      </c>
      <c r="B120" s="89">
        <v>55521</v>
      </c>
      <c r="C120" s="89">
        <f t="shared" si="54"/>
        <v>54522</v>
      </c>
      <c r="D120" s="90">
        <f t="shared" si="52"/>
        <v>74045.970297000007</v>
      </c>
      <c r="E120" s="90">
        <f t="shared" si="55"/>
        <v>33.293794392857144</v>
      </c>
      <c r="F120" s="103">
        <f t="shared" si="56"/>
        <v>29.797945981607146</v>
      </c>
      <c r="G120" s="96">
        <f t="shared" si="57"/>
        <v>30.963228785357146</v>
      </c>
      <c r="H120" s="96">
        <f t="shared" si="58"/>
        <v>32.128511589107141</v>
      </c>
      <c r="I120" s="103">
        <f t="shared" si="53"/>
        <v>33.293794392857144</v>
      </c>
      <c r="J120" s="96">
        <f t="shared" si="59"/>
        <v>34.45907719660714</v>
      </c>
      <c r="K120" s="96">
        <f t="shared" si="60"/>
        <v>35.624360000357143</v>
      </c>
      <c r="L120" s="96">
        <f t="shared" si="61"/>
        <v>36.789642804107146</v>
      </c>
      <c r="M120" s="96">
        <f t="shared" si="62"/>
        <v>37.954925607857142</v>
      </c>
      <c r="N120" s="96">
        <f t="shared" si="63"/>
        <v>39.120208411607145</v>
      </c>
      <c r="O120" s="96">
        <f t="shared" si="64"/>
        <v>40.285491215357141</v>
      </c>
      <c r="P120" s="96">
        <f t="shared" si="65"/>
        <v>41.450774019107151</v>
      </c>
      <c r="Q120" s="96">
        <f t="shared" si="66"/>
        <v>42.616056822857146</v>
      </c>
      <c r="R120" s="96">
        <f t="shared" si="67"/>
        <v>43.781339626607142</v>
      </c>
      <c r="S120" s="96">
        <f t="shared" si="68"/>
        <v>44.946622430357145</v>
      </c>
      <c r="T120" s="97">
        <f t="shared" si="69"/>
        <v>45.778967290178571</v>
      </c>
      <c r="U120" s="97">
        <f t="shared" si="70"/>
        <v>46.611312149999996</v>
      </c>
      <c r="V120" s="97">
        <f t="shared" si="71"/>
        <v>47.02748457991072</v>
      </c>
      <c r="W120" s="97">
        <f t="shared" si="72"/>
        <v>47.443657009821429</v>
      </c>
      <c r="X120" s="97">
        <f t="shared" si="73"/>
        <v>47.859829439732145</v>
      </c>
      <c r="Y120" s="97">
        <f t="shared" si="74"/>
        <v>48.276001869642855</v>
      </c>
      <c r="Z120" s="97">
        <f t="shared" si="75"/>
        <v>48.692174299553571</v>
      </c>
      <c r="AA120" s="97">
        <f t="shared" si="76"/>
        <v>49.108346729464287</v>
      </c>
      <c r="AB120" s="97">
        <f t="shared" si="77"/>
        <v>49.524519159375004</v>
      </c>
      <c r="AC120" s="97">
        <f t="shared" si="78"/>
        <v>49.94069158928572</v>
      </c>
      <c r="AD120" s="98">
        <v>15</v>
      </c>
    </row>
    <row r="121" spans="1:30" ht="12" customHeight="1" x14ac:dyDescent="0.25">
      <c r="A121" s="99">
        <v>16</v>
      </c>
      <c r="B121" s="89">
        <v>58330</v>
      </c>
      <c r="C121" s="89">
        <f t="shared" si="54"/>
        <v>57280</v>
      </c>
      <c r="D121" s="90">
        <f t="shared" si="52"/>
        <v>77792.212809999997</v>
      </c>
      <c r="E121" s="90">
        <f t="shared" si="55"/>
        <v>34.977963809523807</v>
      </c>
      <c r="F121" s="103">
        <f t="shared" si="56"/>
        <v>31.305277609523809</v>
      </c>
      <c r="G121" s="96">
        <f t="shared" si="57"/>
        <v>32.52950634285714</v>
      </c>
      <c r="H121" s="96">
        <f t="shared" si="58"/>
        <v>33.753735076190473</v>
      </c>
      <c r="I121" s="103">
        <f t="shared" si="53"/>
        <v>34.977963809523807</v>
      </c>
      <c r="J121" s="96">
        <f t="shared" si="59"/>
        <v>36.202192542857141</v>
      </c>
      <c r="K121" s="96">
        <f t="shared" si="60"/>
        <v>37.426421276190474</v>
      </c>
      <c r="L121" s="96">
        <f t="shared" si="61"/>
        <v>38.650650009523808</v>
      </c>
      <c r="M121" s="96">
        <f t="shared" si="62"/>
        <v>39.874878742857135</v>
      </c>
      <c r="N121" s="96">
        <f t="shared" si="63"/>
        <v>41.099107476190476</v>
      </c>
      <c r="O121" s="96">
        <f t="shared" si="64"/>
        <v>42.323336209523802</v>
      </c>
      <c r="P121" s="96">
        <f t="shared" si="65"/>
        <v>43.547564942857143</v>
      </c>
      <c r="Q121" s="96">
        <f t="shared" si="66"/>
        <v>44.771793676190477</v>
      </c>
      <c r="R121" s="96">
        <f t="shared" si="67"/>
        <v>45.996022409523803</v>
      </c>
      <c r="S121" s="96">
        <f t="shared" si="68"/>
        <v>47.220251142857144</v>
      </c>
      <c r="T121" s="97">
        <f t="shared" si="69"/>
        <v>48.094700238095236</v>
      </c>
      <c r="U121" s="97">
        <f t="shared" si="70"/>
        <v>48.969149333333327</v>
      </c>
      <c r="V121" s="97">
        <f t="shared" si="71"/>
        <v>49.40637388095238</v>
      </c>
      <c r="W121" s="97">
        <f t="shared" si="72"/>
        <v>49.843598428571426</v>
      </c>
      <c r="X121" s="97">
        <f t="shared" si="73"/>
        <v>50.280822976190471</v>
      </c>
      <c r="Y121" s="97">
        <f t="shared" si="74"/>
        <v>50.718047523809517</v>
      </c>
      <c r="Z121" s="97">
        <f t="shared" si="75"/>
        <v>51.155272071428563</v>
      </c>
      <c r="AA121" s="97">
        <f t="shared" si="76"/>
        <v>51.592496619047616</v>
      </c>
      <c r="AB121" s="97">
        <f t="shared" si="77"/>
        <v>52.029721166666661</v>
      </c>
      <c r="AC121" s="97">
        <f t="shared" si="78"/>
        <v>52.466945714285714</v>
      </c>
      <c r="AD121" s="98">
        <v>16</v>
      </c>
    </row>
    <row r="122" spans="1:30" ht="12" customHeight="1" x14ac:dyDescent="0.25">
      <c r="A122" s="99">
        <v>17</v>
      </c>
      <c r="B122" s="89">
        <v>61288</v>
      </c>
      <c r="C122" s="89">
        <f t="shared" si="54"/>
        <v>60185</v>
      </c>
      <c r="D122" s="90">
        <f t="shared" si="52"/>
        <v>81737.170215999999</v>
      </c>
      <c r="E122" s="90">
        <f t="shared" si="55"/>
        <v>36.751898601190476</v>
      </c>
      <c r="F122" s="103">
        <f t="shared" si="56"/>
        <v>32.892949248065477</v>
      </c>
      <c r="G122" s="96">
        <f t="shared" si="57"/>
        <v>34.179265699107141</v>
      </c>
      <c r="H122" s="96">
        <f t="shared" si="58"/>
        <v>35.465582150148805</v>
      </c>
      <c r="I122" s="103">
        <f t="shared" si="53"/>
        <v>36.751898601190476</v>
      </c>
      <c r="J122" s="96">
        <f t="shared" si="59"/>
        <v>38.03821505223214</v>
      </c>
      <c r="K122" s="96">
        <f t="shared" si="60"/>
        <v>39.324531503273811</v>
      </c>
      <c r="L122" s="96">
        <f t="shared" si="61"/>
        <v>40.610847954315474</v>
      </c>
      <c r="M122" s="96">
        <f t="shared" si="62"/>
        <v>41.897164405357138</v>
      </c>
      <c r="N122" s="96">
        <f t="shared" si="63"/>
        <v>43.183480856398809</v>
      </c>
      <c r="O122" s="96">
        <f t="shared" si="64"/>
        <v>44.469797307440473</v>
      </c>
      <c r="P122" s="96">
        <f t="shared" si="65"/>
        <v>45.756113758482144</v>
      </c>
      <c r="Q122" s="96">
        <f t="shared" si="66"/>
        <v>47.042430209523808</v>
      </c>
      <c r="R122" s="96">
        <f t="shared" si="67"/>
        <v>48.328746660565471</v>
      </c>
      <c r="S122" s="96">
        <f t="shared" si="68"/>
        <v>49.615063111607142</v>
      </c>
      <c r="T122" s="97">
        <f t="shared" si="69"/>
        <v>50.533860576636904</v>
      </c>
      <c r="U122" s="97">
        <f t="shared" si="70"/>
        <v>51.452658041666666</v>
      </c>
      <c r="V122" s="97">
        <f t="shared" si="71"/>
        <v>51.912056774181551</v>
      </c>
      <c r="W122" s="97">
        <f t="shared" si="72"/>
        <v>52.371455506696428</v>
      </c>
      <c r="X122" s="97">
        <f t="shared" si="73"/>
        <v>52.830854239211305</v>
      </c>
      <c r="Y122" s="97">
        <f t="shared" si="74"/>
        <v>53.29025297172619</v>
      </c>
      <c r="Z122" s="97">
        <f t="shared" si="75"/>
        <v>53.749651704241067</v>
      </c>
      <c r="AA122" s="97">
        <f t="shared" si="76"/>
        <v>54.209050436755952</v>
      </c>
      <c r="AB122" s="97">
        <f t="shared" si="77"/>
        <v>54.668449169270836</v>
      </c>
      <c r="AC122" s="97">
        <f t="shared" si="78"/>
        <v>55.127847901785714</v>
      </c>
      <c r="AD122" s="98">
        <v>17</v>
      </c>
    </row>
    <row r="123" spans="1:30" ht="12" customHeight="1" x14ac:dyDescent="0.25">
      <c r="A123" s="99">
        <v>18</v>
      </c>
      <c r="B123" s="89">
        <v>64397</v>
      </c>
      <c r="C123" s="89">
        <f t="shared" si="54"/>
        <v>63238</v>
      </c>
      <c r="D123" s="90">
        <f t="shared" si="52"/>
        <v>85883.509829000017</v>
      </c>
      <c r="E123" s="90">
        <f t="shared" si="55"/>
        <v>38.616209416666663</v>
      </c>
      <c r="F123" s="103">
        <f t="shared" ref="F123:F136" si="79">SUM(E123*0.895)</f>
        <v>34.561507427916666</v>
      </c>
      <c r="G123" s="96">
        <f t="shared" si="57"/>
        <v>35.913074757499999</v>
      </c>
      <c r="H123" s="96">
        <f t="shared" si="58"/>
        <v>37.264642087083331</v>
      </c>
      <c r="I123" s="103">
        <f t="shared" si="53"/>
        <v>38.616209416666663</v>
      </c>
      <c r="J123" s="96">
        <f t="shared" si="59"/>
        <v>39.967776746249996</v>
      </c>
      <c r="K123" s="96">
        <f t="shared" si="60"/>
        <v>41.319344075833335</v>
      </c>
      <c r="L123" s="96">
        <f t="shared" si="61"/>
        <v>42.670911405416661</v>
      </c>
      <c r="M123" s="96">
        <f t="shared" si="62"/>
        <v>44.022478734999993</v>
      </c>
      <c r="N123" s="96">
        <f t="shared" si="63"/>
        <v>45.374046064583332</v>
      </c>
      <c r="O123" s="96">
        <f t="shared" si="64"/>
        <v>46.725613394166665</v>
      </c>
      <c r="P123" s="96">
        <f t="shared" si="65"/>
        <v>48.077180723749997</v>
      </c>
      <c r="Q123" s="96">
        <f t="shared" si="66"/>
        <v>49.428748053333329</v>
      </c>
      <c r="R123" s="96">
        <f t="shared" si="67"/>
        <v>50.780315382916662</v>
      </c>
      <c r="S123" s="96">
        <f t="shared" si="68"/>
        <v>52.131882712500001</v>
      </c>
      <c r="T123" s="97">
        <f t="shared" si="69"/>
        <v>53.097287947916662</v>
      </c>
      <c r="U123" s="97">
        <f t="shared" si="70"/>
        <v>54.062693183333323</v>
      </c>
      <c r="V123" s="97">
        <f t="shared" si="71"/>
        <v>54.545395801041664</v>
      </c>
      <c r="W123" s="97">
        <f t="shared" si="72"/>
        <v>55.028098418749998</v>
      </c>
      <c r="X123" s="97">
        <f t="shared" si="73"/>
        <v>55.510801036458332</v>
      </c>
      <c r="Y123" s="97">
        <f t="shared" si="74"/>
        <v>55.993503654166659</v>
      </c>
      <c r="Z123" s="97">
        <f t="shared" si="75"/>
        <v>56.476206271874993</v>
      </c>
      <c r="AA123" s="97">
        <f t="shared" si="76"/>
        <v>56.958908889583334</v>
      </c>
      <c r="AB123" s="97">
        <f t="shared" si="77"/>
        <v>57.441611507291661</v>
      </c>
      <c r="AC123" s="97">
        <f t="shared" si="78"/>
        <v>57.924314124999995</v>
      </c>
      <c r="AD123" s="98">
        <v>18</v>
      </c>
    </row>
    <row r="124" spans="1:30" ht="12" customHeight="1" x14ac:dyDescent="0.25">
      <c r="A124" s="99">
        <v>19</v>
      </c>
      <c r="B124" s="89">
        <v>67663</v>
      </c>
      <c r="C124" s="89">
        <f t="shared" si="54"/>
        <v>66445</v>
      </c>
      <c r="D124" s="90">
        <f t="shared" si="52"/>
        <v>90239.233590999997</v>
      </c>
      <c r="E124" s="90">
        <f t="shared" si="55"/>
        <v>40.574560148809518</v>
      </c>
      <c r="F124" s="103">
        <f t="shared" si="79"/>
        <v>36.314231333184516</v>
      </c>
      <c r="G124" s="96">
        <f t="shared" si="57"/>
        <v>37.734340938392855</v>
      </c>
      <c r="H124" s="96">
        <f t="shared" si="58"/>
        <v>39.154450543601186</v>
      </c>
      <c r="I124" s="103">
        <f t="shared" si="53"/>
        <v>40.574560148809518</v>
      </c>
      <c r="J124" s="96">
        <f t="shared" si="59"/>
        <v>41.994669754017849</v>
      </c>
      <c r="K124" s="96">
        <f t="shared" si="60"/>
        <v>43.414779359226188</v>
      </c>
      <c r="L124" s="96">
        <f t="shared" si="61"/>
        <v>44.834888964434519</v>
      </c>
      <c r="M124" s="96">
        <f t="shared" si="62"/>
        <v>46.254998569642844</v>
      </c>
      <c r="N124" s="96">
        <f t="shared" si="63"/>
        <v>47.675108174851182</v>
      </c>
      <c r="O124" s="96">
        <f t="shared" si="64"/>
        <v>49.095217780059514</v>
      </c>
      <c r="P124" s="96">
        <f t="shared" si="65"/>
        <v>50.515327385267852</v>
      </c>
      <c r="Q124" s="96">
        <f t="shared" si="66"/>
        <v>51.935436990476184</v>
      </c>
      <c r="R124" s="96">
        <f t="shared" si="67"/>
        <v>53.355546595684515</v>
      </c>
      <c r="S124" s="96">
        <f t="shared" si="68"/>
        <v>54.775656200892854</v>
      </c>
      <c r="T124" s="97">
        <f t="shared" si="69"/>
        <v>55.790020204613086</v>
      </c>
      <c r="U124" s="97">
        <f t="shared" si="70"/>
        <v>56.804384208333317</v>
      </c>
      <c r="V124" s="97">
        <f t="shared" si="71"/>
        <v>57.311566210193448</v>
      </c>
      <c r="W124" s="97">
        <f t="shared" si="72"/>
        <v>57.818748212053563</v>
      </c>
      <c r="X124" s="97">
        <f t="shared" si="73"/>
        <v>58.325930213913679</v>
      </c>
      <c r="Y124" s="97">
        <f t="shared" si="74"/>
        <v>58.833112215773795</v>
      </c>
      <c r="Z124" s="97">
        <f t="shared" si="75"/>
        <v>59.340294217633918</v>
      </c>
      <c r="AA124" s="97">
        <f t="shared" si="76"/>
        <v>59.847476219494041</v>
      </c>
      <c r="AB124" s="97">
        <f t="shared" si="77"/>
        <v>60.354658221354157</v>
      </c>
      <c r="AC124" s="97">
        <f t="shared" si="78"/>
        <v>60.861840223214273</v>
      </c>
      <c r="AD124" s="98">
        <v>19</v>
      </c>
    </row>
    <row r="125" spans="1:30" ht="12" customHeight="1" x14ac:dyDescent="0.25">
      <c r="A125" s="99">
        <v>20</v>
      </c>
      <c r="B125" s="89">
        <v>71084</v>
      </c>
      <c r="C125" s="89">
        <f t="shared" si="54"/>
        <v>69804</v>
      </c>
      <c r="D125" s="90">
        <f t="shared" si="52"/>
        <v>94801.674188000019</v>
      </c>
      <c r="E125" s="90">
        <f t="shared" si="55"/>
        <v>42.625729500000006</v>
      </c>
      <c r="F125" s="103">
        <f t="shared" si="79"/>
        <v>38.150027902500007</v>
      </c>
      <c r="G125" s="96">
        <f t="shared" si="57"/>
        <v>39.641928435000004</v>
      </c>
      <c r="H125" s="96">
        <f t="shared" si="58"/>
        <v>41.133828967500001</v>
      </c>
      <c r="I125" s="103">
        <f t="shared" si="53"/>
        <v>42.625729500000006</v>
      </c>
      <c r="J125" s="96">
        <f t="shared" si="59"/>
        <v>44.117630032500003</v>
      </c>
      <c r="K125" s="96">
        <f t="shared" si="60"/>
        <v>45.609530565000007</v>
      </c>
      <c r="L125" s="96">
        <f t="shared" si="61"/>
        <v>47.101431097500004</v>
      </c>
      <c r="M125" s="96">
        <f t="shared" si="62"/>
        <v>48.593331630000002</v>
      </c>
      <c r="N125" s="96">
        <f t="shared" si="63"/>
        <v>50.085232162500006</v>
      </c>
      <c r="O125" s="96">
        <f t="shared" si="64"/>
        <v>51.577132695000003</v>
      </c>
      <c r="P125" s="96">
        <f t="shared" si="65"/>
        <v>53.069033227500015</v>
      </c>
      <c r="Q125" s="96">
        <f t="shared" si="66"/>
        <v>54.560933760000012</v>
      </c>
      <c r="R125" s="96">
        <f t="shared" si="67"/>
        <v>56.052834292500002</v>
      </c>
      <c r="S125" s="96">
        <f t="shared" si="68"/>
        <v>57.544734825000013</v>
      </c>
      <c r="T125" s="97">
        <f t="shared" si="69"/>
        <v>58.610378062500004</v>
      </c>
      <c r="U125" s="97">
        <f t="shared" si="70"/>
        <v>59.676021300000002</v>
      </c>
      <c r="V125" s="97">
        <f t="shared" si="71"/>
        <v>60.208842918750008</v>
      </c>
      <c r="W125" s="97">
        <f t="shared" si="72"/>
        <v>60.741664537500007</v>
      </c>
      <c r="X125" s="97">
        <f t="shared" si="73"/>
        <v>61.274486156250006</v>
      </c>
      <c r="Y125" s="97">
        <f t="shared" si="74"/>
        <v>61.807307775000005</v>
      </c>
      <c r="Z125" s="97">
        <f t="shared" si="75"/>
        <v>62.340129393750004</v>
      </c>
      <c r="AA125" s="97">
        <f t="shared" si="76"/>
        <v>62.87295101250001</v>
      </c>
      <c r="AB125" s="97">
        <f t="shared" si="77"/>
        <v>63.405772631250009</v>
      </c>
      <c r="AC125" s="97">
        <f t="shared" si="78"/>
        <v>63.938594250000008</v>
      </c>
      <c r="AD125" s="98">
        <v>20</v>
      </c>
    </row>
    <row r="126" spans="1:30" ht="12" customHeight="1" x14ac:dyDescent="0.25">
      <c r="A126" s="99">
        <v>21</v>
      </c>
      <c r="B126" s="89">
        <v>74665</v>
      </c>
      <c r="C126" s="89">
        <f t="shared" si="54"/>
        <v>73321</v>
      </c>
      <c r="D126" s="90">
        <f t="shared" si="52"/>
        <v>99577.49990499999</v>
      </c>
      <c r="E126" s="90">
        <f t="shared" si="55"/>
        <v>44.77338136309524</v>
      </c>
      <c r="F126" s="103">
        <f t="shared" si="79"/>
        <v>40.072176319970239</v>
      </c>
      <c r="G126" s="96">
        <f t="shared" si="57"/>
        <v>41.639244667678575</v>
      </c>
      <c r="H126" s="96">
        <f t="shared" si="58"/>
        <v>43.206313015386904</v>
      </c>
      <c r="I126" s="103">
        <f t="shared" si="53"/>
        <v>44.77338136309524</v>
      </c>
      <c r="J126" s="96">
        <f t="shared" si="59"/>
        <v>46.340449710803568</v>
      </c>
      <c r="K126" s="96">
        <f t="shared" si="60"/>
        <v>47.907518058511911</v>
      </c>
      <c r="L126" s="96">
        <f t="shared" si="61"/>
        <v>49.47458640622024</v>
      </c>
      <c r="M126" s="96">
        <f t="shared" si="62"/>
        <v>51.041654753928569</v>
      </c>
      <c r="N126" s="96">
        <f t="shared" si="63"/>
        <v>52.608723101636912</v>
      </c>
      <c r="O126" s="96">
        <f t="shared" si="64"/>
        <v>54.17579144934524</v>
      </c>
      <c r="P126" s="96">
        <f t="shared" si="65"/>
        <v>55.742859797053576</v>
      </c>
      <c r="Q126" s="96">
        <f t="shared" si="66"/>
        <v>57.309928144761905</v>
      </c>
      <c r="R126" s="96">
        <f t="shared" si="67"/>
        <v>58.876996492470241</v>
      </c>
      <c r="S126" s="96">
        <f t="shared" si="68"/>
        <v>60.444064840178577</v>
      </c>
      <c r="T126" s="97">
        <f t="shared" si="69"/>
        <v>61.563399374255951</v>
      </c>
      <c r="U126" s="97">
        <f t="shared" si="70"/>
        <v>62.682733908333333</v>
      </c>
      <c r="V126" s="97">
        <f t="shared" si="71"/>
        <v>63.242401175372031</v>
      </c>
      <c r="W126" s="97">
        <f t="shared" si="72"/>
        <v>63.802068442410722</v>
      </c>
      <c r="X126" s="97">
        <f t="shared" si="73"/>
        <v>64.361735709449405</v>
      </c>
      <c r="Y126" s="97">
        <f t="shared" si="74"/>
        <v>64.921402976488096</v>
      </c>
      <c r="Z126" s="97">
        <f t="shared" si="75"/>
        <v>65.481070243526787</v>
      </c>
      <c r="AA126" s="97">
        <f t="shared" si="76"/>
        <v>66.040737510565478</v>
      </c>
      <c r="AB126" s="97">
        <f t="shared" si="77"/>
        <v>66.600404777604169</v>
      </c>
      <c r="AC126" s="97">
        <f t="shared" si="78"/>
        <v>67.16007204464286</v>
      </c>
      <c r="AD126" s="98">
        <v>21</v>
      </c>
    </row>
    <row r="127" spans="1:30" ht="12" customHeight="1" x14ac:dyDescent="0.25">
      <c r="A127" s="99">
        <v>22</v>
      </c>
      <c r="B127" s="89">
        <v>78408</v>
      </c>
      <c r="C127" s="89">
        <f t="shared" si="54"/>
        <v>76997</v>
      </c>
      <c r="D127" s="90">
        <f t="shared" si="52"/>
        <v>104569.378056</v>
      </c>
      <c r="E127" s="90">
        <f t="shared" si="55"/>
        <v>47.018126386904761</v>
      </c>
      <c r="F127" s="103">
        <f t="shared" si="79"/>
        <v>42.081223116279759</v>
      </c>
      <c r="G127" s="96">
        <f t="shared" si="57"/>
        <v>43.726857539821431</v>
      </c>
      <c r="H127" s="96">
        <f t="shared" si="58"/>
        <v>45.372491963363096</v>
      </c>
      <c r="I127" s="103">
        <f t="shared" si="53"/>
        <v>47.018126386904761</v>
      </c>
      <c r="J127" s="96">
        <f t="shared" si="59"/>
        <v>48.663760810446426</v>
      </c>
      <c r="K127" s="96">
        <f t="shared" si="60"/>
        <v>50.309395233988099</v>
      </c>
      <c r="L127" s="96">
        <f t="shared" si="61"/>
        <v>51.955029657529764</v>
      </c>
      <c r="M127" s="96">
        <f t="shared" si="62"/>
        <v>53.600664081071422</v>
      </c>
      <c r="N127" s="96">
        <f t="shared" si="63"/>
        <v>55.246298504613094</v>
      </c>
      <c r="O127" s="96">
        <f t="shared" si="64"/>
        <v>56.891932928154759</v>
      </c>
      <c r="P127" s="96">
        <f t="shared" si="65"/>
        <v>58.537567351696431</v>
      </c>
      <c r="Q127" s="96">
        <f t="shared" si="66"/>
        <v>60.183201775238096</v>
      </c>
      <c r="R127" s="96">
        <f t="shared" si="67"/>
        <v>61.828836198779761</v>
      </c>
      <c r="S127" s="96">
        <f t="shared" si="68"/>
        <v>63.474470622321434</v>
      </c>
      <c r="T127" s="97">
        <f t="shared" si="69"/>
        <v>64.649923781994048</v>
      </c>
      <c r="U127" s="97">
        <f t="shared" si="70"/>
        <v>65.825376941666661</v>
      </c>
      <c r="V127" s="97">
        <f t="shared" si="71"/>
        <v>66.413103521502975</v>
      </c>
      <c r="W127" s="97">
        <f t="shared" si="72"/>
        <v>67.00083010133929</v>
      </c>
      <c r="X127" s="97">
        <f t="shared" si="73"/>
        <v>67.588556681175589</v>
      </c>
      <c r="Y127" s="97">
        <f t="shared" si="74"/>
        <v>68.176283261011903</v>
      </c>
      <c r="Z127" s="97">
        <f t="shared" si="75"/>
        <v>68.764009840848203</v>
      </c>
      <c r="AA127" s="97">
        <f t="shared" si="76"/>
        <v>69.351736420684531</v>
      </c>
      <c r="AB127" s="97">
        <f t="shared" si="77"/>
        <v>69.939463000520831</v>
      </c>
      <c r="AC127" s="97">
        <f t="shared" si="78"/>
        <v>70.527189580357145</v>
      </c>
      <c r="AD127" s="98">
        <v>22</v>
      </c>
    </row>
    <row r="128" spans="1:30" ht="12" customHeight="1" x14ac:dyDescent="0.25">
      <c r="A128" s="99">
        <v>23</v>
      </c>
      <c r="B128" s="89">
        <v>82315</v>
      </c>
      <c r="C128" s="89">
        <f t="shared" si="54"/>
        <v>80833</v>
      </c>
      <c r="D128" s="90">
        <f t="shared" si="52"/>
        <v>109779.975955</v>
      </c>
      <c r="E128" s="90">
        <f t="shared" si="55"/>
        <v>49.360575220238097</v>
      </c>
      <c r="F128" s="103">
        <f t="shared" si="79"/>
        <v>44.177714822113096</v>
      </c>
      <c r="G128" s="96">
        <f t="shared" si="57"/>
        <v>45.905334954821434</v>
      </c>
      <c r="H128" s="96">
        <f t="shared" si="58"/>
        <v>47.632955087529758</v>
      </c>
      <c r="I128" s="103">
        <f t="shared" si="53"/>
        <v>49.360575220238097</v>
      </c>
      <c r="J128" s="96">
        <f t="shared" si="59"/>
        <v>51.088195352946428</v>
      </c>
      <c r="K128" s="96">
        <f t="shared" si="60"/>
        <v>52.815815485654767</v>
      </c>
      <c r="L128" s="96">
        <f t="shared" si="61"/>
        <v>54.543435618363098</v>
      </c>
      <c r="M128" s="96">
        <f t="shared" si="62"/>
        <v>56.271055751071422</v>
      </c>
      <c r="N128" s="96">
        <f t="shared" si="63"/>
        <v>57.998675883779768</v>
      </c>
      <c r="O128" s="96">
        <f t="shared" si="64"/>
        <v>59.726296016488092</v>
      </c>
      <c r="P128" s="96">
        <f t="shared" si="65"/>
        <v>61.453916149196438</v>
      </c>
      <c r="Q128" s="96">
        <f t="shared" si="66"/>
        <v>63.181536281904762</v>
      </c>
      <c r="R128" s="96">
        <f t="shared" si="67"/>
        <v>64.909156414613093</v>
      </c>
      <c r="S128" s="96">
        <f t="shared" si="68"/>
        <v>66.636776547321432</v>
      </c>
      <c r="T128" s="97">
        <f t="shared" si="69"/>
        <v>67.870790927827386</v>
      </c>
      <c r="U128" s="97">
        <f t="shared" si="70"/>
        <v>69.104805308333326</v>
      </c>
      <c r="V128" s="97">
        <f t="shared" si="71"/>
        <v>69.721812498586317</v>
      </c>
      <c r="W128" s="97">
        <f t="shared" si="72"/>
        <v>70.338819688839294</v>
      </c>
      <c r="X128" s="97">
        <f t="shared" si="73"/>
        <v>70.955826879092271</v>
      </c>
      <c r="Y128" s="97">
        <f t="shared" si="74"/>
        <v>71.572834069345234</v>
      </c>
      <c r="Z128" s="97">
        <f t="shared" si="75"/>
        <v>72.189841259598211</v>
      </c>
      <c r="AA128" s="97">
        <f t="shared" si="76"/>
        <v>72.806848449851202</v>
      </c>
      <c r="AB128" s="97">
        <f t="shared" si="77"/>
        <v>73.423855640104165</v>
      </c>
      <c r="AC128" s="97">
        <f t="shared" si="78"/>
        <v>74.040862830357142</v>
      </c>
      <c r="AD128" s="98">
        <v>23</v>
      </c>
    </row>
    <row r="129" spans="1:30" ht="12" customHeight="1" x14ac:dyDescent="0.25">
      <c r="A129" s="99">
        <v>24</v>
      </c>
      <c r="B129" s="89">
        <v>86387</v>
      </c>
      <c r="C129" s="89">
        <f t="shared" si="54"/>
        <v>84832</v>
      </c>
      <c r="D129" s="90">
        <f t="shared" si="52"/>
        <v>115210.62725900002</v>
      </c>
      <c r="E129" s="90">
        <f t="shared" si="55"/>
        <v>51.802559809523807</v>
      </c>
      <c r="F129" s="103">
        <f t="shared" si="79"/>
        <v>46.363291029523808</v>
      </c>
      <c r="G129" s="96">
        <f t="shared" si="57"/>
        <v>48.176380622857145</v>
      </c>
      <c r="H129" s="96">
        <f t="shared" si="58"/>
        <v>49.989470216190469</v>
      </c>
      <c r="I129" s="103">
        <f t="shared" si="53"/>
        <v>51.802559809523807</v>
      </c>
      <c r="J129" s="96">
        <f t="shared" si="59"/>
        <v>53.615649402857137</v>
      </c>
      <c r="K129" s="96">
        <f t="shared" si="60"/>
        <v>55.428738996190475</v>
      </c>
      <c r="L129" s="96">
        <f t="shared" si="61"/>
        <v>57.241828589523806</v>
      </c>
      <c r="M129" s="96">
        <f t="shared" si="62"/>
        <v>59.054918182857136</v>
      </c>
      <c r="N129" s="96">
        <f t="shared" si="63"/>
        <v>60.868007776190474</v>
      </c>
      <c r="O129" s="96">
        <f t="shared" si="64"/>
        <v>62.681097369523805</v>
      </c>
      <c r="P129" s="96">
        <f t="shared" si="65"/>
        <v>64.494186962857142</v>
      </c>
      <c r="Q129" s="96">
        <f t="shared" si="66"/>
        <v>66.307276556190473</v>
      </c>
      <c r="R129" s="96">
        <f t="shared" si="67"/>
        <v>68.120366149523804</v>
      </c>
      <c r="S129" s="96">
        <f t="shared" si="68"/>
        <v>69.933455742857149</v>
      </c>
      <c r="T129" s="97">
        <f t="shared" si="69"/>
        <v>71.22851973809523</v>
      </c>
      <c r="U129" s="97">
        <f t="shared" si="70"/>
        <v>72.523583733333325</v>
      </c>
      <c r="V129" s="97">
        <f t="shared" si="71"/>
        <v>73.17111573095238</v>
      </c>
      <c r="W129" s="97">
        <f t="shared" si="72"/>
        <v>73.81864772857142</v>
      </c>
      <c r="X129" s="97">
        <f t="shared" si="73"/>
        <v>74.466179726190475</v>
      </c>
      <c r="Y129" s="97">
        <f t="shared" si="74"/>
        <v>75.113711723809516</v>
      </c>
      <c r="Z129" s="97">
        <f t="shared" si="75"/>
        <v>75.761243721428556</v>
      </c>
      <c r="AA129" s="97">
        <f t="shared" si="76"/>
        <v>76.408775719047625</v>
      </c>
      <c r="AB129" s="97">
        <f t="shared" si="77"/>
        <v>77.056307716666666</v>
      </c>
      <c r="AC129" s="97">
        <f t="shared" si="78"/>
        <v>77.703839714285706</v>
      </c>
      <c r="AD129" s="98">
        <v>24</v>
      </c>
    </row>
    <row r="130" spans="1:30" ht="12" customHeight="1" x14ac:dyDescent="0.25">
      <c r="A130" s="99">
        <v>25</v>
      </c>
      <c r="B130" s="89">
        <v>90629</v>
      </c>
      <c r="C130" s="89">
        <f t="shared" si="54"/>
        <v>88998</v>
      </c>
      <c r="D130" s="90">
        <f t="shared" si="52"/>
        <v>120868.00025300002</v>
      </c>
      <c r="E130" s="90">
        <f t="shared" si="55"/>
        <v>54.346522750000005</v>
      </c>
      <c r="F130" s="103">
        <f t="shared" si="79"/>
        <v>48.640137861250004</v>
      </c>
      <c r="G130" s="96">
        <f t="shared" si="57"/>
        <v>50.542266157500009</v>
      </c>
      <c r="H130" s="96">
        <f t="shared" si="58"/>
        <v>52.44439445375</v>
      </c>
      <c r="I130" s="103">
        <f t="shared" si="53"/>
        <v>54.346522750000005</v>
      </c>
      <c r="J130" s="96">
        <f t="shared" si="59"/>
        <v>56.248651046250004</v>
      </c>
      <c r="K130" s="96">
        <f t="shared" si="60"/>
        <v>58.150779342500009</v>
      </c>
      <c r="L130" s="96">
        <f t="shared" si="61"/>
        <v>60.052907638750007</v>
      </c>
      <c r="M130" s="96">
        <f t="shared" si="62"/>
        <v>61.955035934999998</v>
      </c>
      <c r="N130" s="96">
        <f t="shared" si="63"/>
        <v>63.85716423125001</v>
      </c>
      <c r="O130" s="96">
        <f t="shared" si="64"/>
        <v>65.759292527500008</v>
      </c>
      <c r="P130" s="96">
        <f t="shared" si="65"/>
        <v>67.661420823750007</v>
      </c>
      <c r="Q130" s="96">
        <f t="shared" si="66"/>
        <v>69.563549120000005</v>
      </c>
      <c r="R130" s="96">
        <f t="shared" si="67"/>
        <v>71.465677416250003</v>
      </c>
      <c r="S130" s="96">
        <f t="shared" si="68"/>
        <v>73.367805712500015</v>
      </c>
      <c r="T130" s="97">
        <f t="shared" si="69"/>
        <v>74.726468781250006</v>
      </c>
      <c r="U130" s="97">
        <f t="shared" si="70"/>
        <v>76.085131849999996</v>
      </c>
      <c r="V130" s="97">
        <f t="shared" si="71"/>
        <v>76.764463384375006</v>
      </c>
      <c r="W130" s="97">
        <f t="shared" si="72"/>
        <v>77.443794918750015</v>
      </c>
      <c r="X130" s="97">
        <f t="shared" si="73"/>
        <v>78.12312645312501</v>
      </c>
      <c r="Y130" s="97">
        <f t="shared" si="74"/>
        <v>78.802457987500006</v>
      </c>
      <c r="Z130" s="97">
        <f t="shared" si="75"/>
        <v>79.481789521875001</v>
      </c>
      <c r="AA130" s="97">
        <f t="shared" si="76"/>
        <v>80.16112105625001</v>
      </c>
      <c r="AB130" s="97">
        <f t="shared" si="77"/>
        <v>80.840452590625006</v>
      </c>
      <c r="AC130" s="97">
        <f t="shared" si="78"/>
        <v>81.519784125000001</v>
      </c>
      <c r="AD130" s="98">
        <v>25</v>
      </c>
    </row>
    <row r="131" spans="1:30" ht="12" customHeight="1" x14ac:dyDescent="0.25">
      <c r="A131" s="99">
        <v>26</v>
      </c>
      <c r="B131" s="89">
        <v>95041</v>
      </c>
      <c r="C131" s="89">
        <f t="shared" si="54"/>
        <v>93330</v>
      </c>
      <c r="D131" s="90">
        <f t="shared" si="52"/>
        <v>126752.094937</v>
      </c>
      <c r="E131" s="90">
        <f t="shared" si="55"/>
        <v>56.991853392857138</v>
      </c>
      <c r="F131" s="103">
        <f t="shared" si="79"/>
        <v>51.007708786607139</v>
      </c>
      <c r="G131" s="96">
        <f t="shared" si="57"/>
        <v>53.002423655357141</v>
      </c>
      <c r="H131" s="96">
        <f t="shared" si="58"/>
        <v>54.997138524107136</v>
      </c>
      <c r="I131" s="103">
        <f t="shared" si="53"/>
        <v>56.991853392857138</v>
      </c>
      <c r="J131" s="96">
        <f t="shared" si="59"/>
        <v>58.986568261607133</v>
      </c>
      <c r="K131" s="96">
        <f t="shared" si="60"/>
        <v>60.981283130357141</v>
      </c>
      <c r="L131" s="96">
        <f t="shared" si="61"/>
        <v>62.975997999107136</v>
      </c>
      <c r="M131" s="96">
        <f t="shared" si="62"/>
        <v>64.970712867857131</v>
      </c>
      <c r="N131" s="96">
        <f t="shared" si="63"/>
        <v>66.96542773660714</v>
      </c>
      <c r="O131" s="96">
        <f t="shared" si="64"/>
        <v>68.960142605357134</v>
      </c>
      <c r="P131" s="96">
        <f t="shared" si="65"/>
        <v>70.954857474107143</v>
      </c>
      <c r="Q131" s="96">
        <f t="shared" si="66"/>
        <v>72.949572342857138</v>
      </c>
      <c r="R131" s="96">
        <f t="shared" si="67"/>
        <v>74.944287211607133</v>
      </c>
      <c r="S131" s="96">
        <f t="shared" si="68"/>
        <v>76.939002080357142</v>
      </c>
      <c r="T131" s="97">
        <f t="shared" si="69"/>
        <v>78.363798415178564</v>
      </c>
      <c r="U131" s="97">
        <f t="shared" si="70"/>
        <v>79.788594749999987</v>
      </c>
      <c r="V131" s="97">
        <f t="shared" si="71"/>
        <v>80.500992917410713</v>
      </c>
      <c r="W131" s="97">
        <f t="shared" si="72"/>
        <v>81.213391084821424</v>
      </c>
      <c r="X131" s="97">
        <f t="shared" si="73"/>
        <v>81.925789252232136</v>
      </c>
      <c r="Y131" s="97">
        <f t="shared" si="74"/>
        <v>82.638187419642847</v>
      </c>
      <c r="Z131" s="97">
        <f t="shared" si="75"/>
        <v>83.350585587053558</v>
      </c>
      <c r="AA131" s="97">
        <f t="shared" si="76"/>
        <v>84.062983754464284</v>
      </c>
      <c r="AB131" s="97">
        <f t="shared" si="77"/>
        <v>84.775381921874995</v>
      </c>
      <c r="AC131" s="97">
        <f t="shared" si="78"/>
        <v>85.487780089285707</v>
      </c>
      <c r="AD131" s="98">
        <v>26</v>
      </c>
    </row>
    <row r="132" spans="1:30" ht="12" customHeight="1" x14ac:dyDescent="0.25">
      <c r="A132" s="99">
        <v>27</v>
      </c>
      <c r="B132" s="89">
        <v>99627</v>
      </c>
      <c r="C132" s="89">
        <f t="shared" si="54"/>
        <v>97834</v>
      </c>
      <c r="D132" s="90">
        <f t="shared" si="52"/>
        <v>132868.24593900001</v>
      </c>
      <c r="E132" s="90">
        <f t="shared" si="55"/>
        <v>59.742215630952387</v>
      </c>
      <c r="F132" s="103">
        <f t="shared" si="79"/>
        <v>53.469282989702386</v>
      </c>
      <c r="G132" s="96">
        <f t="shared" si="57"/>
        <v>55.560260536785719</v>
      </c>
      <c r="H132" s="96">
        <f t="shared" si="58"/>
        <v>57.651238083869053</v>
      </c>
      <c r="I132" s="103">
        <f t="shared" si="53"/>
        <v>59.742215630952387</v>
      </c>
      <c r="J132" s="96">
        <f t="shared" si="59"/>
        <v>61.833193178035714</v>
      </c>
      <c r="K132" s="96">
        <f t="shared" si="60"/>
        <v>63.924170725119055</v>
      </c>
      <c r="L132" s="96">
        <f t="shared" si="61"/>
        <v>66.015148272202381</v>
      </c>
      <c r="M132" s="96">
        <f t="shared" si="62"/>
        <v>68.106125819285722</v>
      </c>
      <c r="N132" s="96">
        <f t="shared" si="63"/>
        <v>70.197103366369063</v>
      </c>
      <c r="O132" s="96">
        <f t="shared" si="64"/>
        <v>72.28808091345239</v>
      </c>
      <c r="P132" s="96">
        <f t="shared" si="65"/>
        <v>74.379058460535731</v>
      </c>
      <c r="Q132" s="96">
        <f t="shared" si="66"/>
        <v>76.470036007619058</v>
      </c>
      <c r="R132" s="96">
        <f t="shared" si="67"/>
        <v>78.561013554702384</v>
      </c>
      <c r="S132" s="96">
        <f t="shared" si="68"/>
        <v>80.651991101785725</v>
      </c>
      <c r="T132" s="97">
        <f t="shared" si="69"/>
        <v>82.145546492559532</v>
      </c>
      <c r="U132" s="97">
        <f t="shared" si="70"/>
        <v>83.639101883333339</v>
      </c>
      <c r="V132" s="97">
        <f t="shared" si="71"/>
        <v>84.38587957872025</v>
      </c>
      <c r="W132" s="97">
        <f t="shared" si="72"/>
        <v>85.13265727410716</v>
      </c>
      <c r="X132" s="97">
        <f t="shared" si="73"/>
        <v>85.879434969494056</v>
      </c>
      <c r="Y132" s="97">
        <f t="shared" si="74"/>
        <v>86.626212664880953</v>
      </c>
      <c r="Z132" s="97">
        <f t="shared" si="75"/>
        <v>87.372990360267863</v>
      </c>
      <c r="AA132" s="97">
        <f t="shared" si="76"/>
        <v>88.119768055654774</v>
      </c>
      <c r="AB132" s="97">
        <f t="shared" si="77"/>
        <v>88.866545751041684</v>
      </c>
      <c r="AC132" s="97">
        <f t="shared" si="78"/>
        <v>89.613323446428581</v>
      </c>
      <c r="AD132" s="98">
        <v>27</v>
      </c>
    </row>
    <row r="133" spans="1:30" ht="12" customHeight="1" x14ac:dyDescent="0.25">
      <c r="A133" s="99">
        <v>28</v>
      </c>
      <c r="B133" s="89">
        <v>104388</v>
      </c>
      <c r="C133" s="89">
        <f t="shared" si="54"/>
        <v>102509</v>
      </c>
      <c r="D133" s="90">
        <f t="shared" si="52"/>
        <v>139217.78691600001</v>
      </c>
      <c r="E133" s="90">
        <f t="shared" si="55"/>
        <v>62.596998815476191</v>
      </c>
      <c r="F133" s="103">
        <f t="shared" si="79"/>
        <v>56.02431393985119</v>
      </c>
      <c r="G133" s="96">
        <f t="shared" si="57"/>
        <v>58.215208898392859</v>
      </c>
      <c r="H133" s="96">
        <f t="shared" si="58"/>
        <v>60.406103856934521</v>
      </c>
      <c r="I133" s="103">
        <f t="shared" si="53"/>
        <v>62.596998815476191</v>
      </c>
      <c r="J133" s="96">
        <f t="shared" si="59"/>
        <v>64.787893774017846</v>
      </c>
      <c r="K133" s="96">
        <f t="shared" si="60"/>
        <v>66.978788732559522</v>
      </c>
      <c r="L133" s="96">
        <f t="shared" si="61"/>
        <v>69.169683691101184</v>
      </c>
      <c r="M133" s="96">
        <f t="shared" si="62"/>
        <v>71.360578649642846</v>
      </c>
      <c r="N133" s="96">
        <f t="shared" si="63"/>
        <v>73.551473608184523</v>
      </c>
      <c r="O133" s="96">
        <f t="shared" si="64"/>
        <v>75.742368566726185</v>
      </c>
      <c r="P133" s="96">
        <f t="shared" si="65"/>
        <v>77.933263525267861</v>
      </c>
      <c r="Q133" s="96">
        <f t="shared" si="66"/>
        <v>80.124158483809524</v>
      </c>
      <c r="R133" s="96">
        <f t="shared" si="67"/>
        <v>82.315053442351186</v>
      </c>
      <c r="S133" s="96">
        <f t="shared" si="68"/>
        <v>84.505948400892862</v>
      </c>
      <c r="T133" s="97">
        <f t="shared" si="69"/>
        <v>86.07087337127976</v>
      </c>
      <c r="U133" s="97">
        <f t="shared" si="70"/>
        <v>87.635798341666657</v>
      </c>
      <c r="V133" s="97">
        <f t="shared" si="71"/>
        <v>88.41826082686012</v>
      </c>
      <c r="W133" s="97">
        <f t="shared" si="72"/>
        <v>89.200723312053569</v>
      </c>
      <c r="X133" s="97">
        <f t="shared" si="73"/>
        <v>89.983185797247017</v>
      </c>
      <c r="Y133" s="97">
        <f t="shared" si="74"/>
        <v>90.76564828244048</v>
      </c>
      <c r="Z133" s="97">
        <f t="shared" si="75"/>
        <v>91.548110767633929</v>
      </c>
      <c r="AA133" s="97">
        <f t="shared" si="76"/>
        <v>92.330573252827392</v>
      </c>
      <c r="AB133" s="97">
        <f t="shared" si="77"/>
        <v>93.113035738020841</v>
      </c>
      <c r="AC133" s="97">
        <f t="shared" si="78"/>
        <v>93.89549822321429</v>
      </c>
      <c r="AD133" s="98">
        <v>28</v>
      </c>
    </row>
    <row r="134" spans="1:30" ht="12" customHeight="1" x14ac:dyDescent="0.25">
      <c r="A134" s="99">
        <v>29</v>
      </c>
      <c r="B134" s="89">
        <v>109327</v>
      </c>
      <c r="C134" s="89">
        <f t="shared" si="54"/>
        <v>107359</v>
      </c>
      <c r="D134" s="90">
        <f t="shared" si="52"/>
        <v>145804.71883900001</v>
      </c>
      <c r="E134" s="90">
        <f t="shared" si="55"/>
        <v>65.558645541666678</v>
      </c>
      <c r="F134" s="103">
        <f t="shared" si="79"/>
        <v>58.674987759791676</v>
      </c>
      <c r="G134" s="96">
        <f t="shared" si="57"/>
        <v>60.969540353750013</v>
      </c>
      <c r="H134" s="96">
        <f t="shared" si="58"/>
        <v>63.264092947708342</v>
      </c>
      <c r="I134" s="103">
        <f t="shared" si="53"/>
        <v>65.558645541666678</v>
      </c>
      <c r="J134" s="96">
        <f t="shared" si="59"/>
        <v>67.853198135625007</v>
      </c>
      <c r="K134" s="96">
        <f t="shared" si="60"/>
        <v>70.14775072958335</v>
      </c>
      <c r="L134" s="96">
        <f t="shared" si="61"/>
        <v>72.44230332354168</v>
      </c>
      <c r="M134" s="96">
        <f t="shared" si="62"/>
        <v>74.736855917500009</v>
      </c>
      <c r="N134" s="96">
        <f t="shared" si="63"/>
        <v>77.031408511458352</v>
      </c>
      <c r="O134" s="96">
        <f t="shared" si="64"/>
        <v>79.325961105416681</v>
      </c>
      <c r="P134" s="96">
        <f t="shared" si="65"/>
        <v>81.620513699375024</v>
      </c>
      <c r="Q134" s="96">
        <f t="shared" si="66"/>
        <v>83.915066293333354</v>
      </c>
      <c r="R134" s="96">
        <f t="shared" si="67"/>
        <v>86.209618887291683</v>
      </c>
      <c r="S134" s="96">
        <f t="shared" si="68"/>
        <v>88.504171481250026</v>
      </c>
      <c r="T134" s="97">
        <f t="shared" si="69"/>
        <v>90.143137619791688</v>
      </c>
      <c r="U134" s="97">
        <f t="shared" si="70"/>
        <v>91.782103758333349</v>
      </c>
      <c r="V134" s="97">
        <f t="shared" si="71"/>
        <v>92.601586827604194</v>
      </c>
      <c r="W134" s="97">
        <f t="shared" si="72"/>
        <v>93.421069896875025</v>
      </c>
      <c r="X134" s="97">
        <f t="shared" si="73"/>
        <v>94.240552966145856</v>
      </c>
      <c r="Y134" s="97">
        <f t="shared" si="74"/>
        <v>95.060036035416687</v>
      </c>
      <c r="Z134" s="97">
        <f t="shared" si="75"/>
        <v>95.879519104687517</v>
      </c>
      <c r="AA134" s="97">
        <f t="shared" si="76"/>
        <v>96.699002173958363</v>
      </c>
      <c r="AB134" s="97">
        <f t="shared" si="77"/>
        <v>97.518485243229193</v>
      </c>
      <c r="AC134" s="97">
        <f t="shared" si="78"/>
        <v>98.33796831250001</v>
      </c>
      <c r="AD134" s="98">
        <v>29</v>
      </c>
    </row>
    <row r="135" spans="1:30" ht="12" customHeight="1" x14ac:dyDescent="0.25">
      <c r="A135" s="88">
        <v>30</v>
      </c>
      <c r="B135" s="104">
        <v>114444</v>
      </c>
      <c r="C135" s="89">
        <f t="shared" si="54"/>
        <v>112384</v>
      </c>
      <c r="D135" s="105">
        <f t="shared" si="52"/>
        <v>152629.041708</v>
      </c>
      <c r="E135" s="105">
        <f t="shared" si="55"/>
        <v>68.627155809523813</v>
      </c>
      <c r="F135" s="106">
        <f t="shared" si="79"/>
        <v>61.421304449523817</v>
      </c>
      <c r="G135" s="97">
        <f t="shared" si="57"/>
        <v>63.823254902857151</v>
      </c>
      <c r="H135" s="97">
        <f t="shared" si="58"/>
        <v>66.225205356190472</v>
      </c>
      <c r="I135" s="106">
        <f t="shared" si="53"/>
        <v>68.627155809523813</v>
      </c>
      <c r="J135" s="97">
        <f t="shared" si="59"/>
        <v>71.029106262857141</v>
      </c>
      <c r="K135" s="97">
        <f t="shared" si="60"/>
        <v>73.431056716190483</v>
      </c>
      <c r="L135" s="97">
        <f t="shared" si="61"/>
        <v>75.83300716952381</v>
      </c>
      <c r="M135" s="97">
        <f t="shared" si="62"/>
        <v>78.234957622857138</v>
      </c>
      <c r="N135" s="97">
        <f t="shared" si="63"/>
        <v>80.63690807619048</v>
      </c>
      <c r="O135" s="97">
        <f t="shared" si="64"/>
        <v>83.038858529523807</v>
      </c>
      <c r="P135" s="97">
        <f t="shared" si="65"/>
        <v>85.440808982857149</v>
      </c>
      <c r="Q135" s="97">
        <f t="shared" si="66"/>
        <v>87.842759436190477</v>
      </c>
      <c r="R135" s="97">
        <f t="shared" si="67"/>
        <v>90.244709889523804</v>
      </c>
      <c r="S135" s="97">
        <f t="shared" si="68"/>
        <v>92.64666034285716</v>
      </c>
      <c r="T135" s="97">
        <f t="shared" si="69"/>
        <v>94.362339238095245</v>
      </c>
      <c r="U135" s="97">
        <f t="shared" si="70"/>
        <v>96.07801813333333</v>
      </c>
      <c r="V135" s="97">
        <f t="shared" si="71"/>
        <v>96.935857580952387</v>
      </c>
      <c r="W135" s="97">
        <f t="shared" si="72"/>
        <v>97.793697028571444</v>
      </c>
      <c r="X135" s="97">
        <f t="shared" si="73"/>
        <v>98.651536476190486</v>
      </c>
      <c r="Y135" s="97">
        <f t="shared" si="74"/>
        <v>99.509375923809529</v>
      </c>
      <c r="Z135" s="97">
        <f t="shared" si="75"/>
        <v>100.36721537142857</v>
      </c>
      <c r="AA135" s="97">
        <f t="shared" si="76"/>
        <v>101.22505481904763</v>
      </c>
      <c r="AB135" s="97">
        <f t="shared" si="77"/>
        <v>102.08289426666667</v>
      </c>
      <c r="AC135" s="97">
        <f t="shared" si="78"/>
        <v>102.94073371428573</v>
      </c>
      <c r="AD135" s="98">
        <v>30</v>
      </c>
    </row>
    <row r="136" spans="1:30" ht="12" customHeight="1" thickBot="1" x14ac:dyDescent="0.3">
      <c r="A136" s="107">
        <v>31</v>
      </c>
      <c r="B136" s="108">
        <v>119744</v>
      </c>
      <c r="C136" s="109">
        <f t="shared" si="54"/>
        <v>117589</v>
      </c>
      <c r="D136" s="110">
        <f t="shared" si="52"/>
        <v>159697.42380799999</v>
      </c>
      <c r="E136" s="110">
        <f t="shared" si="55"/>
        <v>71.805582863095253</v>
      </c>
      <c r="F136" s="111">
        <f t="shared" si="79"/>
        <v>64.265996662470258</v>
      </c>
      <c r="G136" s="112">
        <f>SUM(E136*0.93)</f>
        <v>66.77919206267859</v>
      </c>
      <c r="H136" s="112">
        <f>SUM(E136*0.965)</f>
        <v>69.292387462886921</v>
      </c>
      <c r="I136" s="111">
        <f>E136</f>
        <v>71.805582863095253</v>
      </c>
      <c r="J136" s="112">
        <f>SUM(E136*1.035)</f>
        <v>74.318778263303585</v>
      </c>
      <c r="K136" s="112">
        <f>SUM(E136*1.07)</f>
        <v>76.831973663511931</v>
      </c>
      <c r="L136" s="112">
        <f>SUM(E136*1.105)</f>
        <v>79.345169063720249</v>
      </c>
      <c r="M136" s="112">
        <f>SUM(E136*1.14)</f>
        <v>81.858364463928581</v>
      </c>
      <c r="N136" s="112">
        <f>SUM(E136*1.175)</f>
        <v>84.371559864136927</v>
      </c>
      <c r="O136" s="112">
        <f>SUM(E136*1.21)</f>
        <v>86.884755264345259</v>
      </c>
      <c r="P136" s="112">
        <f>SUM(E136*1.245)</f>
        <v>89.397950664553605</v>
      </c>
      <c r="Q136" s="112">
        <f>SUM(E136*1.28)</f>
        <v>91.911146064761923</v>
      </c>
      <c r="R136" s="112">
        <f>SUM(E136*1.315)</f>
        <v>94.424341464970254</v>
      </c>
      <c r="S136" s="112">
        <f>SUM(E136*1.35)</f>
        <v>96.9375368651786</v>
      </c>
      <c r="T136" s="113">
        <f t="shared" si="69"/>
        <v>98.73267643675598</v>
      </c>
      <c r="U136" s="113">
        <f t="shared" si="70"/>
        <v>100.52781600833335</v>
      </c>
      <c r="V136" s="113">
        <f t="shared" si="71"/>
        <v>101.42538579412205</v>
      </c>
      <c r="W136" s="113">
        <f t="shared" si="72"/>
        <v>102.32295557991074</v>
      </c>
      <c r="X136" s="113">
        <f t="shared" si="73"/>
        <v>103.22052536569943</v>
      </c>
      <c r="Y136" s="113">
        <f t="shared" si="74"/>
        <v>104.11809515148812</v>
      </c>
      <c r="Z136" s="113">
        <f t="shared" si="75"/>
        <v>105.0156649372768</v>
      </c>
      <c r="AA136" s="113">
        <f t="shared" si="76"/>
        <v>105.9132347230655</v>
      </c>
      <c r="AB136" s="113">
        <f t="shared" si="77"/>
        <v>106.81080450885419</v>
      </c>
      <c r="AC136" s="113">
        <f t="shared" si="78"/>
        <v>107.70837429464288</v>
      </c>
      <c r="AD136" s="114">
        <v>31</v>
      </c>
    </row>
    <row r="137" spans="1:30" ht="10.15" customHeight="1" thickBot="1" x14ac:dyDescent="0.3">
      <c r="A137" s="64"/>
      <c r="B137" s="65"/>
      <c r="C137" s="65"/>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5"/>
    </row>
    <row r="138" spans="1:30" ht="15.75" thickBot="1" x14ac:dyDescent="0.3">
      <c r="A138" s="66" t="s">
        <v>40</v>
      </c>
      <c r="B138" s="65"/>
      <c r="C138" s="65"/>
      <c r="D138" s="1"/>
      <c r="E138" s="1"/>
      <c r="F138" s="1"/>
      <c r="G138" s="1"/>
      <c r="H138" s="1"/>
      <c r="I138" s="1"/>
      <c r="J138" s="1"/>
      <c r="K138" s="1"/>
      <c r="L138" s="1"/>
      <c r="M138" s="1"/>
      <c r="R138" s="1"/>
      <c r="S138" s="1"/>
      <c r="T138" s="1"/>
      <c r="U138" s="1"/>
      <c r="V138" s="67">
        <f>V44</f>
        <v>2024</v>
      </c>
      <c r="W138" s="68" t="s">
        <v>41</v>
      </c>
      <c r="X138" s="69"/>
      <c r="Y138" s="69"/>
      <c r="Z138" s="69"/>
      <c r="AA138" s="69"/>
      <c r="AB138" s="69"/>
      <c r="AC138" s="115">
        <f>AC44</f>
        <v>123.10680000000001</v>
      </c>
      <c r="AD138" s="5"/>
    </row>
    <row r="139" spans="1:30" x14ac:dyDescent="0.25">
      <c r="A139" s="66" t="s">
        <v>43</v>
      </c>
      <c r="B139" s="65"/>
      <c r="C139" s="65"/>
      <c r="D139" s="1"/>
      <c r="E139" s="1"/>
      <c r="F139" s="1"/>
      <c r="G139" s="1"/>
      <c r="H139" s="1"/>
      <c r="I139" s="1"/>
      <c r="J139" s="1"/>
      <c r="K139" s="1"/>
      <c r="L139" s="1"/>
      <c r="M139" s="1"/>
      <c r="R139" s="1"/>
      <c r="S139" s="1"/>
      <c r="T139" s="157"/>
      <c r="U139" s="157"/>
      <c r="V139" s="157"/>
      <c r="W139" s="157"/>
      <c r="X139" s="157"/>
      <c r="Y139" s="157"/>
      <c r="Z139" s="157"/>
      <c r="AA139" s="157"/>
      <c r="AB139" s="157"/>
      <c r="AC139" s="157"/>
      <c r="AD139" s="5"/>
    </row>
    <row r="140" spans="1:30" x14ac:dyDescent="0.25">
      <c r="A140" s="66"/>
      <c r="B140" s="65"/>
      <c r="C140" s="144"/>
      <c r="D140" s="1"/>
      <c r="E140" s="1"/>
      <c r="F140" s="1" t="s">
        <v>70</v>
      </c>
      <c r="G140" s="1"/>
      <c r="H140" s="1"/>
      <c r="I140" s="1"/>
      <c r="J140" s="1"/>
      <c r="K140" s="1"/>
      <c r="L140" s="1"/>
      <c r="M140" s="1"/>
      <c r="R140" s="1"/>
      <c r="S140" s="1" t="str">
        <f>S46</f>
        <v>Teuerungsausgleich Monat Mai 2023 gem. Landesindex der Konsumentenpreise (Basis Mai 93=100 Punkte)</v>
      </c>
      <c r="T140" s="1"/>
      <c r="U140" s="1"/>
      <c r="V140" s="74"/>
      <c r="W140" s="77"/>
      <c r="X140" s="74"/>
      <c r="Y140" s="74"/>
      <c r="Z140" s="74"/>
      <c r="AA140" s="74"/>
      <c r="AB140" s="74"/>
      <c r="AC140" s="78">
        <f>AC46</f>
        <v>121.3</v>
      </c>
      <c r="AD140" s="5"/>
    </row>
    <row r="141" spans="1:30" x14ac:dyDescent="0.25">
      <c r="A141" s="66"/>
      <c r="B141" s="65"/>
      <c r="C141" s="79"/>
      <c r="D141" s="1"/>
      <c r="E141" s="1"/>
      <c r="F141" s="1" t="s">
        <v>47</v>
      </c>
      <c r="G141" s="1"/>
      <c r="H141" s="1"/>
      <c r="I141" s="1"/>
      <c r="J141" s="1"/>
      <c r="K141" s="1"/>
      <c r="L141" s="1"/>
      <c r="M141" s="1"/>
      <c r="N141" s="77" t="s">
        <v>1</v>
      </c>
      <c r="P141" s="1"/>
      <c r="Q141" s="1"/>
      <c r="R141" s="74"/>
      <c r="Y141" s="80"/>
      <c r="Z141" s="80"/>
      <c r="AA141" s="80"/>
      <c r="AB141" s="80"/>
      <c r="AC141" s="80"/>
    </row>
  </sheetData>
  <mergeCells count="3">
    <mergeCell ref="T45:AC45"/>
    <mergeCell ref="T92:AC92"/>
    <mergeCell ref="T139:AC139"/>
  </mergeCells>
  <pageMargins left="1.1811023622047245" right="0.78740157480314965" top="0.78740157480314965" bottom="0.78740157480314965" header="0.51181102362204722" footer="0.51181102362204722"/>
  <pageSetup paperSize="9" orientation="portrait" r:id="rId1"/>
  <headerFooter scaleWithDoc="0">
    <oddHeader>&amp;R&amp;G</oddHeader>
    <oddFooter>&amp;L&amp;8&amp;F&amp;R&amp;8&amp;P / &amp;N</oddFooter>
  </headerFooter>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1</vt:i4>
      </vt:variant>
    </vt:vector>
  </HeadingPairs>
  <TitlesOfParts>
    <vt:vector size="4" baseType="lpstr">
      <vt:lpstr>Berechnung_Bruttolohn</vt:lpstr>
      <vt:lpstr>LOHNTAB23</vt:lpstr>
      <vt:lpstr>LOHNTAB24</vt:lpstr>
      <vt:lpstr>Berechnung_Bruttolohn!Druckbereich</vt:lpstr>
    </vt:vector>
  </TitlesOfParts>
  <Company>aio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Jost Reto</dc:creator>
  <cp:lastModifiedBy>Jost Reto</cp:lastModifiedBy>
  <cp:lastPrinted>2023-11-30T07:17:46Z</cp:lastPrinted>
  <dcterms:created xsi:type="dcterms:W3CDTF">2011-06-07T13:38:34Z</dcterms:created>
  <dcterms:modified xsi:type="dcterms:W3CDTF">2023-12-04T15:58:07Z</dcterms:modified>
</cp:coreProperties>
</file>