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mc:AlternateContent xmlns:mc="http://schemas.openxmlformats.org/markup-compatibility/2006">
    <mc:Choice Requires="x15">
      <x15ac:absPath xmlns:x15ac="http://schemas.microsoft.com/office/spreadsheetml/2010/11/ac" url="H:\FPAMT\Lohntabellen\2025\"/>
    </mc:Choice>
  </mc:AlternateContent>
  <xr:revisionPtr revIDLastSave="0" documentId="13_ncr:1_{EF73C13E-978E-4133-AF39-D0BE3B1EB876}" xr6:coauthVersionLast="47" xr6:coauthVersionMax="47" xr10:uidLastSave="{00000000-0000-0000-0000-000000000000}"/>
  <bookViews>
    <workbookView xWindow="-108" yWindow="-108" windowWidth="23256" windowHeight="13896" xr2:uid="{00000000-000D-0000-FFFF-FFFF00000000}"/>
  </bookViews>
  <sheets>
    <sheet name="Berechnung_Bruttolohn" sheetId="2" r:id="rId1"/>
    <sheet name="LOHNTAB23" sheetId="5" state="hidden" r:id="rId2"/>
    <sheet name="LOHNTAB24" sheetId="3" state="hidden" r:id="rId3"/>
  </sheets>
  <definedNames>
    <definedName name="_xlnm.Print_Area" localSheetId="0">Berechnung_Bruttolohn!$B$1:$C$26</definedName>
  </definedNames>
  <calcPr calcId="191029" concurrentManualCount="1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2" l="1"/>
  <c r="B17" i="2" s="1"/>
  <c r="AC140" i="5" l="1"/>
  <c r="S140" i="5"/>
  <c r="AC138" i="5"/>
  <c r="V138" i="5"/>
  <c r="AC136" i="5"/>
  <c r="AB136" i="5"/>
  <c r="AA136" i="5"/>
  <c r="Z136" i="5"/>
  <c r="Y136" i="5"/>
  <c r="X136" i="5"/>
  <c r="W136" i="5"/>
  <c r="V136" i="5"/>
  <c r="E136" i="5"/>
  <c r="D136" i="5"/>
  <c r="C136" i="5"/>
  <c r="AC135" i="5"/>
  <c r="Y135" i="5"/>
  <c r="W135" i="5"/>
  <c r="R135" i="5"/>
  <c r="O135" i="5"/>
  <c r="N135" i="5"/>
  <c r="E135" i="5"/>
  <c r="K135" i="5" s="1"/>
  <c r="D135" i="5"/>
  <c r="C135" i="5"/>
  <c r="AB134" i="5"/>
  <c r="Z134" i="5"/>
  <c r="X134" i="5"/>
  <c r="W134" i="5"/>
  <c r="V134" i="5"/>
  <c r="T134" i="5"/>
  <c r="S134" i="5"/>
  <c r="R134" i="5"/>
  <c r="Q134" i="5"/>
  <c r="L134" i="5"/>
  <c r="K134" i="5"/>
  <c r="J134" i="5"/>
  <c r="I134" i="5"/>
  <c r="H134" i="5"/>
  <c r="G134" i="5"/>
  <c r="F134" i="5"/>
  <c r="E134" i="5"/>
  <c r="D134" i="5"/>
  <c r="C134" i="5"/>
  <c r="E133" i="5"/>
  <c r="K133" i="5" s="1"/>
  <c r="D133" i="5"/>
  <c r="C133" i="5"/>
  <c r="D132" i="5"/>
  <c r="C132" i="5"/>
  <c r="E132" i="5" s="1"/>
  <c r="U131" i="5"/>
  <c r="T131" i="5"/>
  <c r="S131" i="5"/>
  <c r="Q131" i="5"/>
  <c r="P131" i="5"/>
  <c r="O131" i="5"/>
  <c r="N131" i="5"/>
  <c r="I131" i="5"/>
  <c r="F131" i="5"/>
  <c r="E131" i="5"/>
  <c r="D131" i="5"/>
  <c r="C131" i="5"/>
  <c r="AB130" i="5"/>
  <c r="Z130" i="5"/>
  <c r="V130" i="5"/>
  <c r="U130" i="5"/>
  <c r="T130" i="5"/>
  <c r="S130" i="5"/>
  <c r="P130" i="5"/>
  <c r="N130" i="5"/>
  <c r="L130" i="5"/>
  <c r="E130" i="5"/>
  <c r="D130" i="5"/>
  <c r="C130" i="5"/>
  <c r="S129" i="5"/>
  <c r="Q129" i="5"/>
  <c r="O129" i="5"/>
  <c r="L129" i="5"/>
  <c r="D129" i="5"/>
  <c r="C129" i="5"/>
  <c r="E129" i="5" s="1"/>
  <c r="D128" i="5"/>
  <c r="C128" i="5"/>
  <c r="E128" i="5" s="1"/>
  <c r="P128" i="5" s="1"/>
  <c r="AC127" i="5"/>
  <c r="S127" i="5"/>
  <c r="R127" i="5"/>
  <c r="Q127" i="5"/>
  <c r="P127" i="5"/>
  <c r="O127" i="5"/>
  <c r="D127" i="5"/>
  <c r="C127" i="5"/>
  <c r="E127" i="5" s="1"/>
  <c r="M127" i="5" s="1"/>
  <c r="AC126" i="5"/>
  <c r="AB126" i="5"/>
  <c r="Z126" i="5"/>
  <c r="X126" i="5"/>
  <c r="W126" i="5"/>
  <c r="V126" i="5"/>
  <c r="U126" i="5"/>
  <c r="R126" i="5"/>
  <c r="Q126" i="5"/>
  <c r="P126" i="5"/>
  <c r="N126" i="5"/>
  <c r="L126" i="5"/>
  <c r="K126" i="5"/>
  <c r="J126" i="5"/>
  <c r="I126" i="5"/>
  <c r="H126" i="5"/>
  <c r="G126" i="5"/>
  <c r="E126" i="5"/>
  <c r="D126" i="5"/>
  <c r="C126" i="5"/>
  <c r="Y125" i="5"/>
  <c r="X125" i="5"/>
  <c r="W125" i="5"/>
  <c r="V125" i="5"/>
  <c r="O125" i="5"/>
  <c r="N125" i="5"/>
  <c r="M125" i="5"/>
  <c r="K125" i="5"/>
  <c r="H125" i="5"/>
  <c r="G125" i="5"/>
  <c r="D125" i="5"/>
  <c r="C125" i="5"/>
  <c r="E125" i="5" s="1"/>
  <c r="AC124" i="5"/>
  <c r="AB124" i="5"/>
  <c r="Z124" i="5"/>
  <c r="X124" i="5"/>
  <c r="W124" i="5"/>
  <c r="P124" i="5"/>
  <c r="O124" i="5"/>
  <c r="N124" i="5"/>
  <c r="M124" i="5"/>
  <c r="L124" i="5"/>
  <c r="K124" i="5"/>
  <c r="J124" i="5"/>
  <c r="F124" i="5"/>
  <c r="E124" i="5"/>
  <c r="D124" i="5"/>
  <c r="C124" i="5"/>
  <c r="AA123" i="5"/>
  <c r="Z123" i="5"/>
  <c r="Y123" i="5"/>
  <c r="W123" i="5"/>
  <c r="U123" i="5"/>
  <c r="S123" i="5"/>
  <c r="E123" i="5"/>
  <c r="H123" i="5" s="1"/>
  <c r="D123" i="5"/>
  <c r="C123" i="5"/>
  <c r="AB122" i="5"/>
  <c r="Z122" i="5"/>
  <c r="X122" i="5"/>
  <c r="U122" i="5"/>
  <c r="T122" i="5"/>
  <c r="S122" i="5"/>
  <c r="R122" i="5"/>
  <c r="Q122" i="5"/>
  <c r="K122" i="5"/>
  <c r="J122" i="5"/>
  <c r="I122" i="5"/>
  <c r="H122" i="5"/>
  <c r="G122" i="5"/>
  <c r="E122" i="5"/>
  <c r="D122" i="5"/>
  <c r="C122" i="5"/>
  <c r="D121" i="5"/>
  <c r="C121" i="5"/>
  <c r="E121" i="5" s="1"/>
  <c r="Z120" i="5"/>
  <c r="Y120" i="5"/>
  <c r="V120" i="5"/>
  <c r="T120" i="5"/>
  <c r="Q120" i="5"/>
  <c r="P120" i="5"/>
  <c r="O120" i="5"/>
  <c r="L120" i="5"/>
  <c r="H120" i="5"/>
  <c r="F120" i="5"/>
  <c r="D120" i="5"/>
  <c r="C120" i="5"/>
  <c r="E120" i="5" s="1"/>
  <c r="E119" i="5"/>
  <c r="G119" i="5" s="1"/>
  <c r="D119" i="5"/>
  <c r="C119" i="5"/>
  <c r="AB118" i="5"/>
  <c r="Z118" i="5"/>
  <c r="Q118" i="5"/>
  <c r="P118" i="5"/>
  <c r="N118" i="5"/>
  <c r="L118" i="5"/>
  <c r="K118" i="5"/>
  <c r="H118" i="5"/>
  <c r="G118" i="5"/>
  <c r="E118" i="5"/>
  <c r="AC118" i="5" s="1"/>
  <c r="D118" i="5"/>
  <c r="C118" i="5"/>
  <c r="D117" i="5"/>
  <c r="C117" i="5"/>
  <c r="E117" i="5" s="1"/>
  <c r="S117" i="5" s="1"/>
  <c r="AC116" i="5"/>
  <c r="AB116" i="5"/>
  <c r="AA116" i="5"/>
  <c r="Y116" i="5"/>
  <c r="R116" i="5"/>
  <c r="Q116" i="5"/>
  <c r="P116" i="5"/>
  <c r="E116" i="5"/>
  <c r="D116" i="5"/>
  <c r="C116" i="5"/>
  <c r="D115" i="5"/>
  <c r="C115" i="5"/>
  <c r="E115" i="5" s="1"/>
  <c r="P115" i="5" s="1"/>
  <c r="AC114" i="5"/>
  <c r="AB114" i="5"/>
  <c r="Z114" i="5"/>
  <c r="X114" i="5"/>
  <c r="W114" i="5"/>
  <c r="V114" i="5"/>
  <c r="U114" i="5"/>
  <c r="R114" i="5"/>
  <c r="Q114" i="5"/>
  <c r="P114" i="5"/>
  <c r="N114" i="5"/>
  <c r="L114" i="5"/>
  <c r="K114" i="5"/>
  <c r="J114" i="5"/>
  <c r="I114" i="5"/>
  <c r="H114" i="5"/>
  <c r="G114" i="5"/>
  <c r="E114" i="5"/>
  <c r="D114" i="5"/>
  <c r="C114" i="5"/>
  <c r="Z113" i="5"/>
  <c r="Y113" i="5"/>
  <c r="X113" i="5"/>
  <c r="Q113" i="5"/>
  <c r="O113" i="5"/>
  <c r="L113" i="5"/>
  <c r="K113" i="5"/>
  <c r="D113" i="5"/>
  <c r="C113" i="5"/>
  <c r="E113" i="5" s="1"/>
  <c r="I113" i="5" s="1"/>
  <c r="AC112" i="5"/>
  <c r="AA112" i="5"/>
  <c r="X112" i="5"/>
  <c r="W112" i="5"/>
  <c r="V112" i="5"/>
  <c r="T112" i="5"/>
  <c r="O112" i="5"/>
  <c r="N112" i="5"/>
  <c r="M112" i="5"/>
  <c r="L112" i="5"/>
  <c r="K112" i="5"/>
  <c r="J112" i="5"/>
  <c r="E112" i="5"/>
  <c r="D112" i="5"/>
  <c r="C112" i="5"/>
  <c r="AB111" i="5"/>
  <c r="AA111" i="5"/>
  <c r="Z111" i="5"/>
  <c r="Y111" i="5"/>
  <c r="E111" i="5"/>
  <c r="D111" i="5"/>
  <c r="C111" i="5"/>
  <c r="E110" i="5"/>
  <c r="D110" i="5"/>
  <c r="C110" i="5"/>
  <c r="E109" i="5"/>
  <c r="Z109" i="5" s="1"/>
  <c r="D109" i="5"/>
  <c r="C109" i="5"/>
  <c r="X108" i="5"/>
  <c r="W108" i="5"/>
  <c r="V108" i="5"/>
  <c r="T108" i="5"/>
  <c r="R108" i="5"/>
  <c r="Q108" i="5"/>
  <c r="P108" i="5"/>
  <c r="O108" i="5"/>
  <c r="L108" i="5"/>
  <c r="J108" i="5"/>
  <c r="D108" i="5"/>
  <c r="C108" i="5"/>
  <c r="E108" i="5" s="1"/>
  <c r="D107" i="5"/>
  <c r="C107" i="5"/>
  <c r="E107" i="5" s="1"/>
  <c r="O107" i="5" s="1"/>
  <c r="AC106" i="5"/>
  <c r="V106" i="5"/>
  <c r="U106" i="5"/>
  <c r="T106" i="5"/>
  <c r="S106" i="5"/>
  <c r="P106" i="5"/>
  <c r="L106" i="5"/>
  <c r="K106" i="5"/>
  <c r="H106" i="5"/>
  <c r="E106" i="5"/>
  <c r="D106" i="5"/>
  <c r="C106" i="5"/>
  <c r="A97" i="5"/>
  <c r="AC95" i="5"/>
  <c r="AC93" i="5"/>
  <c r="S93" i="5"/>
  <c r="AC91" i="5"/>
  <c r="V91" i="5"/>
  <c r="E89" i="5"/>
  <c r="D89" i="5"/>
  <c r="C89" i="5"/>
  <c r="E88" i="5"/>
  <c r="D88" i="5"/>
  <c r="C88" i="5"/>
  <c r="Y87" i="5"/>
  <c r="W87" i="5"/>
  <c r="U87" i="5"/>
  <c r="T87" i="5"/>
  <c r="S87" i="5"/>
  <c r="Q87" i="5"/>
  <c r="O87" i="5"/>
  <c r="L87" i="5"/>
  <c r="K87" i="5"/>
  <c r="H87" i="5"/>
  <c r="G87" i="5"/>
  <c r="D87" i="5"/>
  <c r="C87" i="5"/>
  <c r="E87" i="5" s="1"/>
  <c r="D86" i="5"/>
  <c r="C86" i="5"/>
  <c r="E86" i="5" s="1"/>
  <c r="E85" i="5"/>
  <c r="Q85" i="5" s="1"/>
  <c r="D85" i="5"/>
  <c r="C85" i="5"/>
  <c r="AB84" i="5"/>
  <c r="Z84" i="5"/>
  <c r="V84" i="5"/>
  <c r="U84" i="5"/>
  <c r="T84" i="5"/>
  <c r="L84" i="5"/>
  <c r="K84" i="5"/>
  <c r="H84" i="5"/>
  <c r="G84" i="5"/>
  <c r="E84" i="5"/>
  <c r="AC84" i="5" s="1"/>
  <c r="D84" i="5"/>
  <c r="C84" i="5"/>
  <c r="AA83" i="5"/>
  <c r="V83" i="5"/>
  <c r="S83" i="5"/>
  <c r="Q83" i="5"/>
  <c r="O83" i="5"/>
  <c r="N83" i="5"/>
  <c r="M83" i="5"/>
  <c r="K83" i="5"/>
  <c r="D83" i="5"/>
  <c r="C83" i="5"/>
  <c r="E83" i="5" s="1"/>
  <c r="Z82" i="5"/>
  <c r="Y82" i="5"/>
  <c r="T82" i="5"/>
  <c r="R82" i="5"/>
  <c r="Q82" i="5"/>
  <c r="N82" i="5"/>
  <c r="M82" i="5"/>
  <c r="L82" i="5"/>
  <c r="D82" i="5"/>
  <c r="C82" i="5"/>
  <c r="E82" i="5" s="1"/>
  <c r="W81" i="5"/>
  <c r="T81" i="5"/>
  <c r="D81" i="5"/>
  <c r="C81" i="5"/>
  <c r="E81" i="5" s="1"/>
  <c r="Q81" i="5" s="1"/>
  <c r="Z80" i="5"/>
  <c r="Y80" i="5"/>
  <c r="X80" i="5"/>
  <c r="U80" i="5"/>
  <c r="P80" i="5"/>
  <c r="E80" i="5"/>
  <c r="D80" i="5"/>
  <c r="C80" i="5"/>
  <c r="D79" i="5"/>
  <c r="C79" i="5"/>
  <c r="E79" i="5" s="1"/>
  <c r="AC78" i="5"/>
  <c r="AB78" i="5"/>
  <c r="AA78" i="5"/>
  <c r="I78" i="5"/>
  <c r="H78" i="5"/>
  <c r="D78" i="5"/>
  <c r="C78" i="5"/>
  <c r="E78" i="5" s="1"/>
  <c r="AC77" i="5"/>
  <c r="Z77" i="5"/>
  <c r="Y77" i="5"/>
  <c r="X77" i="5"/>
  <c r="U77" i="5"/>
  <c r="T77" i="5"/>
  <c r="N77" i="5"/>
  <c r="M77" i="5"/>
  <c r="L77" i="5"/>
  <c r="K77" i="5"/>
  <c r="J77" i="5"/>
  <c r="I77" i="5"/>
  <c r="H77" i="5"/>
  <c r="G77" i="5"/>
  <c r="E77" i="5"/>
  <c r="D77" i="5"/>
  <c r="C77" i="5"/>
  <c r="E76" i="5"/>
  <c r="V76" i="5" s="1"/>
  <c r="D76" i="5"/>
  <c r="C76" i="5"/>
  <c r="D75" i="5"/>
  <c r="C75" i="5"/>
  <c r="E75" i="5" s="1"/>
  <c r="N74" i="5"/>
  <c r="K74" i="5"/>
  <c r="J74" i="5"/>
  <c r="D74" i="5"/>
  <c r="C74" i="5"/>
  <c r="E74" i="5" s="1"/>
  <c r="D73" i="5"/>
  <c r="C73" i="5"/>
  <c r="E73" i="5" s="1"/>
  <c r="R73" i="5" s="1"/>
  <c r="Z72" i="5"/>
  <c r="D72" i="5"/>
  <c r="C72" i="5"/>
  <c r="E72" i="5" s="1"/>
  <c r="W72" i="5" s="1"/>
  <c r="AB71" i="5"/>
  <c r="AA71" i="5"/>
  <c r="Z71" i="5"/>
  <c r="Y71" i="5"/>
  <c r="X71" i="5"/>
  <c r="W71" i="5"/>
  <c r="U71" i="5"/>
  <c r="T71" i="5"/>
  <c r="R71" i="5"/>
  <c r="Q71" i="5"/>
  <c r="O71" i="5"/>
  <c r="N71" i="5"/>
  <c r="M71" i="5"/>
  <c r="L71" i="5"/>
  <c r="K71" i="5"/>
  <c r="I71" i="5"/>
  <c r="H71" i="5"/>
  <c r="G71" i="5"/>
  <c r="F71" i="5"/>
  <c r="E71" i="5"/>
  <c r="D71" i="5"/>
  <c r="C71" i="5"/>
  <c r="AC70" i="5"/>
  <c r="AB70" i="5"/>
  <c r="X70" i="5"/>
  <c r="W70" i="5"/>
  <c r="U70" i="5"/>
  <c r="T70" i="5"/>
  <c r="P70" i="5"/>
  <c r="O70" i="5"/>
  <c r="N70" i="5"/>
  <c r="L70" i="5"/>
  <c r="K70" i="5"/>
  <c r="H70" i="5"/>
  <c r="G70" i="5"/>
  <c r="F70" i="5"/>
  <c r="D70" i="5"/>
  <c r="C70" i="5"/>
  <c r="E70" i="5" s="1"/>
  <c r="AC69" i="5"/>
  <c r="AA69" i="5"/>
  <c r="Z69" i="5"/>
  <c r="Y69" i="5"/>
  <c r="X69" i="5"/>
  <c r="W69" i="5"/>
  <c r="V69" i="5"/>
  <c r="U69" i="5"/>
  <c r="T69" i="5"/>
  <c r="O69" i="5"/>
  <c r="N69" i="5"/>
  <c r="M69" i="5"/>
  <c r="L69" i="5"/>
  <c r="K69" i="5"/>
  <c r="J69" i="5"/>
  <c r="I69" i="5"/>
  <c r="H69" i="5"/>
  <c r="G69" i="5"/>
  <c r="F69" i="5"/>
  <c r="D69" i="5"/>
  <c r="C69" i="5"/>
  <c r="E69" i="5" s="1"/>
  <c r="AC68" i="5"/>
  <c r="AB68" i="5"/>
  <c r="X68" i="5"/>
  <c r="W68" i="5"/>
  <c r="V68" i="5"/>
  <c r="O68" i="5"/>
  <c r="N68" i="5"/>
  <c r="M68" i="5"/>
  <c r="L68" i="5"/>
  <c r="K68" i="5"/>
  <c r="J68" i="5"/>
  <c r="E68" i="5"/>
  <c r="D68" i="5"/>
  <c r="C68" i="5"/>
  <c r="D67" i="5"/>
  <c r="C67" i="5"/>
  <c r="E67" i="5" s="1"/>
  <c r="AA66" i="5"/>
  <c r="Z66" i="5"/>
  <c r="T66" i="5"/>
  <c r="S66" i="5"/>
  <c r="R66" i="5"/>
  <c r="Q66" i="5"/>
  <c r="P66" i="5"/>
  <c r="L66" i="5"/>
  <c r="K66" i="5"/>
  <c r="J66" i="5"/>
  <c r="I66" i="5"/>
  <c r="G66" i="5"/>
  <c r="D66" i="5"/>
  <c r="C66" i="5"/>
  <c r="E66" i="5" s="1"/>
  <c r="S65" i="5"/>
  <c r="R65" i="5"/>
  <c r="N65" i="5"/>
  <c r="K65" i="5"/>
  <c r="J65" i="5"/>
  <c r="D65" i="5"/>
  <c r="C65" i="5"/>
  <c r="E65" i="5" s="1"/>
  <c r="D64" i="5"/>
  <c r="C64" i="5"/>
  <c r="E64" i="5" s="1"/>
  <c r="AC63" i="5"/>
  <c r="AB63" i="5"/>
  <c r="AA63" i="5"/>
  <c r="R63" i="5"/>
  <c r="Q63" i="5"/>
  <c r="P63" i="5"/>
  <c r="O63" i="5"/>
  <c r="N63" i="5"/>
  <c r="K63" i="5"/>
  <c r="I63" i="5"/>
  <c r="H63" i="5"/>
  <c r="G63" i="5"/>
  <c r="D63" i="5"/>
  <c r="C63" i="5"/>
  <c r="E63" i="5" s="1"/>
  <c r="D62" i="5"/>
  <c r="C62" i="5"/>
  <c r="E62" i="5" s="1"/>
  <c r="Y61" i="5"/>
  <c r="X61" i="5"/>
  <c r="O61" i="5"/>
  <c r="L61" i="5"/>
  <c r="J61" i="5"/>
  <c r="I61" i="5"/>
  <c r="D61" i="5"/>
  <c r="C61" i="5"/>
  <c r="E61" i="5" s="1"/>
  <c r="E60" i="5"/>
  <c r="V60" i="5" s="1"/>
  <c r="D60" i="5"/>
  <c r="C60" i="5"/>
  <c r="T59" i="5"/>
  <c r="S59" i="5"/>
  <c r="R59" i="5"/>
  <c r="O59" i="5"/>
  <c r="N59" i="5"/>
  <c r="M59" i="5"/>
  <c r="E59" i="5"/>
  <c r="D59" i="5"/>
  <c r="C59" i="5"/>
  <c r="A50" i="5"/>
  <c r="AC48" i="5"/>
  <c r="AC42" i="5"/>
  <c r="AB42" i="5"/>
  <c r="Z42" i="5"/>
  <c r="Y42" i="5"/>
  <c r="X42" i="5"/>
  <c r="W42" i="5"/>
  <c r="U42" i="5"/>
  <c r="R42" i="5"/>
  <c r="Q42" i="5"/>
  <c r="P42" i="5"/>
  <c r="N42" i="5"/>
  <c r="M42" i="5"/>
  <c r="L42" i="5"/>
  <c r="K42" i="5"/>
  <c r="J42" i="5"/>
  <c r="I42" i="5"/>
  <c r="H42" i="5"/>
  <c r="E42" i="5"/>
  <c r="D42" i="5"/>
  <c r="AB41" i="5"/>
  <c r="AA41" i="5"/>
  <c r="Z41" i="5"/>
  <c r="Y41" i="5"/>
  <c r="X41" i="5"/>
  <c r="W41" i="5"/>
  <c r="V41" i="5"/>
  <c r="U41" i="5"/>
  <c r="T41" i="5"/>
  <c r="S41" i="5"/>
  <c r="R41" i="5"/>
  <c r="P41" i="5"/>
  <c r="O41" i="5"/>
  <c r="N41" i="5"/>
  <c r="M41" i="5"/>
  <c r="L41" i="5"/>
  <c r="K41" i="5"/>
  <c r="J41" i="5"/>
  <c r="I41" i="5"/>
  <c r="H41" i="5"/>
  <c r="G41" i="5"/>
  <c r="F41" i="5"/>
  <c r="E41" i="5"/>
  <c r="AC41" i="5" s="1"/>
  <c r="D41" i="5"/>
  <c r="AA40" i="5"/>
  <c r="Z40" i="5"/>
  <c r="Y40" i="5"/>
  <c r="X40" i="5"/>
  <c r="W40" i="5"/>
  <c r="E40" i="5"/>
  <c r="J40" i="5" s="1"/>
  <c r="D40" i="5"/>
  <c r="W39" i="5"/>
  <c r="V39" i="5"/>
  <c r="R39" i="5"/>
  <c r="Q39" i="5"/>
  <c r="P39" i="5"/>
  <c r="O39" i="5"/>
  <c r="N39" i="5"/>
  <c r="E39" i="5"/>
  <c r="AB39" i="5" s="1"/>
  <c r="D39" i="5"/>
  <c r="AC38" i="5"/>
  <c r="AB38" i="5"/>
  <c r="AA38" i="5"/>
  <c r="Z38" i="5"/>
  <c r="Y38" i="5"/>
  <c r="X38" i="5"/>
  <c r="U38" i="5"/>
  <c r="R38" i="5"/>
  <c r="Q38" i="5"/>
  <c r="P38" i="5"/>
  <c r="O38" i="5"/>
  <c r="N38" i="5"/>
  <c r="M38" i="5"/>
  <c r="L38" i="5"/>
  <c r="J38" i="5"/>
  <c r="I38" i="5"/>
  <c r="H38" i="5"/>
  <c r="E38" i="5"/>
  <c r="D38" i="5"/>
  <c r="V37" i="5"/>
  <c r="U37" i="5"/>
  <c r="R37" i="5"/>
  <c r="Q37" i="5"/>
  <c r="O37" i="5"/>
  <c r="E37" i="5"/>
  <c r="AB37" i="5" s="1"/>
  <c r="D37" i="5"/>
  <c r="AC36" i="5"/>
  <c r="AB36" i="5"/>
  <c r="Y36" i="5"/>
  <c r="X36" i="5"/>
  <c r="V36" i="5"/>
  <c r="U36" i="5"/>
  <c r="R36" i="5"/>
  <c r="Q36" i="5"/>
  <c r="P36" i="5"/>
  <c r="N36" i="5"/>
  <c r="M36" i="5"/>
  <c r="L36" i="5"/>
  <c r="J36" i="5"/>
  <c r="I36" i="5"/>
  <c r="H36" i="5"/>
  <c r="E36" i="5"/>
  <c r="D36" i="5"/>
  <c r="AB35" i="5"/>
  <c r="AA35" i="5"/>
  <c r="Z35" i="5"/>
  <c r="Y35" i="5"/>
  <c r="X35" i="5"/>
  <c r="W35" i="5"/>
  <c r="V35" i="5"/>
  <c r="U35" i="5"/>
  <c r="T35" i="5"/>
  <c r="S35" i="5"/>
  <c r="R35" i="5"/>
  <c r="P35" i="5"/>
  <c r="O35" i="5"/>
  <c r="N35" i="5"/>
  <c r="M35" i="5"/>
  <c r="L35" i="5"/>
  <c r="K35" i="5"/>
  <c r="J35" i="5"/>
  <c r="I35" i="5"/>
  <c r="H35" i="5"/>
  <c r="G35" i="5"/>
  <c r="F35" i="5"/>
  <c r="E35" i="5"/>
  <c r="AC35" i="5" s="1"/>
  <c r="D35" i="5"/>
  <c r="X34" i="5"/>
  <c r="V34" i="5"/>
  <c r="S34" i="5"/>
  <c r="E34" i="5"/>
  <c r="D34" i="5"/>
  <c r="AC33" i="5"/>
  <c r="AB33" i="5"/>
  <c r="AA33" i="5"/>
  <c r="Z33" i="5"/>
  <c r="Y33" i="5"/>
  <c r="X33" i="5"/>
  <c r="U33" i="5"/>
  <c r="T33" i="5"/>
  <c r="R33" i="5"/>
  <c r="Q33" i="5"/>
  <c r="P33" i="5"/>
  <c r="O33" i="5"/>
  <c r="N33" i="5"/>
  <c r="M33" i="5"/>
  <c r="L33" i="5"/>
  <c r="I33" i="5"/>
  <c r="H33" i="5"/>
  <c r="G33" i="5"/>
  <c r="F33" i="5"/>
  <c r="E33" i="5"/>
  <c r="D33" i="5"/>
  <c r="AC32" i="5"/>
  <c r="AB32" i="5"/>
  <c r="AA32" i="5"/>
  <c r="Z32" i="5"/>
  <c r="W32" i="5"/>
  <c r="S32" i="5"/>
  <c r="R32" i="5"/>
  <c r="P32" i="5"/>
  <c r="O32" i="5"/>
  <c r="N32" i="5"/>
  <c r="K32" i="5"/>
  <c r="J32" i="5"/>
  <c r="I32" i="5"/>
  <c r="H32" i="5"/>
  <c r="E32" i="5"/>
  <c r="D32" i="5"/>
  <c r="W31" i="5"/>
  <c r="V31" i="5"/>
  <c r="U31" i="5"/>
  <c r="T31" i="5"/>
  <c r="S31" i="5"/>
  <c r="H31" i="5"/>
  <c r="E31" i="5"/>
  <c r="D31" i="5"/>
  <c r="AB30" i="5"/>
  <c r="AA30" i="5"/>
  <c r="Z30" i="5"/>
  <c r="Y30" i="5"/>
  <c r="X30" i="5"/>
  <c r="W30" i="5"/>
  <c r="V30" i="5"/>
  <c r="U30" i="5"/>
  <c r="T30" i="5"/>
  <c r="S30" i="5"/>
  <c r="R30" i="5"/>
  <c r="P30" i="5"/>
  <c r="O30" i="5"/>
  <c r="N30" i="5"/>
  <c r="M30" i="5"/>
  <c r="L30" i="5"/>
  <c r="K30" i="5"/>
  <c r="J30" i="5"/>
  <c r="I30" i="5"/>
  <c r="H30" i="5"/>
  <c r="G30" i="5"/>
  <c r="F30" i="5"/>
  <c r="E30" i="5"/>
  <c r="AC30" i="5" s="1"/>
  <c r="D30" i="5"/>
  <c r="U29" i="5"/>
  <c r="T29" i="5"/>
  <c r="Q29" i="5"/>
  <c r="P29" i="5"/>
  <c r="O29" i="5"/>
  <c r="E29" i="5"/>
  <c r="D29" i="5"/>
  <c r="AC28" i="5"/>
  <c r="AB28" i="5"/>
  <c r="AA28" i="5"/>
  <c r="Z28" i="5"/>
  <c r="S28" i="5"/>
  <c r="R28" i="5"/>
  <c r="Q28" i="5"/>
  <c r="P28" i="5"/>
  <c r="O28" i="5"/>
  <c r="N28" i="5"/>
  <c r="M28" i="5"/>
  <c r="L28" i="5"/>
  <c r="J28" i="5"/>
  <c r="E28" i="5"/>
  <c r="D28" i="5"/>
  <c r="E27" i="5"/>
  <c r="S27" i="5" s="1"/>
  <c r="D27" i="5"/>
  <c r="AC26" i="5"/>
  <c r="AB26" i="5"/>
  <c r="AA26" i="5"/>
  <c r="Z26" i="5"/>
  <c r="W26" i="5"/>
  <c r="V26" i="5"/>
  <c r="U26" i="5"/>
  <c r="T26" i="5"/>
  <c r="R26" i="5"/>
  <c r="Q26" i="5"/>
  <c r="P26" i="5"/>
  <c r="O26" i="5"/>
  <c r="N26" i="5"/>
  <c r="K26" i="5"/>
  <c r="J26" i="5"/>
  <c r="I26" i="5"/>
  <c r="H26" i="5"/>
  <c r="G26" i="5"/>
  <c r="F26" i="5"/>
  <c r="E26" i="5"/>
  <c r="D26" i="5"/>
  <c r="AC25" i="5"/>
  <c r="AB25" i="5"/>
  <c r="Y25" i="5"/>
  <c r="S25" i="5"/>
  <c r="R25" i="5"/>
  <c r="P25" i="5"/>
  <c r="M25" i="5"/>
  <c r="L25" i="5"/>
  <c r="K25" i="5"/>
  <c r="J25" i="5"/>
  <c r="E25" i="5"/>
  <c r="V25" i="5" s="1"/>
  <c r="D25" i="5"/>
  <c r="AB24" i="5"/>
  <c r="AA24" i="5"/>
  <c r="Z24" i="5"/>
  <c r="Y24" i="5"/>
  <c r="X24" i="5"/>
  <c r="W24" i="5"/>
  <c r="V24" i="5"/>
  <c r="U24" i="5"/>
  <c r="T24" i="5"/>
  <c r="S24" i="5"/>
  <c r="R24" i="5"/>
  <c r="P24" i="5"/>
  <c r="O24" i="5"/>
  <c r="N24" i="5"/>
  <c r="M24" i="5"/>
  <c r="L24" i="5"/>
  <c r="K24" i="5"/>
  <c r="J24" i="5"/>
  <c r="I24" i="5"/>
  <c r="H24" i="5"/>
  <c r="G24" i="5"/>
  <c r="F24" i="5"/>
  <c r="E24" i="5"/>
  <c r="AC24" i="5" s="1"/>
  <c r="D24" i="5"/>
  <c r="AB23" i="5"/>
  <c r="AA23" i="5"/>
  <c r="Z23" i="5"/>
  <c r="Y23" i="5"/>
  <c r="X23" i="5"/>
  <c r="W23" i="5"/>
  <c r="U23" i="5"/>
  <c r="T23" i="5"/>
  <c r="Q23" i="5"/>
  <c r="P23" i="5"/>
  <c r="N23" i="5"/>
  <c r="M23" i="5"/>
  <c r="L23" i="5"/>
  <c r="K23" i="5"/>
  <c r="J23" i="5"/>
  <c r="I23" i="5"/>
  <c r="H23" i="5"/>
  <c r="E23" i="5"/>
  <c r="D23" i="5"/>
  <c r="E22" i="5"/>
  <c r="D22" i="5"/>
  <c r="AC21" i="5"/>
  <c r="AB21" i="5"/>
  <c r="S21" i="5"/>
  <c r="R21" i="5"/>
  <c r="Q21" i="5"/>
  <c r="P21" i="5"/>
  <c r="O21" i="5"/>
  <c r="N21" i="5"/>
  <c r="M21" i="5"/>
  <c r="E21" i="5"/>
  <c r="Z21" i="5" s="1"/>
  <c r="D21" i="5"/>
  <c r="AC20" i="5"/>
  <c r="AB20" i="5"/>
  <c r="AA20" i="5"/>
  <c r="Z20" i="5"/>
  <c r="W20" i="5"/>
  <c r="V20" i="5"/>
  <c r="S20" i="5"/>
  <c r="R20" i="5"/>
  <c r="Q20" i="5"/>
  <c r="P20" i="5"/>
  <c r="O20" i="5"/>
  <c r="N20" i="5"/>
  <c r="K20" i="5"/>
  <c r="J20" i="5"/>
  <c r="I20" i="5"/>
  <c r="H20" i="5"/>
  <c r="F20" i="5"/>
  <c r="E20" i="5"/>
  <c r="D20" i="5"/>
  <c r="AC19" i="5"/>
  <c r="AB19" i="5"/>
  <c r="Y19" i="5"/>
  <c r="X19" i="5"/>
  <c r="W19" i="5"/>
  <c r="V19" i="5"/>
  <c r="U19" i="5"/>
  <c r="T19" i="5"/>
  <c r="R19" i="5"/>
  <c r="Q19" i="5"/>
  <c r="P19" i="5"/>
  <c r="M19" i="5"/>
  <c r="L19" i="5"/>
  <c r="K19" i="5"/>
  <c r="J19" i="5"/>
  <c r="I19" i="5"/>
  <c r="H19" i="5"/>
  <c r="G19" i="5"/>
  <c r="F19" i="5"/>
  <c r="E19" i="5"/>
  <c r="D19" i="5"/>
  <c r="AB18" i="5"/>
  <c r="AA18" i="5"/>
  <c r="Z18" i="5"/>
  <c r="Y18" i="5"/>
  <c r="X18" i="5"/>
  <c r="W18" i="5"/>
  <c r="V18" i="5"/>
  <c r="U18" i="5"/>
  <c r="T18" i="5"/>
  <c r="S18" i="5"/>
  <c r="R18" i="5"/>
  <c r="P18" i="5"/>
  <c r="O18" i="5"/>
  <c r="N18" i="5"/>
  <c r="M18" i="5"/>
  <c r="L18" i="5"/>
  <c r="K18" i="5"/>
  <c r="J18" i="5"/>
  <c r="I18" i="5"/>
  <c r="H18" i="5"/>
  <c r="G18" i="5"/>
  <c r="F18" i="5"/>
  <c r="E18" i="5"/>
  <c r="AC18" i="5" s="1"/>
  <c r="D18" i="5"/>
  <c r="AC17" i="5"/>
  <c r="U17" i="5"/>
  <c r="T17" i="5"/>
  <c r="P17" i="5"/>
  <c r="O17" i="5"/>
  <c r="N17" i="5"/>
  <c r="E17" i="5"/>
  <c r="I17" i="5" s="1"/>
  <c r="D17" i="5"/>
  <c r="AB16" i="5"/>
  <c r="AA16" i="5"/>
  <c r="Z16" i="5"/>
  <c r="Y16" i="5"/>
  <c r="S16" i="5"/>
  <c r="R16" i="5"/>
  <c r="Q16" i="5"/>
  <c r="P16" i="5"/>
  <c r="N16" i="5"/>
  <c r="M16" i="5"/>
  <c r="L16" i="5"/>
  <c r="K16" i="5"/>
  <c r="J16" i="5"/>
  <c r="E16" i="5"/>
  <c r="D16" i="5"/>
  <c r="E15" i="5"/>
  <c r="D15" i="5"/>
  <c r="E14" i="5"/>
  <c r="D14" i="5"/>
  <c r="AC13" i="5"/>
  <c r="AB13" i="5"/>
  <c r="R13" i="5"/>
  <c r="Q13" i="5"/>
  <c r="P13" i="5"/>
  <c r="N13" i="5"/>
  <c r="M13" i="5"/>
  <c r="E13" i="5"/>
  <c r="Y13" i="5" s="1"/>
  <c r="D13" i="5"/>
  <c r="AB12" i="5"/>
  <c r="AA12" i="5"/>
  <c r="Z12" i="5"/>
  <c r="Y12" i="5"/>
  <c r="X12" i="5"/>
  <c r="W12" i="5"/>
  <c r="V12" i="5"/>
  <c r="U12" i="5"/>
  <c r="T12" i="5"/>
  <c r="S12" i="5"/>
  <c r="R12" i="5"/>
  <c r="P12" i="5"/>
  <c r="O12" i="5"/>
  <c r="N12" i="5"/>
  <c r="M12" i="5"/>
  <c r="L12" i="5"/>
  <c r="K12" i="5"/>
  <c r="J12" i="5"/>
  <c r="I12" i="5"/>
  <c r="H12" i="5"/>
  <c r="G12" i="5"/>
  <c r="F12" i="5"/>
  <c r="E12" i="5"/>
  <c r="AC12" i="5" s="1"/>
  <c r="D12" i="5"/>
  <c r="V75" i="5" l="1"/>
  <c r="J75" i="5"/>
  <c r="U75" i="5"/>
  <c r="I75" i="5"/>
  <c r="P75" i="5"/>
  <c r="AC75" i="5"/>
  <c r="N75" i="5"/>
  <c r="AB75" i="5"/>
  <c r="M75" i="5"/>
  <c r="AA75" i="5"/>
  <c r="H75" i="5"/>
  <c r="Z75" i="5"/>
  <c r="G75" i="5"/>
  <c r="W75" i="5"/>
  <c r="R75" i="5"/>
  <c r="L75" i="5"/>
  <c r="T75" i="5"/>
  <c r="O75" i="5"/>
  <c r="S75" i="5"/>
  <c r="Q75" i="5"/>
  <c r="K75" i="5"/>
  <c r="F75" i="5"/>
  <c r="X75" i="5"/>
  <c r="Y75" i="5"/>
  <c r="Y62" i="5"/>
  <c r="M62" i="5"/>
  <c r="AA62" i="5"/>
  <c r="N62" i="5"/>
  <c r="Z62" i="5"/>
  <c r="L62" i="5"/>
  <c r="Q62" i="5"/>
  <c r="P62" i="5"/>
  <c r="O62" i="5"/>
  <c r="I62" i="5"/>
  <c r="AB62" i="5"/>
  <c r="F62" i="5"/>
  <c r="K62" i="5"/>
  <c r="H62" i="5"/>
  <c r="G62" i="5"/>
  <c r="W62" i="5"/>
  <c r="J62" i="5"/>
  <c r="AC62" i="5"/>
  <c r="X62" i="5"/>
  <c r="T62" i="5"/>
  <c r="R62" i="5"/>
  <c r="S62" i="5"/>
  <c r="V62" i="5"/>
  <c r="U62" i="5"/>
  <c r="V67" i="5"/>
  <c r="J67" i="5"/>
  <c r="T67" i="5"/>
  <c r="G67" i="5"/>
  <c r="P67" i="5"/>
  <c r="AC67" i="5"/>
  <c r="O67" i="5"/>
  <c r="M67" i="5"/>
  <c r="AB67" i="5"/>
  <c r="L67" i="5"/>
  <c r="R67" i="5"/>
  <c r="AA67" i="5"/>
  <c r="F67" i="5"/>
  <c r="Q67" i="5"/>
  <c r="K67" i="5"/>
  <c r="Z67" i="5"/>
  <c r="N67" i="5"/>
  <c r="I67" i="5"/>
  <c r="H67" i="5"/>
  <c r="S67" i="5"/>
  <c r="Y67" i="5"/>
  <c r="X67" i="5"/>
  <c r="W67" i="5"/>
  <c r="U67" i="5"/>
  <c r="W15" i="5"/>
  <c r="K15" i="5"/>
  <c r="V15" i="5"/>
  <c r="J15" i="5"/>
  <c r="AA15" i="5"/>
  <c r="M15" i="5"/>
  <c r="R15" i="5"/>
  <c r="Q15" i="5"/>
  <c r="AC15" i="5"/>
  <c r="AB15" i="5"/>
  <c r="I15" i="5"/>
  <c r="P15" i="5"/>
  <c r="N15" i="5"/>
  <c r="L15" i="5"/>
  <c r="O15" i="5"/>
  <c r="Z15" i="5"/>
  <c r="U22" i="5"/>
  <c r="I22" i="5"/>
  <c r="T22" i="5"/>
  <c r="H22" i="5"/>
  <c r="AA22" i="5"/>
  <c r="M22" i="5"/>
  <c r="P22" i="5"/>
  <c r="AB22" i="5"/>
  <c r="Z22" i="5"/>
  <c r="Y22" i="5"/>
  <c r="G22" i="5"/>
  <c r="O22" i="5"/>
  <c r="L22" i="5"/>
  <c r="K22" i="5"/>
  <c r="X22" i="5"/>
  <c r="AC22" i="5"/>
  <c r="N22" i="5"/>
  <c r="J22" i="5"/>
  <c r="AA88" i="5"/>
  <c r="O88" i="5"/>
  <c r="Y88" i="5"/>
  <c r="M88" i="5"/>
  <c r="P88" i="5"/>
  <c r="AC88" i="5"/>
  <c r="N88" i="5"/>
  <c r="AB88" i="5"/>
  <c r="J88" i="5"/>
  <c r="T88" i="5"/>
  <c r="S88" i="5"/>
  <c r="R88" i="5"/>
  <c r="Q88" i="5"/>
  <c r="X88" i="5"/>
  <c r="K88" i="5"/>
  <c r="W88" i="5"/>
  <c r="H88" i="5"/>
  <c r="V88" i="5"/>
  <c r="U88" i="5"/>
  <c r="L88" i="5"/>
  <c r="I88" i="5"/>
  <c r="F22" i="5"/>
  <c r="F88" i="5"/>
  <c r="G15" i="5"/>
  <c r="H27" i="5"/>
  <c r="G88" i="5"/>
  <c r="R115" i="5"/>
  <c r="H119" i="5"/>
  <c r="H133" i="5"/>
  <c r="S64" i="5"/>
  <c r="G64" i="5"/>
  <c r="X64" i="5"/>
  <c r="K64" i="5"/>
  <c r="AA64" i="5"/>
  <c r="M64" i="5"/>
  <c r="Z64" i="5"/>
  <c r="L64" i="5"/>
  <c r="AB64" i="5"/>
  <c r="I64" i="5"/>
  <c r="Y64" i="5"/>
  <c r="H64" i="5"/>
  <c r="Q64" i="5"/>
  <c r="AC64" i="5"/>
  <c r="P64" i="5"/>
  <c r="J64" i="5"/>
  <c r="F64" i="5"/>
  <c r="O64" i="5"/>
  <c r="N64" i="5"/>
  <c r="N73" i="5"/>
  <c r="U86" i="5"/>
  <c r="I86" i="5"/>
  <c r="S86" i="5"/>
  <c r="G86" i="5"/>
  <c r="AB86" i="5"/>
  <c r="N86" i="5"/>
  <c r="AA86" i="5"/>
  <c r="M86" i="5"/>
  <c r="P86" i="5"/>
  <c r="T86" i="5"/>
  <c r="R86" i="5"/>
  <c r="H86" i="5"/>
  <c r="AC86" i="5"/>
  <c r="F86" i="5"/>
  <c r="X86" i="5"/>
  <c r="V86" i="5"/>
  <c r="Z86" i="5"/>
  <c r="Y86" i="5"/>
  <c r="W86" i="5"/>
  <c r="Q86" i="5"/>
  <c r="Y115" i="5"/>
  <c r="R121" i="5"/>
  <c r="F121" i="5"/>
  <c r="AB121" i="5"/>
  <c r="P121" i="5"/>
  <c r="AC121" i="5"/>
  <c r="N121" i="5"/>
  <c r="AA121" i="5"/>
  <c r="M121" i="5"/>
  <c r="X121" i="5"/>
  <c r="H121" i="5"/>
  <c r="O121" i="5"/>
  <c r="L121" i="5"/>
  <c r="Z121" i="5"/>
  <c r="Y121" i="5"/>
  <c r="W121" i="5"/>
  <c r="Q121" i="5"/>
  <c r="K121" i="5"/>
  <c r="V121" i="5"/>
  <c r="T121" i="5"/>
  <c r="U121" i="5"/>
  <c r="S121" i="5"/>
  <c r="J121" i="5"/>
  <c r="Y14" i="5"/>
  <c r="M14" i="5"/>
  <c r="X14" i="5"/>
  <c r="K14" i="5"/>
  <c r="AC14" i="5"/>
  <c r="O14" i="5"/>
  <c r="N14" i="5"/>
  <c r="I14" i="5"/>
  <c r="H14" i="5"/>
  <c r="AB14" i="5"/>
  <c r="Z14" i="5"/>
  <c r="G14" i="5"/>
  <c r="AA14" i="5"/>
  <c r="L14" i="5"/>
  <c r="J14" i="5"/>
  <c r="W14" i="5"/>
  <c r="V14" i="5"/>
  <c r="U14" i="5"/>
  <c r="O73" i="5"/>
  <c r="U132" i="5"/>
  <c r="I132" i="5"/>
  <c r="S132" i="5"/>
  <c r="G132" i="5"/>
  <c r="AB132" i="5"/>
  <c r="N132" i="5"/>
  <c r="AA132" i="5"/>
  <c r="M132" i="5"/>
  <c r="Y132" i="5"/>
  <c r="H132" i="5"/>
  <c r="T132" i="5"/>
  <c r="R132" i="5"/>
  <c r="W132" i="5"/>
  <c r="V132" i="5"/>
  <c r="X132" i="5"/>
  <c r="Q132" i="5"/>
  <c r="O132" i="5"/>
  <c r="Z132" i="5"/>
  <c r="AC132" i="5"/>
  <c r="P132" i="5"/>
  <c r="T15" i="5"/>
  <c r="T27" i="5"/>
  <c r="R79" i="5"/>
  <c r="F79" i="5"/>
  <c r="Y79" i="5"/>
  <c r="L79" i="5"/>
  <c r="X79" i="5"/>
  <c r="K79" i="5"/>
  <c r="W79" i="5"/>
  <c r="H79" i="5"/>
  <c r="N79" i="5"/>
  <c r="AC79" i="5"/>
  <c r="M79" i="5"/>
  <c r="AB79" i="5"/>
  <c r="G79" i="5"/>
  <c r="AA79" i="5"/>
  <c r="T79" i="5"/>
  <c r="O79" i="5"/>
  <c r="J79" i="5"/>
  <c r="I79" i="5"/>
  <c r="S79" i="5"/>
  <c r="Q79" i="5"/>
  <c r="P79" i="5"/>
  <c r="Q117" i="5"/>
  <c r="G121" i="5"/>
  <c r="P14" i="5"/>
  <c r="H72" i="5"/>
  <c r="X89" i="5"/>
  <c r="L89" i="5"/>
  <c r="V89" i="5"/>
  <c r="J89" i="5"/>
  <c r="Q89" i="5"/>
  <c r="P89" i="5"/>
  <c r="R89" i="5"/>
  <c r="AB89" i="5"/>
  <c r="I89" i="5"/>
  <c r="AA89" i="5"/>
  <c r="H89" i="5"/>
  <c r="M89" i="5"/>
  <c r="K89" i="5"/>
  <c r="W89" i="5"/>
  <c r="U89" i="5"/>
  <c r="O89" i="5"/>
  <c r="N89" i="5"/>
  <c r="G89" i="5"/>
  <c r="T89" i="5"/>
  <c r="S89" i="5"/>
  <c r="F89" i="5"/>
  <c r="AA110" i="5"/>
  <c r="O110" i="5"/>
  <c r="Y110" i="5"/>
  <c r="M110" i="5"/>
  <c r="P110" i="5"/>
  <c r="AC110" i="5"/>
  <c r="N110" i="5"/>
  <c r="W110" i="5"/>
  <c r="G110" i="5"/>
  <c r="AB110" i="5"/>
  <c r="I110" i="5"/>
  <c r="Z110" i="5"/>
  <c r="H110" i="5"/>
  <c r="S110" i="5"/>
  <c r="R110" i="5"/>
  <c r="V110" i="5"/>
  <c r="U110" i="5"/>
  <c r="Q110" i="5"/>
  <c r="L110" i="5"/>
  <c r="T110" i="5"/>
  <c r="K110" i="5"/>
  <c r="J110" i="5"/>
  <c r="F110" i="5"/>
  <c r="Q14" i="5"/>
  <c r="U34" i="5"/>
  <c r="I34" i="5"/>
  <c r="T34" i="5"/>
  <c r="H34" i="5"/>
  <c r="W34" i="5"/>
  <c r="G34" i="5"/>
  <c r="P34" i="5"/>
  <c r="Z34" i="5"/>
  <c r="O34" i="5"/>
  <c r="M34" i="5"/>
  <c r="AA34" i="5"/>
  <c r="J34" i="5"/>
  <c r="AC34" i="5"/>
  <c r="N34" i="5"/>
  <c r="AB34" i="5"/>
  <c r="L34" i="5"/>
  <c r="K34" i="5"/>
  <c r="Y34" i="5"/>
  <c r="Y74" i="5"/>
  <c r="M74" i="5"/>
  <c r="X74" i="5"/>
  <c r="L74" i="5"/>
  <c r="AC74" i="5"/>
  <c r="O74" i="5"/>
  <c r="Z74" i="5"/>
  <c r="I74" i="5"/>
  <c r="W74" i="5"/>
  <c r="H74" i="5"/>
  <c r="R74" i="5"/>
  <c r="Q74" i="5"/>
  <c r="AB74" i="5"/>
  <c r="S74" i="5"/>
  <c r="AA74" i="5"/>
  <c r="T74" i="5"/>
  <c r="V74" i="5"/>
  <c r="U74" i="5"/>
  <c r="P74" i="5"/>
  <c r="T117" i="5"/>
  <c r="N128" i="5"/>
  <c r="J132" i="5"/>
  <c r="R14" i="5"/>
  <c r="AB61" i="5"/>
  <c r="P61" i="5"/>
  <c r="AA61" i="5"/>
  <c r="N61" i="5"/>
  <c r="Z61" i="5"/>
  <c r="M61" i="5"/>
  <c r="AC61" i="5"/>
  <c r="K61" i="5"/>
  <c r="W61" i="5"/>
  <c r="G61" i="5"/>
  <c r="R61" i="5"/>
  <c r="V61" i="5"/>
  <c r="F61" i="5"/>
  <c r="T61" i="5"/>
  <c r="Q61" i="5"/>
  <c r="U61" i="5"/>
  <c r="S61" i="5"/>
  <c r="V64" i="5"/>
  <c r="V79" i="5"/>
  <c r="O86" i="5"/>
  <c r="Z89" i="5"/>
  <c r="N107" i="5"/>
  <c r="U117" i="5"/>
  <c r="K132" i="5"/>
  <c r="S76" i="5"/>
  <c r="G76" i="5"/>
  <c r="R76" i="5"/>
  <c r="F76" i="5"/>
  <c r="Q76" i="5"/>
  <c r="P76" i="5"/>
  <c r="O76" i="5"/>
  <c r="U76" i="5"/>
  <c r="T76" i="5"/>
  <c r="N76" i="5"/>
  <c r="AB76" i="5"/>
  <c r="AA76" i="5"/>
  <c r="M76" i="5"/>
  <c r="J76" i="5"/>
  <c r="H76" i="5"/>
  <c r="L76" i="5"/>
  <c r="K76" i="5"/>
  <c r="AC76" i="5"/>
  <c r="I76" i="5"/>
  <c r="R109" i="5"/>
  <c r="F109" i="5"/>
  <c r="AB109" i="5"/>
  <c r="P109" i="5"/>
  <c r="AC109" i="5"/>
  <c r="N109" i="5"/>
  <c r="AA109" i="5"/>
  <c r="M109" i="5"/>
  <c r="S109" i="5"/>
  <c r="T109" i="5"/>
  <c r="Q109" i="5"/>
  <c r="X109" i="5"/>
  <c r="W109" i="5"/>
  <c r="Y109" i="5"/>
  <c r="K109" i="5"/>
  <c r="J109" i="5"/>
  <c r="I109" i="5"/>
  <c r="V109" i="5"/>
  <c r="U109" i="5"/>
  <c r="O109" i="5"/>
  <c r="L109" i="5"/>
  <c r="F119" i="5"/>
  <c r="F15" i="5"/>
  <c r="F27" i="5"/>
  <c r="F60" i="5"/>
  <c r="P85" i="5"/>
  <c r="G109" i="5"/>
  <c r="H60" i="5"/>
  <c r="L73" i="5"/>
  <c r="H109" i="5"/>
  <c r="R22" i="5"/>
  <c r="I27" i="5"/>
  <c r="T60" i="5"/>
  <c r="S15" i="5"/>
  <c r="S72" i="5"/>
  <c r="G72" i="5"/>
  <c r="AB72" i="5"/>
  <c r="O72" i="5"/>
  <c r="U72" i="5"/>
  <c r="F72" i="5"/>
  <c r="T72" i="5"/>
  <c r="R72" i="5"/>
  <c r="Q72" i="5"/>
  <c r="P72" i="5"/>
  <c r="J72" i="5"/>
  <c r="AA72" i="5"/>
  <c r="N72" i="5"/>
  <c r="AC72" i="5"/>
  <c r="M72" i="5"/>
  <c r="L72" i="5"/>
  <c r="K72" i="5"/>
  <c r="I72" i="5"/>
  <c r="Z76" i="5"/>
  <c r="U128" i="5"/>
  <c r="I128" i="5"/>
  <c r="S128" i="5"/>
  <c r="G128" i="5"/>
  <c r="X128" i="5"/>
  <c r="J128" i="5"/>
  <c r="W128" i="5"/>
  <c r="H128" i="5"/>
  <c r="O128" i="5"/>
  <c r="R128" i="5"/>
  <c r="Q128" i="5"/>
  <c r="V128" i="5"/>
  <c r="T128" i="5"/>
  <c r="L128" i="5"/>
  <c r="AB128" i="5"/>
  <c r="K128" i="5"/>
  <c r="Z128" i="5"/>
  <c r="F128" i="5"/>
  <c r="AC128" i="5"/>
  <c r="AA128" i="5"/>
  <c r="F14" i="5"/>
  <c r="Q73" i="5"/>
  <c r="W22" i="5"/>
  <c r="X81" i="5"/>
  <c r="L81" i="5"/>
  <c r="V81" i="5"/>
  <c r="I81" i="5"/>
  <c r="U81" i="5"/>
  <c r="H81" i="5"/>
  <c r="P81" i="5"/>
  <c r="AA81" i="5"/>
  <c r="J81" i="5"/>
  <c r="Z81" i="5"/>
  <c r="G81" i="5"/>
  <c r="N81" i="5"/>
  <c r="M81" i="5"/>
  <c r="O81" i="5"/>
  <c r="Y81" i="5"/>
  <c r="K81" i="5"/>
  <c r="AB81" i="5"/>
  <c r="F81" i="5"/>
  <c r="AC81" i="5"/>
  <c r="F107" i="5"/>
  <c r="I121" i="5"/>
  <c r="F132" i="5"/>
  <c r="X15" i="5"/>
  <c r="U64" i="5"/>
  <c r="Y89" i="5"/>
  <c r="G107" i="5"/>
  <c r="X110" i="5"/>
  <c r="AA31" i="5"/>
  <c r="O31" i="5"/>
  <c r="Z31" i="5"/>
  <c r="N31" i="5"/>
  <c r="AC31" i="5"/>
  <c r="M31" i="5"/>
  <c r="R31" i="5"/>
  <c r="AB31" i="5"/>
  <c r="X31" i="5"/>
  <c r="Q31" i="5"/>
  <c r="K31" i="5"/>
  <c r="J31" i="5"/>
  <c r="I31" i="5"/>
  <c r="P31" i="5"/>
  <c r="L31" i="5"/>
  <c r="Y31" i="5"/>
  <c r="S14" i="5"/>
  <c r="F31" i="5"/>
  <c r="Q34" i="5"/>
  <c r="W64" i="5"/>
  <c r="X72" i="5"/>
  <c r="F74" i="5"/>
  <c r="Z79" i="5"/>
  <c r="R81" i="5"/>
  <c r="AC89" i="5"/>
  <c r="Y128" i="5"/>
  <c r="L132" i="5"/>
  <c r="X85" i="5"/>
  <c r="L85" i="5"/>
  <c r="V85" i="5"/>
  <c r="J85" i="5"/>
  <c r="AA85" i="5"/>
  <c r="M85" i="5"/>
  <c r="Z85" i="5"/>
  <c r="K85" i="5"/>
  <c r="Y85" i="5"/>
  <c r="G85" i="5"/>
  <c r="AC85" i="5"/>
  <c r="H85" i="5"/>
  <c r="AB85" i="5"/>
  <c r="F85" i="5"/>
  <c r="O85" i="5"/>
  <c r="N85" i="5"/>
  <c r="T85" i="5"/>
  <c r="R85" i="5"/>
  <c r="W85" i="5"/>
  <c r="U85" i="5"/>
  <c r="S85" i="5"/>
  <c r="X115" i="5"/>
  <c r="L115" i="5"/>
  <c r="V115" i="5"/>
  <c r="J115" i="5"/>
  <c r="U115" i="5"/>
  <c r="G115" i="5"/>
  <c r="T115" i="5"/>
  <c r="F115" i="5"/>
  <c r="Q115" i="5"/>
  <c r="M115" i="5"/>
  <c r="AC115" i="5"/>
  <c r="K115" i="5"/>
  <c r="W115" i="5"/>
  <c r="S115" i="5"/>
  <c r="O115" i="5"/>
  <c r="AA115" i="5"/>
  <c r="N115" i="5"/>
  <c r="H115" i="5"/>
  <c r="I115" i="5"/>
  <c r="AB115" i="5"/>
  <c r="X119" i="5"/>
  <c r="L119" i="5"/>
  <c r="V119" i="5"/>
  <c r="J119" i="5"/>
  <c r="AA119" i="5"/>
  <c r="M119" i="5"/>
  <c r="Z119" i="5"/>
  <c r="K119" i="5"/>
  <c r="AC119" i="5"/>
  <c r="I119" i="5"/>
  <c r="O119" i="5"/>
  <c r="N119" i="5"/>
  <c r="R119" i="5"/>
  <c r="Q119" i="5"/>
  <c r="T119" i="5"/>
  <c r="AB119" i="5"/>
  <c r="P119" i="5"/>
  <c r="Y119" i="5"/>
  <c r="W119" i="5"/>
  <c r="U119" i="5"/>
  <c r="S119" i="5"/>
  <c r="W27" i="5"/>
  <c r="K27" i="5"/>
  <c r="V27" i="5"/>
  <c r="J27" i="5"/>
  <c r="U27" i="5"/>
  <c r="G27" i="5"/>
  <c r="R27" i="5"/>
  <c r="M27" i="5"/>
  <c r="L27" i="5"/>
  <c r="Q27" i="5"/>
  <c r="O27" i="5"/>
  <c r="AC27" i="5"/>
  <c r="AA27" i="5"/>
  <c r="P27" i="5"/>
  <c r="N27" i="5"/>
  <c r="AB27" i="5"/>
  <c r="S60" i="5"/>
  <c r="G60" i="5"/>
  <c r="AC60" i="5"/>
  <c r="P60" i="5"/>
  <c r="AB60" i="5"/>
  <c r="O60" i="5"/>
  <c r="X60" i="5"/>
  <c r="I60" i="5"/>
  <c r="R60" i="5"/>
  <c r="Q60" i="5"/>
  <c r="M60" i="5"/>
  <c r="K60" i="5"/>
  <c r="J60" i="5"/>
  <c r="N60" i="5"/>
  <c r="L60" i="5"/>
  <c r="AA60" i="5"/>
  <c r="Z60" i="5"/>
  <c r="AB73" i="5"/>
  <c r="P73" i="5"/>
  <c r="AA73" i="5"/>
  <c r="Z73" i="5"/>
  <c r="M73" i="5"/>
  <c r="U73" i="5"/>
  <c r="G73" i="5"/>
  <c r="T73" i="5"/>
  <c r="F73" i="5"/>
  <c r="Y73" i="5"/>
  <c r="I73" i="5"/>
  <c r="X73" i="5"/>
  <c r="H73" i="5"/>
  <c r="K73" i="5"/>
  <c r="J73" i="5"/>
  <c r="AC73" i="5"/>
  <c r="S73" i="5"/>
  <c r="W73" i="5"/>
  <c r="V73" i="5"/>
  <c r="I85" i="5"/>
  <c r="R133" i="5"/>
  <c r="F133" i="5"/>
  <c r="AB133" i="5"/>
  <c r="P133" i="5"/>
  <c r="AC133" i="5"/>
  <c r="N133" i="5"/>
  <c r="AA133" i="5"/>
  <c r="M133" i="5"/>
  <c r="O133" i="5"/>
  <c r="J133" i="5"/>
  <c r="Z133" i="5"/>
  <c r="I133" i="5"/>
  <c r="S133" i="5"/>
  <c r="Q133" i="5"/>
  <c r="U133" i="5"/>
  <c r="Y133" i="5"/>
  <c r="V133" i="5"/>
  <c r="T133" i="5"/>
  <c r="X133" i="5"/>
  <c r="W133" i="5"/>
  <c r="L133" i="5"/>
  <c r="W76" i="5"/>
  <c r="G133" i="5"/>
  <c r="Q22" i="5"/>
  <c r="X76" i="5"/>
  <c r="H15" i="5"/>
  <c r="Y76" i="5"/>
  <c r="Z88" i="5"/>
  <c r="R117" i="5"/>
  <c r="F117" i="5"/>
  <c r="AB117" i="5"/>
  <c r="P117" i="5"/>
  <c r="X117" i="5"/>
  <c r="J117" i="5"/>
  <c r="W117" i="5"/>
  <c r="I117" i="5"/>
  <c r="N117" i="5"/>
  <c r="M117" i="5"/>
  <c r="L117" i="5"/>
  <c r="H117" i="5"/>
  <c r="AC117" i="5"/>
  <c r="G117" i="5"/>
  <c r="O117" i="5"/>
  <c r="K117" i="5"/>
  <c r="AA117" i="5"/>
  <c r="Z117" i="5"/>
  <c r="V117" i="5"/>
  <c r="Y117" i="5"/>
  <c r="S22" i="5"/>
  <c r="U60" i="5"/>
  <c r="X107" i="5"/>
  <c r="L107" i="5"/>
  <c r="V107" i="5"/>
  <c r="J107" i="5"/>
  <c r="AA107" i="5"/>
  <c r="M107" i="5"/>
  <c r="Z107" i="5"/>
  <c r="K107" i="5"/>
  <c r="T107" i="5"/>
  <c r="Q107" i="5"/>
  <c r="P107" i="5"/>
  <c r="I107" i="5"/>
  <c r="H107" i="5"/>
  <c r="AC107" i="5"/>
  <c r="W107" i="5"/>
  <c r="AB107" i="5"/>
  <c r="Y107" i="5"/>
  <c r="U107" i="5"/>
  <c r="S107" i="5"/>
  <c r="R107" i="5"/>
  <c r="Z115" i="5"/>
  <c r="V22" i="5"/>
  <c r="R64" i="5"/>
  <c r="J86" i="5"/>
  <c r="U15" i="5"/>
  <c r="X27" i="5"/>
  <c r="W60" i="5"/>
  <c r="T64" i="5"/>
  <c r="K86" i="5"/>
  <c r="M128" i="5"/>
  <c r="Y27" i="5"/>
  <c r="S40" i="5"/>
  <c r="G40" i="5"/>
  <c r="U40" i="5"/>
  <c r="H40" i="5"/>
  <c r="T40" i="5"/>
  <c r="F40" i="5"/>
  <c r="P40" i="5"/>
  <c r="V40" i="5"/>
  <c r="N40" i="5"/>
  <c r="M40" i="5"/>
  <c r="R40" i="5"/>
  <c r="AC40" i="5"/>
  <c r="AB40" i="5"/>
  <c r="Q40" i="5"/>
  <c r="O40" i="5"/>
  <c r="L40" i="5"/>
  <c r="Y60" i="5"/>
  <c r="V72" i="5"/>
  <c r="U79" i="5"/>
  <c r="L86" i="5"/>
  <c r="Y15" i="5"/>
  <c r="Z27" i="5"/>
  <c r="F34" i="5"/>
  <c r="I40" i="5"/>
  <c r="T14" i="5"/>
  <c r="G31" i="5"/>
  <c r="R34" i="5"/>
  <c r="K40" i="5"/>
  <c r="H61" i="5"/>
  <c r="AB65" i="5"/>
  <c r="P65" i="5"/>
  <c r="V65" i="5"/>
  <c r="I65" i="5"/>
  <c r="AA65" i="5"/>
  <c r="M65" i="5"/>
  <c r="Z65" i="5"/>
  <c r="L65" i="5"/>
  <c r="Q65" i="5"/>
  <c r="O65" i="5"/>
  <c r="H65" i="5"/>
  <c r="U65" i="5"/>
  <c r="AC65" i="5"/>
  <c r="G65" i="5"/>
  <c r="T65" i="5"/>
  <c r="Y65" i="5"/>
  <c r="F65" i="5"/>
  <c r="X65" i="5"/>
  <c r="W65" i="5"/>
  <c r="Y72" i="5"/>
  <c r="G74" i="5"/>
  <c r="U78" i="5"/>
  <c r="Z78" i="5"/>
  <c r="M78" i="5"/>
  <c r="Y78" i="5"/>
  <c r="L78" i="5"/>
  <c r="S78" i="5"/>
  <c r="W78" i="5"/>
  <c r="G78" i="5"/>
  <c r="V78" i="5"/>
  <c r="F78" i="5"/>
  <c r="O78" i="5"/>
  <c r="N78" i="5"/>
  <c r="X78" i="5"/>
  <c r="T78" i="5"/>
  <c r="Q78" i="5"/>
  <c r="J78" i="5"/>
  <c r="R78" i="5"/>
  <c r="P78" i="5"/>
  <c r="K78" i="5"/>
  <c r="S81" i="5"/>
  <c r="X111" i="5"/>
  <c r="L111" i="5"/>
  <c r="V111" i="5"/>
  <c r="J111" i="5"/>
  <c r="Q111" i="5"/>
  <c r="P111" i="5"/>
  <c r="AC111" i="5"/>
  <c r="M111" i="5"/>
  <c r="S111" i="5"/>
  <c r="R111" i="5"/>
  <c r="K111" i="5"/>
  <c r="I111" i="5"/>
  <c r="W111" i="5"/>
  <c r="U111" i="5"/>
  <c r="N111" i="5"/>
  <c r="H111" i="5"/>
  <c r="G111" i="5"/>
  <c r="F111" i="5"/>
  <c r="T111" i="5"/>
  <c r="O111" i="5"/>
  <c r="R129" i="5"/>
  <c r="F129" i="5"/>
  <c r="AB129" i="5"/>
  <c r="P129" i="5"/>
  <c r="X129" i="5"/>
  <c r="J129" i="5"/>
  <c r="W129" i="5"/>
  <c r="I129" i="5"/>
  <c r="U129" i="5"/>
  <c r="AA129" i="5"/>
  <c r="H129" i="5"/>
  <c r="Z129" i="5"/>
  <c r="G129" i="5"/>
  <c r="N129" i="5"/>
  <c r="M129" i="5"/>
  <c r="K129" i="5"/>
  <c r="Y129" i="5"/>
  <c r="T129" i="5"/>
  <c r="AC129" i="5"/>
  <c r="V129" i="5"/>
  <c r="S13" i="5"/>
  <c r="V17" i="5"/>
  <c r="S29" i="5"/>
  <c r="G29" i="5"/>
  <c r="R29" i="5"/>
  <c r="F29" i="5"/>
  <c r="AA29" i="5"/>
  <c r="M29" i="5"/>
  <c r="W37" i="5"/>
  <c r="AA80" i="5"/>
  <c r="O80" i="5"/>
  <c r="W80" i="5"/>
  <c r="J80" i="5"/>
  <c r="V80" i="5"/>
  <c r="I80" i="5"/>
  <c r="AB80" i="5"/>
  <c r="L80" i="5"/>
  <c r="S80" i="5"/>
  <c r="R80" i="5"/>
  <c r="T80" i="5"/>
  <c r="Q80" i="5"/>
  <c r="F13" i="5"/>
  <c r="X37" i="5"/>
  <c r="V59" i="5"/>
  <c r="J59" i="5"/>
  <c r="Q59" i="5"/>
  <c r="AC59" i="5"/>
  <c r="P59" i="5"/>
  <c r="U59" i="5"/>
  <c r="F59" i="5"/>
  <c r="G13" i="5"/>
  <c r="T21" i="5"/>
  <c r="T25" i="5"/>
  <c r="I29" i="5"/>
  <c r="Z37" i="5"/>
  <c r="X39" i="5"/>
  <c r="G59" i="5"/>
  <c r="G80" i="5"/>
  <c r="AA113" i="5"/>
  <c r="J17" i="5"/>
  <c r="U21" i="5"/>
  <c r="U25" i="5"/>
  <c r="Y29" i="5"/>
  <c r="H59" i="5"/>
  <c r="Y59" i="5"/>
  <c r="U82" i="5"/>
  <c r="I82" i="5"/>
  <c r="S82" i="5"/>
  <c r="G82" i="5"/>
  <c r="X82" i="5"/>
  <c r="J82" i="5"/>
  <c r="W82" i="5"/>
  <c r="H82" i="5"/>
  <c r="V82" i="5"/>
  <c r="P82" i="5"/>
  <c r="O82" i="5"/>
  <c r="AB82" i="5"/>
  <c r="AA82" i="5"/>
  <c r="AC82" i="5"/>
  <c r="AC113" i="5"/>
  <c r="U116" i="5"/>
  <c r="I116" i="5"/>
  <c r="S116" i="5"/>
  <c r="G116" i="5"/>
  <c r="X116" i="5"/>
  <c r="J116" i="5"/>
  <c r="W116" i="5"/>
  <c r="H116" i="5"/>
  <c r="Z116" i="5"/>
  <c r="F116" i="5"/>
  <c r="V116" i="5"/>
  <c r="T116" i="5"/>
  <c r="O116" i="5"/>
  <c r="N116" i="5"/>
  <c r="U136" i="5"/>
  <c r="I136" i="5"/>
  <c r="T136" i="5"/>
  <c r="S136" i="5"/>
  <c r="G136" i="5"/>
  <c r="R136" i="5"/>
  <c r="Q136" i="5"/>
  <c r="N136" i="5"/>
  <c r="P136" i="5"/>
  <c r="O136" i="5"/>
  <c r="M136" i="5"/>
  <c r="L136" i="5"/>
  <c r="K136" i="5"/>
  <c r="U16" i="5"/>
  <c r="I16" i="5"/>
  <c r="H16" i="5"/>
  <c r="T16" i="5"/>
  <c r="AC16" i="5"/>
  <c r="O16" i="5"/>
  <c r="V16" i="5"/>
  <c r="K17" i="5"/>
  <c r="Z17" i="5"/>
  <c r="G21" i="5"/>
  <c r="X21" i="5"/>
  <c r="G25" i="5"/>
  <c r="U28" i="5"/>
  <c r="I28" i="5"/>
  <c r="T28" i="5"/>
  <c r="H28" i="5"/>
  <c r="Y28" i="5"/>
  <c r="K28" i="5"/>
  <c r="V28" i="5"/>
  <c r="K29" i="5"/>
  <c r="Z29" i="5"/>
  <c r="Y32" i="5"/>
  <c r="M32" i="5"/>
  <c r="L32" i="5"/>
  <c r="X32" i="5"/>
  <c r="Q32" i="5"/>
  <c r="T32" i="5"/>
  <c r="K37" i="5"/>
  <c r="J39" i="5"/>
  <c r="Z39" i="5"/>
  <c r="I59" i="5"/>
  <c r="Z59" i="5"/>
  <c r="V63" i="5"/>
  <c r="J63" i="5"/>
  <c r="Z63" i="5"/>
  <c r="M63" i="5"/>
  <c r="Y63" i="5"/>
  <c r="L63" i="5"/>
  <c r="T63" i="5"/>
  <c r="S63" i="5"/>
  <c r="U63" i="5"/>
  <c r="S68" i="5"/>
  <c r="G68" i="5"/>
  <c r="T68" i="5"/>
  <c r="F68" i="5"/>
  <c r="Q68" i="5"/>
  <c r="P68" i="5"/>
  <c r="U68" i="5"/>
  <c r="R68" i="5"/>
  <c r="Y68" i="5"/>
  <c r="K80" i="5"/>
  <c r="R83" i="5"/>
  <c r="F83" i="5"/>
  <c r="AB83" i="5"/>
  <c r="P83" i="5"/>
  <c r="X83" i="5"/>
  <c r="J83" i="5"/>
  <c r="W83" i="5"/>
  <c r="I83" i="5"/>
  <c r="AC83" i="5"/>
  <c r="L83" i="5"/>
  <c r="Z83" i="5"/>
  <c r="G83" i="5"/>
  <c r="Y83" i="5"/>
  <c r="U83" i="5"/>
  <c r="T83" i="5"/>
  <c r="H113" i="5"/>
  <c r="K116" i="5"/>
  <c r="K127" i="5"/>
  <c r="F135" i="5"/>
  <c r="F136" i="5"/>
  <c r="V29" i="5"/>
  <c r="Y37" i="5"/>
  <c r="M37" i="5"/>
  <c r="T37" i="5"/>
  <c r="G37" i="5"/>
  <c r="F37" i="5"/>
  <c r="S37" i="5"/>
  <c r="P37" i="5"/>
  <c r="AC80" i="5"/>
  <c r="T13" i="5"/>
  <c r="H17" i="5"/>
  <c r="W29" i="5"/>
  <c r="H37" i="5"/>
  <c r="F80" i="5"/>
  <c r="X123" i="5"/>
  <c r="L123" i="5"/>
  <c r="V123" i="5"/>
  <c r="J123" i="5"/>
  <c r="Q123" i="5"/>
  <c r="P123" i="5"/>
  <c r="T123" i="5"/>
  <c r="M123" i="5"/>
  <c r="AC123" i="5"/>
  <c r="K123" i="5"/>
  <c r="N123" i="5"/>
  <c r="I123" i="5"/>
  <c r="U13" i="5"/>
  <c r="AA25" i="5"/>
  <c r="O25" i="5"/>
  <c r="Z25" i="5"/>
  <c r="N25" i="5"/>
  <c r="Q25" i="5"/>
  <c r="X29" i="5"/>
  <c r="X59" i="5"/>
  <c r="H13" i="5"/>
  <c r="V13" i="5"/>
  <c r="F25" i="5"/>
  <c r="J29" i="5"/>
  <c r="J37" i="5"/>
  <c r="H39" i="5"/>
  <c r="G123" i="5"/>
  <c r="I13" i="5"/>
  <c r="W16" i="5"/>
  <c r="H25" i="5"/>
  <c r="F28" i="5"/>
  <c r="W28" i="5"/>
  <c r="L29" i="5"/>
  <c r="F32" i="5"/>
  <c r="U32" i="5"/>
  <c r="L37" i="5"/>
  <c r="AC37" i="5"/>
  <c r="K39" i="5"/>
  <c r="K59" i="5"/>
  <c r="AA59" i="5"/>
  <c r="W63" i="5"/>
  <c r="H68" i="5"/>
  <c r="Z68" i="5"/>
  <c r="M80" i="5"/>
  <c r="F82" i="5"/>
  <c r="AA84" i="5"/>
  <c r="O84" i="5"/>
  <c r="Y84" i="5"/>
  <c r="M84" i="5"/>
  <c r="X84" i="5"/>
  <c r="J84" i="5"/>
  <c r="W84" i="5"/>
  <c r="I84" i="5"/>
  <c r="R84" i="5"/>
  <c r="Q84" i="5"/>
  <c r="P84" i="5"/>
  <c r="S84" i="5"/>
  <c r="N84" i="5"/>
  <c r="L116" i="5"/>
  <c r="AA118" i="5"/>
  <c r="O118" i="5"/>
  <c r="Y118" i="5"/>
  <c r="M118" i="5"/>
  <c r="X118" i="5"/>
  <c r="J118" i="5"/>
  <c r="W118" i="5"/>
  <c r="I118" i="5"/>
  <c r="T118" i="5"/>
  <c r="U118" i="5"/>
  <c r="S118" i="5"/>
  <c r="V118" i="5"/>
  <c r="R118" i="5"/>
  <c r="O123" i="5"/>
  <c r="AA130" i="5"/>
  <c r="O130" i="5"/>
  <c r="Y130" i="5"/>
  <c r="M130" i="5"/>
  <c r="X130" i="5"/>
  <c r="J130" i="5"/>
  <c r="W130" i="5"/>
  <c r="I130" i="5"/>
  <c r="AC130" i="5"/>
  <c r="K130" i="5"/>
  <c r="R130" i="5"/>
  <c r="Q130" i="5"/>
  <c r="G130" i="5"/>
  <c r="F130" i="5"/>
  <c r="H136" i="5"/>
  <c r="AA13" i="5"/>
  <c r="O13" i="5"/>
  <c r="X13" i="5"/>
  <c r="K13" i="5"/>
  <c r="S17" i="5"/>
  <c r="G17" i="5"/>
  <c r="R17" i="5"/>
  <c r="F17" i="5"/>
  <c r="Q17" i="5"/>
  <c r="W17" i="5"/>
  <c r="H29" i="5"/>
  <c r="W59" i="5"/>
  <c r="AB123" i="5"/>
  <c r="X17" i="5"/>
  <c r="W21" i="5"/>
  <c r="K21" i="5"/>
  <c r="V21" i="5"/>
  <c r="J21" i="5"/>
  <c r="Y21" i="5"/>
  <c r="I21" i="5"/>
  <c r="I37" i="5"/>
  <c r="U39" i="5"/>
  <c r="I39" i="5"/>
  <c r="T39" i="5"/>
  <c r="G39" i="5"/>
  <c r="S39" i="5"/>
  <c r="F39" i="5"/>
  <c r="AA39" i="5"/>
  <c r="L39" i="5"/>
  <c r="R113" i="5"/>
  <c r="F113" i="5"/>
  <c r="AB113" i="5"/>
  <c r="P113" i="5"/>
  <c r="T113" i="5"/>
  <c r="S113" i="5"/>
  <c r="W113" i="5"/>
  <c r="G113" i="5"/>
  <c r="N113" i="5"/>
  <c r="M113" i="5"/>
  <c r="V113" i="5"/>
  <c r="U113" i="5"/>
  <c r="F123" i="5"/>
  <c r="X127" i="5"/>
  <c r="L127" i="5"/>
  <c r="V127" i="5"/>
  <c r="J127" i="5"/>
  <c r="U127" i="5"/>
  <c r="G127" i="5"/>
  <c r="T127" i="5"/>
  <c r="F127" i="5"/>
  <c r="Z127" i="5"/>
  <c r="H127" i="5"/>
  <c r="AB127" i="5"/>
  <c r="I127" i="5"/>
  <c r="AA127" i="5"/>
  <c r="Y127" i="5"/>
  <c r="W127" i="5"/>
  <c r="Y17" i="5"/>
  <c r="F21" i="5"/>
  <c r="AA37" i="5"/>
  <c r="Y39" i="5"/>
  <c r="H80" i="5"/>
  <c r="X135" i="5"/>
  <c r="L135" i="5"/>
  <c r="V135" i="5"/>
  <c r="J135" i="5"/>
  <c r="Q135" i="5"/>
  <c r="P135" i="5"/>
  <c r="AA135" i="5"/>
  <c r="I135" i="5"/>
  <c r="AB135" i="5"/>
  <c r="H135" i="5"/>
  <c r="Z135" i="5"/>
  <c r="G135" i="5"/>
  <c r="U135" i="5"/>
  <c r="T135" i="5"/>
  <c r="S135" i="5"/>
  <c r="W13" i="5"/>
  <c r="J13" i="5"/>
  <c r="F16" i="5"/>
  <c r="L17" i="5"/>
  <c r="AA17" i="5"/>
  <c r="H21" i="5"/>
  <c r="W25" i="5"/>
  <c r="AB29" i="5"/>
  <c r="L13" i="5"/>
  <c r="Z13" i="5"/>
  <c r="G16" i="5"/>
  <c r="X16" i="5"/>
  <c r="M17" i="5"/>
  <c r="AB17" i="5"/>
  <c r="Y20" i="5"/>
  <c r="M20" i="5"/>
  <c r="X20" i="5"/>
  <c r="L20" i="5"/>
  <c r="U20" i="5"/>
  <c r="G20" i="5"/>
  <c r="T20" i="5"/>
  <c r="L21" i="5"/>
  <c r="AA21" i="5"/>
  <c r="S23" i="5"/>
  <c r="G23" i="5"/>
  <c r="R23" i="5"/>
  <c r="F23" i="5"/>
  <c r="AC23" i="5"/>
  <c r="O23" i="5"/>
  <c r="V23" i="5"/>
  <c r="I25" i="5"/>
  <c r="X25" i="5"/>
  <c r="G28" i="5"/>
  <c r="X28" i="5"/>
  <c r="N29" i="5"/>
  <c r="AC29" i="5"/>
  <c r="G32" i="5"/>
  <c r="V32" i="5"/>
  <c r="AA36" i="5"/>
  <c r="O36" i="5"/>
  <c r="T36" i="5"/>
  <c r="G36" i="5"/>
  <c r="F36" i="5"/>
  <c r="S36" i="5"/>
  <c r="Z36" i="5"/>
  <c r="K36" i="5"/>
  <c r="W36" i="5"/>
  <c r="N37" i="5"/>
  <c r="M39" i="5"/>
  <c r="AC39" i="5"/>
  <c r="L59" i="5"/>
  <c r="AB59" i="5"/>
  <c r="F63" i="5"/>
  <c r="X63" i="5"/>
  <c r="Y66" i="5"/>
  <c r="M66" i="5"/>
  <c r="U66" i="5"/>
  <c r="H66" i="5"/>
  <c r="AC66" i="5"/>
  <c r="O66" i="5"/>
  <c r="AB66" i="5"/>
  <c r="N66" i="5"/>
  <c r="W66" i="5"/>
  <c r="F66" i="5"/>
  <c r="V66" i="5"/>
  <c r="X66" i="5"/>
  <c r="I68" i="5"/>
  <c r="AA68" i="5"/>
  <c r="Y70" i="5"/>
  <c r="M70" i="5"/>
  <c r="Q70" i="5"/>
  <c r="S70" i="5"/>
  <c r="R70" i="5"/>
  <c r="AA70" i="5"/>
  <c r="J70" i="5"/>
  <c r="Z70" i="5"/>
  <c r="I70" i="5"/>
  <c r="V70" i="5"/>
  <c r="N80" i="5"/>
  <c r="K82" i="5"/>
  <c r="H83" i="5"/>
  <c r="F84" i="5"/>
  <c r="AA106" i="5"/>
  <c r="O106" i="5"/>
  <c r="Y106" i="5"/>
  <c r="M106" i="5"/>
  <c r="X106" i="5"/>
  <c r="J106" i="5"/>
  <c r="W106" i="5"/>
  <c r="I106" i="5"/>
  <c r="N106" i="5"/>
  <c r="AB106" i="5"/>
  <c r="G106" i="5"/>
  <c r="Z106" i="5"/>
  <c r="F106" i="5"/>
  <c r="R106" i="5"/>
  <c r="Q106" i="5"/>
  <c r="U108" i="5"/>
  <c r="I108" i="5"/>
  <c r="S108" i="5"/>
  <c r="G108" i="5"/>
  <c r="AB108" i="5"/>
  <c r="N108" i="5"/>
  <c r="AA108" i="5"/>
  <c r="M108" i="5"/>
  <c r="AC108" i="5"/>
  <c r="K108" i="5"/>
  <c r="Z108" i="5"/>
  <c r="H108" i="5"/>
  <c r="Y108" i="5"/>
  <c r="F108" i="5"/>
  <c r="J113" i="5"/>
  <c r="M116" i="5"/>
  <c r="F118" i="5"/>
  <c r="U120" i="5"/>
  <c r="I120" i="5"/>
  <c r="S120" i="5"/>
  <c r="G120" i="5"/>
  <c r="AB120" i="5"/>
  <c r="N120" i="5"/>
  <c r="AA120" i="5"/>
  <c r="M120" i="5"/>
  <c r="R120" i="5"/>
  <c r="X120" i="5"/>
  <c r="W120" i="5"/>
  <c r="K120" i="5"/>
  <c r="J120" i="5"/>
  <c r="AC120" i="5"/>
  <c r="R123" i="5"/>
  <c r="R125" i="5"/>
  <c r="F125" i="5"/>
  <c r="AB125" i="5"/>
  <c r="P125" i="5"/>
  <c r="T125" i="5"/>
  <c r="S125" i="5"/>
  <c r="AC125" i="5"/>
  <c r="L125" i="5"/>
  <c r="AA125" i="5"/>
  <c r="J125" i="5"/>
  <c r="Z125" i="5"/>
  <c r="I125" i="5"/>
  <c r="U125" i="5"/>
  <c r="Q125" i="5"/>
  <c r="N127" i="5"/>
  <c r="H130" i="5"/>
  <c r="X131" i="5"/>
  <c r="L131" i="5"/>
  <c r="V131" i="5"/>
  <c r="J131" i="5"/>
  <c r="AA131" i="5"/>
  <c r="M131" i="5"/>
  <c r="Z131" i="5"/>
  <c r="K131" i="5"/>
  <c r="R131" i="5"/>
  <c r="AC131" i="5"/>
  <c r="H131" i="5"/>
  <c r="AB131" i="5"/>
  <c r="G131" i="5"/>
  <c r="Y131" i="5"/>
  <c r="W131" i="5"/>
  <c r="M135" i="5"/>
  <c r="J136" i="5"/>
  <c r="AB77" i="5"/>
  <c r="P77" i="5"/>
  <c r="AA77" i="5"/>
  <c r="O77" i="5"/>
  <c r="R77" i="5"/>
  <c r="S77" i="5"/>
  <c r="Q77" i="5"/>
  <c r="V77" i="5"/>
  <c r="AA19" i="5"/>
  <c r="O19" i="5"/>
  <c r="Z19" i="5"/>
  <c r="N19" i="5"/>
  <c r="S19" i="5"/>
  <c r="Y26" i="5"/>
  <c r="M26" i="5"/>
  <c r="X26" i="5"/>
  <c r="L26" i="5"/>
  <c r="S26" i="5"/>
  <c r="W33" i="5"/>
  <c r="K33" i="5"/>
  <c r="J33" i="5"/>
  <c r="V33" i="5"/>
  <c r="S33" i="5"/>
  <c r="W38" i="5"/>
  <c r="K38" i="5"/>
  <c r="T38" i="5"/>
  <c r="G38" i="5"/>
  <c r="S38" i="5"/>
  <c r="F38" i="5"/>
  <c r="V38" i="5"/>
  <c r="AA42" i="5"/>
  <c r="O42" i="5"/>
  <c r="T42" i="5"/>
  <c r="G42" i="5"/>
  <c r="S42" i="5"/>
  <c r="F42" i="5"/>
  <c r="V42" i="5"/>
  <c r="F77" i="5"/>
  <c r="W77" i="5"/>
  <c r="R87" i="5"/>
  <c r="F87" i="5"/>
  <c r="AB87" i="5"/>
  <c r="P87" i="5"/>
  <c r="AC87" i="5"/>
  <c r="N87" i="5"/>
  <c r="AA87" i="5"/>
  <c r="M87" i="5"/>
  <c r="V87" i="5"/>
  <c r="J87" i="5"/>
  <c r="Z87" i="5"/>
  <c r="I87" i="5"/>
  <c r="X87" i="5"/>
  <c r="U112" i="5"/>
  <c r="I112" i="5"/>
  <c r="S112" i="5"/>
  <c r="G112" i="5"/>
  <c r="R112" i="5"/>
  <c r="Q112" i="5"/>
  <c r="P112" i="5"/>
  <c r="Z112" i="5"/>
  <c r="H112" i="5"/>
  <c r="Y112" i="5"/>
  <c r="F112" i="5"/>
  <c r="AB112" i="5"/>
  <c r="U124" i="5"/>
  <c r="I124" i="5"/>
  <c r="S124" i="5"/>
  <c r="G124" i="5"/>
  <c r="R124" i="5"/>
  <c r="Q124" i="5"/>
  <c r="Y124" i="5"/>
  <c r="H124" i="5"/>
  <c r="V124" i="5"/>
  <c r="T124" i="5"/>
  <c r="AA124" i="5"/>
  <c r="AB69" i="5"/>
  <c r="P69" i="5"/>
  <c r="R69" i="5"/>
  <c r="Q69" i="5"/>
  <c r="AA122" i="5"/>
  <c r="O122" i="5"/>
  <c r="Y122" i="5"/>
  <c r="M122" i="5"/>
  <c r="P122" i="5"/>
  <c r="AC122" i="5"/>
  <c r="N122" i="5"/>
  <c r="L122" i="5"/>
  <c r="V122" i="5"/>
  <c r="Q12" i="5"/>
  <c r="Q18" i="5"/>
  <c r="Q24" i="5"/>
  <c r="Q30" i="5"/>
  <c r="S69" i="5"/>
  <c r="V71" i="5"/>
  <c r="J71" i="5"/>
  <c r="AC71" i="5"/>
  <c r="P71" i="5"/>
  <c r="S71" i="5"/>
  <c r="F122" i="5"/>
  <c r="W122" i="5"/>
  <c r="AA134" i="5"/>
  <c r="O134" i="5"/>
  <c r="Y134" i="5"/>
  <c r="M134" i="5"/>
  <c r="P134" i="5"/>
  <c r="AC134" i="5"/>
  <c r="N134" i="5"/>
  <c r="U134" i="5"/>
  <c r="AA114" i="5"/>
  <c r="O114" i="5"/>
  <c r="Y114" i="5"/>
  <c r="M114" i="5"/>
  <c r="S114" i="5"/>
  <c r="AA126" i="5"/>
  <c r="O126" i="5"/>
  <c r="Y126" i="5"/>
  <c r="M126" i="5"/>
  <c r="S126" i="5"/>
  <c r="Q35" i="5"/>
  <c r="Q41" i="5"/>
  <c r="F114" i="5"/>
  <c r="T114" i="5"/>
  <c r="F126" i="5"/>
  <c r="T126" i="5"/>
  <c r="AC140" i="3"/>
  <c r="S140" i="3"/>
  <c r="AC138" i="3"/>
  <c r="V138" i="3"/>
  <c r="D136" i="3"/>
  <c r="C136" i="3"/>
  <c r="E136" i="3" s="1"/>
  <c r="N136" i="3" s="1"/>
  <c r="Y135" i="3"/>
  <c r="D135" i="3"/>
  <c r="C135" i="3"/>
  <c r="E135" i="3" s="1"/>
  <c r="T134" i="3"/>
  <c r="P134" i="3"/>
  <c r="D134" i="3"/>
  <c r="C134" i="3"/>
  <c r="E134" i="3" s="1"/>
  <c r="X134" i="3" s="1"/>
  <c r="S133" i="3"/>
  <c r="D133" i="3"/>
  <c r="C133" i="3"/>
  <c r="E133" i="3" s="1"/>
  <c r="K133" i="3" s="1"/>
  <c r="T132" i="3"/>
  <c r="R132" i="3"/>
  <c r="N132" i="3"/>
  <c r="J132" i="3"/>
  <c r="H132" i="3"/>
  <c r="E132" i="3"/>
  <c r="AC132" i="3" s="1"/>
  <c r="D132" i="3"/>
  <c r="C132" i="3"/>
  <c r="D131" i="3"/>
  <c r="C131" i="3"/>
  <c r="E131" i="3" s="1"/>
  <c r="AB130" i="3"/>
  <c r="T130" i="3"/>
  <c r="D130" i="3"/>
  <c r="C130" i="3"/>
  <c r="E130" i="3" s="1"/>
  <c r="X130" i="3" s="1"/>
  <c r="D129" i="3"/>
  <c r="C129" i="3"/>
  <c r="E129" i="3" s="1"/>
  <c r="D128" i="3"/>
  <c r="C128" i="3"/>
  <c r="E128" i="3" s="1"/>
  <c r="D127" i="3"/>
  <c r="C127" i="3"/>
  <c r="E127" i="3" s="1"/>
  <c r="AC127" i="3" s="1"/>
  <c r="D126" i="3"/>
  <c r="C126" i="3"/>
  <c r="E126" i="3" s="1"/>
  <c r="E125" i="3"/>
  <c r="D125" i="3"/>
  <c r="C125" i="3"/>
  <c r="T124" i="3"/>
  <c r="R124" i="3"/>
  <c r="N124" i="3"/>
  <c r="J124" i="3"/>
  <c r="H124" i="3"/>
  <c r="E124" i="3"/>
  <c r="AC124" i="3" s="1"/>
  <c r="D124" i="3"/>
  <c r="C124" i="3"/>
  <c r="D123" i="3"/>
  <c r="C123" i="3"/>
  <c r="E123" i="3" s="1"/>
  <c r="AB123" i="3" s="1"/>
  <c r="D122" i="3"/>
  <c r="C122" i="3"/>
  <c r="E122" i="3" s="1"/>
  <c r="O122" i="3" s="1"/>
  <c r="Z121" i="3"/>
  <c r="V121" i="3"/>
  <c r="D121" i="3"/>
  <c r="C121" i="3"/>
  <c r="E121" i="3" s="1"/>
  <c r="I120" i="3"/>
  <c r="D120" i="3"/>
  <c r="C120" i="3"/>
  <c r="E120" i="3" s="1"/>
  <c r="D119" i="3"/>
  <c r="C119" i="3"/>
  <c r="E119" i="3" s="1"/>
  <c r="V118" i="3"/>
  <c r="J118" i="3"/>
  <c r="F118" i="3"/>
  <c r="D118" i="3"/>
  <c r="C118" i="3"/>
  <c r="E118" i="3" s="1"/>
  <c r="Z118" i="3" s="1"/>
  <c r="E117" i="3"/>
  <c r="D117" i="3"/>
  <c r="C117" i="3"/>
  <c r="D116" i="3"/>
  <c r="C116" i="3"/>
  <c r="E116" i="3" s="1"/>
  <c r="D115" i="3"/>
  <c r="C115" i="3"/>
  <c r="E115" i="3" s="1"/>
  <c r="S115" i="3" s="1"/>
  <c r="R114" i="3"/>
  <c r="F114" i="3"/>
  <c r="D114" i="3"/>
  <c r="C114" i="3"/>
  <c r="E114" i="3" s="1"/>
  <c r="V114" i="3" s="1"/>
  <c r="E113" i="3"/>
  <c r="D113" i="3"/>
  <c r="C113" i="3"/>
  <c r="E112" i="3"/>
  <c r="AB112" i="3" s="1"/>
  <c r="D112" i="3"/>
  <c r="C112" i="3"/>
  <c r="AB111" i="3"/>
  <c r="Z111" i="3"/>
  <c r="W111" i="3"/>
  <c r="L111" i="3"/>
  <c r="D111" i="3"/>
  <c r="C111" i="3"/>
  <c r="E111" i="3" s="1"/>
  <c r="E110" i="3"/>
  <c r="Z110" i="3" s="1"/>
  <c r="D110" i="3"/>
  <c r="C110" i="3"/>
  <c r="D109" i="3"/>
  <c r="C109" i="3"/>
  <c r="E109" i="3" s="1"/>
  <c r="E108" i="3"/>
  <c r="D108" i="3"/>
  <c r="C108" i="3"/>
  <c r="D107" i="3"/>
  <c r="C107" i="3"/>
  <c r="E107" i="3" s="1"/>
  <c r="N107" i="3" s="1"/>
  <c r="D106" i="3"/>
  <c r="C106" i="3"/>
  <c r="E106" i="3" s="1"/>
  <c r="A97" i="3"/>
  <c r="AC95" i="3"/>
  <c r="AC93" i="3"/>
  <c r="S93" i="3"/>
  <c r="AC91" i="3"/>
  <c r="V91" i="3"/>
  <c r="D89" i="3"/>
  <c r="C89" i="3"/>
  <c r="E89" i="3" s="1"/>
  <c r="E88" i="3"/>
  <c r="J88" i="3" s="1"/>
  <c r="D88" i="3"/>
  <c r="C88" i="3"/>
  <c r="D87" i="3"/>
  <c r="C87" i="3"/>
  <c r="E87" i="3" s="1"/>
  <c r="AB86" i="3"/>
  <c r="X86" i="3"/>
  <c r="V86" i="3"/>
  <c r="T86" i="3"/>
  <c r="P86" i="3"/>
  <c r="N86" i="3"/>
  <c r="L86" i="3"/>
  <c r="H86" i="3"/>
  <c r="D86" i="3"/>
  <c r="C86" i="3"/>
  <c r="E86" i="3" s="1"/>
  <c r="F86" i="3" s="1"/>
  <c r="D85" i="3"/>
  <c r="C85" i="3"/>
  <c r="E85" i="3" s="1"/>
  <c r="M85" i="3" s="1"/>
  <c r="X84" i="3"/>
  <c r="E84" i="3"/>
  <c r="D84" i="3"/>
  <c r="C84" i="3"/>
  <c r="AC83" i="3"/>
  <c r="Y83" i="3"/>
  <c r="S83" i="3"/>
  <c r="H83" i="3"/>
  <c r="D83" i="3"/>
  <c r="C83" i="3"/>
  <c r="E83" i="3" s="1"/>
  <c r="T83" i="3" s="1"/>
  <c r="D82" i="3"/>
  <c r="C82" i="3"/>
  <c r="E82" i="3" s="1"/>
  <c r="E81" i="3"/>
  <c r="S81" i="3" s="1"/>
  <c r="D81" i="3"/>
  <c r="C81" i="3"/>
  <c r="E80" i="3"/>
  <c r="AB80" i="3" s="1"/>
  <c r="D80" i="3"/>
  <c r="C80" i="3"/>
  <c r="AC79" i="3"/>
  <c r="AB79" i="3"/>
  <c r="X79" i="3"/>
  <c r="S79" i="3"/>
  <c r="M79" i="3"/>
  <c r="D79" i="3"/>
  <c r="C79" i="3"/>
  <c r="E79" i="3" s="1"/>
  <c r="AB78" i="3"/>
  <c r="X78" i="3"/>
  <c r="R78" i="3"/>
  <c r="N78" i="3"/>
  <c r="G78" i="3"/>
  <c r="D78" i="3"/>
  <c r="C78" i="3"/>
  <c r="E78" i="3" s="1"/>
  <c r="S78" i="3" s="1"/>
  <c r="D77" i="3"/>
  <c r="C77" i="3"/>
  <c r="E77" i="3" s="1"/>
  <c r="T76" i="3"/>
  <c r="D76" i="3"/>
  <c r="C76" i="3"/>
  <c r="E76" i="3" s="1"/>
  <c r="D75" i="3"/>
  <c r="C75" i="3"/>
  <c r="E75" i="3" s="1"/>
  <c r="AB74" i="3"/>
  <c r="AA74" i="3"/>
  <c r="Z74" i="3"/>
  <c r="V74" i="3"/>
  <c r="T74" i="3"/>
  <c r="P74" i="3"/>
  <c r="O74" i="3"/>
  <c r="L74" i="3"/>
  <c r="K74" i="3"/>
  <c r="J74" i="3"/>
  <c r="G74" i="3"/>
  <c r="F74" i="3"/>
  <c r="D74" i="3"/>
  <c r="C74" i="3"/>
  <c r="E74" i="3" s="1"/>
  <c r="W74" i="3" s="1"/>
  <c r="D73" i="3"/>
  <c r="C73" i="3"/>
  <c r="E73" i="3" s="1"/>
  <c r="AA72" i="3"/>
  <c r="V72" i="3"/>
  <c r="K72" i="3"/>
  <c r="D72" i="3"/>
  <c r="C72" i="3"/>
  <c r="E72" i="3" s="1"/>
  <c r="E71" i="3"/>
  <c r="X71" i="3" s="1"/>
  <c r="D71" i="3"/>
  <c r="C71" i="3"/>
  <c r="AC70" i="3"/>
  <c r="Y70" i="3"/>
  <c r="T70" i="3"/>
  <c r="S70" i="3"/>
  <c r="O70" i="3"/>
  <c r="H70" i="3"/>
  <c r="D70" i="3"/>
  <c r="C70" i="3"/>
  <c r="E70" i="3" s="1"/>
  <c r="I70" i="3" s="1"/>
  <c r="T69" i="3"/>
  <c r="D69" i="3"/>
  <c r="C69" i="3"/>
  <c r="E69" i="3" s="1"/>
  <c r="U68" i="3"/>
  <c r="D68" i="3"/>
  <c r="C68" i="3"/>
  <c r="E68" i="3" s="1"/>
  <c r="Y68" i="3" s="1"/>
  <c r="E67" i="3"/>
  <c r="D67" i="3"/>
  <c r="C67" i="3"/>
  <c r="D66" i="3"/>
  <c r="C66" i="3"/>
  <c r="E66" i="3" s="1"/>
  <c r="AB65" i="3"/>
  <c r="X65" i="3"/>
  <c r="R65" i="3"/>
  <c r="D65" i="3"/>
  <c r="C65" i="3"/>
  <c r="E65" i="3" s="1"/>
  <c r="D64" i="3"/>
  <c r="C64" i="3"/>
  <c r="E64" i="3" s="1"/>
  <c r="R64" i="3" s="1"/>
  <c r="U63" i="3"/>
  <c r="E63" i="3"/>
  <c r="I63" i="3" s="1"/>
  <c r="D63" i="3"/>
  <c r="C63" i="3"/>
  <c r="D62" i="3"/>
  <c r="C62" i="3"/>
  <c r="E62" i="3" s="1"/>
  <c r="W61" i="3"/>
  <c r="V61" i="3"/>
  <c r="D61" i="3"/>
  <c r="C61" i="3"/>
  <c r="E61" i="3" s="1"/>
  <c r="K61" i="3" s="1"/>
  <c r="AC60" i="3"/>
  <c r="E60" i="3"/>
  <c r="F60" i="3" s="1"/>
  <c r="D60" i="3"/>
  <c r="C60" i="3"/>
  <c r="E59" i="3"/>
  <c r="D59" i="3"/>
  <c r="C59" i="3"/>
  <c r="A50" i="3"/>
  <c r="AC48" i="3"/>
  <c r="Z42" i="3"/>
  <c r="N42" i="3"/>
  <c r="J42" i="3"/>
  <c r="F42" i="3"/>
  <c r="E42" i="3"/>
  <c r="Y42" i="3" s="1"/>
  <c r="D42" i="3"/>
  <c r="AB41" i="3"/>
  <c r="AA41" i="3"/>
  <c r="Z41" i="3"/>
  <c r="X41" i="3"/>
  <c r="W41" i="3"/>
  <c r="V41" i="3"/>
  <c r="S41" i="3"/>
  <c r="R41" i="3"/>
  <c r="P41" i="3"/>
  <c r="O41" i="3"/>
  <c r="N41" i="3"/>
  <c r="L41" i="3"/>
  <c r="K41" i="3"/>
  <c r="J41" i="3"/>
  <c r="H41" i="3"/>
  <c r="G41" i="3"/>
  <c r="F41" i="3"/>
  <c r="E41" i="3"/>
  <c r="AC41" i="3" s="1"/>
  <c r="D41" i="3"/>
  <c r="Z40" i="3"/>
  <c r="Y40" i="3"/>
  <c r="V40" i="3"/>
  <c r="R40" i="3"/>
  <c r="Q40" i="3"/>
  <c r="N40" i="3"/>
  <c r="J40" i="3"/>
  <c r="F40" i="3"/>
  <c r="E40" i="3"/>
  <c r="I40" i="3" s="1"/>
  <c r="D40" i="3"/>
  <c r="Z39" i="3"/>
  <c r="T39" i="3"/>
  <c r="S39" i="3"/>
  <c r="E39" i="3"/>
  <c r="K39" i="3" s="1"/>
  <c r="D39" i="3"/>
  <c r="E38" i="3"/>
  <c r="V38" i="3" s="1"/>
  <c r="D38" i="3"/>
  <c r="AB37" i="3"/>
  <c r="AA37" i="3"/>
  <c r="Z37" i="3"/>
  <c r="X37" i="3"/>
  <c r="V37" i="3"/>
  <c r="R37" i="3"/>
  <c r="P37" i="3"/>
  <c r="O37" i="3"/>
  <c r="N37" i="3"/>
  <c r="L37" i="3"/>
  <c r="K37" i="3"/>
  <c r="J37" i="3"/>
  <c r="H37" i="3"/>
  <c r="F37" i="3"/>
  <c r="E37" i="3"/>
  <c r="AC37" i="3" s="1"/>
  <c r="D37" i="3"/>
  <c r="Z36" i="3"/>
  <c r="Y36" i="3"/>
  <c r="V36" i="3"/>
  <c r="Q36" i="3"/>
  <c r="N36" i="3"/>
  <c r="J36" i="3"/>
  <c r="I36" i="3"/>
  <c r="E36" i="3"/>
  <c r="D36" i="3"/>
  <c r="X35" i="3"/>
  <c r="V35" i="3"/>
  <c r="T35" i="3"/>
  <c r="S35" i="3"/>
  <c r="R35" i="3"/>
  <c r="O35" i="3"/>
  <c r="K35" i="3"/>
  <c r="J35" i="3"/>
  <c r="E35" i="3"/>
  <c r="F35" i="3" s="1"/>
  <c r="D35" i="3"/>
  <c r="E34" i="3"/>
  <c r="Z34" i="3" s="1"/>
  <c r="D34" i="3"/>
  <c r="Z33" i="3"/>
  <c r="X33" i="3"/>
  <c r="K33" i="3"/>
  <c r="J33" i="3"/>
  <c r="H33" i="3"/>
  <c r="G33" i="3"/>
  <c r="E33" i="3"/>
  <c r="D33" i="3"/>
  <c r="Y32" i="3"/>
  <c r="V32" i="3"/>
  <c r="R32" i="3"/>
  <c r="Q32" i="3"/>
  <c r="N32" i="3"/>
  <c r="J32" i="3"/>
  <c r="I32" i="3"/>
  <c r="F32" i="3"/>
  <c r="E32" i="3"/>
  <c r="Z32" i="3" s="1"/>
  <c r="D32" i="3"/>
  <c r="X31" i="3"/>
  <c r="W31" i="3"/>
  <c r="H31" i="3"/>
  <c r="G31" i="3"/>
  <c r="E31" i="3"/>
  <c r="Z31" i="3" s="1"/>
  <c r="D31" i="3"/>
  <c r="V30" i="3"/>
  <c r="N30" i="3"/>
  <c r="E30" i="3"/>
  <c r="D30" i="3"/>
  <c r="X29" i="3"/>
  <c r="V29" i="3"/>
  <c r="T29" i="3"/>
  <c r="S29" i="3"/>
  <c r="R29" i="3"/>
  <c r="O29" i="3"/>
  <c r="K29" i="3"/>
  <c r="J29" i="3"/>
  <c r="E29" i="3"/>
  <c r="F29" i="3" s="1"/>
  <c r="D29" i="3"/>
  <c r="N28" i="3"/>
  <c r="J28" i="3"/>
  <c r="I28" i="3"/>
  <c r="E28" i="3"/>
  <c r="D28" i="3"/>
  <c r="AB27" i="3"/>
  <c r="E27" i="3"/>
  <c r="D27" i="3"/>
  <c r="E26" i="3"/>
  <c r="D26" i="3"/>
  <c r="AB25" i="3"/>
  <c r="Z25" i="3"/>
  <c r="V25" i="3"/>
  <c r="T25" i="3"/>
  <c r="S25" i="3"/>
  <c r="P25" i="3"/>
  <c r="O25" i="3"/>
  <c r="N25" i="3"/>
  <c r="J25" i="3"/>
  <c r="F25" i="3"/>
  <c r="E25" i="3"/>
  <c r="D25" i="3"/>
  <c r="E24" i="3"/>
  <c r="D24" i="3"/>
  <c r="AB23" i="3"/>
  <c r="AA23" i="3"/>
  <c r="Z23" i="3"/>
  <c r="X23" i="3"/>
  <c r="W23" i="3"/>
  <c r="V23" i="3"/>
  <c r="S23" i="3"/>
  <c r="R23" i="3"/>
  <c r="O23" i="3"/>
  <c r="N23" i="3"/>
  <c r="L23" i="3"/>
  <c r="K23" i="3"/>
  <c r="J23" i="3"/>
  <c r="H23" i="3"/>
  <c r="G23" i="3"/>
  <c r="F23" i="3"/>
  <c r="E23" i="3"/>
  <c r="AC23" i="3" s="1"/>
  <c r="D23" i="3"/>
  <c r="E22" i="3"/>
  <c r="D22" i="3"/>
  <c r="Z21" i="3"/>
  <c r="X21" i="3"/>
  <c r="J21" i="3"/>
  <c r="H21" i="3"/>
  <c r="G21" i="3"/>
  <c r="E21" i="3"/>
  <c r="D21" i="3"/>
  <c r="Y20" i="3"/>
  <c r="V20" i="3"/>
  <c r="R20" i="3"/>
  <c r="Q20" i="3"/>
  <c r="N20" i="3"/>
  <c r="J20" i="3"/>
  <c r="I20" i="3"/>
  <c r="F20" i="3"/>
  <c r="E20" i="3"/>
  <c r="Z20" i="3" s="1"/>
  <c r="D20" i="3"/>
  <c r="W19" i="3"/>
  <c r="E19" i="3"/>
  <c r="N19" i="3" s="1"/>
  <c r="D19" i="3"/>
  <c r="E18" i="3"/>
  <c r="N18" i="3" s="1"/>
  <c r="D18" i="3"/>
  <c r="S17" i="3"/>
  <c r="R17" i="3"/>
  <c r="E17" i="3"/>
  <c r="K17" i="3" s="1"/>
  <c r="D17" i="3"/>
  <c r="Z16" i="3"/>
  <c r="L16" i="3"/>
  <c r="F16" i="3"/>
  <c r="E16" i="3"/>
  <c r="V16" i="3" s="1"/>
  <c r="D16" i="3"/>
  <c r="V15" i="3"/>
  <c r="P15" i="3"/>
  <c r="N15" i="3"/>
  <c r="E15" i="3"/>
  <c r="T15" i="3" s="1"/>
  <c r="D15" i="3"/>
  <c r="AB14" i="3"/>
  <c r="V14" i="3"/>
  <c r="L14" i="3"/>
  <c r="F14" i="3"/>
  <c r="E14" i="3"/>
  <c r="D14" i="3"/>
  <c r="V13" i="3"/>
  <c r="T13" i="3"/>
  <c r="R13" i="3"/>
  <c r="P13" i="3"/>
  <c r="O13" i="3"/>
  <c r="N13" i="3"/>
  <c r="E13" i="3"/>
  <c r="K13" i="3" s="1"/>
  <c r="D13" i="3"/>
  <c r="AB12" i="3"/>
  <c r="V12" i="3"/>
  <c r="Q12" i="3"/>
  <c r="L12" i="3"/>
  <c r="F12" i="3"/>
  <c r="E12" i="3"/>
  <c r="Y12" i="3" s="1"/>
  <c r="D12" i="3"/>
  <c r="N109" i="3" l="1"/>
  <c r="M109" i="3"/>
  <c r="L109" i="3"/>
  <c r="I109" i="3"/>
  <c r="AC109" i="3"/>
  <c r="H109" i="3"/>
  <c r="X109" i="3"/>
  <c r="T109" i="3"/>
  <c r="F109" i="3"/>
  <c r="AB109" i="3"/>
  <c r="Q109" i="3"/>
  <c r="Y109" i="3"/>
  <c r="R109" i="3"/>
  <c r="V109" i="3"/>
  <c r="U75" i="3"/>
  <c r="P75" i="3"/>
  <c r="K75" i="3"/>
  <c r="Q75" i="3"/>
  <c r="AA75" i="3"/>
  <c r="I75" i="3"/>
  <c r="AB75" i="3"/>
  <c r="G75" i="3"/>
  <c r="Q62" i="3"/>
  <c r="K62" i="3"/>
  <c r="G62" i="3"/>
  <c r="AB62" i="3"/>
  <c r="L62" i="3"/>
  <c r="W62" i="3"/>
  <c r="U62" i="3"/>
  <c r="AC89" i="3"/>
  <c r="W89" i="3"/>
  <c r="G89" i="3"/>
  <c r="O89" i="3"/>
  <c r="M89" i="3"/>
  <c r="AC128" i="3"/>
  <c r="P128" i="3"/>
  <c r="N128" i="3"/>
  <c r="L128" i="3"/>
  <c r="J128" i="3"/>
  <c r="H128" i="3"/>
  <c r="Z128" i="3"/>
  <c r="V128" i="3"/>
  <c r="AB128" i="3"/>
  <c r="X128" i="3"/>
  <c r="T128" i="3"/>
  <c r="R128" i="3"/>
  <c r="F128" i="3"/>
  <c r="AC106" i="3"/>
  <c r="S106" i="3"/>
  <c r="Q106" i="3"/>
  <c r="N106" i="3"/>
  <c r="K106" i="3"/>
  <c r="I106" i="3"/>
  <c r="AA106" i="3"/>
  <c r="Y106" i="3"/>
  <c r="V106" i="3"/>
  <c r="F106" i="3"/>
  <c r="N24" i="3"/>
  <c r="I24" i="3"/>
  <c r="F24" i="3"/>
  <c r="Z24" i="3"/>
  <c r="AC27" i="3"/>
  <c r="Z27" i="3"/>
  <c r="J27" i="3"/>
  <c r="W27" i="3"/>
  <c r="G27" i="3"/>
  <c r="V27" i="3"/>
  <c r="F27" i="3"/>
  <c r="P27" i="3"/>
  <c r="S69" i="3"/>
  <c r="J69" i="3"/>
  <c r="AB84" i="3"/>
  <c r="R84" i="3"/>
  <c r="M84" i="3"/>
  <c r="L84" i="3"/>
  <c r="H84" i="3"/>
  <c r="F88" i="3"/>
  <c r="Y117" i="3"/>
  <c r="Z117" i="3"/>
  <c r="V117" i="3"/>
  <c r="R117" i="3"/>
  <c r="F117" i="3"/>
  <c r="M135" i="3"/>
  <c r="I135" i="3"/>
  <c r="AC135" i="3"/>
  <c r="R15" i="3"/>
  <c r="T17" i="3"/>
  <c r="F19" i="3"/>
  <c r="Z19" i="3"/>
  <c r="AC21" i="3"/>
  <c r="V21" i="3"/>
  <c r="F21" i="3"/>
  <c r="S21" i="3"/>
  <c r="R21" i="3"/>
  <c r="AB21" i="3"/>
  <c r="L21" i="3"/>
  <c r="AA21" i="3"/>
  <c r="J24" i="3"/>
  <c r="H27" i="3"/>
  <c r="Y28" i="3"/>
  <c r="R28" i="3"/>
  <c r="Q28" i="3"/>
  <c r="F28" i="3"/>
  <c r="AC33" i="3"/>
  <c r="V33" i="3"/>
  <c r="F33" i="3"/>
  <c r="S33" i="3"/>
  <c r="R33" i="3"/>
  <c r="AB33" i="3"/>
  <c r="L33" i="3"/>
  <c r="AA33" i="3"/>
  <c r="J38" i="3"/>
  <c r="V39" i="3"/>
  <c r="Z61" i="3"/>
  <c r="O81" i="3"/>
  <c r="F84" i="3"/>
  <c r="H88" i="3"/>
  <c r="F107" i="3"/>
  <c r="J117" i="3"/>
  <c r="AC121" i="3"/>
  <c r="R121" i="3"/>
  <c r="N121" i="3"/>
  <c r="J121" i="3"/>
  <c r="F121" i="3"/>
  <c r="M127" i="3"/>
  <c r="F38" i="3"/>
  <c r="AA60" i="3"/>
  <c r="W60" i="3"/>
  <c r="N60" i="3"/>
  <c r="J60" i="3"/>
  <c r="Y63" i="3"/>
  <c r="T63" i="3"/>
  <c r="N63" i="3"/>
  <c r="I81" i="3"/>
  <c r="V17" i="3"/>
  <c r="G19" i="3"/>
  <c r="Q24" i="3"/>
  <c r="K27" i="3"/>
  <c r="AC31" i="3"/>
  <c r="O31" i="3"/>
  <c r="AB31" i="3"/>
  <c r="L31" i="3"/>
  <c r="AA31" i="3"/>
  <c r="K31" i="3"/>
  <c r="V31" i="3"/>
  <c r="F31" i="3"/>
  <c r="W39" i="3"/>
  <c r="R60" i="3"/>
  <c r="AA61" i="3"/>
  <c r="J63" i="3"/>
  <c r="O69" i="3"/>
  <c r="N82" i="3"/>
  <c r="J82" i="3"/>
  <c r="Q84" i="3"/>
  <c r="N117" i="3"/>
  <c r="U127" i="3"/>
  <c r="Q135" i="3"/>
  <c r="AC88" i="3"/>
  <c r="Z88" i="3"/>
  <c r="X88" i="3"/>
  <c r="V88" i="3"/>
  <c r="T88" i="3"/>
  <c r="R88" i="3"/>
  <c r="L88" i="3"/>
  <c r="Z113" i="3"/>
  <c r="M113" i="3"/>
  <c r="X19" i="3"/>
  <c r="W17" i="3"/>
  <c r="Z22" i="3"/>
  <c r="V22" i="3"/>
  <c r="N22" i="3"/>
  <c r="R24" i="3"/>
  <c r="AA73" i="3"/>
  <c r="W73" i="3"/>
  <c r="R73" i="3"/>
  <c r="F73" i="3"/>
  <c r="AC15" i="3"/>
  <c r="S15" i="3"/>
  <c r="O15" i="3"/>
  <c r="J19" i="3"/>
  <c r="F22" i="3"/>
  <c r="F34" i="3"/>
  <c r="AA39" i="3"/>
  <c r="Z69" i="3"/>
  <c r="Z84" i="3"/>
  <c r="X13" i="3"/>
  <c r="X15" i="3"/>
  <c r="L19" i="3"/>
  <c r="Y24" i="3"/>
  <c r="O27" i="3"/>
  <c r="R34" i="3"/>
  <c r="AB39" i="3"/>
  <c r="AB88" i="3"/>
  <c r="AA108" i="3"/>
  <c r="AC108" i="3"/>
  <c r="AA131" i="3"/>
  <c r="W131" i="3"/>
  <c r="F13" i="3"/>
  <c r="Z15" i="3"/>
  <c r="N21" i="3"/>
  <c r="N33" i="3"/>
  <c r="V67" i="3"/>
  <c r="U67" i="3"/>
  <c r="K73" i="3"/>
  <c r="H108" i="3"/>
  <c r="T112" i="3"/>
  <c r="O115" i="3"/>
  <c r="H13" i="3"/>
  <c r="AA13" i="3"/>
  <c r="H15" i="3"/>
  <c r="AA15" i="3"/>
  <c r="J17" i="3"/>
  <c r="P19" i="3"/>
  <c r="O21" i="3"/>
  <c r="AC25" i="3"/>
  <c r="AA25" i="3"/>
  <c r="K25" i="3"/>
  <c r="X25" i="3"/>
  <c r="H25" i="3"/>
  <c r="W25" i="3"/>
  <c r="G25" i="3"/>
  <c r="R25" i="3"/>
  <c r="S27" i="3"/>
  <c r="Z29" i="3"/>
  <c r="P31" i="3"/>
  <c r="O33" i="3"/>
  <c r="Z35" i="3"/>
  <c r="J39" i="3"/>
  <c r="J61" i="3"/>
  <c r="J67" i="3"/>
  <c r="V71" i="3"/>
  <c r="Q73" i="3"/>
  <c r="Y76" i="3"/>
  <c r="U76" i="3"/>
  <c r="F80" i="3"/>
  <c r="K85" i="3"/>
  <c r="V111" i="3"/>
  <c r="T111" i="3"/>
  <c r="R111" i="3"/>
  <c r="P111" i="3"/>
  <c r="O111" i="3"/>
  <c r="J111" i="3"/>
  <c r="AA111" i="3"/>
  <c r="F111" i="3"/>
  <c r="W112" i="3"/>
  <c r="Y116" i="3"/>
  <c r="Q116" i="3"/>
  <c r="M116" i="3"/>
  <c r="I116" i="3"/>
  <c r="AA125" i="3"/>
  <c r="W125" i="3"/>
  <c r="G125" i="3"/>
  <c r="G131" i="3"/>
  <c r="S107" i="3"/>
  <c r="AA107" i="3"/>
  <c r="X107" i="3"/>
  <c r="P107" i="3"/>
  <c r="F17" i="3"/>
  <c r="N27" i="3"/>
  <c r="AB15" i="3"/>
  <c r="Z26" i="3"/>
  <c r="N26" i="3"/>
  <c r="S65" i="3"/>
  <c r="N65" i="3"/>
  <c r="H65" i="3"/>
  <c r="Z73" i="3"/>
  <c r="AA119" i="3"/>
  <c r="W119" i="3"/>
  <c r="S119" i="3"/>
  <c r="K119" i="3"/>
  <c r="G119" i="3"/>
  <c r="O125" i="3"/>
  <c r="O131" i="3"/>
  <c r="Y129" i="3"/>
  <c r="I129" i="3"/>
  <c r="AC19" i="3"/>
  <c r="O19" i="3"/>
  <c r="AB19" i="3"/>
  <c r="AA19" i="3"/>
  <c r="K19" i="3"/>
  <c r="V19" i="3"/>
  <c r="L27" i="3"/>
  <c r="Y71" i="3"/>
  <c r="M71" i="3"/>
  <c r="H71" i="3"/>
  <c r="F71" i="3"/>
  <c r="AB71" i="3"/>
  <c r="X17" i="3"/>
  <c r="V24" i="3"/>
  <c r="AC39" i="3"/>
  <c r="R39" i="3"/>
  <c r="O39" i="3"/>
  <c r="N39" i="3"/>
  <c r="X39" i="3"/>
  <c r="H39" i="3"/>
  <c r="T61" i="3"/>
  <c r="P61" i="3"/>
  <c r="O61" i="3"/>
  <c r="AB61" i="3"/>
  <c r="G61" i="3"/>
  <c r="L71" i="3"/>
  <c r="G17" i="3"/>
  <c r="J31" i="3"/>
  <c r="J73" i="3"/>
  <c r="S85" i="3"/>
  <c r="AC85" i="3"/>
  <c r="AA85" i="3"/>
  <c r="Z13" i="3"/>
  <c r="AA17" i="3"/>
  <c r="R27" i="3"/>
  <c r="N31" i="3"/>
  <c r="J13" i="3"/>
  <c r="J15" i="3"/>
  <c r="R19" i="3"/>
  <c r="P21" i="3"/>
  <c r="T27" i="3"/>
  <c r="AA29" i="3"/>
  <c r="P33" i="3"/>
  <c r="T21" i="3"/>
  <c r="F26" i="3"/>
  <c r="S31" i="3"/>
  <c r="T33" i="3"/>
  <c r="AC71" i="3"/>
  <c r="I76" i="3"/>
  <c r="Q79" i="3"/>
  <c r="H79" i="3"/>
  <c r="G79" i="3"/>
  <c r="G111" i="3"/>
  <c r="AC116" i="3"/>
  <c r="Z126" i="3"/>
  <c r="J126" i="3"/>
  <c r="Y38" i="3"/>
  <c r="Z38" i="3"/>
  <c r="R38" i="3"/>
  <c r="N38" i="3"/>
  <c r="AC17" i="3"/>
  <c r="P17" i="3"/>
  <c r="AB17" i="3"/>
  <c r="L17" i="3"/>
  <c r="H19" i="3"/>
  <c r="Y34" i="3"/>
  <c r="V34" i="3"/>
  <c r="N34" i="3"/>
  <c r="J34" i="3"/>
  <c r="N88" i="3"/>
  <c r="W15" i="3"/>
  <c r="S64" i="3"/>
  <c r="AC64" i="3"/>
  <c r="P88" i="3"/>
  <c r="AC13" i="3"/>
  <c r="W13" i="3"/>
  <c r="G13" i="3"/>
  <c r="S13" i="3"/>
  <c r="F15" i="3"/>
  <c r="Z17" i="3"/>
  <c r="K21" i="3"/>
  <c r="V28" i="3"/>
  <c r="F39" i="3"/>
  <c r="Q71" i="3"/>
  <c r="AC112" i="3"/>
  <c r="Q112" i="3"/>
  <c r="O112" i="3"/>
  <c r="L112" i="3"/>
  <c r="I112" i="3"/>
  <c r="G112" i="3"/>
  <c r="Y112" i="3"/>
  <c r="G15" i="3"/>
  <c r="H17" i="3"/>
  <c r="Z28" i="3"/>
  <c r="G39" i="3"/>
  <c r="F61" i="3"/>
  <c r="G64" i="3"/>
  <c r="R71" i="3"/>
  <c r="Q80" i="3"/>
  <c r="P80" i="3"/>
  <c r="AB13" i="3"/>
  <c r="Z18" i="3"/>
  <c r="F18" i="3"/>
  <c r="AC29" i="3"/>
  <c r="P29" i="3"/>
  <c r="N29" i="3"/>
  <c r="AB29" i="3"/>
  <c r="L29" i="3"/>
  <c r="W29" i="3"/>
  <c r="G29" i="3"/>
  <c r="R31" i="3"/>
  <c r="AC35" i="3"/>
  <c r="P35" i="3"/>
  <c r="N35" i="3"/>
  <c r="AB35" i="3"/>
  <c r="L35" i="3"/>
  <c r="W35" i="3"/>
  <c r="G35" i="3"/>
  <c r="AA35" i="3"/>
  <c r="K15" i="3"/>
  <c r="N17" i="3"/>
  <c r="S19" i="3"/>
  <c r="X27" i="3"/>
  <c r="L39" i="3"/>
  <c r="L61" i="3"/>
  <c r="L13" i="3"/>
  <c r="Y14" i="3"/>
  <c r="Q14" i="3"/>
  <c r="L15" i="3"/>
  <c r="O17" i="3"/>
  <c r="V18" i="3"/>
  <c r="T19" i="3"/>
  <c r="W21" i="3"/>
  <c r="L25" i="3"/>
  <c r="V26" i="3"/>
  <c r="AA27" i="3"/>
  <c r="H29" i="3"/>
  <c r="Z30" i="3"/>
  <c r="F30" i="3"/>
  <c r="T31" i="3"/>
  <c r="W33" i="3"/>
  <c r="H35" i="3"/>
  <c r="F36" i="3"/>
  <c r="R36" i="3"/>
  <c r="P39" i="3"/>
  <c r="R61" i="3"/>
  <c r="G65" i="3"/>
  <c r="J68" i="3"/>
  <c r="U72" i="3"/>
  <c r="Q72" i="3"/>
  <c r="F72" i="3"/>
  <c r="J76" i="3"/>
  <c r="K111" i="3"/>
  <c r="AC120" i="3"/>
  <c r="U120" i="3"/>
  <c r="R118" i="3"/>
  <c r="L124" i="3"/>
  <c r="L132" i="3"/>
  <c r="G122" i="3"/>
  <c r="P124" i="3"/>
  <c r="P132" i="3"/>
  <c r="F134" i="3"/>
  <c r="V124" i="3"/>
  <c r="V132" i="3"/>
  <c r="P23" i="3"/>
  <c r="S37" i="3"/>
  <c r="T41" i="3"/>
  <c r="R42" i="3"/>
  <c r="R74" i="3"/>
  <c r="X124" i="3"/>
  <c r="X132" i="3"/>
  <c r="T37" i="3"/>
  <c r="V42" i="3"/>
  <c r="Z124" i="3"/>
  <c r="Z132" i="3"/>
  <c r="AB124" i="3"/>
  <c r="AB132" i="3"/>
  <c r="R16" i="3"/>
  <c r="T23" i="3"/>
  <c r="G37" i="3"/>
  <c r="W37" i="3"/>
  <c r="O83" i="3"/>
  <c r="N114" i="3"/>
  <c r="F124" i="3"/>
  <c r="L130" i="3"/>
  <c r="F132" i="3"/>
  <c r="K42" i="3"/>
  <c r="AA59" i="3"/>
  <c r="W59" i="3"/>
  <c r="S59" i="3"/>
  <c r="O59" i="3"/>
  <c r="K59" i="3"/>
  <c r="G59" i="3"/>
  <c r="Z59" i="3"/>
  <c r="V59" i="3"/>
  <c r="R59" i="3"/>
  <c r="N59" i="3"/>
  <c r="J59" i="3"/>
  <c r="F59" i="3"/>
  <c r="M59" i="3"/>
  <c r="U59" i="3"/>
  <c r="AC59" i="3"/>
  <c r="Z66" i="3"/>
  <c r="V66" i="3"/>
  <c r="R66" i="3"/>
  <c r="N66" i="3"/>
  <c r="J66" i="3"/>
  <c r="F66" i="3"/>
  <c r="AA66" i="3"/>
  <c r="U66" i="3"/>
  <c r="P66" i="3"/>
  <c r="K66" i="3"/>
  <c r="Y66" i="3"/>
  <c r="T66" i="3"/>
  <c r="O66" i="3"/>
  <c r="I66" i="3"/>
  <c r="L66" i="3"/>
  <c r="W66" i="3"/>
  <c r="AB77" i="3"/>
  <c r="X77" i="3"/>
  <c r="T77" i="3"/>
  <c r="P77" i="3"/>
  <c r="L77" i="3"/>
  <c r="H77" i="3"/>
  <c r="AA77" i="3"/>
  <c r="V77" i="3"/>
  <c r="Q77" i="3"/>
  <c r="K77" i="3"/>
  <c r="F77" i="3"/>
  <c r="Z77" i="3"/>
  <c r="U77" i="3"/>
  <c r="O77" i="3"/>
  <c r="J77" i="3"/>
  <c r="S77" i="3"/>
  <c r="I77" i="3"/>
  <c r="AC77" i="3"/>
  <c r="R77" i="3"/>
  <c r="G77" i="3"/>
  <c r="W77" i="3"/>
  <c r="AB87" i="3"/>
  <c r="X87" i="3"/>
  <c r="T87" i="3"/>
  <c r="P87" i="3"/>
  <c r="L87" i="3"/>
  <c r="H87" i="3"/>
  <c r="Z87" i="3"/>
  <c r="V87" i="3"/>
  <c r="R87" i="3"/>
  <c r="N87" i="3"/>
  <c r="J87" i="3"/>
  <c r="F87" i="3"/>
  <c r="W87" i="3"/>
  <c r="O87" i="3"/>
  <c r="G87" i="3"/>
  <c r="AC87" i="3"/>
  <c r="U87" i="3"/>
  <c r="M87" i="3"/>
  <c r="Y87" i="3"/>
  <c r="I87" i="3"/>
  <c r="S87" i="3"/>
  <c r="AA87" i="3"/>
  <c r="H12" i="3"/>
  <c r="M12" i="3"/>
  <c r="R12" i="3"/>
  <c r="X12" i="3"/>
  <c r="AC12" i="3"/>
  <c r="H14" i="3"/>
  <c r="M14" i="3"/>
  <c r="R14" i="3"/>
  <c r="X14" i="3"/>
  <c r="AC14" i="3"/>
  <c r="H16" i="3"/>
  <c r="M16" i="3"/>
  <c r="U16" i="3"/>
  <c r="AC16" i="3"/>
  <c r="I18" i="3"/>
  <c r="Q18" i="3"/>
  <c r="Y18" i="3"/>
  <c r="AB20" i="3"/>
  <c r="X20" i="3"/>
  <c r="T20" i="3"/>
  <c r="P20" i="3"/>
  <c r="L20" i="3"/>
  <c r="H20" i="3"/>
  <c r="AA20" i="3"/>
  <c r="W20" i="3"/>
  <c r="S20" i="3"/>
  <c r="O20" i="3"/>
  <c r="K20" i="3"/>
  <c r="G20" i="3"/>
  <c r="M20" i="3"/>
  <c r="U20" i="3"/>
  <c r="AC20" i="3"/>
  <c r="I22" i="3"/>
  <c r="Q22" i="3"/>
  <c r="Y22" i="3"/>
  <c r="AB24" i="3"/>
  <c r="X24" i="3"/>
  <c r="T24" i="3"/>
  <c r="P24" i="3"/>
  <c r="L24" i="3"/>
  <c r="H24" i="3"/>
  <c r="AA24" i="3"/>
  <c r="W24" i="3"/>
  <c r="S24" i="3"/>
  <c r="O24" i="3"/>
  <c r="K24" i="3"/>
  <c r="G24" i="3"/>
  <c r="M24" i="3"/>
  <c r="U24" i="3"/>
  <c r="AC24" i="3"/>
  <c r="I26" i="3"/>
  <c r="Q26" i="3"/>
  <c r="Y26" i="3"/>
  <c r="AB28" i="3"/>
  <c r="X28" i="3"/>
  <c r="T28" i="3"/>
  <c r="P28" i="3"/>
  <c r="L28" i="3"/>
  <c r="H28" i="3"/>
  <c r="AA28" i="3"/>
  <c r="W28" i="3"/>
  <c r="S28" i="3"/>
  <c r="O28" i="3"/>
  <c r="K28" i="3"/>
  <c r="G28" i="3"/>
  <c r="M28" i="3"/>
  <c r="U28" i="3"/>
  <c r="AC28" i="3"/>
  <c r="I30" i="3"/>
  <c r="Q30" i="3"/>
  <c r="Y30" i="3"/>
  <c r="AB32" i="3"/>
  <c r="X32" i="3"/>
  <c r="T32" i="3"/>
  <c r="P32" i="3"/>
  <c r="L32" i="3"/>
  <c r="H32" i="3"/>
  <c r="AA32" i="3"/>
  <c r="W32" i="3"/>
  <c r="S32" i="3"/>
  <c r="O32" i="3"/>
  <c r="K32" i="3"/>
  <c r="G32" i="3"/>
  <c r="M32" i="3"/>
  <c r="U32" i="3"/>
  <c r="AC32" i="3"/>
  <c r="I34" i="3"/>
  <c r="Q34" i="3"/>
  <c r="AB36" i="3"/>
  <c r="X36" i="3"/>
  <c r="T36" i="3"/>
  <c r="P36" i="3"/>
  <c r="L36" i="3"/>
  <c r="H36" i="3"/>
  <c r="AA36" i="3"/>
  <c r="W36" i="3"/>
  <c r="S36" i="3"/>
  <c r="O36" i="3"/>
  <c r="K36" i="3"/>
  <c r="G36" i="3"/>
  <c r="M36" i="3"/>
  <c r="U36" i="3"/>
  <c r="AC36" i="3"/>
  <c r="I38" i="3"/>
  <c r="Q38" i="3"/>
  <c r="AB40" i="3"/>
  <c r="X40" i="3"/>
  <c r="T40" i="3"/>
  <c r="P40" i="3"/>
  <c r="L40" i="3"/>
  <c r="H40" i="3"/>
  <c r="AA40" i="3"/>
  <c r="W40" i="3"/>
  <c r="S40" i="3"/>
  <c r="O40" i="3"/>
  <c r="K40" i="3"/>
  <c r="G40" i="3"/>
  <c r="M40" i="3"/>
  <c r="U40" i="3"/>
  <c r="AC40" i="3"/>
  <c r="I42" i="3"/>
  <c r="Q42" i="3"/>
  <c r="H59" i="3"/>
  <c r="P59" i="3"/>
  <c r="X59" i="3"/>
  <c r="I60" i="3"/>
  <c r="Q60" i="3"/>
  <c r="Z62" i="3"/>
  <c r="V62" i="3"/>
  <c r="R62" i="3"/>
  <c r="N62" i="3"/>
  <c r="J62" i="3"/>
  <c r="F62" i="3"/>
  <c r="Y62" i="3"/>
  <c r="T62" i="3"/>
  <c r="O62" i="3"/>
  <c r="I62" i="3"/>
  <c r="AC62" i="3"/>
  <c r="X62" i="3"/>
  <c r="S62" i="3"/>
  <c r="M62" i="3"/>
  <c r="H62" i="3"/>
  <c r="P62" i="3"/>
  <c r="AA62" i="3"/>
  <c r="AA63" i="3"/>
  <c r="W63" i="3"/>
  <c r="S63" i="3"/>
  <c r="O63" i="3"/>
  <c r="K63" i="3"/>
  <c r="G63" i="3"/>
  <c r="AC63" i="3"/>
  <c r="X63" i="3"/>
  <c r="R63" i="3"/>
  <c r="M63" i="3"/>
  <c r="H63" i="3"/>
  <c r="AB63" i="3"/>
  <c r="V63" i="3"/>
  <c r="Q63" i="3"/>
  <c r="L63" i="3"/>
  <c r="F63" i="3"/>
  <c r="P63" i="3"/>
  <c r="Z63" i="3"/>
  <c r="I64" i="3"/>
  <c r="AC65" i="3"/>
  <c r="Y65" i="3"/>
  <c r="U65" i="3"/>
  <c r="Q65" i="3"/>
  <c r="M65" i="3"/>
  <c r="I65" i="3"/>
  <c r="AA65" i="3"/>
  <c r="V65" i="3"/>
  <c r="P65" i="3"/>
  <c r="K65" i="3"/>
  <c r="F65" i="3"/>
  <c r="Z65" i="3"/>
  <c r="T65" i="3"/>
  <c r="O65" i="3"/>
  <c r="J65" i="3"/>
  <c r="L65" i="3"/>
  <c r="W65" i="3"/>
  <c r="M66" i="3"/>
  <c r="X66" i="3"/>
  <c r="L67" i="3"/>
  <c r="N68" i="3"/>
  <c r="H69" i="3"/>
  <c r="Z70" i="3"/>
  <c r="V70" i="3"/>
  <c r="R70" i="3"/>
  <c r="N70" i="3"/>
  <c r="J70" i="3"/>
  <c r="F70" i="3"/>
  <c r="AB70" i="3"/>
  <c r="W70" i="3"/>
  <c r="Q70" i="3"/>
  <c r="L70" i="3"/>
  <c r="G70" i="3"/>
  <c r="AA70" i="3"/>
  <c r="U70" i="3"/>
  <c r="P70" i="3"/>
  <c r="K70" i="3"/>
  <c r="M70" i="3"/>
  <c r="X70" i="3"/>
  <c r="J72" i="3"/>
  <c r="Y77" i="3"/>
  <c r="AA80" i="3"/>
  <c r="W80" i="3"/>
  <c r="S80" i="3"/>
  <c r="O80" i="3"/>
  <c r="K80" i="3"/>
  <c r="G80" i="3"/>
  <c r="Y80" i="3"/>
  <c r="T80" i="3"/>
  <c r="N80" i="3"/>
  <c r="I80" i="3"/>
  <c r="AC80" i="3"/>
  <c r="X80" i="3"/>
  <c r="R80" i="3"/>
  <c r="M80" i="3"/>
  <c r="H80" i="3"/>
  <c r="V80" i="3"/>
  <c r="L80" i="3"/>
  <c r="U80" i="3"/>
  <c r="J80" i="3"/>
  <c r="Z80" i="3"/>
  <c r="AB81" i="3"/>
  <c r="X81" i="3"/>
  <c r="T81" i="3"/>
  <c r="P81" i="3"/>
  <c r="L81" i="3"/>
  <c r="H81" i="3"/>
  <c r="AC81" i="3"/>
  <c r="W81" i="3"/>
  <c r="R81" i="3"/>
  <c r="M81" i="3"/>
  <c r="G81" i="3"/>
  <c r="AA81" i="3"/>
  <c r="V81" i="3"/>
  <c r="Q81" i="3"/>
  <c r="K81" i="3"/>
  <c r="F81" i="3"/>
  <c r="Y81" i="3"/>
  <c r="N81" i="3"/>
  <c r="U81" i="3"/>
  <c r="J81" i="3"/>
  <c r="Z81" i="3"/>
  <c r="I12" i="3"/>
  <c r="N12" i="3"/>
  <c r="T12" i="3"/>
  <c r="I14" i="3"/>
  <c r="N14" i="3"/>
  <c r="T14" i="3"/>
  <c r="I16" i="3"/>
  <c r="N16" i="3"/>
  <c r="J18" i="3"/>
  <c r="R18" i="3"/>
  <c r="J22" i="3"/>
  <c r="R22" i="3"/>
  <c r="J26" i="3"/>
  <c r="R26" i="3"/>
  <c r="J30" i="3"/>
  <c r="R30" i="3"/>
  <c r="I59" i="3"/>
  <c r="Q59" i="3"/>
  <c r="Y59" i="3"/>
  <c r="AB64" i="3"/>
  <c r="X64" i="3"/>
  <c r="T64" i="3"/>
  <c r="P64" i="3"/>
  <c r="L64" i="3"/>
  <c r="H64" i="3"/>
  <c r="AA64" i="3"/>
  <c r="V64" i="3"/>
  <c r="Q64" i="3"/>
  <c r="K64" i="3"/>
  <c r="F64" i="3"/>
  <c r="Z64" i="3"/>
  <c r="U64" i="3"/>
  <c r="O64" i="3"/>
  <c r="J64" i="3"/>
  <c r="M64" i="3"/>
  <c r="W64" i="3"/>
  <c r="G66" i="3"/>
  <c r="Q66" i="3"/>
  <c r="AB66" i="3"/>
  <c r="AA67" i="3"/>
  <c r="W67" i="3"/>
  <c r="S67" i="3"/>
  <c r="O67" i="3"/>
  <c r="K67" i="3"/>
  <c r="G67" i="3"/>
  <c r="Y67" i="3"/>
  <c r="T67" i="3"/>
  <c r="N67" i="3"/>
  <c r="I67" i="3"/>
  <c r="AC67" i="3"/>
  <c r="X67" i="3"/>
  <c r="R67" i="3"/>
  <c r="M67" i="3"/>
  <c r="H67" i="3"/>
  <c r="P67" i="3"/>
  <c r="Z67" i="3"/>
  <c r="AB68" i="3"/>
  <c r="X68" i="3"/>
  <c r="T68" i="3"/>
  <c r="P68" i="3"/>
  <c r="L68" i="3"/>
  <c r="H68" i="3"/>
  <c r="AC68" i="3"/>
  <c r="W68" i="3"/>
  <c r="R68" i="3"/>
  <c r="M68" i="3"/>
  <c r="G68" i="3"/>
  <c r="AA68" i="3"/>
  <c r="V68" i="3"/>
  <c r="Q68" i="3"/>
  <c r="K68" i="3"/>
  <c r="F68" i="3"/>
  <c r="O68" i="3"/>
  <c r="Z68" i="3"/>
  <c r="M77" i="3"/>
  <c r="AC82" i="3"/>
  <c r="Y82" i="3"/>
  <c r="U82" i="3"/>
  <c r="Q82" i="3"/>
  <c r="M82" i="3"/>
  <c r="I82" i="3"/>
  <c r="AB82" i="3"/>
  <c r="W82" i="3"/>
  <c r="R82" i="3"/>
  <c r="L82" i="3"/>
  <c r="G82" i="3"/>
  <c r="AA82" i="3"/>
  <c r="V82" i="3"/>
  <c r="P82" i="3"/>
  <c r="K82" i="3"/>
  <c r="F82" i="3"/>
  <c r="S82" i="3"/>
  <c r="H82" i="3"/>
  <c r="Z82" i="3"/>
  <c r="O82" i="3"/>
  <c r="T82" i="3"/>
  <c r="K87" i="3"/>
  <c r="AB110" i="3"/>
  <c r="X110" i="3"/>
  <c r="T110" i="3"/>
  <c r="P110" i="3"/>
  <c r="L110" i="3"/>
  <c r="H110" i="3"/>
  <c r="AA110" i="3"/>
  <c r="V110" i="3"/>
  <c r="Q110" i="3"/>
  <c r="K110" i="3"/>
  <c r="F110" i="3"/>
  <c r="Y110" i="3"/>
  <c r="S110" i="3"/>
  <c r="N110" i="3"/>
  <c r="I110" i="3"/>
  <c r="U110" i="3"/>
  <c r="J110" i="3"/>
  <c r="AC110" i="3"/>
  <c r="R110" i="3"/>
  <c r="G110" i="3"/>
  <c r="O110" i="3"/>
  <c r="M110" i="3"/>
  <c r="AA12" i="3"/>
  <c r="W12" i="3"/>
  <c r="S12" i="3"/>
  <c r="O12" i="3"/>
  <c r="K12" i="3"/>
  <c r="G12" i="3"/>
  <c r="J12" i="3"/>
  <c r="P12" i="3"/>
  <c r="U12" i="3"/>
  <c r="Z12" i="3"/>
  <c r="AA14" i="3"/>
  <c r="W14" i="3"/>
  <c r="S14" i="3"/>
  <c r="O14" i="3"/>
  <c r="K14" i="3"/>
  <c r="G14" i="3"/>
  <c r="J14" i="3"/>
  <c r="P14" i="3"/>
  <c r="U14" i="3"/>
  <c r="Z14" i="3"/>
  <c r="AB16" i="3"/>
  <c r="X16" i="3"/>
  <c r="T16" i="3"/>
  <c r="P16" i="3"/>
  <c r="AA16" i="3"/>
  <c r="W16" i="3"/>
  <c r="S16" i="3"/>
  <c r="O16" i="3"/>
  <c r="K16" i="3"/>
  <c r="G16" i="3"/>
  <c r="J16" i="3"/>
  <c r="Q16" i="3"/>
  <c r="Y16" i="3"/>
  <c r="AB18" i="3"/>
  <c r="X18" i="3"/>
  <c r="T18" i="3"/>
  <c r="P18" i="3"/>
  <c r="L18" i="3"/>
  <c r="H18" i="3"/>
  <c r="AA18" i="3"/>
  <c r="W18" i="3"/>
  <c r="S18" i="3"/>
  <c r="O18" i="3"/>
  <c r="K18" i="3"/>
  <c r="G18" i="3"/>
  <c r="M18" i="3"/>
  <c r="U18" i="3"/>
  <c r="AC18" i="3"/>
  <c r="AB22" i="3"/>
  <c r="X22" i="3"/>
  <c r="T22" i="3"/>
  <c r="P22" i="3"/>
  <c r="L22" i="3"/>
  <c r="H22" i="3"/>
  <c r="AA22" i="3"/>
  <c r="W22" i="3"/>
  <c r="S22" i="3"/>
  <c r="O22" i="3"/>
  <c r="K22" i="3"/>
  <c r="G22" i="3"/>
  <c r="M22" i="3"/>
  <c r="U22" i="3"/>
  <c r="AC22" i="3"/>
  <c r="AB26" i="3"/>
  <c r="X26" i="3"/>
  <c r="T26" i="3"/>
  <c r="P26" i="3"/>
  <c r="L26" i="3"/>
  <c r="H26" i="3"/>
  <c r="AA26" i="3"/>
  <c r="W26" i="3"/>
  <c r="S26" i="3"/>
  <c r="O26" i="3"/>
  <c r="K26" i="3"/>
  <c r="G26" i="3"/>
  <c r="M26" i="3"/>
  <c r="U26" i="3"/>
  <c r="AC26" i="3"/>
  <c r="AB30" i="3"/>
  <c r="X30" i="3"/>
  <c r="T30" i="3"/>
  <c r="P30" i="3"/>
  <c r="L30" i="3"/>
  <c r="H30" i="3"/>
  <c r="AA30" i="3"/>
  <c r="W30" i="3"/>
  <c r="S30" i="3"/>
  <c r="O30" i="3"/>
  <c r="K30" i="3"/>
  <c r="G30" i="3"/>
  <c r="M30" i="3"/>
  <c r="U30" i="3"/>
  <c r="AC30" i="3"/>
  <c r="AB34" i="3"/>
  <c r="X34" i="3"/>
  <c r="T34" i="3"/>
  <c r="P34" i="3"/>
  <c r="L34" i="3"/>
  <c r="H34" i="3"/>
  <c r="AA34" i="3"/>
  <c r="W34" i="3"/>
  <c r="S34" i="3"/>
  <c r="O34" i="3"/>
  <c r="K34" i="3"/>
  <c r="G34" i="3"/>
  <c r="M34" i="3"/>
  <c r="U34" i="3"/>
  <c r="AC34" i="3"/>
  <c r="AB38" i="3"/>
  <c r="X38" i="3"/>
  <c r="T38" i="3"/>
  <c r="P38" i="3"/>
  <c r="L38" i="3"/>
  <c r="H38" i="3"/>
  <c r="AA38" i="3"/>
  <c r="W38" i="3"/>
  <c r="S38" i="3"/>
  <c r="O38" i="3"/>
  <c r="K38" i="3"/>
  <c r="G38" i="3"/>
  <c r="M38" i="3"/>
  <c r="U38" i="3"/>
  <c r="AC38" i="3"/>
  <c r="AB42" i="3"/>
  <c r="X42" i="3"/>
  <c r="T42" i="3"/>
  <c r="P42" i="3"/>
  <c r="L42" i="3"/>
  <c r="H42" i="3"/>
  <c r="AA42" i="3"/>
  <c r="W42" i="3"/>
  <c r="S42" i="3"/>
  <c r="O42" i="3"/>
  <c r="G42" i="3"/>
  <c r="M42" i="3"/>
  <c r="U42" i="3"/>
  <c r="AC42" i="3"/>
  <c r="L59" i="3"/>
  <c r="T59" i="3"/>
  <c r="AB59" i="3"/>
  <c r="AB60" i="3"/>
  <c r="X60" i="3"/>
  <c r="T60" i="3"/>
  <c r="Z60" i="3"/>
  <c r="U60" i="3"/>
  <c r="P60" i="3"/>
  <c r="L60" i="3"/>
  <c r="H60" i="3"/>
  <c r="Y60" i="3"/>
  <c r="S60" i="3"/>
  <c r="O60" i="3"/>
  <c r="K60" i="3"/>
  <c r="G60" i="3"/>
  <c r="M60" i="3"/>
  <c r="V60" i="3"/>
  <c r="N64" i="3"/>
  <c r="Y64" i="3"/>
  <c r="H66" i="3"/>
  <c r="S66" i="3"/>
  <c r="AC66" i="3"/>
  <c r="F67" i="3"/>
  <c r="Q67" i="3"/>
  <c r="AB67" i="3"/>
  <c r="I68" i="3"/>
  <c r="S68" i="3"/>
  <c r="AC69" i="3"/>
  <c r="Y69" i="3"/>
  <c r="U69" i="3"/>
  <c r="Q69" i="3"/>
  <c r="M69" i="3"/>
  <c r="I69" i="3"/>
  <c r="AB69" i="3"/>
  <c r="W69" i="3"/>
  <c r="R69" i="3"/>
  <c r="L69" i="3"/>
  <c r="G69" i="3"/>
  <c r="AA69" i="3"/>
  <c r="V69" i="3"/>
  <c r="P69" i="3"/>
  <c r="K69" i="3"/>
  <c r="F69" i="3"/>
  <c r="N69" i="3"/>
  <c r="X69" i="3"/>
  <c r="AB72" i="3"/>
  <c r="X72" i="3"/>
  <c r="T72" i="3"/>
  <c r="P72" i="3"/>
  <c r="L72" i="3"/>
  <c r="H72" i="3"/>
  <c r="Y72" i="3"/>
  <c r="S72" i="3"/>
  <c r="N72" i="3"/>
  <c r="I72" i="3"/>
  <c r="AC72" i="3"/>
  <c r="W72" i="3"/>
  <c r="R72" i="3"/>
  <c r="M72" i="3"/>
  <c r="G72" i="3"/>
  <c r="O72" i="3"/>
  <c r="Z72" i="3"/>
  <c r="N77" i="3"/>
  <c r="X82" i="3"/>
  <c r="Q87" i="3"/>
  <c r="Z108" i="3"/>
  <c r="V108" i="3"/>
  <c r="R108" i="3"/>
  <c r="N108" i="3"/>
  <c r="J108" i="3"/>
  <c r="F108" i="3"/>
  <c r="Y108" i="3"/>
  <c r="T108" i="3"/>
  <c r="O108" i="3"/>
  <c r="I108" i="3"/>
  <c r="AB108" i="3"/>
  <c r="W108" i="3"/>
  <c r="Q108" i="3"/>
  <c r="L108" i="3"/>
  <c r="G108" i="3"/>
  <c r="X108" i="3"/>
  <c r="M108" i="3"/>
  <c r="U108" i="3"/>
  <c r="K108" i="3"/>
  <c r="S108" i="3"/>
  <c r="P108" i="3"/>
  <c r="W110" i="3"/>
  <c r="AA113" i="3"/>
  <c r="W113" i="3"/>
  <c r="S113" i="3"/>
  <c r="O113" i="3"/>
  <c r="K113" i="3"/>
  <c r="G113" i="3"/>
  <c r="Y113" i="3"/>
  <c r="T113" i="3"/>
  <c r="N113" i="3"/>
  <c r="I113" i="3"/>
  <c r="AB113" i="3"/>
  <c r="V113" i="3"/>
  <c r="Q113" i="3"/>
  <c r="L113" i="3"/>
  <c r="F113" i="3"/>
  <c r="U113" i="3"/>
  <c r="J113" i="3"/>
  <c r="AC113" i="3"/>
  <c r="R113" i="3"/>
  <c r="H113" i="3"/>
  <c r="X113" i="3"/>
  <c r="P113" i="3"/>
  <c r="I13" i="3"/>
  <c r="M13" i="3"/>
  <c r="Q13" i="3"/>
  <c r="U13" i="3"/>
  <c r="Y13" i="3"/>
  <c r="I15" i="3"/>
  <c r="M15" i="3"/>
  <c r="Q15" i="3"/>
  <c r="U15" i="3"/>
  <c r="Y15" i="3"/>
  <c r="I17" i="3"/>
  <c r="M17" i="3"/>
  <c r="Q17" i="3"/>
  <c r="U17" i="3"/>
  <c r="Y17" i="3"/>
  <c r="I19" i="3"/>
  <c r="M19" i="3"/>
  <c r="Q19" i="3"/>
  <c r="U19" i="3"/>
  <c r="Y19" i="3"/>
  <c r="I21" i="3"/>
  <c r="M21" i="3"/>
  <c r="Q21" i="3"/>
  <c r="U21" i="3"/>
  <c r="Y21" i="3"/>
  <c r="I23" i="3"/>
  <c r="M23" i="3"/>
  <c r="Q23" i="3"/>
  <c r="U23" i="3"/>
  <c r="Y23" i="3"/>
  <c r="I25" i="3"/>
  <c r="M25" i="3"/>
  <c r="Q25" i="3"/>
  <c r="U25" i="3"/>
  <c r="Y25" i="3"/>
  <c r="I27" i="3"/>
  <c r="M27" i="3"/>
  <c r="Q27" i="3"/>
  <c r="U27" i="3"/>
  <c r="Y27" i="3"/>
  <c r="I29" i="3"/>
  <c r="M29" i="3"/>
  <c r="Q29" i="3"/>
  <c r="U29" i="3"/>
  <c r="Y29" i="3"/>
  <c r="I31" i="3"/>
  <c r="M31" i="3"/>
  <c r="Q31" i="3"/>
  <c r="U31" i="3"/>
  <c r="Y31" i="3"/>
  <c r="I33" i="3"/>
  <c r="M33" i="3"/>
  <c r="Q33" i="3"/>
  <c r="U33" i="3"/>
  <c r="Y33" i="3"/>
  <c r="I35" i="3"/>
  <c r="M35" i="3"/>
  <c r="Q35" i="3"/>
  <c r="U35" i="3"/>
  <c r="Y35" i="3"/>
  <c r="I37" i="3"/>
  <c r="M37" i="3"/>
  <c r="Q37" i="3"/>
  <c r="U37" i="3"/>
  <c r="Y37" i="3"/>
  <c r="I39" i="3"/>
  <c r="M39" i="3"/>
  <c r="Q39" i="3"/>
  <c r="U39" i="3"/>
  <c r="Y39" i="3"/>
  <c r="I41" i="3"/>
  <c r="M41" i="3"/>
  <c r="Q41" i="3"/>
  <c r="U41" i="3"/>
  <c r="Y41" i="3"/>
  <c r="AC61" i="3"/>
  <c r="Y61" i="3"/>
  <c r="U61" i="3"/>
  <c r="Q61" i="3"/>
  <c r="M61" i="3"/>
  <c r="I61" i="3"/>
  <c r="H61" i="3"/>
  <c r="N61" i="3"/>
  <c r="S61" i="3"/>
  <c r="X61" i="3"/>
  <c r="I71" i="3"/>
  <c r="N71" i="3"/>
  <c r="T71" i="3"/>
  <c r="G73" i="3"/>
  <c r="M73" i="3"/>
  <c r="U73" i="3"/>
  <c r="Z75" i="3"/>
  <c r="V75" i="3"/>
  <c r="R75" i="3"/>
  <c r="N75" i="3"/>
  <c r="J75" i="3"/>
  <c r="F75" i="3"/>
  <c r="Y75" i="3"/>
  <c r="T75" i="3"/>
  <c r="O75" i="3"/>
  <c r="AC75" i="3"/>
  <c r="X75" i="3"/>
  <c r="S75" i="3"/>
  <c r="M75" i="3"/>
  <c r="H75" i="3"/>
  <c r="L75" i="3"/>
  <c r="W75" i="3"/>
  <c r="N76" i="3"/>
  <c r="H78" i="3"/>
  <c r="Z79" i="3"/>
  <c r="V79" i="3"/>
  <c r="R79" i="3"/>
  <c r="N79" i="3"/>
  <c r="J79" i="3"/>
  <c r="F79" i="3"/>
  <c r="AA79" i="3"/>
  <c r="U79" i="3"/>
  <c r="P79" i="3"/>
  <c r="K79" i="3"/>
  <c r="Y79" i="3"/>
  <c r="T79" i="3"/>
  <c r="O79" i="3"/>
  <c r="I79" i="3"/>
  <c r="L79" i="3"/>
  <c r="W79" i="3"/>
  <c r="I83" i="3"/>
  <c r="Z89" i="3"/>
  <c r="V89" i="3"/>
  <c r="R89" i="3"/>
  <c r="N89" i="3"/>
  <c r="J89" i="3"/>
  <c r="F89" i="3"/>
  <c r="AB89" i="3"/>
  <c r="X89" i="3"/>
  <c r="T89" i="3"/>
  <c r="P89" i="3"/>
  <c r="L89" i="3"/>
  <c r="H89" i="3"/>
  <c r="AA89" i="3"/>
  <c r="S89" i="3"/>
  <c r="K89" i="3"/>
  <c r="Y89" i="3"/>
  <c r="Q89" i="3"/>
  <c r="I89" i="3"/>
  <c r="U89" i="3"/>
  <c r="Z115" i="3"/>
  <c r="V115" i="3"/>
  <c r="R115" i="3"/>
  <c r="N115" i="3"/>
  <c r="J115" i="3"/>
  <c r="F115" i="3"/>
  <c r="AC115" i="3"/>
  <c r="Y115" i="3"/>
  <c r="U115" i="3"/>
  <c r="Q115" i="3"/>
  <c r="M115" i="3"/>
  <c r="I115" i="3"/>
  <c r="X115" i="3"/>
  <c r="P115" i="3"/>
  <c r="H115" i="3"/>
  <c r="AB115" i="3"/>
  <c r="T115" i="3"/>
  <c r="L115" i="3"/>
  <c r="AA115" i="3"/>
  <c r="K115" i="3"/>
  <c r="W115" i="3"/>
  <c r="G115" i="3"/>
  <c r="AA71" i="3"/>
  <c r="W71" i="3"/>
  <c r="S71" i="3"/>
  <c r="O71" i="3"/>
  <c r="K71" i="3"/>
  <c r="G71" i="3"/>
  <c r="J71" i="3"/>
  <c r="P71" i="3"/>
  <c r="U71" i="3"/>
  <c r="Z71" i="3"/>
  <c r="AB73" i="3"/>
  <c r="X73" i="3"/>
  <c r="T73" i="3"/>
  <c r="P73" i="3"/>
  <c r="L73" i="3"/>
  <c r="Y73" i="3"/>
  <c r="S73" i="3"/>
  <c r="N73" i="3"/>
  <c r="I73" i="3"/>
  <c r="H73" i="3"/>
  <c r="O73" i="3"/>
  <c r="V73" i="3"/>
  <c r="AC73" i="3"/>
  <c r="AA76" i="3"/>
  <c r="W76" i="3"/>
  <c r="S76" i="3"/>
  <c r="O76" i="3"/>
  <c r="K76" i="3"/>
  <c r="G76" i="3"/>
  <c r="AC76" i="3"/>
  <c r="X76" i="3"/>
  <c r="R76" i="3"/>
  <c r="M76" i="3"/>
  <c r="H76" i="3"/>
  <c r="AB76" i="3"/>
  <c r="V76" i="3"/>
  <c r="Q76" i="3"/>
  <c r="L76" i="3"/>
  <c r="F76" i="3"/>
  <c r="P76" i="3"/>
  <c r="Z76" i="3"/>
  <c r="AC78" i="3"/>
  <c r="Y78" i="3"/>
  <c r="U78" i="3"/>
  <c r="Q78" i="3"/>
  <c r="M78" i="3"/>
  <c r="I78" i="3"/>
  <c r="AA78" i="3"/>
  <c r="V78" i="3"/>
  <c r="P78" i="3"/>
  <c r="K78" i="3"/>
  <c r="F78" i="3"/>
  <c r="Z78" i="3"/>
  <c r="T78" i="3"/>
  <c r="O78" i="3"/>
  <c r="J78" i="3"/>
  <c r="L78" i="3"/>
  <c r="W78" i="3"/>
  <c r="Z83" i="3"/>
  <c r="V83" i="3"/>
  <c r="R83" i="3"/>
  <c r="N83" i="3"/>
  <c r="J83" i="3"/>
  <c r="F83" i="3"/>
  <c r="AB83" i="3"/>
  <c r="W83" i="3"/>
  <c r="Q83" i="3"/>
  <c r="L83" i="3"/>
  <c r="G83" i="3"/>
  <c r="AA83" i="3"/>
  <c r="U83" i="3"/>
  <c r="P83" i="3"/>
  <c r="K83" i="3"/>
  <c r="M83" i="3"/>
  <c r="X83" i="3"/>
  <c r="Z85" i="3"/>
  <c r="V85" i="3"/>
  <c r="R85" i="3"/>
  <c r="N85" i="3"/>
  <c r="J85" i="3"/>
  <c r="F85" i="3"/>
  <c r="AB85" i="3"/>
  <c r="X85" i="3"/>
  <c r="T85" i="3"/>
  <c r="P85" i="3"/>
  <c r="L85" i="3"/>
  <c r="H85" i="3"/>
  <c r="Y85" i="3"/>
  <c r="Q85" i="3"/>
  <c r="I85" i="3"/>
  <c r="W85" i="3"/>
  <c r="O85" i="3"/>
  <c r="G85" i="3"/>
  <c r="U85" i="3"/>
  <c r="AB120" i="3"/>
  <c r="X120" i="3"/>
  <c r="AA120" i="3"/>
  <c r="W120" i="3"/>
  <c r="S120" i="3"/>
  <c r="O120" i="3"/>
  <c r="K120" i="3"/>
  <c r="G120" i="3"/>
  <c r="Z120" i="3"/>
  <c r="V120" i="3"/>
  <c r="R120" i="3"/>
  <c r="N120" i="3"/>
  <c r="J120" i="3"/>
  <c r="F120" i="3"/>
  <c r="Y120" i="3"/>
  <c r="P120" i="3"/>
  <c r="H120" i="3"/>
  <c r="T120" i="3"/>
  <c r="L120" i="3"/>
  <c r="Q120" i="3"/>
  <c r="M120" i="3"/>
  <c r="Z123" i="3"/>
  <c r="V123" i="3"/>
  <c r="R123" i="3"/>
  <c r="N123" i="3"/>
  <c r="AA123" i="3"/>
  <c r="U123" i="3"/>
  <c r="P123" i="3"/>
  <c r="K123" i="3"/>
  <c r="G123" i="3"/>
  <c r="Y123" i="3"/>
  <c r="T123" i="3"/>
  <c r="O123" i="3"/>
  <c r="J123" i="3"/>
  <c r="F123" i="3"/>
  <c r="AC123" i="3"/>
  <c r="X123" i="3"/>
  <c r="S123" i="3"/>
  <c r="M123" i="3"/>
  <c r="I123" i="3"/>
  <c r="W123" i="3"/>
  <c r="L123" i="3"/>
  <c r="Q123" i="3"/>
  <c r="H123" i="3"/>
  <c r="AC74" i="3"/>
  <c r="Y74" i="3"/>
  <c r="U74" i="3"/>
  <c r="Q74" i="3"/>
  <c r="M74" i="3"/>
  <c r="I74" i="3"/>
  <c r="H74" i="3"/>
  <c r="N74" i="3"/>
  <c r="S74" i="3"/>
  <c r="X74" i="3"/>
  <c r="I84" i="3"/>
  <c r="N84" i="3"/>
  <c r="T84" i="3"/>
  <c r="AA86" i="3"/>
  <c r="W86" i="3"/>
  <c r="S86" i="3"/>
  <c r="O86" i="3"/>
  <c r="K86" i="3"/>
  <c r="G86" i="3"/>
  <c r="AC86" i="3"/>
  <c r="Y86" i="3"/>
  <c r="U86" i="3"/>
  <c r="Q86" i="3"/>
  <c r="M86" i="3"/>
  <c r="I86" i="3"/>
  <c r="J86" i="3"/>
  <c r="R86" i="3"/>
  <c r="Z86" i="3"/>
  <c r="H107" i="3"/>
  <c r="I114" i="3"/>
  <c r="AA116" i="3"/>
  <c r="W116" i="3"/>
  <c r="S116" i="3"/>
  <c r="O116" i="3"/>
  <c r="K116" i="3"/>
  <c r="G116" i="3"/>
  <c r="Z116" i="3"/>
  <c r="V116" i="3"/>
  <c r="R116" i="3"/>
  <c r="N116" i="3"/>
  <c r="J116" i="3"/>
  <c r="F116" i="3"/>
  <c r="AB116" i="3"/>
  <c r="T116" i="3"/>
  <c r="L116" i="3"/>
  <c r="X116" i="3"/>
  <c r="P116" i="3"/>
  <c r="H116" i="3"/>
  <c r="U116" i="3"/>
  <c r="AC118" i="3"/>
  <c r="Y118" i="3"/>
  <c r="U118" i="3"/>
  <c r="Q118" i="3"/>
  <c r="M118" i="3"/>
  <c r="I118" i="3"/>
  <c r="AB118" i="3"/>
  <c r="X118" i="3"/>
  <c r="T118" i="3"/>
  <c r="P118" i="3"/>
  <c r="L118" i="3"/>
  <c r="H118" i="3"/>
  <c r="W118" i="3"/>
  <c r="O118" i="3"/>
  <c r="G118" i="3"/>
  <c r="AA118" i="3"/>
  <c r="S118" i="3"/>
  <c r="K118" i="3"/>
  <c r="N118" i="3"/>
  <c r="Z119" i="3"/>
  <c r="V119" i="3"/>
  <c r="R119" i="3"/>
  <c r="N119" i="3"/>
  <c r="J119" i="3"/>
  <c r="F119" i="3"/>
  <c r="AC119" i="3"/>
  <c r="Y119" i="3"/>
  <c r="U119" i="3"/>
  <c r="Q119" i="3"/>
  <c r="M119" i="3"/>
  <c r="I119" i="3"/>
  <c r="AB119" i="3"/>
  <c r="T119" i="3"/>
  <c r="L119" i="3"/>
  <c r="X119" i="3"/>
  <c r="P119" i="3"/>
  <c r="H119" i="3"/>
  <c r="O119" i="3"/>
  <c r="AA126" i="3"/>
  <c r="W126" i="3"/>
  <c r="S126" i="3"/>
  <c r="O126" i="3"/>
  <c r="K126" i="3"/>
  <c r="G126" i="3"/>
  <c r="AC126" i="3"/>
  <c r="Y126" i="3"/>
  <c r="U126" i="3"/>
  <c r="Q126" i="3"/>
  <c r="M126" i="3"/>
  <c r="I126" i="3"/>
  <c r="X126" i="3"/>
  <c r="P126" i="3"/>
  <c r="H126" i="3"/>
  <c r="V126" i="3"/>
  <c r="N126" i="3"/>
  <c r="F126" i="3"/>
  <c r="AB126" i="3"/>
  <c r="T126" i="3"/>
  <c r="L126" i="3"/>
  <c r="R126" i="3"/>
  <c r="AC84" i="3"/>
  <c r="Y84" i="3"/>
  <c r="U84" i="3"/>
  <c r="AA84" i="3"/>
  <c r="W84" i="3"/>
  <c r="S84" i="3"/>
  <c r="O84" i="3"/>
  <c r="K84" i="3"/>
  <c r="G84" i="3"/>
  <c r="J84" i="3"/>
  <c r="P84" i="3"/>
  <c r="V84" i="3"/>
  <c r="AC107" i="3"/>
  <c r="Y107" i="3"/>
  <c r="U107" i="3"/>
  <c r="Q107" i="3"/>
  <c r="M107" i="3"/>
  <c r="I107" i="3"/>
  <c r="Z107" i="3"/>
  <c r="T107" i="3"/>
  <c r="O107" i="3"/>
  <c r="J107" i="3"/>
  <c r="AB107" i="3"/>
  <c r="W107" i="3"/>
  <c r="R107" i="3"/>
  <c r="L107" i="3"/>
  <c r="G107" i="3"/>
  <c r="K107" i="3"/>
  <c r="V107" i="3"/>
  <c r="AC114" i="3"/>
  <c r="Y114" i="3"/>
  <c r="U114" i="3"/>
  <c r="Q114" i="3"/>
  <c r="AB114" i="3"/>
  <c r="X114" i="3"/>
  <c r="T114" i="3"/>
  <c r="P114" i="3"/>
  <c r="L114" i="3"/>
  <c r="H114" i="3"/>
  <c r="AA114" i="3"/>
  <c r="S114" i="3"/>
  <c r="M114" i="3"/>
  <c r="G114" i="3"/>
  <c r="W114" i="3"/>
  <c r="O114" i="3"/>
  <c r="J114" i="3"/>
  <c r="K114" i="3"/>
  <c r="Z114" i="3"/>
  <c r="Z122" i="3"/>
  <c r="V122" i="3"/>
  <c r="R122" i="3"/>
  <c r="N122" i="3"/>
  <c r="J122" i="3"/>
  <c r="F122" i="3"/>
  <c r="AC122" i="3"/>
  <c r="Y122" i="3"/>
  <c r="U122" i="3"/>
  <c r="Q122" i="3"/>
  <c r="M122" i="3"/>
  <c r="I122" i="3"/>
  <c r="AB122" i="3"/>
  <c r="X122" i="3"/>
  <c r="T122" i="3"/>
  <c r="P122" i="3"/>
  <c r="L122" i="3"/>
  <c r="H122" i="3"/>
  <c r="S122" i="3"/>
  <c r="AA122" i="3"/>
  <c r="K122" i="3"/>
  <c r="W122" i="3"/>
  <c r="Z129" i="3"/>
  <c r="V129" i="3"/>
  <c r="R129" i="3"/>
  <c r="N129" i="3"/>
  <c r="J129" i="3"/>
  <c r="F129" i="3"/>
  <c r="AB129" i="3"/>
  <c r="X129" i="3"/>
  <c r="T129" i="3"/>
  <c r="P129" i="3"/>
  <c r="L129" i="3"/>
  <c r="H129" i="3"/>
  <c r="W129" i="3"/>
  <c r="O129" i="3"/>
  <c r="G129" i="3"/>
  <c r="AC129" i="3"/>
  <c r="U129" i="3"/>
  <c r="M129" i="3"/>
  <c r="AA129" i="3"/>
  <c r="S129" i="3"/>
  <c r="K129" i="3"/>
  <c r="Q129" i="3"/>
  <c r="G88" i="3"/>
  <c r="K88" i="3"/>
  <c r="O88" i="3"/>
  <c r="S88" i="3"/>
  <c r="W88" i="3"/>
  <c r="AA88" i="3"/>
  <c r="G106" i="3"/>
  <c r="M106" i="3"/>
  <c r="R106" i="3"/>
  <c r="W106" i="3"/>
  <c r="AA109" i="3"/>
  <c r="W109" i="3"/>
  <c r="S109" i="3"/>
  <c r="O109" i="3"/>
  <c r="K109" i="3"/>
  <c r="G109" i="3"/>
  <c r="J109" i="3"/>
  <c r="P109" i="3"/>
  <c r="U109" i="3"/>
  <c r="Z109" i="3"/>
  <c r="AC111" i="3"/>
  <c r="Y111" i="3"/>
  <c r="U111" i="3"/>
  <c r="Q111" i="3"/>
  <c r="M111" i="3"/>
  <c r="I111" i="3"/>
  <c r="H111" i="3"/>
  <c r="N111" i="3"/>
  <c r="S111" i="3"/>
  <c r="X111" i="3"/>
  <c r="H112" i="3"/>
  <c r="M112" i="3"/>
  <c r="S112" i="3"/>
  <c r="X112" i="3"/>
  <c r="I117" i="3"/>
  <c r="Q117" i="3"/>
  <c r="AB127" i="3"/>
  <c r="X127" i="3"/>
  <c r="T127" i="3"/>
  <c r="P127" i="3"/>
  <c r="L127" i="3"/>
  <c r="H127" i="3"/>
  <c r="Z127" i="3"/>
  <c r="V127" i="3"/>
  <c r="R127" i="3"/>
  <c r="N127" i="3"/>
  <c r="J127" i="3"/>
  <c r="F127" i="3"/>
  <c r="AA127" i="3"/>
  <c r="S127" i="3"/>
  <c r="K127" i="3"/>
  <c r="Y127" i="3"/>
  <c r="Q127" i="3"/>
  <c r="I127" i="3"/>
  <c r="W127" i="3"/>
  <c r="O127" i="3"/>
  <c r="G127" i="3"/>
  <c r="AC136" i="3"/>
  <c r="Y136" i="3"/>
  <c r="U136" i="3"/>
  <c r="Q136" i="3"/>
  <c r="M136" i="3"/>
  <c r="I136" i="3"/>
  <c r="AB136" i="3"/>
  <c r="X136" i="3"/>
  <c r="T136" i="3"/>
  <c r="P136" i="3"/>
  <c r="L136" i="3"/>
  <c r="H136" i="3"/>
  <c r="AA136" i="3"/>
  <c r="W136" i="3"/>
  <c r="S136" i="3"/>
  <c r="O136" i="3"/>
  <c r="K136" i="3"/>
  <c r="G136" i="3"/>
  <c r="Z136" i="3"/>
  <c r="J136" i="3"/>
  <c r="V136" i="3"/>
  <c r="F136" i="3"/>
  <c r="R136" i="3"/>
  <c r="I88" i="3"/>
  <c r="M88" i="3"/>
  <c r="Q88" i="3"/>
  <c r="U88" i="3"/>
  <c r="Y88" i="3"/>
  <c r="AB106" i="3"/>
  <c r="X106" i="3"/>
  <c r="T106" i="3"/>
  <c r="P106" i="3"/>
  <c r="L106" i="3"/>
  <c r="H106" i="3"/>
  <c r="J106" i="3"/>
  <c r="O106" i="3"/>
  <c r="U106" i="3"/>
  <c r="Z106" i="3"/>
  <c r="Z112" i="3"/>
  <c r="V112" i="3"/>
  <c r="R112" i="3"/>
  <c r="N112" i="3"/>
  <c r="J112" i="3"/>
  <c r="F112" i="3"/>
  <c r="K112" i="3"/>
  <c r="P112" i="3"/>
  <c r="U112" i="3"/>
  <c r="AA112" i="3"/>
  <c r="AB117" i="3"/>
  <c r="X117" i="3"/>
  <c r="T117" i="3"/>
  <c r="P117" i="3"/>
  <c r="L117" i="3"/>
  <c r="H117" i="3"/>
  <c r="AA117" i="3"/>
  <c r="W117" i="3"/>
  <c r="S117" i="3"/>
  <c r="O117" i="3"/>
  <c r="K117" i="3"/>
  <c r="G117" i="3"/>
  <c r="M117" i="3"/>
  <c r="U117" i="3"/>
  <c r="AC117" i="3"/>
  <c r="Z133" i="3"/>
  <c r="V133" i="3"/>
  <c r="R133" i="3"/>
  <c r="N133" i="3"/>
  <c r="J133" i="3"/>
  <c r="F133" i="3"/>
  <c r="AB133" i="3"/>
  <c r="X133" i="3"/>
  <c r="T133" i="3"/>
  <c r="P133" i="3"/>
  <c r="L133" i="3"/>
  <c r="H133" i="3"/>
  <c r="Y133" i="3"/>
  <c r="Q133" i="3"/>
  <c r="I133" i="3"/>
  <c r="W133" i="3"/>
  <c r="O133" i="3"/>
  <c r="G133" i="3"/>
  <c r="AC133" i="3"/>
  <c r="U133" i="3"/>
  <c r="M133" i="3"/>
  <c r="AA133" i="3"/>
  <c r="G121" i="3"/>
  <c r="K121" i="3"/>
  <c r="O121" i="3"/>
  <c r="S121" i="3"/>
  <c r="W121" i="3"/>
  <c r="AA121" i="3"/>
  <c r="I125" i="3"/>
  <c r="Q125" i="3"/>
  <c r="Y125" i="3"/>
  <c r="F130" i="3"/>
  <c r="N130" i="3"/>
  <c r="V130" i="3"/>
  <c r="I131" i="3"/>
  <c r="Q131" i="3"/>
  <c r="Y131" i="3"/>
  <c r="H134" i="3"/>
  <c r="AB135" i="3"/>
  <c r="X135" i="3"/>
  <c r="T135" i="3"/>
  <c r="P135" i="3"/>
  <c r="L135" i="3"/>
  <c r="H135" i="3"/>
  <c r="AA135" i="3"/>
  <c r="W135" i="3"/>
  <c r="S135" i="3"/>
  <c r="O135" i="3"/>
  <c r="K135" i="3"/>
  <c r="G135" i="3"/>
  <c r="Z135" i="3"/>
  <c r="V135" i="3"/>
  <c r="R135" i="3"/>
  <c r="N135" i="3"/>
  <c r="J135" i="3"/>
  <c r="F135" i="3"/>
  <c r="U135" i="3"/>
  <c r="H121" i="3"/>
  <c r="L121" i="3"/>
  <c r="P121" i="3"/>
  <c r="T121" i="3"/>
  <c r="X121" i="3"/>
  <c r="AB121" i="3"/>
  <c r="K125" i="3"/>
  <c r="S125" i="3"/>
  <c r="H130" i="3"/>
  <c r="P130" i="3"/>
  <c r="K131" i="3"/>
  <c r="S131" i="3"/>
  <c r="AA134" i="3"/>
  <c r="W134" i="3"/>
  <c r="S134" i="3"/>
  <c r="O134" i="3"/>
  <c r="K134" i="3"/>
  <c r="G134" i="3"/>
  <c r="Z134" i="3"/>
  <c r="V134" i="3"/>
  <c r="R134" i="3"/>
  <c r="N134" i="3"/>
  <c r="J134" i="3"/>
  <c r="AC134" i="3"/>
  <c r="Y134" i="3"/>
  <c r="U134" i="3"/>
  <c r="Q134" i="3"/>
  <c r="M134" i="3"/>
  <c r="I134" i="3"/>
  <c r="L134" i="3"/>
  <c r="AB134" i="3"/>
  <c r="I121" i="3"/>
  <c r="M121" i="3"/>
  <c r="Q121" i="3"/>
  <c r="U121" i="3"/>
  <c r="Y121" i="3"/>
  <c r="Z125" i="3"/>
  <c r="V125" i="3"/>
  <c r="R125" i="3"/>
  <c r="N125" i="3"/>
  <c r="J125" i="3"/>
  <c r="F125" i="3"/>
  <c r="AB125" i="3"/>
  <c r="X125" i="3"/>
  <c r="T125" i="3"/>
  <c r="P125" i="3"/>
  <c r="L125" i="3"/>
  <c r="H125" i="3"/>
  <c r="M125" i="3"/>
  <c r="U125" i="3"/>
  <c r="AC125" i="3"/>
  <c r="AA130" i="3"/>
  <c r="W130" i="3"/>
  <c r="S130" i="3"/>
  <c r="O130" i="3"/>
  <c r="K130" i="3"/>
  <c r="G130" i="3"/>
  <c r="AC130" i="3"/>
  <c r="Y130" i="3"/>
  <c r="U130" i="3"/>
  <c r="Q130" i="3"/>
  <c r="M130" i="3"/>
  <c r="I130" i="3"/>
  <c r="J130" i="3"/>
  <c r="R130" i="3"/>
  <c r="Z130" i="3"/>
  <c r="AB131" i="3"/>
  <c r="X131" i="3"/>
  <c r="T131" i="3"/>
  <c r="P131" i="3"/>
  <c r="L131" i="3"/>
  <c r="H131" i="3"/>
  <c r="Z131" i="3"/>
  <c r="V131" i="3"/>
  <c r="R131" i="3"/>
  <c r="N131" i="3"/>
  <c r="J131" i="3"/>
  <c r="F131" i="3"/>
  <c r="M131" i="3"/>
  <c r="U131" i="3"/>
  <c r="AC131" i="3"/>
  <c r="G124" i="3"/>
  <c r="K124" i="3"/>
  <c r="O124" i="3"/>
  <c r="S124" i="3"/>
  <c r="W124" i="3"/>
  <c r="AA124" i="3"/>
  <c r="G128" i="3"/>
  <c r="K128" i="3"/>
  <c r="O128" i="3"/>
  <c r="S128" i="3"/>
  <c r="W128" i="3"/>
  <c r="AA128" i="3"/>
  <c r="G132" i="3"/>
  <c r="K132" i="3"/>
  <c r="O132" i="3"/>
  <c r="S132" i="3"/>
  <c r="W132" i="3"/>
  <c r="AA132" i="3"/>
  <c r="I124" i="3"/>
  <c r="M124" i="3"/>
  <c r="Q124" i="3"/>
  <c r="U124" i="3"/>
  <c r="Y124" i="3"/>
  <c r="I128" i="3"/>
  <c r="M128" i="3"/>
  <c r="Q128" i="3"/>
  <c r="U128" i="3"/>
  <c r="Y128" i="3"/>
  <c r="I132" i="3"/>
  <c r="M132" i="3"/>
  <c r="Q132" i="3"/>
  <c r="U132" i="3"/>
  <c r="Y132" i="3"/>
  <c r="C14" i="2" l="1"/>
  <c r="B11" i="2" l="1"/>
  <c r="C11" i="2" l="1"/>
  <c r="C18" i="2" s="1"/>
  <c r="C19" i="2" l="1"/>
  <c r="C15" i="2"/>
  <c r="C22" i="2" l="1"/>
  <c r="C23" i="2" s="1"/>
</calcChain>
</file>

<file path=xl/sharedStrings.xml><?xml version="1.0" encoding="utf-8"?>
<sst xmlns="http://schemas.openxmlformats.org/spreadsheetml/2006/main" count="343" uniqueCount="67">
  <si>
    <t>Personalamt Kanton Solothurn</t>
  </si>
  <si>
    <t xml:space="preserve"> </t>
  </si>
  <si>
    <t>ohne Leistungsanteil</t>
  </si>
  <si>
    <t>Das Zustimmungsverfahren bei den Personalverbänden zur Erstreckung der Lohnanstiegsdauer ist noch ausstehend.</t>
  </si>
  <si>
    <t>LK</t>
  </si>
  <si>
    <t>Anlaufstufen</t>
  </si>
  <si>
    <t>Erfahrungsstufen</t>
  </si>
  <si>
    <t>Anstieg 3,5%</t>
  </si>
  <si>
    <t>Anstieg 2,5%</t>
  </si>
  <si>
    <t>Anstieg 1,25%</t>
  </si>
  <si>
    <t>GL 5/93</t>
  </si>
  <si>
    <t>GL 97</t>
  </si>
  <si>
    <t>BL 1995</t>
  </si>
  <si>
    <t>BL 1997</t>
  </si>
  <si>
    <t>A1</t>
  </si>
  <si>
    <t>A2</t>
  </si>
  <si>
    <t>A3</t>
  </si>
  <si>
    <t>E0</t>
  </si>
  <si>
    <t>E1</t>
  </si>
  <si>
    <t>E2</t>
  </si>
  <si>
    <t>E3</t>
  </si>
  <si>
    <t>E4</t>
  </si>
  <si>
    <t>E5</t>
  </si>
  <si>
    <t>E6</t>
  </si>
  <si>
    <t>E7</t>
  </si>
  <si>
    <t>E8</t>
  </si>
  <si>
    <t>E9</t>
  </si>
  <si>
    <t>E10</t>
  </si>
  <si>
    <t>E11</t>
  </si>
  <si>
    <t>E12</t>
  </si>
  <si>
    <t>E13</t>
  </si>
  <si>
    <t>E14</t>
  </si>
  <si>
    <t>E15</t>
  </si>
  <si>
    <t>E16</t>
  </si>
  <si>
    <t>E17</t>
  </si>
  <si>
    <t>E18</t>
  </si>
  <si>
    <t>E19</t>
  </si>
  <si>
    <t>E20</t>
  </si>
  <si>
    <t>100 Pt</t>
  </si>
  <si>
    <t>1,008 Pt</t>
  </si>
  <si>
    <t>Legende:GL = Grundlohn (gem. Besoldungsverordnungen, KRB vom 30.10.96) , ohne 13. Mtl. ohne Teuerungszulage</t>
  </si>
  <si>
    <t>Teuerungsindex (Basis Mai 93=100 Pt.)</t>
  </si>
  <si>
    <t>nur diesen Indizes verändern!</t>
  </si>
  <si>
    <t xml:space="preserve">             LK = Lohnklasse, A1 - A3 = Anlaufstufen, E1 - E20 Erfahrungsstufen </t>
  </si>
  <si>
    <t>Lohnbeträge &lt; 3000.- netto/Mt, mit PK-Abzug</t>
  </si>
  <si>
    <t>Lohnklasse</t>
  </si>
  <si>
    <t>ES</t>
  </si>
  <si>
    <t>Anstieg?</t>
  </si>
  <si>
    <t>Erhalten Sie einen Stufenanstieg?</t>
  </si>
  <si>
    <t>Ja</t>
  </si>
  <si>
    <t>Nein</t>
  </si>
  <si>
    <t>Arbeitspensum</t>
  </si>
  <si>
    <t>Jahreslohn inkl. 13. Monatslohn</t>
  </si>
  <si>
    <t>Monatslohn exkl. 13. Monatslohn</t>
  </si>
  <si>
    <t>Differenz zu Vorjahr</t>
  </si>
  <si>
    <t>Berechnung Lohndifferenz Bruttolohn bei Jahreswechsel</t>
  </si>
  <si>
    <t>Zur Berechnung des Bruttolohnes ab dem neuen Jahr erfassen Sie bitte die Lohnklasse, Erfahrungsstufe und das Pensum, in welcher Sie aktuell entlöhnt wurden. Diese Angaben können Sie Ihrer Lohnabrechnung entnehmen, welche Sie auf dem Postweg erhalten. Beantworten Sie zudem die Frage, ob Sie einen Stufenanstieg gemäss GAV erhalten werden. 
Bitte beachten Sie, dass sich die Angaben auf die Lohntabelle der Verwaltung beziehen. Die Lohnbeträge werden auf 5 Rappen gerundet.</t>
  </si>
  <si>
    <t>ohne Leistungsanteil, Feiertags- und Ferienentschädigung</t>
  </si>
  <si>
    <t>5.12.2023/rj</t>
  </si>
  <si>
    <t>Lohntabelle 2024</t>
  </si>
  <si>
    <r>
      <t>Jahreslöhne</t>
    </r>
    <r>
      <rPr>
        <sz val="10"/>
        <rFont val="Arial"/>
        <family val="2"/>
      </rPr>
      <t>. Bruttolöhne inkl. 13. Monatslohn, inkl. Teuerungszulagen von 123.1068 Punkte (Basisindex Mai 1993 = 100 Punkte)</t>
    </r>
  </si>
  <si>
    <t>Lohnbeträge &lt; 3000.- netto/Mt, mit Risiko-PK (39000)</t>
  </si>
  <si>
    <t>Teuerungsausgleich Monat Mai 2023 gem. Landesindex der Konsumentenpreise (Basis Mai 93=100 Punkte)</t>
  </si>
  <si>
    <t>Lohnbeträge &lt; 3000.- netto/Mt, mit PK-Abzug (40224)</t>
  </si>
  <si>
    <r>
      <t>Monatslöhne</t>
    </r>
    <r>
      <rPr>
        <sz val="10"/>
        <rFont val="Arial"/>
        <family val="2"/>
      </rPr>
      <t>. Bruttolöhne ohne 13. Monatslohn, inkl. Teuerungszulagen von 123.1068 Punkte (Basisindex Mai 1993 = 100 Punkte)</t>
    </r>
  </si>
  <si>
    <r>
      <t>Stundenlöhne</t>
    </r>
    <r>
      <rPr>
        <sz val="10"/>
        <rFont val="Arial"/>
        <family val="2"/>
      </rPr>
      <t>. Bruttolöhne inkl. 13. Monatslohn, inkl. Teuerungszulagen von 123.1068 Punkte (Basisindex Mai 1993 = 100 Punkte)</t>
    </r>
  </si>
  <si>
    <t>19.11.2024 / rj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</si>
</sst>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m/yy"/>
    <numFmt numFmtId="165" formatCode="0.0000"/>
    <numFmt numFmtId="166" formatCode="0.000"/>
    <numFmt numFmtId="167" formatCode="&quot;Erfahrungsstufe&quot;\ 0"/>
    <numFmt numFmtId="168" formatCode="&quot;Erfahrungsstufe ab &quot;0"/>
    <numFmt numFmtId="170" formatCode="&quot;Bruttolohn ab &quot;0&quot;: Teuerungsindex 123.1068&quot;"/>
    <numFmt numFmtId="171" formatCode="&quot;Bruttolohn im &quot;0&quot;: Teuerungsindex 123.1068&quot;"/>
  </numFmts>
  <fonts count="13" x14ac:knownFonts="1">
    <font>
      <sz val="11"/>
      <color theme="1"/>
      <name val="Frutiger LT Com 55 Roman"/>
      <family val="2"/>
      <scheme val="minor"/>
    </font>
    <font>
      <sz val="8"/>
      <name val="Modern"/>
      <family val="3"/>
      <charset val="255"/>
    </font>
    <font>
      <sz val="8"/>
      <name val="Arial"/>
      <family val="2"/>
    </font>
    <font>
      <sz val="10"/>
      <name val="Arial"/>
      <family val="2"/>
    </font>
    <font>
      <b/>
      <sz val="14"/>
      <name val="Arial"/>
      <family val="2"/>
    </font>
    <font>
      <b/>
      <sz val="10"/>
      <name val="Arial"/>
      <family val="2"/>
    </font>
    <font>
      <sz val="10"/>
      <color rgb="FFFF0000"/>
      <name val="Arial"/>
      <family val="2"/>
    </font>
    <font>
      <b/>
      <sz val="9"/>
      <name val="Arial"/>
      <family val="2"/>
    </font>
    <font>
      <sz val="9"/>
      <name val="Arial"/>
      <family val="2"/>
    </font>
    <font>
      <b/>
      <sz val="8"/>
      <name val="Arial"/>
      <family val="2"/>
    </font>
    <font>
      <sz val="8"/>
      <color rgb="FFFF0000"/>
      <name val="Arial"/>
      <family val="2"/>
    </font>
    <font>
      <sz val="12"/>
      <name val="Arial"/>
      <family val="2"/>
    </font>
    <font>
      <b/>
      <sz val="12"/>
      <name val="Arial"/>
      <family val="2"/>
    </font>
  </fonts>
  <fills count="11">
    <fill>
      <patternFill patternType="none"/>
    </fill>
    <fill>
      <patternFill patternType="gray125"/>
    </fill>
    <fill>
      <patternFill patternType="solid">
        <fgColor indexed="9"/>
        <bgColor indexed="26"/>
      </patternFill>
    </fill>
    <fill>
      <patternFill patternType="solid">
        <fgColor indexed="13"/>
        <bgColor indexed="34"/>
      </patternFill>
    </fill>
    <fill>
      <patternFill patternType="solid">
        <fgColor indexed="22"/>
        <bgColor indexed="55"/>
      </patternFill>
    </fill>
    <fill>
      <patternFill patternType="solid">
        <fgColor theme="6" tint="0.59996337778862885"/>
        <bgColor indexed="64"/>
      </patternFill>
    </fill>
    <fill>
      <patternFill patternType="solid">
        <fgColor theme="6" tint="0.59999389629810485"/>
        <bgColor indexed="64"/>
      </patternFill>
    </fill>
    <fill>
      <patternFill patternType="solid">
        <fgColor rgb="FF00B0F0"/>
        <bgColor indexed="49"/>
      </patternFill>
    </fill>
    <fill>
      <patternFill patternType="solid">
        <fgColor theme="0" tint="-0.14999847407452621"/>
        <bgColor indexed="49"/>
      </patternFill>
    </fill>
    <fill>
      <patternFill patternType="solid">
        <fgColor theme="0" tint="-0.14999847407452621"/>
        <bgColor indexed="64"/>
      </patternFill>
    </fill>
    <fill>
      <patternFill patternType="solid">
        <fgColor rgb="FF00B0F0"/>
        <bgColor indexed="64"/>
      </patternFill>
    </fill>
  </fills>
  <borders count="39">
    <border>
      <left/>
      <right/>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8"/>
      </top>
      <bottom/>
      <diagonal/>
    </border>
    <border>
      <left/>
      <right/>
      <top style="medium">
        <color indexed="8"/>
      </top>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style="thin">
        <color indexed="8"/>
      </left>
      <right style="medium">
        <color indexed="8"/>
      </right>
      <top/>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40">
    <xf numFmtId="0" fontId="0" fillId="0" borderId="0" xfId="0"/>
    <xf numFmtId="1" fontId="2" fillId="0" borderId="0" xfId="0" applyNumberFormat="1" applyFont="1"/>
    <xf numFmtId="0" fontId="3" fillId="0" borderId="0" xfId="0" applyFont="1"/>
    <xf numFmtId="1" fontId="3" fillId="0" borderId="0" xfId="0" applyNumberFormat="1" applyFont="1"/>
    <xf numFmtId="14" fontId="2" fillId="0" borderId="0" xfId="0" applyNumberFormat="1" applyFont="1"/>
    <xf numFmtId="164" fontId="2" fillId="0" borderId="0" xfId="0" applyNumberFormat="1" applyFont="1"/>
    <xf numFmtId="1" fontId="0" fillId="0" borderId="0" xfId="0" applyNumberFormat="1"/>
    <xf numFmtId="0" fontId="4" fillId="0" borderId="0" xfId="0" applyFont="1"/>
    <xf numFmtId="0" fontId="5" fillId="0" borderId="0" xfId="0" applyFont="1"/>
    <xf numFmtId="0" fontId="3" fillId="0" borderId="0" xfId="0" applyFont="1" applyAlignment="1">
      <alignment horizontal="left"/>
    </xf>
    <xf numFmtId="1" fontId="6" fillId="0" borderId="0" xfId="0" applyNumberFormat="1" applyFont="1"/>
    <xf numFmtId="0" fontId="6" fillId="0" borderId="0" xfId="0" applyFont="1"/>
    <xf numFmtId="0" fontId="7" fillId="0" borderId="4" xfId="0" applyFont="1" applyBorder="1" applyAlignment="1">
      <alignment horizontal="left"/>
    </xf>
    <xf numFmtId="0" fontId="8" fillId="0" borderId="4" xfId="0" applyFont="1" applyBorder="1"/>
    <xf numFmtId="0" fontId="7" fillId="0" borderId="4" xfId="0" applyFont="1" applyBorder="1"/>
    <xf numFmtId="1" fontId="8" fillId="0" borderId="5" xfId="0" applyNumberFormat="1" applyFont="1" applyBorder="1"/>
    <xf numFmtId="1" fontId="7" fillId="0" borderId="4" xfId="0" applyNumberFormat="1" applyFont="1" applyBorder="1"/>
    <xf numFmtId="0" fontId="8" fillId="0" borderId="5" xfId="0" applyFont="1" applyBorder="1"/>
    <xf numFmtId="2" fontId="8" fillId="0" borderId="6" xfId="0" applyNumberFormat="1" applyFont="1" applyBorder="1"/>
    <xf numFmtId="2" fontId="8" fillId="0" borderId="7" xfId="0" applyNumberFormat="1" applyFont="1" applyBorder="1"/>
    <xf numFmtId="0" fontId="7" fillId="0" borderId="8" xfId="0" applyFont="1" applyBorder="1"/>
    <xf numFmtId="0" fontId="8" fillId="0" borderId="9" xfId="0" applyFont="1" applyBorder="1"/>
    <xf numFmtId="1" fontId="8" fillId="0" borderId="10" xfId="0" applyNumberFormat="1" applyFont="1" applyBorder="1"/>
    <xf numFmtId="1" fontId="8" fillId="0" borderId="9" xfId="0" applyNumberFormat="1" applyFont="1" applyBorder="1"/>
    <xf numFmtId="0" fontId="8" fillId="0" borderId="10" xfId="0" applyFont="1" applyBorder="1"/>
    <xf numFmtId="0" fontId="8" fillId="0" borderId="11" xfId="0" applyFont="1" applyBorder="1"/>
    <xf numFmtId="2" fontId="8" fillId="0" borderId="10" xfId="0" applyNumberFormat="1" applyFont="1" applyBorder="1"/>
    <xf numFmtId="2" fontId="8" fillId="0" borderId="12" xfId="0" applyNumberFormat="1" applyFont="1" applyBorder="1"/>
    <xf numFmtId="0" fontId="8" fillId="0" borderId="13" xfId="0" applyFont="1" applyBorder="1"/>
    <xf numFmtId="0" fontId="8" fillId="0" borderId="14" xfId="0" applyFont="1" applyBorder="1"/>
    <xf numFmtId="1" fontId="8" fillId="0" borderId="15" xfId="0" applyNumberFormat="1" applyFont="1" applyBorder="1"/>
    <xf numFmtId="1" fontId="8" fillId="0" borderId="16" xfId="0" applyNumberFormat="1" applyFont="1" applyBorder="1"/>
    <xf numFmtId="1" fontId="8" fillId="0" borderId="14" xfId="0" applyNumberFormat="1" applyFont="1" applyBorder="1"/>
    <xf numFmtId="0" fontId="8" fillId="0" borderId="15" xfId="0" applyFont="1" applyBorder="1"/>
    <xf numFmtId="0" fontId="8" fillId="0" borderId="17" xfId="0" applyFont="1" applyBorder="1"/>
    <xf numFmtId="2" fontId="8" fillId="0" borderId="15" xfId="0" applyNumberFormat="1" applyFont="1" applyBorder="1"/>
    <xf numFmtId="0" fontId="8" fillId="0" borderId="18" xfId="0" applyFont="1" applyBorder="1"/>
    <xf numFmtId="17" fontId="8" fillId="0" borderId="14" xfId="0" applyNumberFormat="1" applyFont="1" applyBorder="1"/>
    <xf numFmtId="2" fontId="8" fillId="0" borderId="19" xfId="0" applyNumberFormat="1" applyFont="1" applyBorder="1"/>
    <xf numFmtId="0" fontId="8" fillId="0" borderId="20" xfId="0" applyFont="1" applyBorder="1"/>
    <xf numFmtId="1" fontId="8" fillId="0" borderId="21" xfId="0" applyNumberFormat="1" applyFont="1" applyBorder="1"/>
    <xf numFmtId="1" fontId="8" fillId="0" borderId="22" xfId="0" applyNumberFormat="1" applyFont="1" applyBorder="1"/>
    <xf numFmtId="1" fontId="8" fillId="2" borderId="22" xfId="0" applyNumberFormat="1" applyFont="1" applyFill="1" applyBorder="1"/>
    <xf numFmtId="1" fontId="8" fillId="0" borderId="11" xfId="0" applyNumberFormat="1" applyFont="1" applyBorder="1"/>
    <xf numFmtId="1" fontId="8" fillId="0" borderId="23" xfId="0" applyNumberFormat="1" applyFont="1" applyBorder="1"/>
    <xf numFmtId="0" fontId="8" fillId="0" borderId="24" xfId="0" applyFont="1" applyBorder="1"/>
    <xf numFmtId="0" fontId="8" fillId="0" borderId="25" xfId="0" applyFont="1" applyBorder="1"/>
    <xf numFmtId="1" fontId="8" fillId="2" borderId="21" xfId="0" applyNumberFormat="1" applyFont="1" applyFill="1" applyBorder="1"/>
    <xf numFmtId="1" fontId="8" fillId="0" borderId="20" xfId="0" applyNumberFormat="1" applyFont="1" applyBorder="1"/>
    <xf numFmtId="0" fontId="8" fillId="0" borderId="26" xfId="0" applyFont="1" applyBorder="1"/>
    <xf numFmtId="1" fontId="8" fillId="0" borderId="26" xfId="0" applyNumberFormat="1" applyFont="1" applyBorder="1"/>
    <xf numFmtId="1" fontId="8" fillId="0" borderId="27" xfId="0" applyNumberFormat="1" applyFont="1" applyBorder="1"/>
    <xf numFmtId="1" fontId="8" fillId="0" borderId="28" xfId="0" applyNumberFormat="1" applyFont="1" applyBorder="1"/>
    <xf numFmtId="1" fontId="8" fillId="0" borderId="29" xfId="0" applyNumberFormat="1" applyFont="1" applyBorder="1"/>
    <xf numFmtId="0" fontId="8" fillId="0" borderId="30" xfId="0" applyFont="1" applyBorder="1"/>
    <xf numFmtId="0" fontId="2" fillId="0" borderId="0" xfId="0" applyFont="1"/>
    <xf numFmtId="2" fontId="2" fillId="0" borderId="0" xfId="0" applyNumberFormat="1" applyFont="1"/>
    <xf numFmtId="0" fontId="9" fillId="0" borderId="31" xfId="0" applyFont="1" applyBorder="1" applyAlignment="1">
      <alignment horizontal="left"/>
    </xf>
    <xf numFmtId="1" fontId="8" fillId="0" borderId="32" xfId="0" applyNumberFormat="1" applyFont="1" applyBorder="1"/>
    <xf numFmtId="1" fontId="2" fillId="0" borderId="33" xfId="0" applyNumberFormat="1" applyFont="1" applyBorder="1"/>
    <xf numFmtId="165" fontId="9" fillId="3" borderId="31" xfId="0" applyNumberFormat="1" applyFont="1" applyFill="1" applyBorder="1"/>
    <xf numFmtId="0" fontId="9" fillId="0" borderId="0" xfId="0" applyFont="1"/>
    <xf numFmtId="166" fontId="7" fillId="0" borderId="0" xfId="0" applyNumberFormat="1" applyFont="1"/>
    <xf numFmtId="1" fontId="8" fillId="0" borderId="0" xfId="0" applyNumberFormat="1" applyFont="1"/>
    <xf numFmtId="0" fontId="8" fillId="0" borderId="0" xfId="0" applyFont="1"/>
    <xf numFmtId="2" fontId="2" fillId="4" borderId="0" xfId="0" applyNumberFormat="1" applyFont="1" applyFill="1"/>
    <xf numFmtId="2" fontId="9" fillId="0" borderId="0" xfId="0" applyNumberFormat="1" applyFont="1"/>
    <xf numFmtId="0" fontId="2" fillId="0" borderId="14" xfId="0" applyFont="1" applyBorder="1"/>
    <xf numFmtId="17" fontId="2" fillId="0" borderId="14" xfId="0" applyNumberFormat="1" applyFont="1" applyBorder="1"/>
    <xf numFmtId="1" fontId="2" fillId="0" borderId="15" xfId="0" applyNumberFormat="1" applyFont="1" applyBorder="1"/>
    <xf numFmtId="1" fontId="2" fillId="0" borderId="16" xfId="0" applyNumberFormat="1" applyFont="1" applyBorder="1"/>
    <xf numFmtId="1" fontId="2" fillId="0" borderId="14" xfId="0" applyNumberFormat="1" applyFont="1" applyBorder="1"/>
    <xf numFmtId="0" fontId="2" fillId="0" borderId="15" xfId="0" applyFont="1" applyBorder="1"/>
    <xf numFmtId="0" fontId="2" fillId="0" borderId="18" xfId="0" applyFont="1" applyBorder="1"/>
    <xf numFmtId="0" fontId="2" fillId="0" borderId="20" xfId="0" applyFont="1" applyBorder="1"/>
    <xf numFmtId="1" fontId="2" fillId="0" borderId="21" xfId="0" applyNumberFormat="1" applyFont="1" applyBorder="1"/>
    <xf numFmtId="1" fontId="2" fillId="0" borderId="22" xfId="0" applyNumberFormat="1" applyFont="1" applyBorder="1"/>
    <xf numFmtId="2" fontId="2" fillId="0" borderId="22" xfId="0" applyNumberFormat="1" applyFont="1" applyBorder="1"/>
    <xf numFmtId="2" fontId="2" fillId="2" borderId="22" xfId="0" applyNumberFormat="1" applyFont="1" applyFill="1" applyBorder="1"/>
    <xf numFmtId="2" fontId="2" fillId="0" borderId="23" xfId="0" applyNumberFormat="1" applyFont="1" applyBorder="1"/>
    <xf numFmtId="0" fontId="2" fillId="0" borderId="24" xfId="0" applyFont="1" applyBorder="1"/>
    <xf numFmtId="0" fontId="2" fillId="0" borderId="25" xfId="0" applyFont="1" applyBorder="1"/>
    <xf numFmtId="2" fontId="2" fillId="0" borderId="21" xfId="0" applyNumberFormat="1" applyFont="1" applyBorder="1"/>
    <xf numFmtId="2" fontId="2" fillId="2" borderId="21" xfId="0" applyNumberFormat="1" applyFont="1" applyFill="1" applyBorder="1"/>
    <xf numFmtId="1" fontId="2" fillId="0" borderId="20" xfId="0" applyNumberFormat="1" applyFont="1" applyBorder="1"/>
    <xf numFmtId="1" fontId="2" fillId="0" borderId="23" xfId="0" applyNumberFormat="1" applyFont="1" applyBorder="1"/>
    <xf numFmtId="2" fontId="2" fillId="0" borderId="20" xfId="0" applyNumberFormat="1" applyFont="1" applyBorder="1"/>
    <xf numFmtId="0" fontId="2" fillId="0" borderId="26" xfId="0" applyFont="1" applyBorder="1"/>
    <xf numFmtId="1" fontId="2" fillId="0" borderId="26" xfId="0" applyNumberFormat="1" applyFont="1" applyBorder="1"/>
    <xf numFmtId="1" fontId="2" fillId="0" borderId="34" xfId="0" applyNumberFormat="1" applyFont="1" applyBorder="1"/>
    <xf numFmtId="1" fontId="2" fillId="0" borderId="27" xfId="0" applyNumberFormat="1" applyFont="1" applyBorder="1"/>
    <xf numFmtId="2" fontId="2" fillId="0" borderId="26" xfId="0" applyNumberFormat="1" applyFont="1" applyBorder="1"/>
    <xf numFmtId="2" fontId="2" fillId="0" borderId="27" xfId="0" applyNumberFormat="1" applyFont="1" applyBorder="1"/>
    <xf numFmtId="2" fontId="2" fillId="0" borderId="28" xfId="0" applyNumberFormat="1" applyFont="1" applyBorder="1"/>
    <xf numFmtId="0" fontId="2" fillId="0" borderId="30" xfId="0" applyFont="1" applyBorder="1"/>
    <xf numFmtId="165" fontId="9" fillId="0" borderId="31" xfId="0" applyNumberFormat="1" applyFont="1" applyBorder="1"/>
    <xf numFmtId="0" fontId="8" fillId="0" borderId="6" xfId="0" applyFont="1" applyBorder="1"/>
    <xf numFmtId="0" fontId="7" fillId="0" borderId="35" xfId="0" applyFont="1" applyBorder="1"/>
    <xf numFmtId="0" fontId="3" fillId="0" borderId="0" xfId="0" applyFont="1" applyAlignment="1">
      <alignment vertical="center"/>
    </xf>
    <xf numFmtId="0" fontId="11" fillId="0" borderId="2" xfId="0" applyFont="1" applyBorder="1" applyAlignment="1">
      <alignment vertical="center"/>
    </xf>
    <xf numFmtId="0" fontId="11" fillId="0" borderId="1" xfId="0" applyFont="1" applyBorder="1" applyAlignment="1">
      <alignment vertical="center"/>
    </xf>
    <xf numFmtId="0" fontId="3" fillId="0" borderId="0" xfId="0" applyFont="1" applyAlignment="1">
      <alignment horizontal="center" vertical="center"/>
    </xf>
    <xf numFmtId="0" fontId="11" fillId="0" borderId="37" xfId="0" applyFont="1" applyBorder="1" applyAlignment="1">
      <alignment vertical="center"/>
    </xf>
    <xf numFmtId="0" fontId="11" fillId="0" borderId="0" xfId="0" applyFont="1" applyAlignment="1">
      <alignment vertical="center"/>
    </xf>
    <xf numFmtId="4" fontId="11" fillId="0" borderId="36" xfId="0" applyNumberFormat="1" applyFont="1" applyBorder="1" applyAlignment="1">
      <alignment horizontal="right" vertical="center"/>
    </xf>
    <xf numFmtId="4" fontId="11" fillId="0" borderId="38" xfId="0" applyNumberFormat="1" applyFont="1" applyBorder="1" applyAlignment="1">
      <alignment horizontal="right" vertical="center"/>
    </xf>
    <xf numFmtId="4" fontId="12" fillId="0" borderId="36" xfId="0" applyNumberFormat="1" applyFont="1" applyBorder="1" applyAlignment="1">
      <alignment horizontal="right" vertical="center"/>
    </xf>
    <xf numFmtId="4" fontId="12" fillId="0" borderId="38" xfId="0" applyNumberFormat="1" applyFont="1" applyBorder="1" applyAlignment="1">
      <alignment horizontal="right" vertical="center"/>
    </xf>
    <xf numFmtId="0" fontId="3" fillId="0" borderId="0" xfId="0" applyFont="1" applyAlignment="1">
      <alignment horizontal="center"/>
    </xf>
    <xf numFmtId="0" fontId="12" fillId="0" borderId="0" xfId="0" applyFont="1"/>
    <xf numFmtId="0" fontId="11" fillId="0" borderId="38" xfId="0" applyFont="1" applyBorder="1" applyAlignment="1">
      <alignment horizontal="center" vertical="center"/>
    </xf>
    <xf numFmtId="0" fontId="11" fillId="5" borderId="3" xfId="0" applyFont="1" applyFill="1" applyBorder="1" applyAlignment="1" applyProtection="1">
      <alignment horizontal="center" vertical="center"/>
      <protection locked="0"/>
    </xf>
    <xf numFmtId="0" fontId="11" fillId="5" borderId="36" xfId="0" applyFont="1" applyFill="1" applyBorder="1" applyAlignment="1" applyProtection="1">
      <alignment horizontal="center" vertical="center"/>
      <protection locked="0"/>
    </xf>
    <xf numFmtId="10" fontId="11" fillId="6" borderId="36" xfId="0" applyNumberFormat="1" applyFont="1" applyFill="1" applyBorder="1" applyAlignment="1" applyProtection="1">
      <alignment horizontal="center" vertical="center"/>
      <protection locked="0"/>
    </xf>
    <xf numFmtId="167" fontId="11" fillId="0" borderId="1" xfId="0" applyNumberFormat="1" applyFont="1" applyBorder="1" applyAlignment="1">
      <alignment horizontal="left" vertical="center"/>
    </xf>
    <xf numFmtId="168" fontId="11" fillId="0" borderId="37" xfId="0" applyNumberFormat="1" applyFont="1" applyBorder="1" applyAlignment="1">
      <alignment horizontal="left" vertical="center"/>
    </xf>
    <xf numFmtId="2" fontId="8" fillId="0" borderId="0" xfId="0" applyNumberFormat="1" applyFont="1"/>
    <xf numFmtId="1" fontId="8" fillId="7" borderId="21" xfId="0" applyNumberFormat="1" applyFont="1" applyFill="1" applyBorder="1"/>
    <xf numFmtId="1" fontId="8" fillId="7" borderId="22" xfId="0" applyNumberFormat="1" applyFont="1" applyFill="1" applyBorder="1"/>
    <xf numFmtId="1" fontId="8" fillId="8" borderId="21" xfId="0" applyNumberFormat="1" applyFont="1" applyFill="1" applyBorder="1"/>
    <xf numFmtId="1" fontId="8" fillId="9" borderId="22" xfId="0" applyNumberFormat="1" applyFont="1" applyFill="1" applyBorder="1"/>
    <xf numFmtId="1" fontId="8" fillId="9" borderId="21" xfId="0" applyNumberFormat="1" applyFont="1" applyFill="1" applyBorder="1"/>
    <xf numFmtId="2" fontId="2" fillId="7" borderId="0" xfId="0" applyNumberFormat="1" applyFont="1" applyFill="1"/>
    <xf numFmtId="165" fontId="9" fillId="0" borderId="0" xfId="0" applyNumberFormat="1" applyFont="1"/>
    <xf numFmtId="1" fontId="2" fillId="0" borderId="11" xfId="0" applyNumberFormat="1" applyFont="1" applyBorder="1"/>
    <xf numFmtId="2" fontId="2" fillId="7" borderId="20" xfId="0" applyNumberFormat="1" applyFont="1" applyFill="1" applyBorder="1"/>
    <xf numFmtId="2" fontId="2" fillId="10" borderId="22" xfId="0" applyNumberFormat="1" applyFont="1" applyFill="1" applyBorder="1"/>
    <xf numFmtId="2" fontId="2" fillId="9" borderId="21" xfId="0" applyNumberFormat="1" applyFont="1" applyFill="1" applyBorder="1"/>
    <xf numFmtId="2" fontId="2" fillId="9" borderId="22" xfId="0" applyNumberFormat="1" applyFont="1" applyFill="1" applyBorder="1"/>
    <xf numFmtId="2" fontId="2" fillId="10" borderId="21" xfId="0" applyNumberFormat="1" applyFont="1" applyFill="1" applyBorder="1"/>
    <xf numFmtId="2" fontId="2" fillId="7" borderId="21" xfId="0" applyNumberFormat="1" applyFont="1" applyFill="1" applyBorder="1"/>
    <xf numFmtId="2" fontId="2" fillId="7" borderId="22" xfId="0" applyNumberFormat="1" applyFont="1" applyFill="1" applyBorder="1"/>
    <xf numFmtId="0" fontId="3" fillId="0" borderId="0" xfId="0" applyFont="1" applyAlignment="1">
      <alignment horizontal="left" vertical="top" wrapText="1"/>
    </xf>
    <xf numFmtId="170" fontId="12" fillId="0" borderId="2" xfId="0" applyNumberFormat="1" applyFont="1" applyBorder="1" applyAlignment="1">
      <alignment horizontal="left" vertical="center"/>
    </xf>
    <xf numFmtId="170" fontId="12" fillId="0" borderId="3" xfId="0" applyNumberFormat="1"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14" fontId="10" fillId="0" borderId="0" xfId="0" applyNumberFormat="1" applyFont="1" applyAlignment="1">
      <alignment horizontal="right"/>
    </xf>
    <xf numFmtId="171" fontId="12" fillId="0" borderId="2" xfId="0" applyNumberFormat="1" applyFont="1" applyBorder="1" applyAlignment="1">
      <alignment horizontal="left" vertical="center"/>
    </xf>
    <xf numFmtId="171" fontId="12" fillId="0" borderId="3" xfId="0" applyNumberFormat="1" applyFont="1" applyBorder="1" applyAlignment="1">
      <alignment horizontal="left" vertic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3</xdr:row>
      <xdr:rowOff>19050</xdr:rowOff>
    </xdr:from>
    <xdr:to>
      <xdr:col>14</xdr:col>
      <xdr:colOff>552450</xdr:colOff>
      <xdr:row>8</xdr:row>
      <xdr:rowOff>238125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029325" y="542925"/>
          <a:ext cx="6343650" cy="25146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fPrintsWithSheet="0"/>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G39"/>
  <sheetViews>
    <sheetView showGridLines="0" tabSelected="1" zoomScaleNormal="100" workbookViewId="0">
      <selection activeCell="C7" sqref="C7"/>
    </sheetView>
  </sheetViews>
  <sheetFormatPr baseColWidth="10" defaultRowHeight="13.2" x14ac:dyDescent="0.25"/>
  <cols>
    <col min="1" max="1" width="11" style="2"/>
    <col min="2" max="2" width="41.09765625" style="2" customWidth="1"/>
    <col min="3" max="3" width="15" style="2" customWidth="1"/>
    <col min="4" max="4" width="11" style="2"/>
    <col min="5" max="7" width="0" style="2" hidden="1" customWidth="1"/>
    <col min="8" max="257" width="11" style="2"/>
    <col min="258" max="258" width="38.19921875" style="2" customWidth="1"/>
    <col min="259" max="259" width="13.3984375" style="2" customWidth="1"/>
    <col min="260" max="260" width="11" style="2"/>
    <col min="261" max="263" width="0" style="2" hidden="1" customWidth="1"/>
    <col min="264" max="513" width="11" style="2"/>
    <col min="514" max="514" width="38.19921875" style="2" customWidth="1"/>
    <col min="515" max="515" width="13.3984375" style="2" customWidth="1"/>
    <col min="516" max="516" width="11" style="2"/>
    <col min="517" max="519" width="0" style="2" hidden="1" customWidth="1"/>
    <col min="520" max="769" width="11" style="2"/>
    <col min="770" max="770" width="38.19921875" style="2" customWidth="1"/>
    <col min="771" max="771" width="13.3984375" style="2" customWidth="1"/>
    <col min="772" max="772" width="11" style="2"/>
    <col min="773" max="775" width="0" style="2" hidden="1" customWidth="1"/>
    <col min="776" max="1025" width="11" style="2"/>
    <col min="1026" max="1026" width="38.19921875" style="2" customWidth="1"/>
    <col min="1027" max="1027" width="13.3984375" style="2" customWidth="1"/>
    <col min="1028" max="1028" width="11" style="2"/>
    <col min="1029" max="1031" width="0" style="2" hidden="1" customWidth="1"/>
    <col min="1032" max="1281" width="11" style="2"/>
    <col min="1282" max="1282" width="38.19921875" style="2" customWidth="1"/>
    <col min="1283" max="1283" width="13.3984375" style="2" customWidth="1"/>
    <col min="1284" max="1284" width="11" style="2"/>
    <col min="1285" max="1287" width="0" style="2" hidden="1" customWidth="1"/>
    <col min="1288" max="1537" width="11" style="2"/>
    <col min="1538" max="1538" width="38.19921875" style="2" customWidth="1"/>
    <col min="1539" max="1539" width="13.3984375" style="2" customWidth="1"/>
    <col min="1540" max="1540" width="11" style="2"/>
    <col min="1541" max="1543" width="0" style="2" hidden="1" customWidth="1"/>
    <col min="1544" max="1793" width="11" style="2"/>
    <col min="1794" max="1794" width="38.19921875" style="2" customWidth="1"/>
    <col min="1795" max="1795" width="13.3984375" style="2" customWidth="1"/>
    <col min="1796" max="1796" width="11" style="2"/>
    <col min="1797" max="1799" width="0" style="2" hidden="1" customWidth="1"/>
    <col min="1800" max="2049" width="11" style="2"/>
    <col min="2050" max="2050" width="38.19921875" style="2" customWidth="1"/>
    <col min="2051" max="2051" width="13.3984375" style="2" customWidth="1"/>
    <col min="2052" max="2052" width="11" style="2"/>
    <col min="2053" max="2055" width="0" style="2" hidden="1" customWidth="1"/>
    <col min="2056" max="2305" width="11" style="2"/>
    <col min="2306" max="2306" width="38.19921875" style="2" customWidth="1"/>
    <col min="2307" max="2307" width="13.3984375" style="2" customWidth="1"/>
    <col min="2308" max="2308" width="11" style="2"/>
    <col min="2309" max="2311" width="0" style="2" hidden="1" customWidth="1"/>
    <col min="2312" max="2561" width="11" style="2"/>
    <col min="2562" max="2562" width="38.19921875" style="2" customWidth="1"/>
    <col min="2563" max="2563" width="13.3984375" style="2" customWidth="1"/>
    <col min="2564" max="2564" width="11" style="2"/>
    <col min="2565" max="2567" width="0" style="2" hidden="1" customWidth="1"/>
    <col min="2568" max="2817" width="11" style="2"/>
    <col min="2818" max="2818" width="38.19921875" style="2" customWidth="1"/>
    <col min="2819" max="2819" width="13.3984375" style="2" customWidth="1"/>
    <col min="2820" max="2820" width="11" style="2"/>
    <col min="2821" max="2823" width="0" style="2" hidden="1" customWidth="1"/>
    <col min="2824" max="3073" width="11" style="2"/>
    <col min="3074" max="3074" width="38.19921875" style="2" customWidth="1"/>
    <col min="3075" max="3075" width="13.3984375" style="2" customWidth="1"/>
    <col min="3076" max="3076" width="11" style="2"/>
    <col min="3077" max="3079" width="0" style="2" hidden="1" customWidth="1"/>
    <col min="3080" max="3329" width="11" style="2"/>
    <col min="3330" max="3330" width="38.19921875" style="2" customWidth="1"/>
    <col min="3331" max="3331" width="13.3984375" style="2" customWidth="1"/>
    <col min="3332" max="3332" width="11" style="2"/>
    <col min="3333" max="3335" width="0" style="2" hidden="1" customWidth="1"/>
    <col min="3336" max="3585" width="11" style="2"/>
    <col min="3586" max="3586" width="38.19921875" style="2" customWidth="1"/>
    <col min="3587" max="3587" width="13.3984375" style="2" customWidth="1"/>
    <col min="3588" max="3588" width="11" style="2"/>
    <col min="3589" max="3591" width="0" style="2" hidden="1" customWidth="1"/>
    <col min="3592" max="3841" width="11" style="2"/>
    <col min="3842" max="3842" width="38.19921875" style="2" customWidth="1"/>
    <col min="3843" max="3843" width="13.3984375" style="2" customWidth="1"/>
    <col min="3844" max="3844" width="11" style="2"/>
    <col min="3845" max="3847" width="0" style="2" hidden="1" customWidth="1"/>
    <col min="3848" max="4097" width="11" style="2"/>
    <col min="4098" max="4098" width="38.19921875" style="2" customWidth="1"/>
    <col min="4099" max="4099" width="13.3984375" style="2" customWidth="1"/>
    <col min="4100" max="4100" width="11" style="2"/>
    <col min="4101" max="4103" width="0" style="2" hidden="1" customWidth="1"/>
    <col min="4104" max="4353" width="11" style="2"/>
    <col min="4354" max="4354" width="38.19921875" style="2" customWidth="1"/>
    <col min="4355" max="4355" width="13.3984375" style="2" customWidth="1"/>
    <col min="4356" max="4356" width="11" style="2"/>
    <col min="4357" max="4359" width="0" style="2" hidden="1" customWidth="1"/>
    <col min="4360" max="4609" width="11" style="2"/>
    <col min="4610" max="4610" width="38.19921875" style="2" customWidth="1"/>
    <col min="4611" max="4611" width="13.3984375" style="2" customWidth="1"/>
    <col min="4612" max="4612" width="11" style="2"/>
    <col min="4613" max="4615" width="0" style="2" hidden="1" customWidth="1"/>
    <col min="4616" max="4865" width="11" style="2"/>
    <col min="4866" max="4866" width="38.19921875" style="2" customWidth="1"/>
    <col min="4867" max="4867" width="13.3984375" style="2" customWidth="1"/>
    <col min="4868" max="4868" width="11" style="2"/>
    <col min="4869" max="4871" width="0" style="2" hidden="1" customWidth="1"/>
    <col min="4872" max="5121" width="11" style="2"/>
    <col min="5122" max="5122" width="38.19921875" style="2" customWidth="1"/>
    <col min="5123" max="5123" width="13.3984375" style="2" customWidth="1"/>
    <col min="5124" max="5124" width="11" style="2"/>
    <col min="5125" max="5127" width="0" style="2" hidden="1" customWidth="1"/>
    <col min="5128" max="5377" width="11" style="2"/>
    <col min="5378" max="5378" width="38.19921875" style="2" customWidth="1"/>
    <col min="5379" max="5379" width="13.3984375" style="2" customWidth="1"/>
    <col min="5380" max="5380" width="11" style="2"/>
    <col min="5381" max="5383" width="0" style="2" hidden="1" customWidth="1"/>
    <col min="5384" max="5633" width="11" style="2"/>
    <col min="5634" max="5634" width="38.19921875" style="2" customWidth="1"/>
    <col min="5635" max="5635" width="13.3984375" style="2" customWidth="1"/>
    <col min="5636" max="5636" width="11" style="2"/>
    <col min="5637" max="5639" width="0" style="2" hidden="1" customWidth="1"/>
    <col min="5640" max="5889" width="11" style="2"/>
    <col min="5890" max="5890" width="38.19921875" style="2" customWidth="1"/>
    <col min="5891" max="5891" width="13.3984375" style="2" customWidth="1"/>
    <col min="5892" max="5892" width="11" style="2"/>
    <col min="5893" max="5895" width="0" style="2" hidden="1" customWidth="1"/>
    <col min="5896" max="6145" width="11" style="2"/>
    <col min="6146" max="6146" width="38.19921875" style="2" customWidth="1"/>
    <col min="6147" max="6147" width="13.3984375" style="2" customWidth="1"/>
    <col min="6148" max="6148" width="11" style="2"/>
    <col min="6149" max="6151" width="0" style="2" hidden="1" customWidth="1"/>
    <col min="6152" max="6401" width="11" style="2"/>
    <col min="6402" max="6402" width="38.19921875" style="2" customWidth="1"/>
    <col min="6403" max="6403" width="13.3984375" style="2" customWidth="1"/>
    <col min="6404" max="6404" width="11" style="2"/>
    <col min="6405" max="6407" width="0" style="2" hidden="1" customWidth="1"/>
    <col min="6408" max="6657" width="11" style="2"/>
    <col min="6658" max="6658" width="38.19921875" style="2" customWidth="1"/>
    <col min="6659" max="6659" width="13.3984375" style="2" customWidth="1"/>
    <col min="6660" max="6660" width="11" style="2"/>
    <col min="6661" max="6663" width="0" style="2" hidden="1" customWidth="1"/>
    <col min="6664" max="6913" width="11" style="2"/>
    <col min="6914" max="6914" width="38.19921875" style="2" customWidth="1"/>
    <col min="6915" max="6915" width="13.3984375" style="2" customWidth="1"/>
    <col min="6916" max="6916" width="11" style="2"/>
    <col min="6917" max="6919" width="0" style="2" hidden="1" customWidth="1"/>
    <col min="6920" max="7169" width="11" style="2"/>
    <col min="7170" max="7170" width="38.19921875" style="2" customWidth="1"/>
    <col min="7171" max="7171" width="13.3984375" style="2" customWidth="1"/>
    <col min="7172" max="7172" width="11" style="2"/>
    <col min="7173" max="7175" width="0" style="2" hidden="1" customWidth="1"/>
    <col min="7176" max="7425" width="11" style="2"/>
    <col min="7426" max="7426" width="38.19921875" style="2" customWidth="1"/>
    <col min="7427" max="7427" width="13.3984375" style="2" customWidth="1"/>
    <col min="7428" max="7428" width="11" style="2"/>
    <col min="7429" max="7431" width="0" style="2" hidden="1" customWidth="1"/>
    <col min="7432" max="7681" width="11" style="2"/>
    <col min="7682" max="7682" width="38.19921875" style="2" customWidth="1"/>
    <col min="7683" max="7683" width="13.3984375" style="2" customWidth="1"/>
    <col min="7684" max="7684" width="11" style="2"/>
    <col min="7685" max="7687" width="0" style="2" hidden="1" customWidth="1"/>
    <col min="7688" max="7937" width="11" style="2"/>
    <col min="7938" max="7938" width="38.19921875" style="2" customWidth="1"/>
    <col min="7939" max="7939" width="13.3984375" style="2" customWidth="1"/>
    <col min="7940" max="7940" width="11" style="2"/>
    <col min="7941" max="7943" width="0" style="2" hidden="1" customWidth="1"/>
    <col min="7944" max="8193" width="11" style="2"/>
    <col min="8194" max="8194" width="38.19921875" style="2" customWidth="1"/>
    <col min="8195" max="8195" width="13.3984375" style="2" customWidth="1"/>
    <col min="8196" max="8196" width="11" style="2"/>
    <col min="8197" max="8199" width="0" style="2" hidden="1" customWidth="1"/>
    <col min="8200" max="8449" width="11" style="2"/>
    <col min="8450" max="8450" width="38.19921875" style="2" customWidth="1"/>
    <col min="8451" max="8451" width="13.3984375" style="2" customWidth="1"/>
    <col min="8452" max="8452" width="11" style="2"/>
    <col min="8453" max="8455" width="0" style="2" hidden="1" customWidth="1"/>
    <col min="8456" max="8705" width="11" style="2"/>
    <col min="8706" max="8706" width="38.19921875" style="2" customWidth="1"/>
    <col min="8707" max="8707" width="13.3984375" style="2" customWidth="1"/>
    <col min="8708" max="8708" width="11" style="2"/>
    <col min="8709" max="8711" width="0" style="2" hidden="1" customWidth="1"/>
    <col min="8712" max="8961" width="11" style="2"/>
    <col min="8962" max="8962" width="38.19921875" style="2" customWidth="1"/>
    <col min="8963" max="8963" width="13.3984375" style="2" customWidth="1"/>
    <col min="8964" max="8964" width="11" style="2"/>
    <col min="8965" max="8967" width="0" style="2" hidden="1" customWidth="1"/>
    <col min="8968" max="9217" width="11" style="2"/>
    <col min="9218" max="9218" width="38.19921875" style="2" customWidth="1"/>
    <col min="9219" max="9219" width="13.3984375" style="2" customWidth="1"/>
    <col min="9220" max="9220" width="11" style="2"/>
    <col min="9221" max="9223" width="0" style="2" hidden="1" customWidth="1"/>
    <col min="9224" max="9473" width="11" style="2"/>
    <col min="9474" max="9474" width="38.19921875" style="2" customWidth="1"/>
    <col min="9475" max="9475" width="13.3984375" style="2" customWidth="1"/>
    <col min="9476" max="9476" width="11" style="2"/>
    <col min="9477" max="9479" width="0" style="2" hidden="1" customWidth="1"/>
    <col min="9480" max="9729" width="11" style="2"/>
    <col min="9730" max="9730" width="38.19921875" style="2" customWidth="1"/>
    <col min="9731" max="9731" width="13.3984375" style="2" customWidth="1"/>
    <col min="9732" max="9732" width="11" style="2"/>
    <col min="9733" max="9735" width="0" style="2" hidden="1" customWidth="1"/>
    <col min="9736" max="9985" width="11" style="2"/>
    <col min="9986" max="9986" width="38.19921875" style="2" customWidth="1"/>
    <col min="9987" max="9987" width="13.3984375" style="2" customWidth="1"/>
    <col min="9988" max="9988" width="11" style="2"/>
    <col min="9989" max="9991" width="0" style="2" hidden="1" customWidth="1"/>
    <col min="9992" max="10241" width="11" style="2"/>
    <col min="10242" max="10242" width="38.19921875" style="2" customWidth="1"/>
    <col min="10243" max="10243" width="13.3984375" style="2" customWidth="1"/>
    <col min="10244" max="10244" width="11" style="2"/>
    <col min="10245" max="10247" width="0" style="2" hidden="1" customWidth="1"/>
    <col min="10248" max="10497" width="11" style="2"/>
    <col min="10498" max="10498" width="38.19921875" style="2" customWidth="1"/>
    <col min="10499" max="10499" width="13.3984375" style="2" customWidth="1"/>
    <col min="10500" max="10500" width="11" style="2"/>
    <col min="10501" max="10503" width="0" style="2" hidden="1" customWidth="1"/>
    <col min="10504" max="10753" width="11" style="2"/>
    <col min="10754" max="10754" width="38.19921875" style="2" customWidth="1"/>
    <col min="10755" max="10755" width="13.3984375" style="2" customWidth="1"/>
    <col min="10756" max="10756" width="11" style="2"/>
    <col min="10757" max="10759" width="0" style="2" hidden="1" customWidth="1"/>
    <col min="10760" max="11009" width="11" style="2"/>
    <col min="11010" max="11010" width="38.19921875" style="2" customWidth="1"/>
    <col min="11011" max="11011" width="13.3984375" style="2" customWidth="1"/>
    <col min="11012" max="11012" width="11" style="2"/>
    <col min="11013" max="11015" width="0" style="2" hidden="1" customWidth="1"/>
    <col min="11016" max="11265" width="11" style="2"/>
    <col min="11266" max="11266" width="38.19921875" style="2" customWidth="1"/>
    <col min="11267" max="11267" width="13.3984375" style="2" customWidth="1"/>
    <col min="11268" max="11268" width="11" style="2"/>
    <col min="11269" max="11271" width="0" style="2" hidden="1" customWidth="1"/>
    <col min="11272" max="11521" width="11" style="2"/>
    <col min="11522" max="11522" width="38.19921875" style="2" customWidth="1"/>
    <col min="11523" max="11523" width="13.3984375" style="2" customWidth="1"/>
    <col min="11524" max="11524" width="11" style="2"/>
    <col min="11525" max="11527" width="0" style="2" hidden="1" customWidth="1"/>
    <col min="11528" max="11777" width="11" style="2"/>
    <col min="11778" max="11778" width="38.19921875" style="2" customWidth="1"/>
    <col min="11779" max="11779" width="13.3984375" style="2" customWidth="1"/>
    <col min="11780" max="11780" width="11" style="2"/>
    <col min="11781" max="11783" width="0" style="2" hidden="1" customWidth="1"/>
    <col min="11784" max="12033" width="11" style="2"/>
    <col min="12034" max="12034" width="38.19921875" style="2" customWidth="1"/>
    <col min="12035" max="12035" width="13.3984375" style="2" customWidth="1"/>
    <col min="12036" max="12036" width="11" style="2"/>
    <col min="12037" max="12039" width="0" style="2" hidden="1" customWidth="1"/>
    <col min="12040" max="12289" width="11" style="2"/>
    <col min="12290" max="12290" width="38.19921875" style="2" customWidth="1"/>
    <col min="12291" max="12291" width="13.3984375" style="2" customWidth="1"/>
    <col min="12292" max="12292" width="11" style="2"/>
    <col min="12293" max="12295" width="0" style="2" hidden="1" customWidth="1"/>
    <col min="12296" max="12545" width="11" style="2"/>
    <col min="12546" max="12546" width="38.19921875" style="2" customWidth="1"/>
    <col min="12547" max="12547" width="13.3984375" style="2" customWidth="1"/>
    <col min="12548" max="12548" width="11" style="2"/>
    <col min="12549" max="12551" width="0" style="2" hidden="1" customWidth="1"/>
    <col min="12552" max="12801" width="11" style="2"/>
    <col min="12802" max="12802" width="38.19921875" style="2" customWidth="1"/>
    <col min="12803" max="12803" width="13.3984375" style="2" customWidth="1"/>
    <col min="12804" max="12804" width="11" style="2"/>
    <col min="12805" max="12807" width="0" style="2" hidden="1" customWidth="1"/>
    <col min="12808" max="13057" width="11" style="2"/>
    <col min="13058" max="13058" width="38.19921875" style="2" customWidth="1"/>
    <col min="13059" max="13059" width="13.3984375" style="2" customWidth="1"/>
    <col min="13060" max="13060" width="11" style="2"/>
    <col min="13061" max="13063" width="0" style="2" hidden="1" customWidth="1"/>
    <col min="13064" max="13313" width="11" style="2"/>
    <col min="13314" max="13314" width="38.19921875" style="2" customWidth="1"/>
    <col min="13315" max="13315" width="13.3984375" style="2" customWidth="1"/>
    <col min="13316" max="13316" width="11" style="2"/>
    <col min="13317" max="13319" width="0" style="2" hidden="1" customWidth="1"/>
    <col min="13320" max="13569" width="11" style="2"/>
    <col min="13570" max="13570" width="38.19921875" style="2" customWidth="1"/>
    <col min="13571" max="13571" width="13.3984375" style="2" customWidth="1"/>
    <col min="13572" max="13572" width="11" style="2"/>
    <col min="13573" max="13575" width="0" style="2" hidden="1" customWidth="1"/>
    <col min="13576" max="13825" width="11" style="2"/>
    <col min="13826" max="13826" width="38.19921875" style="2" customWidth="1"/>
    <col min="13827" max="13827" width="13.3984375" style="2" customWidth="1"/>
    <col min="13828" max="13828" width="11" style="2"/>
    <col min="13829" max="13831" width="0" style="2" hidden="1" customWidth="1"/>
    <col min="13832" max="14081" width="11" style="2"/>
    <col min="14082" max="14082" width="38.19921875" style="2" customWidth="1"/>
    <col min="14083" max="14083" width="13.3984375" style="2" customWidth="1"/>
    <col min="14084" max="14084" width="11" style="2"/>
    <col min="14085" max="14087" width="0" style="2" hidden="1" customWidth="1"/>
    <col min="14088" max="14337" width="11" style="2"/>
    <col min="14338" max="14338" width="38.19921875" style="2" customWidth="1"/>
    <col min="14339" max="14339" width="13.3984375" style="2" customWidth="1"/>
    <col min="14340" max="14340" width="11" style="2"/>
    <col min="14341" max="14343" width="0" style="2" hidden="1" customWidth="1"/>
    <col min="14344" max="14593" width="11" style="2"/>
    <col min="14594" max="14594" width="38.19921875" style="2" customWidth="1"/>
    <col min="14595" max="14595" width="13.3984375" style="2" customWidth="1"/>
    <col min="14596" max="14596" width="11" style="2"/>
    <col min="14597" max="14599" width="0" style="2" hidden="1" customWidth="1"/>
    <col min="14600" max="14849" width="11" style="2"/>
    <col min="14850" max="14850" width="38.19921875" style="2" customWidth="1"/>
    <col min="14851" max="14851" width="13.3984375" style="2" customWidth="1"/>
    <col min="14852" max="14852" width="11" style="2"/>
    <col min="14853" max="14855" width="0" style="2" hidden="1" customWidth="1"/>
    <col min="14856" max="15105" width="11" style="2"/>
    <col min="15106" max="15106" width="38.19921875" style="2" customWidth="1"/>
    <col min="15107" max="15107" width="13.3984375" style="2" customWidth="1"/>
    <col min="15108" max="15108" width="11" style="2"/>
    <col min="15109" max="15111" width="0" style="2" hidden="1" customWidth="1"/>
    <col min="15112" max="15361" width="11" style="2"/>
    <col min="15362" max="15362" width="38.19921875" style="2" customWidth="1"/>
    <col min="15363" max="15363" width="13.3984375" style="2" customWidth="1"/>
    <col min="15364" max="15364" width="11" style="2"/>
    <col min="15365" max="15367" width="0" style="2" hidden="1" customWidth="1"/>
    <col min="15368" max="15617" width="11" style="2"/>
    <col min="15618" max="15618" width="38.19921875" style="2" customWidth="1"/>
    <col min="15619" max="15619" width="13.3984375" style="2" customWidth="1"/>
    <col min="15620" max="15620" width="11" style="2"/>
    <col min="15621" max="15623" width="0" style="2" hidden="1" customWidth="1"/>
    <col min="15624" max="15873" width="11" style="2"/>
    <col min="15874" max="15874" width="38.19921875" style="2" customWidth="1"/>
    <col min="15875" max="15875" width="13.3984375" style="2" customWidth="1"/>
    <col min="15876" max="15876" width="11" style="2"/>
    <col min="15877" max="15879" width="0" style="2" hidden="1" customWidth="1"/>
    <col min="15880" max="16129" width="11" style="2"/>
    <col min="16130" max="16130" width="38.19921875" style="2" customWidth="1"/>
    <col min="16131" max="16131" width="13.3984375" style="2" customWidth="1"/>
    <col min="16132" max="16132" width="11" style="2"/>
    <col min="16133" max="16135" width="0" style="2" hidden="1" customWidth="1"/>
    <col min="16136" max="16384" width="11" style="2"/>
  </cols>
  <sheetData>
    <row r="3" spans="2:7" ht="15.6" x14ac:dyDescent="0.3">
      <c r="B3" s="109" t="s">
        <v>55</v>
      </c>
    </row>
    <row r="4" spans="2:7" x14ac:dyDescent="0.25">
      <c r="B4" s="8"/>
      <c r="C4" s="8"/>
    </row>
    <row r="5" spans="2:7" ht="114.75" customHeight="1" x14ac:dyDescent="0.25">
      <c r="B5" s="132" t="s">
        <v>56</v>
      </c>
      <c r="C5" s="132"/>
    </row>
    <row r="7" spans="2:7" s="98" customFormat="1" ht="20.25" customHeight="1" x14ac:dyDescent="0.3">
      <c r="B7" s="99" t="s">
        <v>45</v>
      </c>
      <c r="C7" s="111">
        <v>17</v>
      </c>
    </row>
    <row r="8" spans="2:7" s="98" customFormat="1" ht="20.25" customHeight="1" x14ac:dyDescent="0.3">
      <c r="B8" s="114">
        <v>2024</v>
      </c>
      <c r="C8" s="112">
        <v>13</v>
      </c>
      <c r="E8" s="98" t="s">
        <v>4</v>
      </c>
      <c r="F8" s="98" t="s">
        <v>46</v>
      </c>
      <c r="G8" s="98" t="s">
        <v>47</v>
      </c>
    </row>
    <row r="9" spans="2:7" s="98" customFormat="1" ht="20.25" customHeight="1" x14ac:dyDescent="0.3">
      <c r="B9" s="100" t="s">
        <v>51</v>
      </c>
      <c r="C9" s="113">
        <v>1</v>
      </c>
      <c r="E9" s="101">
        <v>1</v>
      </c>
      <c r="F9" s="101">
        <v>0</v>
      </c>
      <c r="G9" s="98" t="s">
        <v>49</v>
      </c>
    </row>
    <row r="10" spans="2:7" s="98" customFormat="1" ht="20.25" customHeight="1" x14ac:dyDescent="0.3">
      <c r="B10" s="100" t="s">
        <v>48</v>
      </c>
      <c r="C10" s="112" t="s">
        <v>49</v>
      </c>
      <c r="E10" s="101">
        <v>2</v>
      </c>
      <c r="F10" s="101">
        <v>1</v>
      </c>
      <c r="G10" s="98" t="s">
        <v>50</v>
      </c>
    </row>
    <row r="11" spans="2:7" s="98" customFormat="1" ht="20.25" customHeight="1" x14ac:dyDescent="0.3">
      <c r="B11" s="115">
        <f>B8+1</f>
        <v>2025</v>
      </c>
      <c r="C11" s="110">
        <f>IF(C8=20,20,IF(C10="Ja",C8+1,C8))</f>
        <v>14</v>
      </c>
      <c r="E11" s="101">
        <v>3</v>
      </c>
      <c r="F11" s="101">
        <v>2</v>
      </c>
    </row>
    <row r="12" spans="2:7" s="98" customFormat="1" ht="20.25" customHeight="1" x14ac:dyDescent="0.3">
      <c r="B12" s="103"/>
      <c r="C12" s="103"/>
      <c r="E12" s="101">
        <v>4</v>
      </c>
      <c r="F12" s="101">
        <v>3</v>
      </c>
    </row>
    <row r="13" spans="2:7" s="98" customFormat="1" ht="20.25" customHeight="1" x14ac:dyDescent="0.3">
      <c r="B13" s="138">
        <f>B8</f>
        <v>2024</v>
      </c>
      <c r="C13" s="139"/>
      <c r="E13" s="101">
        <v>5</v>
      </c>
      <c r="F13" s="101">
        <v>4</v>
      </c>
    </row>
    <row r="14" spans="2:7" s="98" customFormat="1" ht="20.25" customHeight="1" x14ac:dyDescent="0.3">
      <c r="B14" s="100" t="s">
        <v>52</v>
      </c>
      <c r="C14" s="104">
        <f>ROUND(((VLOOKUP(VALUE(C7),LOHNTAB23!$A$12:$AC$42,(C8+9),FALSE))*C9)*20,0)/20</f>
        <v>113375.95</v>
      </c>
      <c r="E14" s="101">
        <v>6</v>
      </c>
      <c r="F14" s="101">
        <v>5</v>
      </c>
    </row>
    <row r="15" spans="2:7" s="98" customFormat="1" ht="20.25" customHeight="1" x14ac:dyDescent="0.3">
      <c r="B15" s="102" t="s">
        <v>53</v>
      </c>
      <c r="C15" s="105">
        <f>ROUND((C14/13)*20,0)/20</f>
        <v>8721.25</v>
      </c>
      <c r="E15" s="101">
        <v>7</v>
      </c>
      <c r="F15" s="101">
        <v>6</v>
      </c>
    </row>
    <row r="16" spans="2:7" s="98" customFormat="1" ht="20.25" customHeight="1" x14ac:dyDescent="0.3">
      <c r="B16" s="103"/>
      <c r="C16" s="103"/>
      <c r="E16" s="101">
        <v>8</v>
      </c>
      <c r="F16" s="101">
        <v>7</v>
      </c>
    </row>
    <row r="17" spans="2:6" s="98" customFormat="1" ht="20.25" customHeight="1" x14ac:dyDescent="0.3">
      <c r="B17" s="133">
        <f>B13+1</f>
        <v>2025</v>
      </c>
      <c r="C17" s="134"/>
      <c r="E17" s="101">
        <v>9</v>
      </c>
      <c r="F17" s="101">
        <v>8</v>
      </c>
    </row>
    <row r="18" spans="2:6" s="98" customFormat="1" ht="20.25" customHeight="1" x14ac:dyDescent="0.3">
      <c r="B18" s="100" t="s">
        <v>52</v>
      </c>
      <c r="C18" s="106">
        <f>ROUND(((VLOOKUP(VALUE(C7),LOHNTAB24!$A$12:$AC$42,(C11+9),FALSE))*C9)*20,0)/20</f>
        <v>114379.25</v>
      </c>
      <c r="E18" s="101">
        <v>10</v>
      </c>
      <c r="F18" s="101">
        <v>9</v>
      </c>
    </row>
    <row r="19" spans="2:6" s="98" customFormat="1" ht="20.25" customHeight="1" x14ac:dyDescent="0.3">
      <c r="B19" s="102" t="s">
        <v>53</v>
      </c>
      <c r="C19" s="107">
        <f>ROUND((C18/13)*20,0)/20</f>
        <v>8798.4</v>
      </c>
      <c r="E19" s="101">
        <v>11</v>
      </c>
      <c r="F19" s="101">
        <v>10</v>
      </c>
    </row>
    <row r="20" spans="2:6" s="98" customFormat="1" ht="20.25" customHeight="1" x14ac:dyDescent="0.3">
      <c r="B20" s="103"/>
      <c r="C20" s="103"/>
      <c r="E20" s="101">
        <v>12</v>
      </c>
      <c r="F20" s="101">
        <v>11</v>
      </c>
    </row>
    <row r="21" spans="2:6" s="98" customFormat="1" ht="20.25" customHeight="1" x14ac:dyDescent="0.3">
      <c r="B21" s="135" t="s">
        <v>54</v>
      </c>
      <c r="C21" s="136"/>
      <c r="E21" s="101">
        <v>13</v>
      </c>
      <c r="F21" s="101">
        <v>12</v>
      </c>
    </row>
    <row r="22" spans="2:6" s="98" customFormat="1" ht="20.25" customHeight="1" x14ac:dyDescent="0.3">
      <c r="B22" s="100" t="s">
        <v>52</v>
      </c>
      <c r="C22" s="104">
        <f>C18-C14</f>
        <v>1003.3000000000029</v>
      </c>
      <c r="E22" s="101">
        <v>14</v>
      </c>
      <c r="F22" s="101">
        <v>13</v>
      </c>
    </row>
    <row r="23" spans="2:6" s="98" customFormat="1" ht="20.25" customHeight="1" x14ac:dyDescent="0.3">
      <c r="B23" s="102" t="s">
        <v>53</v>
      </c>
      <c r="C23" s="105">
        <f>ROUND((C22/13)*20,0)/20</f>
        <v>77.2</v>
      </c>
      <c r="E23" s="101">
        <v>15</v>
      </c>
      <c r="F23" s="101">
        <v>14</v>
      </c>
    </row>
    <row r="24" spans="2:6" x14ac:dyDescent="0.25">
      <c r="E24" s="108">
        <v>16</v>
      </c>
      <c r="F24" s="108">
        <v>15</v>
      </c>
    </row>
    <row r="25" spans="2:6" x14ac:dyDescent="0.25">
      <c r="E25" s="108">
        <v>17</v>
      </c>
      <c r="F25" s="108">
        <v>16</v>
      </c>
    </row>
    <row r="26" spans="2:6" x14ac:dyDescent="0.25">
      <c r="B26" s="2" t="s">
        <v>66</v>
      </c>
      <c r="E26" s="108">
        <v>18</v>
      </c>
      <c r="F26" s="108">
        <v>17</v>
      </c>
    </row>
    <row r="27" spans="2:6" x14ac:dyDescent="0.25">
      <c r="E27" s="108">
        <v>19</v>
      </c>
      <c r="F27" s="108">
        <v>18</v>
      </c>
    </row>
    <row r="28" spans="2:6" x14ac:dyDescent="0.25">
      <c r="E28" s="108">
        <v>20</v>
      </c>
      <c r="F28" s="108">
        <v>19</v>
      </c>
    </row>
    <row r="29" spans="2:6" x14ac:dyDescent="0.25">
      <c r="E29" s="108">
        <v>21</v>
      </c>
      <c r="F29" s="108">
        <v>20</v>
      </c>
    </row>
    <row r="30" spans="2:6" x14ac:dyDescent="0.25">
      <c r="E30" s="108">
        <v>22</v>
      </c>
      <c r="F30" s="108"/>
    </row>
    <row r="31" spans="2:6" x14ac:dyDescent="0.25">
      <c r="E31" s="108">
        <v>23</v>
      </c>
      <c r="F31" s="108"/>
    </row>
    <row r="32" spans="2:6" x14ac:dyDescent="0.25">
      <c r="E32" s="108">
        <v>24</v>
      </c>
      <c r="F32" s="108"/>
    </row>
    <row r="33" spans="5:6" x14ac:dyDescent="0.25">
      <c r="E33" s="108">
        <v>25</v>
      </c>
      <c r="F33" s="108"/>
    </row>
    <row r="34" spans="5:6" x14ac:dyDescent="0.25">
      <c r="E34" s="108">
        <v>26</v>
      </c>
      <c r="F34" s="108"/>
    </row>
    <row r="35" spans="5:6" x14ac:dyDescent="0.25">
      <c r="E35" s="108">
        <v>27</v>
      </c>
      <c r="F35" s="108"/>
    </row>
    <row r="36" spans="5:6" x14ac:dyDescent="0.25">
      <c r="E36" s="108">
        <v>28</v>
      </c>
      <c r="F36" s="108"/>
    </row>
    <row r="37" spans="5:6" x14ac:dyDescent="0.25">
      <c r="E37" s="108">
        <v>29</v>
      </c>
      <c r="F37" s="108"/>
    </row>
    <row r="38" spans="5:6" x14ac:dyDescent="0.25">
      <c r="E38" s="108">
        <v>30</v>
      </c>
      <c r="F38" s="108"/>
    </row>
    <row r="39" spans="5:6" x14ac:dyDescent="0.25">
      <c r="E39" s="108">
        <v>31</v>
      </c>
      <c r="F39" s="108"/>
    </row>
  </sheetData>
  <sheetProtection algorithmName="SHA-512" hashValue="PyEAfJjd4W3IF5ic7XNd8LbJDC9PJ7thNDL9fx4B2ECFUOdjWVWsn13gbv9cRiB01EHUPaYh++114z6aX9qLSg==" saltValue="bOWDpPiXtwaP2rg0LLhgJA==" spinCount="100000" sheet="1" objects="1" scenarios="1" selectLockedCells="1"/>
  <mergeCells count="4">
    <mergeCell ref="B5:C5"/>
    <mergeCell ref="B13:C13"/>
    <mergeCell ref="B17:C17"/>
    <mergeCell ref="B21:C21"/>
  </mergeCells>
  <dataValidations count="3">
    <dataValidation type="list" allowBlank="1" showInputMessage="1" showErrorMessage="1" sqref="C7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IY7" xr:uid="{00000000-0002-0000-0000-000000000000}">
      <formula1>$E$9:$E$39</formula1>
    </dataValidation>
    <dataValidation type="list" allowBlank="1" showInputMessage="1" showErrorMessage="1" sqref="C8 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C983048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C917512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C851976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C786440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C720904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C655368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C589832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C524296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C458760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C393224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C327688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C262152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C196616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C131080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IY65544 C65544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xr:uid="{00000000-0002-0000-0000-000001000000}">
      <formula1>$F$9:$F$29</formula1>
    </dataValidation>
    <dataValidation type="list" allowBlank="1" showInputMessage="1" showErrorMessage="1" sqref="C10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WVK9 WLO9 WBS9 VRW9 VIA9 UYE9 UOI9 UEM9 TUQ9 TKU9 TAY9 SRC9 SHG9 RXK9 RNO9 RDS9 QTW9 QKA9 QAE9 PQI9 PGM9 OWQ9 OMU9 OCY9 NTC9 NJG9 MZK9 MPO9 MFS9 LVW9 LMA9 LCE9 KSI9 KIM9 JYQ9 JOU9 JEY9 IVC9 ILG9 IBK9 HRO9 HHS9 GXW9 GOA9 GEE9 FUI9 FKM9 FAQ9 EQU9 EGY9 DXC9 DNG9 DDK9 CTO9 CJS9 BZW9 BQA9 BGE9 AWI9 AMM9 ACQ9 SU9 IY9" xr:uid="{00000000-0002-0000-0000-000002000000}">
      <formula1>$G$9:$G$10</formula1>
    </dataValidation>
  </dataValidations>
  <pageMargins left="1.1811023622047245" right="0.78740157480314965" top="0.78740157480314965" bottom="0.78740157480314965" header="0.51181102362204722" footer="0.51181102362204722"/>
  <pageSetup paperSize="9" orientation="portrait" r:id="rId1"/>
  <headerFooter scaleWithDoc="0">
    <oddHeader>&amp;L&amp;"-,Fett"&amp;14Lohntabelle 2024 - Verwaltung&amp;R&amp;G</oddHeader>
    <oddFooter>&amp;L&amp;8&amp;F&amp;R&amp;8&amp;P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O141"/>
  <sheetViews>
    <sheetView workbookViewId="0">
      <selection sqref="A1:XFD1048576"/>
    </sheetView>
  </sheetViews>
  <sheetFormatPr baseColWidth="10" defaultRowHeight="14.4" x14ac:dyDescent="0.3"/>
  <cols>
    <col min="1" max="1" width="2.3984375" customWidth="1"/>
    <col min="2" max="2" width="7" hidden="1" customWidth="1"/>
    <col min="3" max="3" width="6.09765625" customWidth="1"/>
    <col min="4" max="5" width="7" style="6" hidden="1" customWidth="1"/>
    <col min="6" max="6" width="6.3984375" style="6" customWidth="1"/>
    <col min="7" max="8" width="6.5" bestFit="1" customWidth="1"/>
    <col min="9" max="29" width="6.19921875" customWidth="1"/>
    <col min="30" max="31" width="2.3984375" customWidth="1"/>
    <col min="32" max="32" width="6.09765625" customWidth="1"/>
    <col min="33" max="33" width="10.59765625" customWidth="1"/>
    <col min="34" max="35" width="6.09765625" style="6" customWidth="1"/>
    <col min="36" max="36" width="7.59765625" style="6" customWidth="1"/>
    <col min="37" max="37" width="11.19921875" style="6"/>
    <col min="38" max="38" width="2.3984375" style="6" customWidth="1"/>
    <col min="39" max="41" width="6.09765625" style="6" customWidth="1"/>
    <col min="42" max="42" width="2.3984375" customWidth="1"/>
  </cols>
  <sheetData>
    <row r="1" spans="1:41" x14ac:dyDescent="0.3">
      <c r="A1" s="2" t="s">
        <v>0</v>
      </c>
      <c r="B1" s="2"/>
      <c r="C1" s="2"/>
      <c r="D1" s="3"/>
      <c r="E1" s="3"/>
      <c r="F1" s="3"/>
      <c r="G1" s="2"/>
      <c r="H1" s="2"/>
      <c r="I1" s="2"/>
      <c r="J1" s="2"/>
      <c r="K1" s="2"/>
      <c r="L1" s="2"/>
      <c r="W1" s="4" t="s">
        <v>1</v>
      </c>
      <c r="Z1" s="5"/>
      <c r="AA1" s="5"/>
      <c r="AB1" s="5"/>
      <c r="AC1" s="5" t="s">
        <v>58</v>
      </c>
      <c r="AD1" s="6"/>
      <c r="AE1" s="6"/>
      <c r="AF1" s="6"/>
      <c r="AG1" s="6"/>
      <c r="AL1"/>
      <c r="AM1"/>
      <c r="AN1"/>
      <c r="AO1"/>
    </row>
    <row r="2" spans="1:41" ht="3.6" customHeight="1" x14ac:dyDescent="0.3">
      <c r="A2" s="2"/>
      <c r="B2" s="2"/>
      <c r="C2" s="2"/>
      <c r="D2" s="3"/>
      <c r="E2" s="3"/>
      <c r="F2" s="3"/>
      <c r="G2" s="2"/>
      <c r="H2" s="2"/>
      <c r="I2" s="2"/>
      <c r="J2" s="2"/>
      <c r="K2" s="2"/>
      <c r="L2" s="2"/>
    </row>
    <row r="3" spans="1:41" ht="18" customHeight="1" x14ac:dyDescent="0.3">
      <c r="A3" s="7" t="s">
        <v>59</v>
      </c>
      <c r="B3" s="2"/>
      <c r="C3" s="2"/>
      <c r="D3" s="3"/>
      <c r="E3" s="3"/>
      <c r="F3" s="3"/>
      <c r="G3" s="2"/>
      <c r="H3" s="2"/>
      <c r="I3" s="2"/>
      <c r="J3" s="2"/>
      <c r="K3" s="2"/>
      <c r="L3" s="2"/>
    </row>
    <row r="4" spans="1:41" ht="9" customHeight="1" x14ac:dyDescent="0.3">
      <c r="A4" s="2"/>
      <c r="B4" s="2"/>
      <c r="C4" s="2"/>
      <c r="D4" s="3"/>
      <c r="E4" s="3"/>
      <c r="F4" s="3"/>
      <c r="G4" s="2"/>
      <c r="H4" s="2"/>
      <c r="I4" s="2"/>
      <c r="J4" s="2"/>
      <c r="K4" s="2"/>
      <c r="L4" s="2"/>
    </row>
    <row r="5" spans="1:41" ht="12" customHeight="1" x14ac:dyDescent="0.3">
      <c r="A5" s="8" t="s">
        <v>60</v>
      </c>
      <c r="B5" s="2"/>
      <c r="C5" s="2"/>
      <c r="D5" s="3"/>
      <c r="E5" s="3"/>
      <c r="F5" s="3"/>
      <c r="G5" s="2"/>
      <c r="H5" s="2"/>
      <c r="I5" s="2"/>
      <c r="J5" s="2"/>
      <c r="K5" s="2"/>
      <c r="L5" s="2"/>
      <c r="AD5" s="6"/>
      <c r="AE5" s="6"/>
      <c r="AF5" s="6"/>
      <c r="AG5" s="6"/>
      <c r="AL5"/>
      <c r="AM5"/>
      <c r="AN5"/>
      <c r="AO5"/>
    </row>
    <row r="6" spans="1:41" ht="11.4" customHeight="1" x14ac:dyDescent="0.3">
      <c r="A6" s="9" t="s">
        <v>2</v>
      </c>
      <c r="B6" s="2"/>
      <c r="C6" s="2"/>
      <c r="D6" s="3"/>
      <c r="E6" s="10" t="s">
        <v>3</v>
      </c>
      <c r="F6" s="3"/>
      <c r="G6" s="2"/>
      <c r="H6" s="11"/>
      <c r="I6" s="2"/>
      <c r="J6" s="2"/>
      <c r="K6" s="2"/>
      <c r="L6" s="2"/>
    </row>
    <row r="7" spans="1:41" ht="9" customHeight="1" thickBot="1" x14ac:dyDescent="0.35"/>
    <row r="8" spans="1:41" ht="15" customHeight="1" x14ac:dyDescent="0.3">
      <c r="A8" s="12" t="s">
        <v>4</v>
      </c>
      <c r="B8" s="13"/>
      <c r="C8" s="14" t="s">
        <v>1</v>
      </c>
      <c r="D8" s="15"/>
      <c r="E8" s="15"/>
      <c r="F8" s="16" t="s">
        <v>5</v>
      </c>
      <c r="G8" s="17"/>
      <c r="H8" s="17"/>
      <c r="I8" s="14" t="s">
        <v>6</v>
      </c>
      <c r="J8" s="17"/>
      <c r="K8" s="17"/>
      <c r="L8" s="17"/>
      <c r="M8" s="17"/>
      <c r="N8" s="17"/>
      <c r="O8" s="17"/>
      <c r="P8" s="17"/>
      <c r="Q8" s="17"/>
      <c r="R8" s="17"/>
      <c r="S8" s="17"/>
      <c r="T8" s="17"/>
      <c r="U8" s="17"/>
      <c r="V8" s="17"/>
      <c r="W8" s="17"/>
      <c r="X8" s="17"/>
      <c r="Y8" s="17"/>
      <c r="Z8" s="18"/>
      <c r="AA8" s="18"/>
      <c r="AB8" s="18"/>
      <c r="AC8" s="19"/>
      <c r="AD8" s="20" t="s">
        <v>4</v>
      </c>
    </row>
    <row r="9" spans="1:41" x14ac:dyDescent="0.3">
      <c r="A9" s="21"/>
      <c r="B9" s="21"/>
      <c r="C9" s="21"/>
      <c r="D9" s="22"/>
      <c r="E9" s="22"/>
      <c r="F9" s="23" t="s">
        <v>7</v>
      </c>
      <c r="G9" s="24"/>
      <c r="H9" s="24"/>
      <c r="I9" s="21" t="s">
        <v>7</v>
      </c>
      <c r="J9" s="24"/>
      <c r="K9" s="24"/>
      <c r="L9" s="24"/>
      <c r="M9" s="24"/>
      <c r="N9" s="24"/>
      <c r="O9" s="24"/>
      <c r="P9" s="24"/>
      <c r="Q9" s="24"/>
      <c r="R9" s="24"/>
      <c r="S9" s="24"/>
      <c r="T9" s="25" t="s">
        <v>8</v>
      </c>
      <c r="U9" s="24"/>
      <c r="V9" s="25" t="s">
        <v>9</v>
      </c>
      <c r="W9" s="24"/>
      <c r="X9" s="24"/>
      <c r="Y9" s="24"/>
      <c r="Z9" s="26"/>
      <c r="AA9" s="26"/>
      <c r="AB9" s="26"/>
      <c r="AC9" s="27"/>
      <c r="AD9" s="28"/>
    </row>
    <row r="10" spans="1:41" x14ac:dyDescent="0.3">
      <c r="A10" s="29" t="s">
        <v>1</v>
      </c>
      <c r="B10" s="29" t="s">
        <v>10</v>
      </c>
      <c r="C10" s="29" t="s">
        <v>11</v>
      </c>
      <c r="D10" s="30" t="s">
        <v>12</v>
      </c>
      <c r="E10" s="31" t="s">
        <v>13</v>
      </c>
      <c r="F10" s="32" t="s">
        <v>14</v>
      </c>
      <c r="G10" s="33" t="s">
        <v>15</v>
      </c>
      <c r="H10" s="33" t="s">
        <v>16</v>
      </c>
      <c r="I10" s="29" t="s">
        <v>17</v>
      </c>
      <c r="J10" s="33" t="s">
        <v>18</v>
      </c>
      <c r="K10" s="33" t="s">
        <v>19</v>
      </c>
      <c r="L10" s="33" t="s">
        <v>20</v>
      </c>
      <c r="M10" s="33" t="s">
        <v>21</v>
      </c>
      <c r="N10" s="33" t="s">
        <v>22</v>
      </c>
      <c r="O10" s="33" t="s">
        <v>23</v>
      </c>
      <c r="P10" s="33" t="s">
        <v>24</v>
      </c>
      <c r="Q10" s="33" t="s">
        <v>25</v>
      </c>
      <c r="R10" s="33" t="s">
        <v>26</v>
      </c>
      <c r="S10" s="33" t="s">
        <v>27</v>
      </c>
      <c r="T10" s="33" t="s">
        <v>28</v>
      </c>
      <c r="U10" s="33" t="s">
        <v>29</v>
      </c>
      <c r="V10" s="33" t="s">
        <v>30</v>
      </c>
      <c r="W10" s="33" t="s">
        <v>31</v>
      </c>
      <c r="X10" s="33" t="s">
        <v>32</v>
      </c>
      <c r="Y10" s="34" t="s">
        <v>33</v>
      </c>
      <c r="Z10" s="35" t="s">
        <v>34</v>
      </c>
      <c r="AA10" s="35" t="s">
        <v>35</v>
      </c>
      <c r="AB10" s="35" t="s">
        <v>36</v>
      </c>
      <c r="AC10" s="35" t="s">
        <v>37</v>
      </c>
      <c r="AD10" s="36" t="s">
        <v>1</v>
      </c>
      <c r="AH10"/>
      <c r="AI10"/>
      <c r="AJ10"/>
      <c r="AK10"/>
      <c r="AL10"/>
      <c r="AM10"/>
      <c r="AN10"/>
      <c r="AO10"/>
    </row>
    <row r="11" spans="1:41" ht="5.4" customHeight="1" x14ac:dyDescent="0.3">
      <c r="A11" s="29"/>
      <c r="B11" s="37" t="s">
        <v>38</v>
      </c>
      <c r="C11" s="37"/>
      <c r="D11" s="30" t="s">
        <v>39</v>
      </c>
      <c r="E11" s="31"/>
      <c r="F11" s="32"/>
      <c r="G11" s="33"/>
      <c r="H11" s="33"/>
      <c r="I11" s="29"/>
      <c r="J11" s="33"/>
      <c r="K11" s="33"/>
      <c r="L11" s="33"/>
      <c r="M11" s="33"/>
      <c r="N11" s="33"/>
      <c r="O11" s="33"/>
      <c r="P11" s="33"/>
      <c r="Q11" s="33"/>
      <c r="R11" s="33"/>
      <c r="S11" s="33"/>
      <c r="T11" s="33"/>
      <c r="U11" s="33"/>
      <c r="V11" s="33"/>
      <c r="W11" s="33"/>
      <c r="X11" s="33"/>
      <c r="Y11" s="34"/>
      <c r="Z11" s="38"/>
      <c r="AA11" s="38"/>
      <c r="AB11" s="38"/>
      <c r="AC11" s="38"/>
      <c r="AD11" s="36"/>
      <c r="AH11"/>
      <c r="AI11"/>
      <c r="AJ11"/>
      <c r="AK11"/>
      <c r="AL11"/>
      <c r="AM11"/>
      <c r="AN11"/>
      <c r="AO11"/>
    </row>
    <row r="12" spans="1:41" ht="12" customHeight="1" x14ac:dyDescent="0.3">
      <c r="A12" s="39">
        <v>1</v>
      </c>
      <c r="B12" s="40">
        <v>30377</v>
      </c>
      <c r="C12" s="40">
        <v>29830</v>
      </c>
      <c r="D12" s="41">
        <f t="shared" ref="D12:E42" si="0">B12/12*13*$AC$44/100</f>
        <v>40512.498689</v>
      </c>
      <c r="E12" s="41">
        <f>C12/12*13*$AC$44/100</f>
        <v>39782.988310000008</v>
      </c>
      <c r="F12" s="117">
        <f>SUM(E12*0.895)</f>
        <v>35605.774537450008</v>
      </c>
      <c r="G12" s="118">
        <f>SUM(E12*0.93)</f>
        <v>36998.179128300006</v>
      </c>
      <c r="H12" s="118">
        <f>SUM(E12*0.965)</f>
        <v>38390.583719150003</v>
      </c>
      <c r="I12" s="119">
        <f>E12</f>
        <v>39782.988310000008</v>
      </c>
      <c r="J12" s="120">
        <f>SUM(E12*1.035)</f>
        <v>41175.392900850005</v>
      </c>
      <c r="K12" s="41">
        <f>SUM(E12*1.07)</f>
        <v>42567.79749170001</v>
      </c>
      <c r="L12" s="41">
        <f>SUM(E12*1.105)</f>
        <v>43960.202082550008</v>
      </c>
      <c r="M12" s="42">
        <f>SUM(E12*1.14)</f>
        <v>45352.606673400005</v>
      </c>
      <c r="N12" s="42">
        <f>SUM(E12*1.175)</f>
        <v>46745.01126425001</v>
      </c>
      <c r="O12" s="42">
        <f>SUM(E12*1.21)</f>
        <v>48137.415855100007</v>
      </c>
      <c r="P12" s="42">
        <f>SUM(E12*1.245)</f>
        <v>49529.820445950012</v>
      </c>
      <c r="Q12" s="41">
        <f>SUM(E12*1.28)</f>
        <v>50922.22503680001</v>
      </c>
      <c r="R12" s="41">
        <f>SUM(E12*1.315)</f>
        <v>52314.629627650007</v>
      </c>
      <c r="S12" s="41">
        <f>SUM(E12*1.35)</f>
        <v>53707.034218500012</v>
      </c>
      <c r="T12" s="41">
        <f>SUM(E12*1.375)</f>
        <v>54701.60892625001</v>
      </c>
      <c r="U12" s="41">
        <f>SUM(E12*1.4)</f>
        <v>55696.183634000008</v>
      </c>
      <c r="V12" s="41">
        <f>SUM(E12*1.4125)</f>
        <v>56193.470987875015</v>
      </c>
      <c r="W12" s="41">
        <f>SUM(E12*1.425)</f>
        <v>56690.758341750014</v>
      </c>
      <c r="X12" s="41">
        <f>SUM(E12*1.4375)</f>
        <v>57188.045695625013</v>
      </c>
      <c r="Y12" s="43">
        <f>SUM($E12*1.45)</f>
        <v>57685.333049500012</v>
      </c>
      <c r="Z12" s="44">
        <f>SUM($E12*1.4625)</f>
        <v>58182.620403375011</v>
      </c>
      <c r="AA12" s="44">
        <f>SUM($E12*1.475)</f>
        <v>58679.907757250017</v>
      </c>
      <c r="AB12" s="44">
        <f>SUM($E12*1.4875)</f>
        <v>59177.195111125016</v>
      </c>
      <c r="AC12" s="44">
        <f>SUM($E12*1.5)</f>
        <v>59674.482465000008</v>
      </c>
      <c r="AD12" s="45">
        <v>1</v>
      </c>
      <c r="AH12"/>
      <c r="AI12"/>
      <c r="AJ12"/>
      <c r="AK12"/>
      <c r="AL12"/>
      <c r="AM12"/>
      <c r="AN12"/>
      <c r="AO12"/>
    </row>
    <row r="13" spans="1:41" ht="12" customHeight="1" x14ac:dyDescent="0.3">
      <c r="A13" s="46">
        <v>2</v>
      </c>
      <c r="B13" s="40">
        <v>31385</v>
      </c>
      <c r="C13" s="40">
        <v>30820</v>
      </c>
      <c r="D13" s="41">
        <f t="shared" si="0"/>
        <v>41856.824945</v>
      </c>
      <c r="E13" s="41">
        <f t="shared" si="0"/>
        <v>41103.30874</v>
      </c>
      <c r="F13" s="117">
        <f t="shared" ref="F13:F42" si="1">SUM(E13*0.895)</f>
        <v>36787.461322299998</v>
      </c>
      <c r="G13" s="118">
        <f t="shared" ref="G13:G41" si="2">SUM(E13*0.93)</f>
        <v>38226.077128200006</v>
      </c>
      <c r="H13" s="118">
        <f t="shared" ref="H13:H41" si="3">SUM(E13*0.965)</f>
        <v>39664.6929341</v>
      </c>
      <c r="I13" s="121">
        <f t="shared" ref="I13:I41" si="4">E13</f>
        <v>41103.30874</v>
      </c>
      <c r="J13" s="41">
        <f t="shared" ref="J13:J41" si="5">SUM(E13*1.035)</f>
        <v>42541.924545899994</v>
      </c>
      <c r="K13" s="41">
        <f t="shared" ref="K13:K41" si="6">SUM(E13*1.07)</f>
        <v>43980.540351800002</v>
      </c>
      <c r="L13" s="42">
        <f t="shared" ref="L13:L41" si="7">SUM(E13*1.105)</f>
        <v>45419.156157700003</v>
      </c>
      <c r="M13" s="42">
        <f t="shared" ref="M13:M41" si="8">SUM(E13*1.14)</f>
        <v>46857.771963599997</v>
      </c>
      <c r="N13" s="42">
        <f t="shared" ref="N13:N41" si="9">SUM(E13*1.175)</f>
        <v>48296.387769500005</v>
      </c>
      <c r="O13" s="42">
        <f t="shared" ref="O13:O41" si="10">SUM(E13*1.21)</f>
        <v>49735.003575399998</v>
      </c>
      <c r="P13" s="42">
        <f t="shared" ref="P13:P41" si="11">SUM(E13*1.245)</f>
        <v>51173.619381300006</v>
      </c>
      <c r="Q13" s="41">
        <f t="shared" ref="Q13:Q41" si="12">SUM(E13*1.28)</f>
        <v>52612.2351872</v>
      </c>
      <c r="R13" s="41">
        <f t="shared" ref="R13:R41" si="13">SUM(E13*1.315)</f>
        <v>54050.850993100001</v>
      </c>
      <c r="S13" s="41">
        <f t="shared" ref="S13:S41" si="14">SUM(E13*1.35)</f>
        <v>55489.466799000002</v>
      </c>
      <c r="T13" s="41">
        <f t="shared" ref="T13:T41" si="15">SUM(E13*1.375)</f>
        <v>56517.049517500003</v>
      </c>
      <c r="U13" s="41">
        <f>SUM(E13*1.4)</f>
        <v>57544.632235999998</v>
      </c>
      <c r="V13" s="41">
        <f t="shared" ref="V13:V42" si="16">SUM(E13*1.4125)</f>
        <v>58058.423595250002</v>
      </c>
      <c r="W13" s="41">
        <f t="shared" ref="W13:W42" si="17">SUM(E13*1.425)</f>
        <v>58572.214954499999</v>
      </c>
      <c r="X13" s="41">
        <f t="shared" ref="X13:X42" si="18">SUM(E13*1.4375)</f>
        <v>59086.006313750004</v>
      </c>
      <c r="Y13" s="43">
        <f t="shared" ref="Y13:Y42" si="19">SUM($E13*1.45)</f>
        <v>59599.797673000001</v>
      </c>
      <c r="Z13" s="44">
        <f t="shared" ref="Z13:Z42" si="20">SUM($E13*1.4625)</f>
        <v>60113.589032249998</v>
      </c>
      <c r="AA13" s="44">
        <f t="shared" ref="AA13:AA42" si="21">SUM($E13*1.475)</f>
        <v>60627.380391500003</v>
      </c>
      <c r="AB13" s="44">
        <f t="shared" ref="AB13:AB42" si="22">SUM($E13*1.4875)</f>
        <v>61141.17175075</v>
      </c>
      <c r="AC13" s="44">
        <f t="shared" ref="AC13:AC42" si="23">SUM($E13*1.5)</f>
        <v>61654.963109999997</v>
      </c>
      <c r="AD13" s="45">
        <v>2</v>
      </c>
      <c r="AH13"/>
      <c r="AI13"/>
      <c r="AJ13"/>
      <c r="AK13"/>
      <c r="AL13"/>
      <c r="AM13"/>
      <c r="AN13"/>
      <c r="AO13"/>
    </row>
    <row r="14" spans="1:41" ht="12" customHeight="1" x14ac:dyDescent="0.3">
      <c r="A14" s="46">
        <v>3</v>
      </c>
      <c r="B14" s="40">
        <v>32502</v>
      </c>
      <c r="C14" s="40">
        <v>31917</v>
      </c>
      <c r="D14" s="41">
        <f t="shared" si="0"/>
        <v>43346.519813999999</v>
      </c>
      <c r="E14" s="41">
        <f t="shared" si="0"/>
        <v>42566.330469000008</v>
      </c>
      <c r="F14" s="117">
        <f t="shared" si="1"/>
        <v>38096.865769755008</v>
      </c>
      <c r="G14" s="118">
        <f t="shared" si="2"/>
        <v>39586.687336170013</v>
      </c>
      <c r="H14" s="120">
        <f t="shared" si="3"/>
        <v>41076.508902585003</v>
      </c>
      <c r="I14" s="40">
        <f t="shared" si="4"/>
        <v>42566.330469000008</v>
      </c>
      <c r="J14" s="41">
        <f t="shared" si="5"/>
        <v>44056.152035415005</v>
      </c>
      <c r="K14" s="42">
        <f t="shared" si="6"/>
        <v>45545.97360183001</v>
      </c>
      <c r="L14" s="42">
        <f t="shared" si="7"/>
        <v>47035.795168245008</v>
      </c>
      <c r="M14" s="42">
        <f t="shared" si="8"/>
        <v>48525.616734660005</v>
      </c>
      <c r="N14" s="42">
        <f t="shared" si="9"/>
        <v>50015.43830107501</v>
      </c>
      <c r="O14" s="42">
        <f t="shared" si="10"/>
        <v>51505.259867490007</v>
      </c>
      <c r="P14" s="42">
        <f t="shared" si="11"/>
        <v>52995.081433905012</v>
      </c>
      <c r="Q14" s="41">
        <f t="shared" si="12"/>
        <v>54484.90300032001</v>
      </c>
      <c r="R14" s="41">
        <f t="shared" si="13"/>
        <v>55974.724566735007</v>
      </c>
      <c r="S14" s="41">
        <f t="shared" si="14"/>
        <v>57464.546133150012</v>
      </c>
      <c r="T14" s="41">
        <f t="shared" si="15"/>
        <v>58528.704394875007</v>
      </c>
      <c r="U14" s="41">
        <f t="shared" ref="U14:U41" si="24">SUM(E14*1.4)</f>
        <v>59592.862656600009</v>
      </c>
      <c r="V14" s="41">
        <f t="shared" si="16"/>
        <v>60124.941787462514</v>
      </c>
      <c r="W14" s="41">
        <f t="shared" si="17"/>
        <v>60657.020918325012</v>
      </c>
      <c r="X14" s="41">
        <f t="shared" si="18"/>
        <v>61189.100049187509</v>
      </c>
      <c r="Y14" s="43">
        <f t="shared" si="19"/>
        <v>61721.179180050007</v>
      </c>
      <c r="Z14" s="44">
        <f t="shared" si="20"/>
        <v>62253.258310912504</v>
      </c>
      <c r="AA14" s="44">
        <f t="shared" si="21"/>
        <v>62785.337441775016</v>
      </c>
      <c r="AB14" s="44">
        <f t="shared" si="22"/>
        <v>63317.416572637514</v>
      </c>
      <c r="AC14" s="44">
        <f t="shared" si="23"/>
        <v>63849.495703500012</v>
      </c>
      <c r="AD14" s="45">
        <v>3</v>
      </c>
      <c r="AH14"/>
      <c r="AI14"/>
      <c r="AJ14"/>
      <c r="AK14"/>
      <c r="AL14"/>
      <c r="AM14"/>
      <c r="AN14"/>
      <c r="AO14"/>
    </row>
    <row r="15" spans="1:41" ht="12" customHeight="1" x14ac:dyDescent="0.3">
      <c r="A15" s="46">
        <v>4</v>
      </c>
      <c r="B15" s="40">
        <v>33730</v>
      </c>
      <c r="C15" s="40">
        <v>33123</v>
      </c>
      <c r="D15" s="41">
        <f t="shared" si="0"/>
        <v>44984.25061000001</v>
      </c>
      <c r="E15" s="41">
        <f t="shared" si="0"/>
        <v>44174.720810999999</v>
      </c>
      <c r="F15" s="117">
        <f t="shared" si="1"/>
        <v>39536.375125844999</v>
      </c>
      <c r="G15" s="120">
        <f t="shared" si="2"/>
        <v>41082.490354230002</v>
      </c>
      <c r="H15" s="41">
        <f t="shared" si="3"/>
        <v>42628.605582614997</v>
      </c>
      <c r="I15" s="40">
        <f t="shared" si="4"/>
        <v>44174.720810999999</v>
      </c>
      <c r="J15" s="42">
        <f t="shared" si="5"/>
        <v>45720.836039384994</v>
      </c>
      <c r="K15" s="42">
        <f t="shared" si="6"/>
        <v>47266.951267770004</v>
      </c>
      <c r="L15" s="42">
        <f t="shared" si="7"/>
        <v>48813.066496154999</v>
      </c>
      <c r="M15" s="42">
        <f t="shared" si="8"/>
        <v>50359.181724539994</v>
      </c>
      <c r="N15" s="42">
        <f t="shared" si="9"/>
        <v>51905.296952925004</v>
      </c>
      <c r="O15" s="42">
        <f t="shared" si="10"/>
        <v>53451.412181309999</v>
      </c>
      <c r="P15" s="42">
        <f t="shared" si="11"/>
        <v>54997.527409695002</v>
      </c>
      <c r="Q15" s="41">
        <f t="shared" si="12"/>
        <v>56543.642638079997</v>
      </c>
      <c r="R15" s="41">
        <f t="shared" si="13"/>
        <v>58089.757866464999</v>
      </c>
      <c r="S15" s="41">
        <f t="shared" si="14"/>
        <v>59635.873094850002</v>
      </c>
      <c r="T15" s="41">
        <f t="shared" si="15"/>
        <v>60740.241115124998</v>
      </c>
      <c r="U15" s="41">
        <f t="shared" si="24"/>
        <v>61844.609135399995</v>
      </c>
      <c r="V15" s="41">
        <f t="shared" si="16"/>
        <v>62396.7931455375</v>
      </c>
      <c r="W15" s="41">
        <f t="shared" si="17"/>
        <v>62948.977155674998</v>
      </c>
      <c r="X15" s="41">
        <f t="shared" si="18"/>
        <v>63501.161165812497</v>
      </c>
      <c r="Y15" s="43">
        <f t="shared" si="19"/>
        <v>64053.345175949995</v>
      </c>
      <c r="Z15" s="44">
        <f t="shared" si="20"/>
        <v>64605.529186087493</v>
      </c>
      <c r="AA15" s="44">
        <f t="shared" si="21"/>
        <v>65157.713196225006</v>
      </c>
      <c r="AB15" s="44">
        <f t="shared" si="22"/>
        <v>65709.897206362497</v>
      </c>
      <c r="AC15" s="44">
        <f t="shared" si="23"/>
        <v>66262.081216499995</v>
      </c>
      <c r="AD15" s="45">
        <v>4</v>
      </c>
      <c r="AH15"/>
      <c r="AI15"/>
      <c r="AJ15"/>
      <c r="AK15"/>
      <c r="AL15"/>
      <c r="AM15"/>
      <c r="AN15"/>
      <c r="AO15"/>
    </row>
    <row r="16" spans="1:41" ht="12" customHeight="1" x14ac:dyDescent="0.3">
      <c r="A16" s="46">
        <v>5</v>
      </c>
      <c r="B16" s="40">
        <v>35073</v>
      </c>
      <c r="C16" s="40">
        <v>34442</v>
      </c>
      <c r="D16" s="41">
        <f t="shared" si="0"/>
        <v>46775.351961</v>
      </c>
      <c r="E16" s="41">
        <f t="shared" si="0"/>
        <v>45933.814393999994</v>
      </c>
      <c r="F16" s="119">
        <f t="shared" si="1"/>
        <v>41110.763882629995</v>
      </c>
      <c r="G16" s="41">
        <f t="shared" si="2"/>
        <v>42718.447386419997</v>
      </c>
      <c r="H16" s="41">
        <f t="shared" si="3"/>
        <v>44326.130890209992</v>
      </c>
      <c r="I16" s="47">
        <f t="shared" si="4"/>
        <v>45933.814393999994</v>
      </c>
      <c r="J16" s="42">
        <f t="shared" si="5"/>
        <v>47541.497897789988</v>
      </c>
      <c r="K16" s="42">
        <f t="shared" si="6"/>
        <v>49149.181401579997</v>
      </c>
      <c r="L16" s="42">
        <f t="shared" si="7"/>
        <v>50756.864905369992</v>
      </c>
      <c r="M16" s="42">
        <f t="shared" si="8"/>
        <v>52364.548409159986</v>
      </c>
      <c r="N16" s="42">
        <f t="shared" si="9"/>
        <v>53972.231912949996</v>
      </c>
      <c r="O16" s="42">
        <f t="shared" si="10"/>
        <v>55579.91541673999</v>
      </c>
      <c r="P16" s="42">
        <f t="shared" si="11"/>
        <v>57187.598920529999</v>
      </c>
      <c r="Q16" s="41">
        <f t="shared" si="12"/>
        <v>58795.282424319994</v>
      </c>
      <c r="R16" s="41">
        <f t="shared" si="13"/>
        <v>60402.965928109988</v>
      </c>
      <c r="S16" s="41">
        <f t="shared" si="14"/>
        <v>62010.649431899998</v>
      </c>
      <c r="T16" s="41">
        <f t="shared" si="15"/>
        <v>63158.994791749989</v>
      </c>
      <c r="U16" s="41">
        <f t="shared" si="24"/>
        <v>64307.340151599987</v>
      </c>
      <c r="V16" s="41">
        <f t="shared" si="16"/>
        <v>64881.512831524997</v>
      </c>
      <c r="W16" s="41">
        <f t="shared" si="17"/>
        <v>65455.685511449992</v>
      </c>
      <c r="X16" s="41">
        <f t="shared" si="18"/>
        <v>66029.858191374995</v>
      </c>
      <c r="Y16" s="43">
        <f t="shared" si="19"/>
        <v>66604.030871299983</v>
      </c>
      <c r="Z16" s="44">
        <f t="shared" si="20"/>
        <v>67178.203551224986</v>
      </c>
      <c r="AA16" s="44">
        <f t="shared" si="21"/>
        <v>67752.376231149989</v>
      </c>
      <c r="AB16" s="44">
        <f t="shared" si="22"/>
        <v>68326.548911074991</v>
      </c>
      <c r="AC16" s="44">
        <f t="shared" si="23"/>
        <v>68900.721590999994</v>
      </c>
      <c r="AD16" s="45">
        <v>5</v>
      </c>
      <c r="AH16"/>
      <c r="AI16"/>
      <c r="AJ16"/>
      <c r="AK16"/>
      <c r="AL16"/>
      <c r="AM16"/>
      <c r="AN16"/>
      <c r="AO16"/>
    </row>
    <row r="17" spans="1:41" ht="12" customHeight="1" x14ac:dyDescent="0.3">
      <c r="A17" s="46">
        <v>6</v>
      </c>
      <c r="B17" s="40">
        <v>36516</v>
      </c>
      <c r="C17" s="40">
        <v>35859</v>
      </c>
      <c r="D17" s="41">
        <f t="shared" si="0"/>
        <v>48699.819012</v>
      </c>
      <c r="E17" s="41">
        <f t="shared" si="0"/>
        <v>47823.606363000006</v>
      </c>
      <c r="F17" s="40">
        <f t="shared" si="1"/>
        <v>42802.127694885006</v>
      </c>
      <c r="G17" s="41">
        <f t="shared" si="2"/>
        <v>44475.953917590006</v>
      </c>
      <c r="H17" s="42">
        <f t="shared" si="3"/>
        <v>46149.780140295006</v>
      </c>
      <c r="I17" s="47">
        <f t="shared" si="4"/>
        <v>47823.606363000006</v>
      </c>
      <c r="J17" s="42">
        <f t="shared" si="5"/>
        <v>49497.432585705006</v>
      </c>
      <c r="K17" s="42">
        <f t="shared" si="6"/>
        <v>51171.258808410006</v>
      </c>
      <c r="L17" s="42">
        <f t="shared" si="7"/>
        <v>52845.085031115006</v>
      </c>
      <c r="M17" s="42">
        <f>SUM(E17*1.14)</f>
        <v>54518.911253819999</v>
      </c>
      <c r="N17" s="42">
        <f t="shared" si="9"/>
        <v>56192.737476525006</v>
      </c>
      <c r="O17" s="42">
        <f t="shared" si="10"/>
        <v>57866.563699230006</v>
      </c>
      <c r="P17" s="42">
        <f t="shared" si="11"/>
        <v>59540.389921935013</v>
      </c>
      <c r="Q17" s="41">
        <f t="shared" si="12"/>
        <v>61214.216144640006</v>
      </c>
      <c r="R17" s="41">
        <f t="shared" si="13"/>
        <v>62888.042367345006</v>
      </c>
      <c r="S17" s="41">
        <f t="shared" si="14"/>
        <v>64561.868590050013</v>
      </c>
      <c r="T17" s="41">
        <f t="shared" si="15"/>
        <v>65757.458749125013</v>
      </c>
      <c r="U17" s="41">
        <f t="shared" si="24"/>
        <v>66953.048908199999</v>
      </c>
      <c r="V17" s="41">
        <f t="shared" si="16"/>
        <v>67550.843987737506</v>
      </c>
      <c r="W17" s="41">
        <f t="shared" si="17"/>
        <v>68148.639067275013</v>
      </c>
      <c r="X17" s="41">
        <f t="shared" si="18"/>
        <v>68746.434146812506</v>
      </c>
      <c r="Y17" s="43">
        <f t="shared" si="19"/>
        <v>69344.229226350013</v>
      </c>
      <c r="Z17" s="44">
        <f t="shared" si="20"/>
        <v>69942.024305887506</v>
      </c>
      <c r="AA17" s="44">
        <f t="shared" si="21"/>
        <v>70539.819385425013</v>
      </c>
      <c r="AB17" s="44">
        <f t="shared" si="22"/>
        <v>71137.614464962506</v>
      </c>
      <c r="AC17" s="44">
        <f t="shared" si="23"/>
        <v>71735.409544500013</v>
      </c>
      <c r="AD17" s="45">
        <v>6</v>
      </c>
      <c r="AH17"/>
      <c r="AI17"/>
      <c r="AJ17"/>
      <c r="AK17"/>
      <c r="AL17"/>
      <c r="AM17"/>
      <c r="AN17"/>
      <c r="AO17"/>
    </row>
    <row r="18" spans="1:41" ht="12" customHeight="1" x14ac:dyDescent="0.3">
      <c r="A18" s="46">
        <v>7</v>
      </c>
      <c r="B18" s="40">
        <v>38119</v>
      </c>
      <c r="C18" s="40">
        <v>37433</v>
      </c>
      <c r="D18" s="41">
        <f t="shared" si="0"/>
        <v>50837.671182999999</v>
      </c>
      <c r="E18" s="41">
        <f t="shared" si="0"/>
        <v>49922.782481000002</v>
      </c>
      <c r="F18" s="40">
        <f t="shared" si="1"/>
        <v>44680.890320495004</v>
      </c>
      <c r="G18" s="42">
        <f t="shared" si="2"/>
        <v>46428.187707330006</v>
      </c>
      <c r="H18" s="42">
        <f t="shared" si="3"/>
        <v>48175.485094165</v>
      </c>
      <c r="I18" s="47">
        <f t="shared" si="4"/>
        <v>49922.782481000002</v>
      </c>
      <c r="J18" s="42">
        <f t="shared" si="5"/>
        <v>51670.079867834997</v>
      </c>
      <c r="K18" s="42">
        <f t="shared" si="6"/>
        <v>53417.377254670006</v>
      </c>
      <c r="L18" s="42">
        <f t="shared" si="7"/>
        <v>55164.674641505</v>
      </c>
      <c r="M18" s="42">
        <f t="shared" si="8"/>
        <v>56911.972028339995</v>
      </c>
      <c r="N18" s="42">
        <f t="shared" si="9"/>
        <v>58659.269415175004</v>
      </c>
      <c r="O18" s="42">
        <f t="shared" si="10"/>
        <v>60406.566802009998</v>
      </c>
      <c r="P18" s="42">
        <f t="shared" si="11"/>
        <v>62153.864188845007</v>
      </c>
      <c r="Q18" s="41">
        <f t="shared" si="12"/>
        <v>63901.161575680002</v>
      </c>
      <c r="R18" s="41">
        <f t="shared" si="13"/>
        <v>65648.458962514997</v>
      </c>
      <c r="S18" s="41">
        <f t="shared" si="14"/>
        <v>67395.756349350006</v>
      </c>
      <c r="T18" s="41">
        <f t="shared" si="15"/>
        <v>68643.825911374995</v>
      </c>
      <c r="U18" s="41">
        <f t="shared" si="24"/>
        <v>69891.8954734</v>
      </c>
      <c r="V18" s="41">
        <f t="shared" si="16"/>
        <v>70515.930254412509</v>
      </c>
      <c r="W18" s="41">
        <f t="shared" si="17"/>
        <v>71139.965035425004</v>
      </c>
      <c r="X18" s="41">
        <f t="shared" si="18"/>
        <v>71763.999816437499</v>
      </c>
      <c r="Y18" s="43">
        <f t="shared" si="19"/>
        <v>72388.034597449994</v>
      </c>
      <c r="Z18" s="44">
        <f t="shared" si="20"/>
        <v>73012.069378462504</v>
      </c>
      <c r="AA18" s="44">
        <f t="shared" si="21"/>
        <v>73636.104159475013</v>
      </c>
      <c r="AB18" s="44">
        <f t="shared" si="22"/>
        <v>74260.138940487508</v>
      </c>
      <c r="AC18" s="44">
        <f t="shared" si="23"/>
        <v>74884.173721500003</v>
      </c>
      <c r="AD18" s="45">
        <v>7</v>
      </c>
      <c r="AH18"/>
      <c r="AI18"/>
      <c r="AJ18"/>
      <c r="AK18"/>
      <c r="AL18"/>
      <c r="AM18"/>
      <c r="AN18"/>
      <c r="AO18"/>
    </row>
    <row r="19" spans="1:41" ht="12" customHeight="1" x14ac:dyDescent="0.3">
      <c r="A19" s="46">
        <v>8</v>
      </c>
      <c r="B19" s="40">
        <v>39827</v>
      </c>
      <c r="C19" s="40">
        <v>39110</v>
      </c>
      <c r="D19" s="41">
        <f t="shared" si="0"/>
        <v>53115.557339000006</v>
      </c>
      <c r="E19" s="41">
        <f t="shared" si="0"/>
        <v>52159.325270000001</v>
      </c>
      <c r="F19" s="47">
        <f t="shared" si="1"/>
        <v>46682.596116650006</v>
      </c>
      <c r="G19" s="42">
        <f t="shared" si="2"/>
        <v>48508.172501100002</v>
      </c>
      <c r="H19" s="42">
        <f t="shared" si="3"/>
        <v>50333.748885549998</v>
      </c>
      <c r="I19" s="47">
        <f t="shared" si="4"/>
        <v>52159.325270000001</v>
      </c>
      <c r="J19" s="42">
        <f t="shared" si="5"/>
        <v>53984.901654449997</v>
      </c>
      <c r="K19" s="42">
        <f t="shared" si="6"/>
        <v>55810.478038900008</v>
      </c>
      <c r="L19" s="42">
        <f t="shared" si="7"/>
        <v>57636.054423349997</v>
      </c>
      <c r="M19" s="42">
        <f t="shared" si="8"/>
        <v>59461.630807799993</v>
      </c>
      <c r="N19" s="42">
        <f t="shared" si="9"/>
        <v>61287.207192250004</v>
      </c>
      <c r="O19" s="42">
        <f t="shared" si="10"/>
        <v>63112.7835767</v>
      </c>
      <c r="P19" s="42">
        <f t="shared" si="11"/>
        <v>64938.35996115001</v>
      </c>
      <c r="Q19" s="41">
        <f t="shared" si="12"/>
        <v>66763.936345599999</v>
      </c>
      <c r="R19" s="41">
        <f t="shared" si="13"/>
        <v>68589.512730050003</v>
      </c>
      <c r="S19" s="41">
        <f t="shared" si="14"/>
        <v>70415.089114500006</v>
      </c>
      <c r="T19" s="41">
        <f t="shared" si="15"/>
        <v>71719.072246249998</v>
      </c>
      <c r="U19" s="41">
        <f t="shared" si="24"/>
        <v>73023.05537799999</v>
      </c>
      <c r="V19" s="41">
        <f t="shared" si="16"/>
        <v>73675.046943875001</v>
      </c>
      <c r="W19" s="41">
        <f t="shared" si="17"/>
        <v>74327.038509750011</v>
      </c>
      <c r="X19" s="41">
        <f t="shared" si="18"/>
        <v>74979.030075625007</v>
      </c>
      <c r="Y19" s="43">
        <f t="shared" si="19"/>
        <v>75631.021641500003</v>
      </c>
      <c r="Z19" s="44">
        <f t="shared" si="20"/>
        <v>76283.013207374999</v>
      </c>
      <c r="AA19" s="44">
        <f t="shared" si="21"/>
        <v>76935.00477325001</v>
      </c>
      <c r="AB19" s="44">
        <f t="shared" si="22"/>
        <v>77586.996339125006</v>
      </c>
      <c r="AC19" s="44">
        <f t="shared" si="23"/>
        <v>78238.987905000002</v>
      </c>
      <c r="AD19" s="45">
        <v>8</v>
      </c>
      <c r="AH19"/>
      <c r="AI19"/>
      <c r="AJ19"/>
      <c r="AK19"/>
      <c r="AL19"/>
      <c r="AM19"/>
      <c r="AN19"/>
      <c r="AO19"/>
    </row>
    <row r="20" spans="1:41" ht="12" customHeight="1" x14ac:dyDescent="0.3">
      <c r="A20" s="46">
        <v>9</v>
      </c>
      <c r="B20" s="40">
        <v>41663</v>
      </c>
      <c r="C20" s="40">
        <v>40913</v>
      </c>
      <c r="D20" s="41">
        <f t="shared" si="0"/>
        <v>55564.151591000002</v>
      </c>
      <c r="E20" s="41">
        <f t="shared" si="0"/>
        <v>54563.908841000004</v>
      </c>
      <c r="F20" s="40">
        <f t="shared" si="1"/>
        <v>48834.698412695005</v>
      </c>
      <c r="G20" s="41">
        <f t="shared" si="2"/>
        <v>50744.435222130007</v>
      </c>
      <c r="H20" s="41">
        <f t="shared" si="3"/>
        <v>52654.172031565002</v>
      </c>
      <c r="I20" s="40">
        <f t="shared" si="4"/>
        <v>54563.908841000004</v>
      </c>
      <c r="J20" s="41">
        <f t="shared" si="5"/>
        <v>56473.645650434999</v>
      </c>
      <c r="K20" s="41">
        <f t="shared" si="6"/>
        <v>58383.382459870008</v>
      </c>
      <c r="L20" s="41">
        <f t="shared" si="7"/>
        <v>60293.119269305003</v>
      </c>
      <c r="M20" s="41">
        <f t="shared" si="8"/>
        <v>62202.856078739998</v>
      </c>
      <c r="N20" s="41">
        <f t="shared" si="9"/>
        <v>64112.592888175008</v>
      </c>
      <c r="O20" s="41">
        <f t="shared" si="10"/>
        <v>66022.32969761001</v>
      </c>
      <c r="P20" s="41">
        <f t="shared" si="11"/>
        <v>67932.066507045005</v>
      </c>
      <c r="Q20" s="41">
        <f t="shared" si="12"/>
        <v>69841.80331648</v>
      </c>
      <c r="R20" s="41">
        <f t="shared" si="13"/>
        <v>71751.540125915009</v>
      </c>
      <c r="S20" s="41">
        <f t="shared" si="14"/>
        <v>73661.276935350004</v>
      </c>
      <c r="T20" s="41">
        <f t="shared" si="15"/>
        <v>75025.374656375003</v>
      </c>
      <c r="U20" s="41">
        <f t="shared" si="24"/>
        <v>76389.472377400001</v>
      </c>
      <c r="V20" s="41">
        <f t="shared" si="16"/>
        <v>77071.521237912515</v>
      </c>
      <c r="W20" s="41">
        <f t="shared" si="17"/>
        <v>77753.570098425014</v>
      </c>
      <c r="X20" s="41">
        <f t="shared" si="18"/>
        <v>78435.618958937499</v>
      </c>
      <c r="Y20" s="43">
        <f t="shared" si="19"/>
        <v>79117.667819449998</v>
      </c>
      <c r="Z20" s="44">
        <f t="shared" si="20"/>
        <v>79799.716679962497</v>
      </c>
      <c r="AA20" s="44">
        <f t="shared" si="21"/>
        <v>80481.765540475011</v>
      </c>
      <c r="AB20" s="44">
        <f t="shared" si="22"/>
        <v>81163.81440098751</v>
      </c>
      <c r="AC20" s="44">
        <f t="shared" si="23"/>
        <v>81845.86326150001</v>
      </c>
      <c r="AD20" s="45">
        <v>9</v>
      </c>
      <c r="AH20"/>
      <c r="AI20"/>
      <c r="AJ20"/>
      <c r="AK20"/>
      <c r="AL20"/>
      <c r="AM20"/>
      <c r="AN20"/>
      <c r="AO20"/>
    </row>
    <row r="21" spans="1:41" ht="12" customHeight="1" x14ac:dyDescent="0.3">
      <c r="A21" s="46">
        <v>10</v>
      </c>
      <c r="B21" s="40">
        <v>43630</v>
      </c>
      <c r="C21" s="40">
        <v>42845</v>
      </c>
      <c r="D21" s="41">
        <f t="shared" si="0"/>
        <v>58187.45491</v>
      </c>
      <c r="E21" s="41">
        <f t="shared" si="0"/>
        <v>57140.534165000005</v>
      </c>
      <c r="F21" s="40">
        <f t="shared" si="1"/>
        <v>51140.778077675008</v>
      </c>
      <c r="G21" s="41">
        <f t="shared" si="2"/>
        <v>53140.696773450007</v>
      </c>
      <c r="H21" s="41">
        <f t="shared" si="3"/>
        <v>55140.615469225006</v>
      </c>
      <c r="I21" s="40">
        <f t="shared" si="4"/>
        <v>57140.534165000005</v>
      </c>
      <c r="J21" s="41">
        <f t="shared" si="5"/>
        <v>59140.452860775004</v>
      </c>
      <c r="K21" s="41">
        <f t="shared" si="6"/>
        <v>61140.37155655001</v>
      </c>
      <c r="L21" s="41">
        <f t="shared" si="7"/>
        <v>63140.290252325001</v>
      </c>
      <c r="M21" s="41">
        <f t="shared" si="8"/>
        <v>65140.2089481</v>
      </c>
      <c r="N21" s="41">
        <f t="shared" si="9"/>
        <v>67140.127643875006</v>
      </c>
      <c r="O21" s="41">
        <f t="shared" si="10"/>
        <v>69140.046339649998</v>
      </c>
      <c r="P21" s="41">
        <f t="shared" si="11"/>
        <v>71139.965035425019</v>
      </c>
      <c r="Q21" s="41">
        <f t="shared" si="12"/>
        <v>73139.883731200011</v>
      </c>
      <c r="R21" s="41">
        <f t="shared" si="13"/>
        <v>75139.802426975002</v>
      </c>
      <c r="S21" s="41">
        <f t="shared" si="14"/>
        <v>77139.721122750008</v>
      </c>
      <c r="T21" s="41">
        <f t="shared" si="15"/>
        <v>78568.234476875004</v>
      </c>
      <c r="U21" s="41">
        <f t="shared" si="24"/>
        <v>79996.747831000001</v>
      </c>
      <c r="V21" s="41">
        <f t="shared" si="16"/>
        <v>80711.004508062513</v>
      </c>
      <c r="W21" s="41">
        <f t="shared" si="17"/>
        <v>81425.261185125011</v>
      </c>
      <c r="X21" s="41">
        <f t="shared" si="18"/>
        <v>82139.517862187509</v>
      </c>
      <c r="Y21" s="43">
        <f t="shared" si="19"/>
        <v>82853.774539250007</v>
      </c>
      <c r="Z21" s="44">
        <f t="shared" si="20"/>
        <v>83568.031216312505</v>
      </c>
      <c r="AA21" s="44">
        <f t="shared" si="21"/>
        <v>84282.287893375018</v>
      </c>
      <c r="AB21" s="44">
        <f t="shared" si="22"/>
        <v>84996.544570437516</v>
      </c>
      <c r="AC21" s="44">
        <f t="shared" si="23"/>
        <v>85710.8012475</v>
      </c>
      <c r="AD21" s="45">
        <v>10</v>
      </c>
      <c r="AH21"/>
      <c r="AI21"/>
      <c r="AJ21"/>
      <c r="AK21"/>
      <c r="AL21"/>
      <c r="AM21"/>
      <c r="AN21"/>
      <c r="AO21"/>
    </row>
    <row r="22" spans="1:41" ht="12" customHeight="1" x14ac:dyDescent="0.3">
      <c r="A22" s="46">
        <v>11</v>
      </c>
      <c r="B22" s="40">
        <v>45731</v>
      </c>
      <c r="C22" s="40">
        <v>44908</v>
      </c>
      <c r="D22" s="41">
        <f t="shared" si="0"/>
        <v>60989.468267000004</v>
      </c>
      <c r="E22" s="41">
        <f t="shared" si="0"/>
        <v>59891.868556000001</v>
      </c>
      <c r="F22" s="40">
        <f t="shared" si="1"/>
        <v>53603.222357620005</v>
      </c>
      <c r="G22" s="41">
        <f t="shared" si="2"/>
        <v>55699.437757080006</v>
      </c>
      <c r="H22" s="41">
        <f t="shared" si="3"/>
        <v>57795.65315654</v>
      </c>
      <c r="I22" s="40">
        <f t="shared" si="4"/>
        <v>59891.868556000001</v>
      </c>
      <c r="J22" s="41">
        <f t="shared" si="5"/>
        <v>61988.083955459995</v>
      </c>
      <c r="K22" s="41">
        <f t="shared" si="6"/>
        <v>64084.299354920004</v>
      </c>
      <c r="L22" s="41">
        <f t="shared" si="7"/>
        <v>66180.514754379998</v>
      </c>
      <c r="M22" s="41">
        <f t="shared" si="8"/>
        <v>68276.730153839992</v>
      </c>
      <c r="N22" s="41">
        <f t="shared" si="9"/>
        <v>70372.9455533</v>
      </c>
      <c r="O22" s="41">
        <f t="shared" si="10"/>
        <v>72469.160952759994</v>
      </c>
      <c r="P22" s="41">
        <f t="shared" si="11"/>
        <v>74565.376352220002</v>
      </c>
      <c r="Q22" s="41">
        <f t="shared" si="12"/>
        <v>76661.591751679996</v>
      </c>
      <c r="R22" s="41">
        <f t="shared" si="13"/>
        <v>78757.807151140005</v>
      </c>
      <c r="S22" s="41">
        <f t="shared" si="14"/>
        <v>80854.022550600013</v>
      </c>
      <c r="T22" s="41">
        <f t="shared" si="15"/>
        <v>82351.319264499994</v>
      </c>
      <c r="U22" s="41">
        <f t="shared" si="24"/>
        <v>83848.61597839999</v>
      </c>
      <c r="V22" s="41">
        <f t="shared" si="16"/>
        <v>84597.264335350003</v>
      </c>
      <c r="W22" s="41">
        <f t="shared" si="17"/>
        <v>85345.9126923</v>
      </c>
      <c r="X22" s="41">
        <f t="shared" si="18"/>
        <v>86094.561049249998</v>
      </c>
      <c r="Y22" s="43">
        <f t="shared" si="19"/>
        <v>86843.209406199996</v>
      </c>
      <c r="Z22" s="44">
        <f t="shared" si="20"/>
        <v>87591.857763149994</v>
      </c>
      <c r="AA22" s="44">
        <f t="shared" si="21"/>
        <v>88340.506120100006</v>
      </c>
      <c r="AB22" s="44">
        <f t="shared" si="22"/>
        <v>89089.154477050004</v>
      </c>
      <c r="AC22" s="44">
        <f t="shared" si="23"/>
        <v>89837.802834000002</v>
      </c>
      <c r="AD22" s="45">
        <v>11</v>
      </c>
      <c r="AH22"/>
      <c r="AI22"/>
      <c r="AJ22"/>
      <c r="AK22"/>
      <c r="AL22"/>
      <c r="AM22"/>
      <c r="AN22"/>
      <c r="AO22"/>
    </row>
    <row r="23" spans="1:41" ht="12" customHeight="1" x14ac:dyDescent="0.3">
      <c r="A23" s="46">
        <v>12</v>
      </c>
      <c r="B23" s="40">
        <v>47966</v>
      </c>
      <c r="C23" s="40">
        <v>47103</v>
      </c>
      <c r="D23" s="41">
        <f t="shared" si="0"/>
        <v>63970.191661999997</v>
      </c>
      <c r="E23" s="41">
        <f t="shared" si="0"/>
        <v>62819.245671000004</v>
      </c>
      <c r="F23" s="40">
        <f t="shared" si="1"/>
        <v>56223.224875545005</v>
      </c>
      <c r="G23" s="41">
        <f t="shared" si="2"/>
        <v>58421.898474030007</v>
      </c>
      <c r="H23" s="41">
        <f t="shared" si="3"/>
        <v>60620.572072515002</v>
      </c>
      <c r="I23" s="40">
        <f t="shared" si="4"/>
        <v>62819.245671000004</v>
      </c>
      <c r="J23" s="41">
        <f t="shared" si="5"/>
        <v>65017.919269484999</v>
      </c>
      <c r="K23" s="41">
        <f t="shared" si="6"/>
        <v>67216.592867970016</v>
      </c>
      <c r="L23" s="41">
        <f t="shared" si="7"/>
        <v>69415.26646645501</v>
      </c>
      <c r="M23" s="41">
        <f t="shared" si="8"/>
        <v>71613.940064940005</v>
      </c>
      <c r="N23" s="41">
        <f t="shared" si="9"/>
        <v>73812.613663425014</v>
      </c>
      <c r="O23" s="41">
        <f t="shared" si="10"/>
        <v>76011.287261910009</v>
      </c>
      <c r="P23" s="41">
        <f t="shared" si="11"/>
        <v>78209.960860395018</v>
      </c>
      <c r="Q23" s="41">
        <f t="shared" si="12"/>
        <v>80408.634458880013</v>
      </c>
      <c r="R23" s="41">
        <f t="shared" si="13"/>
        <v>82607.308057365008</v>
      </c>
      <c r="S23" s="41">
        <f t="shared" si="14"/>
        <v>84805.981655850017</v>
      </c>
      <c r="T23" s="41">
        <f t="shared" si="15"/>
        <v>86376.462797625005</v>
      </c>
      <c r="U23" s="41">
        <f t="shared" si="24"/>
        <v>87946.943939400007</v>
      </c>
      <c r="V23" s="41">
        <f t="shared" si="16"/>
        <v>88732.184510287509</v>
      </c>
      <c r="W23" s="41">
        <f t="shared" si="17"/>
        <v>89517.42508117501</v>
      </c>
      <c r="X23" s="41">
        <f t="shared" si="18"/>
        <v>90302.665652062511</v>
      </c>
      <c r="Y23" s="43">
        <f t="shared" si="19"/>
        <v>91087.906222949998</v>
      </c>
      <c r="Z23" s="44">
        <f t="shared" si="20"/>
        <v>91873.146793837499</v>
      </c>
      <c r="AA23" s="44">
        <f t="shared" si="21"/>
        <v>92658.387364725015</v>
      </c>
      <c r="AB23" s="44">
        <f t="shared" si="22"/>
        <v>93443.627935612516</v>
      </c>
      <c r="AC23" s="44">
        <f t="shared" si="23"/>
        <v>94228.868506500003</v>
      </c>
      <c r="AD23" s="45">
        <v>12</v>
      </c>
      <c r="AH23"/>
      <c r="AI23"/>
      <c r="AJ23"/>
      <c r="AK23"/>
      <c r="AL23"/>
      <c r="AM23"/>
      <c r="AN23"/>
      <c r="AO23"/>
    </row>
    <row r="24" spans="1:41" ht="12" customHeight="1" x14ac:dyDescent="0.3">
      <c r="A24" s="46">
        <v>13</v>
      </c>
      <c r="B24" s="40">
        <v>50342</v>
      </c>
      <c r="C24" s="40">
        <v>49436</v>
      </c>
      <c r="D24" s="41">
        <f t="shared" si="0"/>
        <v>67138.960694000009</v>
      </c>
      <c r="E24" s="41">
        <f t="shared" si="0"/>
        <v>65930.667452000009</v>
      </c>
      <c r="F24" s="40">
        <f t="shared" si="1"/>
        <v>59007.947369540008</v>
      </c>
      <c r="G24" s="41">
        <f t="shared" si="2"/>
        <v>61315.520730360011</v>
      </c>
      <c r="H24" s="41">
        <f t="shared" si="3"/>
        <v>63623.094091180006</v>
      </c>
      <c r="I24" s="40">
        <f t="shared" si="4"/>
        <v>65930.667452000009</v>
      </c>
      <c r="J24" s="41">
        <f t="shared" si="5"/>
        <v>68238.240812820004</v>
      </c>
      <c r="K24" s="41">
        <f t="shared" si="6"/>
        <v>70545.814173640014</v>
      </c>
      <c r="L24" s="41">
        <f t="shared" si="7"/>
        <v>72853.387534460009</v>
      </c>
      <c r="M24" s="41">
        <f t="shared" si="8"/>
        <v>75160.960895280004</v>
      </c>
      <c r="N24" s="41">
        <f t="shared" si="9"/>
        <v>77468.534256100014</v>
      </c>
      <c r="O24" s="41">
        <f t="shared" si="10"/>
        <v>79776.10761692001</v>
      </c>
      <c r="P24" s="41">
        <f t="shared" si="11"/>
        <v>82083.680977740019</v>
      </c>
      <c r="Q24" s="41">
        <f t="shared" si="12"/>
        <v>84391.254338560015</v>
      </c>
      <c r="R24" s="41">
        <f t="shared" si="13"/>
        <v>86698.82769938001</v>
      </c>
      <c r="S24" s="41">
        <f t="shared" si="14"/>
        <v>89006.40106020002</v>
      </c>
      <c r="T24" s="41">
        <f t="shared" si="15"/>
        <v>90654.66774650001</v>
      </c>
      <c r="U24" s="41">
        <f t="shared" si="24"/>
        <v>92302.934432800001</v>
      </c>
      <c r="V24" s="41">
        <f t="shared" si="16"/>
        <v>93127.067775950025</v>
      </c>
      <c r="W24" s="41">
        <f t="shared" si="17"/>
        <v>93951.20111910002</v>
      </c>
      <c r="X24" s="41">
        <f t="shared" si="18"/>
        <v>94775.334462250015</v>
      </c>
      <c r="Y24" s="43">
        <f t="shared" si="19"/>
        <v>95599.467805400011</v>
      </c>
      <c r="Z24" s="44">
        <f t="shared" si="20"/>
        <v>96423.601148550006</v>
      </c>
      <c r="AA24" s="44">
        <f t="shared" si="21"/>
        <v>97247.734491700015</v>
      </c>
      <c r="AB24" s="44">
        <f t="shared" si="22"/>
        <v>98071.867834850011</v>
      </c>
      <c r="AC24" s="44">
        <f t="shared" si="23"/>
        <v>98896.001178000006</v>
      </c>
      <c r="AD24" s="45">
        <v>13</v>
      </c>
      <c r="AH24"/>
      <c r="AI24"/>
      <c r="AJ24"/>
      <c r="AK24"/>
      <c r="AL24"/>
      <c r="AM24"/>
      <c r="AN24"/>
      <c r="AO24"/>
    </row>
    <row r="25" spans="1:41" ht="12" customHeight="1" x14ac:dyDescent="0.3">
      <c r="A25" s="46">
        <v>14</v>
      </c>
      <c r="B25" s="40">
        <v>52859</v>
      </c>
      <c r="C25" s="40">
        <v>51908</v>
      </c>
      <c r="D25" s="41">
        <f t="shared" si="0"/>
        <v>70495.775363000008</v>
      </c>
      <c r="E25" s="41">
        <f t="shared" si="0"/>
        <v>69227.467556000003</v>
      </c>
      <c r="F25" s="40">
        <f t="shared" si="1"/>
        <v>61958.583462620001</v>
      </c>
      <c r="G25" s="41">
        <f t="shared" si="2"/>
        <v>64381.544827080004</v>
      </c>
      <c r="H25" s="41">
        <f t="shared" si="3"/>
        <v>66804.50619154</v>
      </c>
      <c r="I25" s="40">
        <f t="shared" si="4"/>
        <v>69227.467556000003</v>
      </c>
      <c r="J25" s="41">
        <f t="shared" si="5"/>
        <v>71650.428920459992</v>
      </c>
      <c r="K25" s="41">
        <f t="shared" si="6"/>
        <v>74073.390284920009</v>
      </c>
      <c r="L25" s="41">
        <f t="shared" si="7"/>
        <v>76496.351649379998</v>
      </c>
      <c r="M25" s="41">
        <f t="shared" si="8"/>
        <v>78919.313013840001</v>
      </c>
      <c r="N25" s="41">
        <f t="shared" si="9"/>
        <v>81342.274378300004</v>
      </c>
      <c r="O25" s="41">
        <f t="shared" si="10"/>
        <v>83765.235742760007</v>
      </c>
      <c r="P25" s="41">
        <f t="shared" si="11"/>
        <v>86188.19710722001</v>
      </c>
      <c r="Q25" s="41">
        <f t="shared" si="12"/>
        <v>88611.158471679999</v>
      </c>
      <c r="R25" s="41">
        <f t="shared" si="13"/>
        <v>91034.119836140002</v>
      </c>
      <c r="S25" s="41">
        <f t="shared" si="14"/>
        <v>93457.081200600005</v>
      </c>
      <c r="T25" s="41">
        <f t="shared" si="15"/>
        <v>95187.767889499999</v>
      </c>
      <c r="U25" s="41">
        <f t="shared" si="24"/>
        <v>96918.454578399993</v>
      </c>
      <c r="V25" s="41">
        <f t="shared" si="16"/>
        <v>97783.797922850004</v>
      </c>
      <c r="W25" s="41">
        <f t="shared" si="17"/>
        <v>98649.141267300001</v>
      </c>
      <c r="X25" s="41">
        <f t="shared" si="18"/>
        <v>99514.484611749998</v>
      </c>
      <c r="Y25" s="43">
        <f t="shared" si="19"/>
        <v>100379.8279562</v>
      </c>
      <c r="Z25" s="44">
        <f t="shared" si="20"/>
        <v>101245.17130064999</v>
      </c>
      <c r="AA25" s="44">
        <f t="shared" si="21"/>
        <v>102110.5146451</v>
      </c>
      <c r="AB25" s="44">
        <f t="shared" si="22"/>
        <v>102975.85798955</v>
      </c>
      <c r="AC25" s="44">
        <f t="shared" si="23"/>
        <v>103841.20133400001</v>
      </c>
      <c r="AD25" s="45">
        <v>14</v>
      </c>
      <c r="AH25"/>
      <c r="AI25"/>
      <c r="AJ25"/>
      <c r="AK25"/>
      <c r="AL25"/>
      <c r="AM25"/>
      <c r="AN25"/>
      <c r="AO25"/>
    </row>
    <row r="26" spans="1:41" ht="12" customHeight="1" x14ac:dyDescent="0.3">
      <c r="A26" s="46">
        <v>15</v>
      </c>
      <c r="B26" s="40">
        <v>55521</v>
      </c>
      <c r="C26" s="40">
        <v>54522</v>
      </c>
      <c r="D26" s="41">
        <f t="shared" si="0"/>
        <v>74045.970297000007</v>
      </c>
      <c r="E26" s="41">
        <f t="shared" si="0"/>
        <v>72713.646954000011</v>
      </c>
      <c r="F26" s="40">
        <f t="shared" si="1"/>
        <v>65078.714023830013</v>
      </c>
      <c r="G26" s="41">
        <f t="shared" si="2"/>
        <v>67623.691667220017</v>
      </c>
      <c r="H26" s="41">
        <f t="shared" si="3"/>
        <v>70168.669310610014</v>
      </c>
      <c r="I26" s="40">
        <f t="shared" si="4"/>
        <v>72713.646954000011</v>
      </c>
      <c r="J26" s="41">
        <f t="shared" si="5"/>
        <v>75258.624597390008</v>
      </c>
      <c r="K26" s="41">
        <f t="shared" si="6"/>
        <v>77803.602240780019</v>
      </c>
      <c r="L26" s="41">
        <f t="shared" si="7"/>
        <v>80348.579884170016</v>
      </c>
      <c r="M26" s="41">
        <f t="shared" si="8"/>
        <v>82893.557527559999</v>
      </c>
      <c r="N26" s="41">
        <f t="shared" si="9"/>
        <v>85438.53517095001</v>
      </c>
      <c r="O26" s="41">
        <f t="shared" si="10"/>
        <v>87983.512814340007</v>
      </c>
      <c r="P26" s="41">
        <f t="shared" si="11"/>
        <v>90528.490457730019</v>
      </c>
      <c r="Q26" s="41">
        <f t="shared" si="12"/>
        <v>93073.468101120015</v>
      </c>
      <c r="R26" s="41">
        <f t="shared" si="13"/>
        <v>95618.445744510012</v>
      </c>
      <c r="S26" s="41">
        <f t="shared" si="14"/>
        <v>98163.423387900024</v>
      </c>
      <c r="T26" s="41">
        <f t="shared" si="15"/>
        <v>99981.264561750009</v>
      </c>
      <c r="U26" s="41">
        <f t="shared" si="24"/>
        <v>101799.10573560001</v>
      </c>
      <c r="V26" s="41">
        <f t="shared" si="16"/>
        <v>102708.02632252502</v>
      </c>
      <c r="W26" s="41">
        <f t="shared" si="17"/>
        <v>103616.94690945002</v>
      </c>
      <c r="X26" s="41">
        <f t="shared" si="18"/>
        <v>104525.86749637501</v>
      </c>
      <c r="Y26" s="43">
        <f t="shared" si="19"/>
        <v>105434.78808330001</v>
      </c>
      <c r="Z26" s="44">
        <f t="shared" si="20"/>
        <v>106343.70867022501</v>
      </c>
      <c r="AA26" s="44">
        <f t="shared" si="21"/>
        <v>107252.62925715002</v>
      </c>
      <c r="AB26" s="44">
        <f t="shared" si="22"/>
        <v>108161.54984407502</v>
      </c>
      <c r="AC26" s="44">
        <f t="shared" si="23"/>
        <v>109070.47043100002</v>
      </c>
      <c r="AD26" s="45">
        <v>15</v>
      </c>
      <c r="AH26"/>
      <c r="AI26"/>
      <c r="AJ26"/>
      <c r="AK26"/>
      <c r="AL26"/>
      <c r="AM26"/>
      <c r="AN26"/>
      <c r="AO26"/>
    </row>
    <row r="27" spans="1:41" ht="12" customHeight="1" x14ac:dyDescent="0.3">
      <c r="A27" s="46">
        <v>16</v>
      </c>
      <c r="B27" s="40">
        <v>58330</v>
      </c>
      <c r="C27" s="40">
        <v>57280</v>
      </c>
      <c r="D27" s="41">
        <f t="shared" si="0"/>
        <v>77792.212809999997</v>
      </c>
      <c r="E27" s="41">
        <f t="shared" si="0"/>
        <v>76391.872960000008</v>
      </c>
      <c r="F27" s="40">
        <f t="shared" si="1"/>
        <v>68370.726299200003</v>
      </c>
      <c r="G27" s="41">
        <f t="shared" si="2"/>
        <v>71044.44185280001</v>
      </c>
      <c r="H27" s="41">
        <f t="shared" si="3"/>
        <v>73718.157406400001</v>
      </c>
      <c r="I27" s="40">
        <f t="shared" si="4"/>
        <v>76391.872960000008</v>
      </c>
      <c r="J27" s="41">
        <f t="shared" si="5"/>
        <v>79065.5885136</v>
      </c>
      <c r="K27" s="41">
        <f t="shared" si="6"/>
        <v>81739.304067200006</v>
      </c>
      <c r="L27" s="41">
        <f t="shared" si="7"/>
        <v>84413.019620800012</v>
      </c>
      <c r="M27" s="41">
        <f t="shared" si="8"/>
        <v>87086.735174400004</v>
      </c>
      <c r="N27" s="41">
        <f t="shared" si="9"/>
        <v>89760.450728000011</v>
      </c>
      <c r="O27" s="41">
        <f t="shared" si="10"/>
        <v>92434.166281600003</v>
      </c>
      <c r="P27" s="41">
        <f t="shared" si="11"/>
        <v>95107.881835200023</v>
      </c>
      <c r="Q27" s="41">
        <f t="shared" si="12"/>
        <v>97781.597388800015</v>
      </c>
      <c r="R27" s="41">
        <f t="shared" si="13"/>
        <v>100455.31294240001</v>
      </c>
      <c r="S27" s="41">
        <f t="shared" si="14"/>
        <v>103129.02849600001</v>
      </c>
      <c r="T27" s="41">
        <f t="shared" si="15"/>
        <v>105038.82532</v>
      </c>
      <c r="U27" s="41">
        <f t="shared" si="24"/>
        <v>106948.62214400001</v>
      </c>
      <c r="V27" s="41">
        <f t="shared" si="16"/>
        <v>107903.52055600002</v>
      </c>
      <c r="W27" s="41">
        <f t="shared" si="17"/>
        <v>108858.41896800001</v>
      </c>
      <c r="X27" s="41">
        <f t="shared" si="18"/>
        <v>109813.31738000001</v>
      </c>
      <c r="Y27" s="43">
        <f t="shared" si="19"/>
        <v>110768.215792</v>
      </c>
      <c r="Z27" s="44">
        <f t="shared" si="20"/>
        <v>111723.114204</v>
      </c>
      <c r="AA27" s="44">
        <f t="shared" si="21"/>
        <v>112678.01261600002</v>
      </c>
      <c r="AB27" s="44">
        <f t="shared" si="22"/>
        <v>113632.91102800002</v>
      </c>
      <c r="AC27" s="44">
        <f t="shared" si="23"/>
        <v>114587.80944000001</v>
      </c>
      <c r="AD27" s="45">
        <v>16</v>
      </c>
      <c r="AH27"/>
      <c r="AI27"/>
      <c r="AJ27"/>
      <c r="AK27"/>
      <c r="AL27"/>
      <c r="AM27"/>
      <c r="AN27"/>
      <c r="AO27"/>
    </row>
    <row r="28" spans="1:41" ht="12" customHeight="1" x14ac:dyDescent="0.3">
      <c r="A28" s="46">
        <v>17</v>
      </c>
      <c r="B28" s="40">
        <v>61288</v>
      </c>
      <c r="C28" s="40">
        <v>60185</v>
      </c>
      <c r="D28" s="41">
        <f t="shared" si="0"/>
        <v>81737.170215999999</v>
      </c>
      <c r="E28" s="41">
        <f t="shared" si="0"/>
        <v>80266.146545000011</v>
      </c>
      <c r="F28" s="40">
        <f t="shared" si="1"/>
        <v>71838.201157775009</v>
      </c>
      <c r="G28" s="41">
        <f t="shared" si="2"/>
        <v>74647.516286850019</v>
      </c>
      <c r="H28" s="41">
        <f t="shared" si="3"/>
        <v>77456.831415925015</v>
      </c>
      <c r="I28" s="40">
        <f t="shared" si="4"/>
        <v>80266.146545000011</v>
      </c>
      <c r="J28" s="41">
        <f t="shared" si="5"/>
        <v>83075.461674075006</v>
      </c>
      <c r="K28" s="41">
        <f t="shared" si="6"/>
        <v>85884.776803150016</v>
      </c>
      <c r="L28" s="41">
        <f t="shared" si="7"/>
        <v>88694.091932225012</v>
      </c>
      <c r="M28" s="41">
        <f t="shared" si="8"/>
        <v>91503.407061300008</v>
      </c>
      <c r="N28" s="41">
        <f t="shared" si="9"/>
        <v>94312.722190375018</v>
      </c>
      <c r="O28" s="41">
        <f t="shared" si="10"/>
        <v>97122.037319450013</v>
      </c>
      <c r="P28" s="41">
        <f t="shared" si="11"/>
        <v>99931.352448525024</v>
      </c>
      <c r="Q28" s="41">
        <f t="shared" si="12"/>
        <v>102740.66757760002</v>
      </c>
      <c r="R28" s="41">
        <f t="shared" si="13"/>
        <v>105549.98270667501</v>
      </c>
      <c r="S28" s="41">
        <f t="shared" si="14"/>
        <v>108359.29783575003</v>
      </c>
      <c r="T28" s="41">
        <f t="shared" si="15"/>
        <v>110365.95149937502</v>
      </c>
      <c r="U28" s="41">
        <f t="shared" si="24"/>
        <v>112372.60516300001</v>
      </c>
      <c r="V28" s="41">
        <f t="shared" si="16"/>
        <v>113375.93199481252</v>
      </c>
      <c r="W28" s="41">
        <f t="shared" si="17"/>
        <v>114379.25882662502</v>
      </c>
      <c r="X28" s="41">
        <f t="shared" si="18"/>
        <v>115382.58565843751</v>
      </c>
      <c r="Y28" s="43">
        <f t="shared" si="19"/>
        <v>116385.91249025002</v>
      </c>
      <c r="Z28" s="44">
        <f t="shared" si="20"/>
        <v>117389.23932206251</v>
      </c>
      <c r="AA28" s="44">
        <f t="shared" si="21"/>
        <v>118392.56615387503</v>
      </c>
      <c r="AB28" s="44">
        <f t="shared" si="22"/>
        <v>119395.89298568752</v>
      </c>
      <c r="AC28" s="44">
        <f t="shared" si="23"/>
        <v>120399.21981750001</v>
      </c>
      <c r="AD28" s="45">
        <v>17</v>
      </c>
      <c r="AH28"/>
      <c r="AI28"/>
      <c r="AJ28"/>
      <c r="AK28"/>
      <c r="AL28"/>
      <c r="AM28"/>
      <c r="AN28"/>
      <c r="AO28"/>
    </row>
    <row r="29" spans="1:41" ht="12" customHeight="1" x14ac:dyDescent="0.3">
      <c r="A29" s="46">
        <v>18</v>
      </c>
      <c r="B29" s="40">
        <v>64397</v>
      </c>
      <c r="C29" s="40">
        <v>63238</v>
      </c>
      <c r="D29" s="41">
        <f t="shared" si="0"/>
        <v>85883.509829000017</v>
      </c>
      <c r="E29" s="41">
        <f>C29/12*13*$AC$44/100</f>
        <v>84337.801366000014</v>
      </c>
      <c r="F29" s="40">
        <f t="shared" si="1"/>
        <v>75482.33222257001</v>
      </c>
      <c r="G29" s="41">
        <f t="shared" si="2"/>
        <v>78434.155270380012</v>
      </c>
      <c r="H29" s="41">
        <f t="shared" si="3"/>
        <v>81385.978318190013</v>
      </c>
      <c r="I29" s="40">
        <f t="shared" si="4"/>
        <v>84337.801366000014</v>
      </c>
      <c r="J29" s="41">
        <f t="shared" si="5"/>
        <v>87289.624413810001</v>
      </c>
      <c r="K29" s="41">
        <f t="shared" si="6"/>
        <v>90241.447461620017</v>
      </c>
      <c r="L29" s="41">
        <f t="shared" si="7"/>
        <v>93193.270509430018</v>
      </c>
      <c r="M29" s="41">
        <f t="shared" si="8"/>
        <v>96145.093557240005</v>
      </c>
      <c r="N29" s="41">
        <f t="shared" si="9"/>
        <v>99096.916605050021</v>
      </c>
      <c r="O29" s="41">
        <f t="shared" si="10"/>
        <v>102048.73965286001</v>
      </c>
      <c r="P29" s="41">
        <f t="shared" si="11"/>
        <v>105000.56270067002</v>
      </c>
      <c r="Q29" s="41">
        <f t="shared" si="12"/>
        <v>107952.38574848002</v>
      </c>
      <c r="R29" s="41">
        <f t="shared" si="13"/>
        <v>110904.20879629001</v>
      </c>
      <c r="S29" s="41">
        <f t="shared" si="14"/>
        <v>113856.03184410003</v>
      </c>
      <c r="T29" s="41">
        <f t="shared" si="15"/>
        <v>115964.47687825002</v>
      </c>
      <c r="U29" s="41">
        <f t="shared" si="24"/>
        <v>118072.92191240001</v>
      </c>
      <c r="V29" s="41">
        <f t="shared" si="16"/>
        <v>119127.14442947503</v>
      </c>
      <c r="W29" s="41">
        <f>SUM(E29*1.425)</f>
        <v>120181.36694655003</v>
      </c>
      <c r="X29" s="41">
        <f t="shared" si="18"/>
        <v>121235.58946362502</v>
      </c>
      <c r="Y29" s="43">
        <f>SUM($E29*1.45)</f>
        <v>122289.81198070002</v>
      </c>
      <c r="Z29" s="44">
        <f t="shared" si="20"/>
        <v>123344.03449777501</v>
      </c>
      <c r="AA29" s="44">
        <f t="shared" si="21"/>
        <v>124398.25701485002</v>
      </c>
      <c r="AB29" s="44">
        <f t="shared" si="22"/>
        <v>125452.47953192503</v>
      </c>
      <c r="AC29" s="44">
        <f t="shared" si="23"/>
        <v>126506.70204900001</v>
      </c>
      <c r="AD29" s="45">
        <v>18</v>
      </c>
      <c r="AH29"/>
      <c r="AI29"/>
      <c r="AJ29"/>
      <c r="AK29"/>
      <c r="AL29"/>
      <c r="AM29"/>
      <c r="AN29"/>
      <c r="AO29"/>
    </row>
    <row r="30" spans="1:41" ht="12" customHeight="1" x14ac:dyDescent="0.3">
      <c r="A30" s="46">
        <v>19</v>
      </c>
      <c r="B30" s="40">
        <v>67663</v>
      </c>
      <c r="C30" s="40">
        <v>66445</v>
      </c>
      <c r="D30" s="41">
        <f t="shared" si="0"/>
        <v>90239.233590999997</v>
      </c>
      <c r="E30" s="41">
        <f t="shared" si="0"/>
        <v>88614.839364999993</v>
      </c>
      <c r="F30" s="40">
        <f t="shared" si="1"/>
        <v>79310.281231674991</v>
      </c>
      <c r="G30" s="41">
        <f t="shared" si="2"/>
        <v>82411.800609450002</v>
      </c>
      <c r="H30" s="41">
        <f t="shared" si="3"/>
        <v>85513.319987224997</v>
      </c>
      <c r="I30" s="40">
        <f t="shared" si="4"/>
        <v>88614.839364999993</v>
      </c>
      <c r="J30" s="41">
        <f t="shared" si="5"/>
        <v>91716.358742774988</v>
      </c>
      <c r="K30" s="41">
        <f t="shared" si="6"/>
        <v>94817.878120549998</v>
      </c>
      <c r="L30" s="41">
        <f t="shared" si="7"/>
        <v>97919.397498324994</v>
      </c>
      <c r="M30" s="41">
        <f t="shared" si="8"/>
        <v>101020.91687609999</v>
      </c>
      <c r="N30" s="41">
        <f t="shared" si="9"/>
        <v>104122.436253875</v>
      </c>
      <c r="O30" s="41">
        <f t="shared" si="10"/>
        <v>107223.95563164999</v>
      </c>
      <c r="P30" s="41">
        <f t="shared" si="11"/>
        <v>110325.475009425</v>
      </c>
      <c r="Q30" s="41">
        <f t="shared" si="12"/>
        <v>113426.99438719999</v>
      </c>
      <c r="R30" s="41">
        <f t="shared" si="13"/>
        <v>116528.51376497498</v>
      </c>
      <c r="S30" s="41">
        <f t="shared" si="14"/>
        <v>119630.03314274999</v>
      </c>
      <c r="T30" s="41">
        <f>SUM(E30*1.375)</f>
        <v>121845.40412687499</v>
      </c>
      <c r="U30" s="41">
        <f t="shared" si="24"/>
        <v>124060.77511099998</v>
      </c>
      <c r="V30" s="41">
        <f t="shared" si="16"/>
        <v>125168.4606030625</v>
      </c>
      <c r="W30" s="41">
        <f t="shared" si="17"/>
        <v>126276.14609512499</v>
      </c>
      <c r="X30" s="41">
        <f t="shared" si="18"/>
        <v>127383.83158718749</v>
      </c>
      <c r="Y30" s="43">
        <f t="shared" si="19"/>
        <v>128491.51707924998</v>
      </c>
      <c r="Z30" s="44">
        <f t="shared" si="20"/>
        <v>129599.20257131247</v>
      </c>
      <c r="AA30" s="44">
        <f t="shared" si="21"/>
        <v>130706.88806337499</v>
      </c>
      <c r="AB30" s="44">
        <f t="shared" si="22"/>
        <v>131814.5735554375</v>
      </c>
      <c r="AC30" s="44">
        <f t="shared" si="23"/>
        <v>132922.25904749997</v>
      </c>
      <c r="AD30" s="45">
        <v>19</v>
      </c>
      <c r="AH30"/>
      <c r="AI30"/>
      <c r="AJ30"/>
      <c r="AK30"/>
      <c r="AL30"/>
      <c r="AM30"/>
      <c r="AN30"/>
      <c r="AO30"/>
    </row>
    <row r="31" spans="1:41" ht="12" customHeight="1" x14ac:dyDescent="0.3">
      <c r="A31" s="46">
        <v>20</v>
      </c>
      <c r="B31" s="40">
        <v>71084</v>
      </c>
      <c r="C31" s="40">
        <v>69804</v>
      </c>
      <c r="D31" s="41">
        <f t="shared" si="0"/>
        <v>94801.674188000019</v>
      </c>
      <c r="E31" s="41">
        <f t="shared" si="0"/>
        <v>93094.593228000012</v>
      </c>
      <c r="F31" s="40">
        <f t="shared" si="1"/>
        <v>83319.660939060006</v>
      </c>
      <c r="G31" s="41">
        <f t="shared" si="2"/>
        <v>86577.971702040013</v>
      </c>
      <c r="H31" s="41">
        <f t="shared" si="3"/>
        <v>89836.282465020005</v>
      </c>
      <c r="I31" s="40">
        <f t="shared" si="4"/>
        <v>93094.593228000012</v>
      </c>
      <c r="J31" s="41">
        <f t="shared" si="5"/>
        <v>96352.903990980005</v>
      </c>
      <c r="K31" s="41">
        <f t="shared" si="6"/>
        <v>99611.214753960012</v>
      </c>
      <c r="L31" s="41">
        <f t="shared" si="7"/>
        <v>102869.52551694002</v>
      </c>
      <c r="M31" s="41">
        <f t="shared" si="8"/>
        <v>106127.83627992001</v>
      </c>
      <c r="N31" s="41">
        <f t="shared" si="9"/>
        <v>109386.14704290002</v>
      </c>
      <c r="O31" s="41">
        <f t="shared" si="10"/>
        <v>112644.45780588001</v>
      </c>
      <c r="P31" s="41">
        <f t="shared" si="11"/>
        <v>115902.76856886003</v>
      </c>
      <c r="Q31" s="41">
        <f t="shared" si="12"/>
        <v>119161.07933184002</v>
      </c>
      <c r="R31" s="41">
        <f t="shared" si="13"/>
        <v>122419.39009482002</v>
      </c>
      <c r="S31" s="41">
        <f t="shared" si="14"/>
        <v>125677.70085780002</v>
      </c>
      <c r="T31" s="41">
        <f t="shared" si="15"/>
        <v>128005.06568850002</v>
      </c>
      <c r="U31" s="41">
        <f t="shared" si="24"/>
        <v>130332.4305192</v>
      </c>
      <c r="V31" s="41">
        <f t="shared" si="16"/>
        <v>131496.11293455004</v>
      </c>
      <c r="W31" s="41">
        <f t="shared" si="17"/>
        <v>132659.79534990003</v>
      </c>
      <c r="X31" s="41">
        <f t="shared" si="18"/>
        <v>133823.47776525002</v>
      </c>
      <c r="Y31" s="43">
        <f t="shared" si="19"/>
        <v>134987.16018060001</v>
      </c>
      <c r="Z31" s="44">
        <f t="shared" si="20"/>
        <v>136150.84259595</v>
      </c>
      <c r="AA31" s="44">
        <f t="shared" si="21"/>
        <v>137314.52501130002</v>
      </c>
      <c r="AB31" s="44">
        <f t="shared" si="22"/>
        <v>138478.20742665001</v>
      </c>
      <c r="AC31" s="44">
        <f t="shared" si="23"/>
        <v>139641.88984200003</v>
      </c>
      <c r="AD31" s="45">
        <v>20</v>
      </c>
      <c r="AH31"/>
      <c r="AI31"/>
      <c r="AJ31"/>
      <c r="AK31"/>
      <c r="AL31"/>
      <c r="AM31"/>
      <c r="AN31"/>
      <c r="AO31"/>
    </row>
    <row r="32" spans="1:41" ht="12" customHeight="1" x14ac:dyDescent="0.3">
      <c r="A32" s="46">
        <v>21</v>
      </c>
      <c r="B32" s="40">
        <v>74665</v>
      </c>
      <c r="C32" s="40">
        <v>73321</v>
      </c>
      <c r="D32" s="41">
        <f t="shared" si="0"/>
        <v>99577.49990499999</v>
      </c>
      <c r="E32" s="41">
        <f t="shared" si="0"/>
        <v>97785.064897000004</v>
      </c>
      <c r="F32" s="40">
        <f t="shared" si="1"/>
        <v>87517.633082815009</v>
      </c>
      <c r="G32" s="41">
        <f t="shared" si="2"/>
        <v>90940.110354210003</v>
      </c>
      <c r="H32" s="41">
        <f t="shared" si="3"/>
        <v>94362.587625604996</v>
      </c>
      <c r="I32" s="40">
        <f t="shared" si="4"/>
        <v>97785.064897000004</v>
      </c>
      <c r="J32" s="41">
        <f>SUM(E32*1.035)</f>
        <v>101207.542168395</v>
      </c>
      <c r="K32" s="41">
        <f t="shared" si="6"/>
        <v>104630.01943979</v>
      </c>
      <c r="L32" s="41">
        <f t="shared" si="7"/>
        <v>108052.496711185</v>
      </c>
      <c r="M32" s="41">
        <f t="shared" si="8"/>
        <v>111474.97398257999</v>
      </c>
      <c r="N32" s="41">
        <f t="shared" si="9"/>
        <v>114897.45125397501</v>
      </c>
      <c r="O32" s="41">
        <f t="shared" si="10"/>
        <v>118319.92852537001</v>
      </c>
      <c r="P32" s="41">
        <f t="shared" si="11"/>
        <v>121742.40579676502</v>
      </c>
      <c r="Q32" s="41">
        <f t="shared" si="12"/>
        <v>125164.88306816001</v>
      </c>
      <c r="R32" s="41">
        <f t="shared" si="13"/>
        <v>128587.360339555</v>
      </c>
      <c r="S32" s="41">
        <f t="shared" si="14"/>
        <v>132009.83761095002</v>
      </c>
      <c r="T32" s="41">
        <f t="shared" si="15"/>
        <v>134454.46423337501</v>
      </c>
      <c r="U32" s="41">
        <f t="shared" si="24"/>
        <v>136899.09085579999</v>
      </c>
      <c r="V32" s="41">
        <f t="shared" si="16"/>
        <v>138121.40416701252</v>
      </c>
      <c r="W32" s="41">
        <f t="shared" si="17"/>
        <v>139343.71747822501</v>
      </c>
      <c r="X32" s="41">
        <f t="shared" si="18"/>
        <v>140566.0307894375</v>
      </c>
      <c r="Y32" s="43">
        <f t="shared" si="19"/>
        <v>141788.34410064999</v>
      </c>
      <c r="Z32" s="44">
        <f t="shared" si="20"/>
        <v>143010.65741186248</v>
      </c>
      <c r="AA32" s="44">
        <f t="shared" si="21"/>
        <v>144232.97072307501</v>
      </c>
      <c r="AB32" s="44">
        <f t="shared" si="22"/>
        <v>145455.2840342875</v>
      </c>
      <c r="AC32" s="44">
        <f t="shared" si="23"/>
        <v>146677.59734550002</v>
      </c>
      <c r="AD32" s="45">
        <v>21</v>
      </c>
      <c r="AH32"/>
      <c r="AI32"/>
      <c r="AJ32"/>
      <c r="AK32"/>
      <c r="AL32"/>
      <c r="AM32"/>
      <c r="AN32"/>
      <c r="AO32"/>
    </row>
    <row r="33" spans="1:41" ht="12" customHeight="1" x14ac:dyDescent="0.3">
      <c r="A33" s="46">
        <v>22</v>
      </c>
      <c r="B33" s="40">
        <v>78408</v>
      </c>
      <c r="C33" s="40">
        <v>76997</v>
      </c>
      <c r="D33" s="41">
        <f t="shared" si="0"/>
        <v>104569.378056</v>
      </c>
      <c r="E33" s="41">
        <f t="shared" si="0"/>
        <v>102687.58802900002</v>
      </c>
      <c r="F33" s="40">
        <f t="shared" si="1"/>
        <v>91905.391285955018</v>
      </c>
      <c r="G33" s="41">
        <f t="shared" si="2"/>
        <v>95499.456866970024</v>
      </c>
      <c r="H33" s="41">
        <f t="shared" si="3"/>
        <v>99093.522447985015</v>
      </c>
      <c r="I33" s="40">
        <f t="shared" si="4"/>
        <v>102687.58802900002</v>
      </c>
      <c r="J33" s="41">
        <f t="shared" si="5"/>
        <v>106281.65361001501</v>
      </c>
      <c r="K33" s="41">
        <f t="shared" si="6"/>
        <v>109875.71919103003</v>
      </c>
      <c r="L33" s="41">
        <f t="shared" si="7"/>
        <v>113469.78477204502</v>
      </c>
      <c r="M33" s="41">
        <f t="shared" si="8"/>
        <v>117063.85035306001</v>
      </c>
      <c r="N33" s="41">
        <f t="shared" si="9"/>
        <v>120657.91593407503</v>
      </c>
      <c r="O33" s="41">
        <f t="shared" si="10"/>
        <v>124251.98151509002</v>
      </c>
      <c r="P33" s="41">
        <f t="shared" si="11"/>
        <v>127846.04709610503</v>
      </c>
      <c r="Q33" s="41">
        <f t="shared" si="12"/>
        <v>131440.11267712002</v>
      </c>
      <c r="R33" s="41">
        <f t="shared" si="13"/>
        <v>135034.17825813501</v>
      </c>
      <c r="S33" s="41">
        <f t="shared" si="14"/>
        <v>138628.24383915003</v>
      </c>
      <c r="T33" s="41">
        <f t="shared" si="15"/>
        <v>141195.43353987503</v>
      </c>
      <c r="U33" s="41">
        <f t="shared" si="24"/>
        <v>143762.62324060002</v>
      </c>
      <c r="V33" s="41">
        <f t="shared" si="16"/>
        <v>145046.21809096253</v>
      </c>
      <c r="W33" s="41">
        <f t="shared" si="17"/>
        <v>146329.81294132504</v>
      </c>
      <c r="X33" s="41">
        <f t="shared" si="18"/>
        <v>147613.40779168752</v>
      </c>
      <c r="Y33" s="43">
        <f t="shared" si="19"/>
        <v>148897.00264205004</v>
      </c>
      <c r="Z33" s="44">
        <f t="shared" si="20"/>
        <v>150180.59749241252</v>
      </c>
      <c r="AA33" s="44">
        <f t="shared" si="21"/>
        <v>151464.19234277503</v>
      </c>
      <c r="AB33" s="44">
        <f t="shared" si="22"/>
        <v>152747.78719313754</v>
      </c>
      <c r="AC33" s="44">
        <f t="shared" si="23"/>
        <v>154031.38204350002</v>
      </c>
      <c r="AD33" s="45">
        <v>22</v>
      </c>
      <c r="AH33"/>
      <c r="AI33"/>
      <c r="AJ33"/>
      <c r="AK33"/>
      <c r="AL33"/>
      <c r="AM33"/>
      <c r="AN33"/>
      <c r="AO33"/>
    </row>
    <row r="34" spans="1:41" ht="12" customHeight="1" x14ac:dyDescent="0.3">
      <c r="A34" s="46">
        <v>23</v>
      </c>
      <c r="B34" s="40">
        <v>82315</v>
      </c>
      <c r="C34" s="40">
        <v>80833</v>
      </c>
      <c r="D34" s="41">
        <f t="shared" si="0"/>
        <v>109779.975955</v>
      </c>
      <c r="E34" s="41">
        <f t="shared" si="0"/>
        <v>107803.496281</v>
      </c>
      <c r="F34" s="40">
        <f t="shared" si="1"/>
        <v>96484.129171495006</v>
      </c>
      <c r="G34" s="41">
        <f t="shared" si="2"/>
        <v>100257.25154133</v>
      </c>
      <c r="H34" s="41">
        <f t="shared" si="3"/>
        <v>104030.37391116499</v>
      </c>
      <c r="I34" s="40">
        <f t="shared" si="4"/>
        <v>107803.496281</v>
      </c>
      <c r="J34" s="41">
        <f t="shared" si="5"/>
        <v>111576.61865083499</v>
      </c>
      <c r="K34" s="41">
        <f t="shared" si="6"/>
        <v>115349.74102067</v>
      </c>
      <c r="L34" s="41">
        <f t="shared" si="7"/>
        <v>119122.86339050499</v>
      </c>
      <c r="M34" s="41">
        <f t="shared" si="8"/>
        <v>122895.98576033999</v>
      </c>
      <c r="N34" s="41">
        <f t="shared" si="9"/>
        <v>126669.10813017501</v>
      </c>
      <c r="O34" s="41">
        <f t="shared" si="10"/>
        <v>130442.23050001</v>
      </c>
      <c r="P34" s="41">
        <f t="shared" si="11"/>
        <v>134215.35286984502</v>
      </c>
      <c r="Q34" s="41">
        <f t="shared" si="12"/>
        <v>137988.47523968</v>
      </c>
      <c r="R34" s="41">
        <f t="shared" si="13"/>
        <v>141761.59760951498</v>
      </c>
      <c r="S34" s="41">
        <f t="shared" si="14"/>
        <v>145534.71997935002</v>
      </c>
      <c r="T34" s="41">
        <f t="shared" si="15"/>
        <v>148229.807386375</v>
      </c>
      <c r="U34" s="41">
        <f t="shared" si="24"/>
        <v>150924.89479339999</v>
      </c>
      <c r="V34" s="41">
        <f t="shared" si="16"/>
        <v>152272.43849691251</v>
      </c>
      <c r="W34" s="41">
        <f t="shared" si="17"/>
        <v>153619.982200425</v>
      </c>
      <c r="X34" s="41">
        <f t="shared" si="18"/>
        <v>154967.52590393749</v>
      </c>
      <c r="Y34" s="43">
        <f t="shared" si="19"/>
        <v>156315.06960744999</v>
      </c>
      <c r="Z34" s="44">
        <f t="shared" si="20"/>
        <v>157662.61331096248</v>
      </c>
      <c r="AA34" s="44">
        <f t="shared" si="21"/>
        <v>159010.157014475</v>
      </c>
      <c r="AB34" s="44">
        <f t="shared" si="22"/>
        <v>160357.70071798749</v>
      </c>
      <c r="AC34" s="44">
        <f t="shared" si="23"/>
        <v>161705.24442150001</v>
      </c>
      <c r="AD34" s="45">
        <v>23</v>
      </c>
      <c r="AF34" s="63"/>
      <c r="AG34" s="116"/>
      <c r="AH34"/>
      <c r="AI34"/>
      <c r="AJ34"/>
      <c r="AK34"/>
      <c r="AL34"/>
      <c r="AM34"/>
      <c r="AN34"/>
      <c r="AO34"/>
    </row>
    <row r="35" spans="1:41" ht="12" customHeight="1" x14ac:dyDescent="0.3">
      <c r="A35" s="46">
        <v>24</v>
      </c>
      <c r="B35" s="40">
        <v>86387</v>
      </c>
      <c r="C35" s="40">
        <v>84832</v>
      </c>
      <c r="D35" s="41">
        <f t="shared" si="0"/>
        <v>115210.62725900002</v>
      </c>
      <c r="E35" s="41">
        <f t="shared" si="0"/>
        <v>113136.790624</v>
      </c>
      <c r="F35" s="40">
        <f t="shared" si="1"/>
        <v>101257.42760848001</v>
      </c>
      <c r="G35" s="41">
        <f t="shared" si="2"/>
        <v>105217.21528032</v>
      </c>
      <c r="H35" s="41">
        <f t="shared" si="3"/>
        <v>109177.00295215999</v>
      </c>
      <c r="I35" s="40">
        <f t="shared" si="4"/>
        <v>113136.790624</v>
      </c>
      <c r="J35" s="41">
        <f t="shared" si="5"/>
        <v>117096.57829583999</v>
      </c>
      <c r="K35" s="41">
        <f t="shared" si="6"/>
        <v>121056.36596768</v>
      </c>
      <c r="L35" s="41">
        <f t="shared" si="7"/>
        <v>125016.15363951999</v>
      </c>
      <c r="M35" s="41">
        <f t="shared" si="8"/>
        <v>128975.94131135999</v>
      </c>
      <c r="N35" s="41">
        <f t="shared" si="9"/>
        <v>132935.72898320001</v>
      </c>
      <c r="O35" s="41">
        <f t="shared" si="10"/>
        <v>136895.51665504</v>
      </c>
      <c r="P35" s="41">
        <f t="shared" si="11"/>
        <v>140855.30432688002</v>
      </c>
      <c r="Q35" s="41">
        <f t="shared" si="12"/>
        <v>144815.09199872002</v>
      </c>
      <c r="R35" s="41">
        <f t="shared" si="13"/>
        <v>148774.87967055998</v>
      </c>
      <c r="S35" s="41">
        <f t="shared" si="14"/>
        <v>152734.6673424</v>
      </c>
      <c r="T35" s="41">
        <f t="shared" si="15"/>
        <v>155563.08710800001</v>
      </c>
      <c r="U35" s="41">
        <f t="shared" si="24"/>
        <v>158391.50687359998</v>
      </c>
      <c r="V35" s="41">
        <f t="shared" si="16"/>
        <v>159805.71675640001</v>
      </c>
      <c r="W35" s="41">
        <f t="shared" si="17"/>
        <v>161219.92663920001</v>
      </c>
      <c r="X35" s="41">
        <f t="shared" si="18"/>
        <v>162634.13652200002</v>
      </c>
      <c r="Y35" s="43">
        <f t="shared" si="19"/>
        <v>164048.34640479999</v>
      </c>
      <c r="Z35" s="44">
        <f t="shared" si="20"/>
        <v>165462.55628759999</v>
      </c>
      <c r="AA35" s="44">
        <f t="shared" si="21"/>
        <v>166876.76617040002</v>
      </c>
      <c r="AB35" s="44">
        <f t="shared" si="22"/>
        <v>168290.97605319999</v>
      </c>
      <c r="AC35" s="44">
        <f t="shared" si="23"/>
        <v>169705.18593599999</v>
      </c>
      <c r="AD35" s="45">
        <v>24</v>
      </c>
      <c r="AH35"/>
      <c r="AI35"/>
      <c r="AJ35"/>
      <c r="AK35"/>
      <c r="AL35"/>
      <c r="AM35"/>
      <c r="AN35"/>
      <c r="AO35"/>
    </row>
    <row r="36" spans="1:41" ht="12" customHeight="1" x14ac:dyDescent="0.3">
      <c r="A36" s="46">
        <v>25</v>
      </c>
      <c r="B36" s="40">
        <v>90629</v>
      </c>
      <c r="C36" s="40">
        <v>88998</v>
      </c>
      <c r="D36" s="41">
        <f t="shared" si="0"/>
        <v>120868.00025300002</v>
      </c>
      <c r="E36" s="41">
        <f t="shared" si="0"/>
        <v>118692.80568600001</v>
      </c>
      <c r="F36" s="40">
        <f t="shared" si="1"/>
        <v>106230.06108897</v>
      </c>
      <c r="G36" s="41">
        <f t="shared" si="2"/>
        <v>110384.30928798001</v>
      </c>
      <c r="H36" s="41">
        <f t="shared" si="3"/>
        <v>114538.55748699</v>
      </c>
      <c r="I36" s="40">
        <f t="shared" si="4"/>
        <v>118692.80568600001</v>
      </c>
      <c r="J36" s="41">
        <f t="shared" si="5"/>
        <v>122847.05388501</v>
      </c>
      <c r="K36" s="41">
        <f t="shared" si="6"/>
        <v>127001.30208402002</v>
      </c>
      <c r="L36" s="41">
        <f t="shared" si="7"/>
        <v>131155.55028303</v>
      </c>
      <c r="M36" s="41">
        <f t="shared" si="8"/>
        <v>135309.79848204</v>
      </c>
      <c r="N36" s="41">
        <f t="shared" si="9"/>
        <v>139464.04668105001</v>
      </c>
      <c r="O36" s="41">
        <f t="shared" si="10"/>
        <v>143618.29488006001</v>
      </c>
      <c r="P36" s="41">
        <f t="shared" si="11"/>
        <v>147772.54307907002</v>
      </c>
      <c r="Q36" s="41">
        <f t="shared" si="12"/>
        <v>151926.79127808003</v>
      </c>
      <c r="R36" s="41">
        <f t="shared" si="13"/>
        <v>156081.03947709</v>
      </c>
      <c r="S36" s="41">
        <f t="shared" si="14"/>
        <v>160235.28767610001</v>
      </c>
      <c r="T36" s="41">
        <f t="shared" si="15"/>
        <v>163202.60781825002</v>
      </c>
      <c r="U36" s="41">
        <f t="shared" si="24"/>
        <v>166169.9279604</v>
      </c>
      <c r="V36" s="41">
        <f t="shared" si="16"/>
        <v>167653.58803147502</v>
      </c>
      <c r="W36" s="41">
        <f t="shared" si="17"/>
        <v>169137.24810255002</v>
      </c>
      <c r="X36" s="41">
        <f t="shared" si="18"/>
        <v>170620.90817362501</v>
      </c>
      <c r="Y36" s="43">
        <f t="shared" si="19"/>
        <v>172104.5682447</v>
      </c>
      <c r="Z36" s="44">
        <f t="shared" si="20"/>
        <v>173588.22831577499</v>
      </c>
      <c r="AA36" s="44">
        <f t="shared" si="21"/>
        <v>175071.88838685001</v>
      </c>
      <c r="AB36" s="44">
        <f t="shared" si="22"/>
        <v>176555.548457925</v>
      </c>
      <c r="AC36" s="44">
        <f t="shared" si="23"/>
        <v>178039.208529</v>
      </c>
      <c r="AD36" s="45">
        <v>25</v>
      </c>
      <c r="AG36" s="63"/>
      <c r="AH36" s="63"/>
      <c r="AI36"/>
      <c r="AJ36"/>
      <c r="AK36"/>
      <c r="AL36"/>
      <c r="AM36"/>
      <c r="AN36"/>
      <c r="AO36"/>
    </row>
    <row r="37" spans="1:41" ht="12" customHeight="1" x14ac:dyDescent="0.3">
      <c r="A37" s="46">
        <v>26</v>
      </c>
      <c r="B37" s="40">
        <v>95041</v>
      </c>
      <c r="C37" s="40">
        <v>93330</v>
      </c>
      <c r="D37" s="41">
        <f t="shared" si="0"/>
        <v>126752.094937</v>
      </c>
      <c r="E37" s="41">
        <f t="shared" si="0"/>
        <v>124470.20781000001</v>
      </c>
      <c r="F37" s="40">
        <f t="shared" si="1"/>
        <v>111400.83598995001</v>
      </c>
      <c r="G37" s="41">
        <f t="shared" si="2"/>
        <v>115757.29326330002</v>
      </c>
      <c r="H37" s="41">
        <f t="shared" si="3"/>
        <v>120113.75053665</v>
      </c>
      <c r="I37" s="40">
        <f t="shared" si="4"/>
        <v>124470.20781000001</v>
      </c>
      <c r="J37" s="41">
        <f t="shared" si="5"/>
        <v>128826.66508335</v>
      </c>
      <c r="K37" s="41">
        <f t="shared" si="6"/>
        <v>133183.12235670001</v>
      </c>
      <c r="L37" s="41">
        <f t="shared" si="7"/>
        <v>137539.57963004999</v>
      </c>
      <c r="M37" s="41">
        <f t="shared" si="8"/>
        <v>141896.0369034</v>
      </c>
      <c r="N37" s="41">
        <f t="shared" si="9"/>
        <v>146252.49417675001</v>
      </c>
      <c r="O37" s="41">
        <f t="shared" si="10"/>
        <v>150608.95145009999</v>
      </c>
      <c r="P37" s="41">
        <f t="shared" si="11"/>
        <v>154965.40872345003</v>
      </c>
      <c r="Q37" s="41">
        <f t="shared" si="12"/>
        <v>159321.86599680001</v>
      </c>
      <c r="R37" s="41">
        <f t="shared" si="13"/>
        <v>163678.32327014999</v>
      </c>
      <c r="S37" s="41">
        <f t="shared" si="14"/>
        <v>168034.78054350003</v>
      </c>
      <c r="T37" s="41">
        <f t="shared" si="15"/>
        <v>171146.53573875001</v>
      </c>
      <c r="U37" s="41">
        <f t="shared" si="24"/>
        <v>174258.29093399999</v>
      </c>
      <c r="V37" s="41">
        <f t="shared" si="16"/>
        <v>175814.16853162501</v>
      </c>
      <c r="W37" s="41">
        <f t="shared" si="17"/>
        <v>177370.04612925003</v>
      </c>
      <c r="X37" s="41">
        <f t="shared" si="18"/>
        <v>178925.92372687501</v>
      </c>
      <c r="Y37" s="43">
        <f t="shared" si="19"/>
        <v>180481.8013245</v>
      </c>
      <c r="Z37" s="44">
        <f t="shared" si="20"/>
        <v>182037.67892212499</v>
      </c>
      <c r="AA37" s="44">
        <f t="shared" si="21"/>
        <v>183593.55651975001</v>
      </c>
      <c r="AB37" s="44">
        <f t="shared" si="22"/>
        <v>185149.43411737503</v>
      </c>
      <c r="AC37" s="44">
        <f t="shared" si="23"/>
        <v>186705.31171500002</v>
      </c>
      <c r="AD37" s="45">
        <v>26</v>
      </c>
      <c r="AG37" s="63"/>
      <c r="AH37"/>
      <c r="AI37"/>
      <c r="AJ37"/>
      <c r="AK37"/>
      <c r="AL37"/>
      <c r="AM37"/>
      <c r="AN37"/>
      <c r="AO37"/>
    </row>
    <row r="38" spans="1:41" ht="12" customHeight="1" x14ac:dyDescent="0.3">
      <c r="A38" s="46">
        <v>27</v>
      </c>
      <c r="B38" s="40">
        <v>99627</v>
      </c>
      <c r="C38" s="40">
        <v>97834</v>
      </c>
      <c r="D38" s="41">
        <f t="shared" si="0"/>
        <v>132868.24593900001</v>
      </c>
      <c r="E38" s="41">
        <f t="shared" si="0"/>
        <v>130476.998938</v>
      </c>
      <c r="F38" s="40">
        <f t="shared" si="1"/>
        <v>116776.91404951</v>
      </c>
      <c r="G38" s="41">
        <f t="shared" si="2"/>
        <v>121343.60901234001</v>
      </c>
      <c r="H38" s="41">
        <f t="shared" si="3"/>
        <v>125910.30397517</v>
      </c>
      <c r="I38" s="40">
        <f t="shared" si="4"/>
        <v>130476.998938</v>
      </c>
      <c r="J38" s="41">
        <f t="shared" si="5"/>
        <v>135043.69390083</v>
      </c>
      <c r="K38" s="41">
        <f t="shared" si="6"/>
        <v>139610.38886366002</v>
      </c>
      <c r="L38" s="41">
        <f t="shared" si="7"/>
        <v>144177.08382649001</v>
      </c>
      <c r="M38" s="41">
        <f t="shared" si="8"/>
        <v>148743.77878932</v>
      </c>
      <c r="N38" s="41">
        <f t="shared" si="9"/>
        <v>153310.47375215002</v>
      </c>
      <c r="O38" s="41">
        <f t="shared" si="10"/>
        <v>157877.16871498001</v>
      </c>
      <c r="P38" s="41">
        <f t="shared" si="11"/>
        <v>162443.86367781003</v>
      </c>
      <c r="Q38" s="41">
        <f t="shared" si="12"/>
        <v>167010.55864064</v>
      </c>
      <c r="R38" s="41">
        <f t="shared" si="13"/>
        <v>171577.25360346999</v>
      </c>
      <c r="S38" s="41">
        <f t="shared" si="14"/>
        <v>176143.94856630001</v>
      </c>
      <c r="T38" s="41">
        <f t="shared" si="15"/>
        <v>179405.87353975</v>
      </c>
      <c r="U38" s="41">
        <f t="shared" si="24"/>
        <v>182667.79851319999</v>
      </c>
      <c r="V38" s="41">
        <f t="shared" si="16"/>
        <v>184298.76099992503</v>
      </c>
      <c r="W38" s="41">
        <f t="shared" si="17"/>
        <v>185929.72348665001</v>
      </c>
      <c r="X38" s="41">
        <f t="shared" si="18"/>
        <v>187560.68597337502</v>
      </c>
      <c r="Y38" s="43">
        <f t="shared" si="19"/>
        <v>189191.6484601</v>
      </c>
      <c r="Z38" s="44">
        <f t="shared" si="20"/>
        <v>190822.61094682501</v>
      </c>
      <c r="AA38" s="44">
        <f t="shared" si="21"/>
        <v>192453.57343355002</v>
      </c>
      <c r="AB38" s="44">
        <f t="shared" si="22"/>
        <v>194084.53592027503</v>
      </c>
      <c r="AC38" s="44">
        <f t="shared" si="23"/>
        <v>195715.49840700001</v>
      </c>
      <c r="AD38" s="45">
        <v>27</v>
      </c>
      <c r="AH38"/>
      <c r="AI38"/>
      <c r="AJ38"/>
      <c r="AK38"/>
      <c r="AL38"/>
      <c r="AM38"/>
      <c r="AN38"/>
      <c r="AO38"/>
    </row>
    <row r="39" spans="1:41" ht="12" customHeight="1" x14ac:dyDescent="0.3">
      <c r="A39" s="46">
        <v>28</v>
      </c>
      <c r="B39" s="40">
        <v>104388</v>
      </c>
      <c r="C39" s="40">
        <v>102509</v>
      </c>
      <c r="D39" s="41">
        <f t="shared" si="0"/>
        <v>139217.78691600001</v>
      </c>
      <c r="E39" s="41">
        <f t="shared" si="0"/>
        <v>136711.84541299997</v>
      </c>
      <c r="F39" s="40">
        <f t="shared" si="1"/>
        <v>122357.10164463498</v>
      </c>
      <c r="G39" s="41">
        <f t="shared" si="2"/>
        <v>127142.01623408998</v>
      </c>
      <c r="H39" s="41">
        <f t="shared" si="3"/>
        <v>131926.93082354497</v>
      </c>
      <c r="I39" s="40">
        <f t="shared" si="4"/>
        <v>136711.84541299997</v>
      </c>
      <c r="J39" s="41">
        <f t="shared" si="5"/>
        <v>141496.76000245498</v>
      </c>
      <c r="K39" s="41">
        <f t="shared" si="6"/>
        <v>146281.67459190998</v>
      </c>
      <c r="L39" s="41">
        <f t="shared" si="7"/>
        <v>151066.58918136498</v>
      </c>
      <c r="M39" s="41">
        <f t="shared" si="8"/>
        <v>155851.50377081995</v>
      </c>
      <c r="N39" s="41">
        <f t="shared" si="9"/>
        <v>160636.41836027498</v>
      </c>
      <c r="O39" s="41">
        <f t="shared" si="10"/>
        <v>165421.33294972996</v>
      </c>
      <c r="P39" s="41">
        <f t="shared" si="11"/>
        <v>170206.24753918499</v>
      </c>
      <c r="Q39" s="41">
        <f t="shared" si="12"/>
        <v>174991.16212863996</v>
      </c>
      <c r="R39" s="41">
        <f t="shared" si="13"/>
        <v>179776.07671809496</v>
      </c>
      <c r="S39" s="41">
        <f t="shared" si="14"/>
        <v>184560.99130754996</v>
      </c>
      <c r="T39" s="41">
        <f t="shared" si="15"/>
        <v>187978.78744287498</v>
      </c>
      <c r="U39" s="41">
        <f t="shared" si="24"/>
        <v>191396.58357819996</v>
      </c>
      <c r="V39" s="41">
        <f t="shared" si="16"/>
        <v>193105.48164586248</v>
      </c>
      <c r="W39" s="41">
        <f t="shared" si="17"/>
        <v>194814.37971352498</v>
      </c>
      <c r="X39" s="41">
        <f t="shared" si="18"/>
        <v>196523.27778118747</v>
      </c>
      <c r="Y39" s="43">
        <f t="shared" si="19"/>
        <v>198232.17584884996</v>
      </c>
      <c r="Z39" s="44">
        <f t="shared" si="20"/>
        <v>199941.07391651245</v>
      </c>
      <c r="AA39" s="44">
        <f t="shared" si="21"/>
        <v>201649.97198417498</v>
      </c>
      <c r="AB39" s="44">
        <f t="shared" si="22"/>
        <v>203358.87005183747</v>
      </c>
      <c r="AC39" s="44">
        <f t="shared" si="23"/>
        <v>205067.76811949996</v>
      </c>
      <c r="AD39" s="45">
        <v>28</v>
      </c>
      <c r="AH39"/>
      <c r="AI39"/>
      <c r="AJ39"/>
      <c r="AK39"/>
      <c r="AL39"/>
      <c r="AM39"/>
      <c r="AN39"/>
      <c r="AO39"/>
    </row>
    <row r="40" spans="1:41" ht="12" customHeight="1" x14ac:dyDescent="0.3">
      <c r="A40" s="46">
        <v>29</v>
      </c>
      <c r="B40" s="40">
        <v>109327</v>
      </c>
      <c r="C40" s="40">
        <v>107359</v>
      </c>
      <c r="D40" s="41">
        <f t="shared" si="0"/>
        <v>145804.71883900001</v>
      </c>
      <c r="E40" s="41">
        <f t="shared" si="0"/>
        <v>143180.08186300003</v>
      </c>
      <c r="F40" s="40">
        <f t="shared" si="1"/>
        <v>128146.17326738503</v>
      </c>
      <c r="G40" s="41">
        <f t="shared" si="2"/>
        <v>133157.47613259003</v>
      </c>
      <c r="H40" s="41">
        <f t="shared" si="3"/>
        <v>138168.77899779502</v>
      </c>
      <c r="I40" s="40">
        <f t="shared" si="4"/>
        <v>143180.08186300003</v>
      </c>
      <c r="J40" s="41">
        <f t="shared" si="5"/>
        <v>148191.38472820501</v>
      </c>
      <c r="K40" s="41">
        <f t="shared" si="6"/>
        <v>153202.68759341005</v>
      </c>
      <c r="L40" s="41">
        <f t="shared" si="7"/>
        <v>158213.99045861504</v>
      </c>
      <c r="M40" s="41">
        <f t="shared" si="8"/>
        <v>163225.29332382002</v>
      </c>
      <c r="N40" s="41">
        <f t="shared" si="9"/>
        <v>168236.59618902503</v>
      </c>
      <c r="O40" s="41">
        <f t="shared" si="10"/>
        <v>173247.89905423002</v>
      </c>
      <c r="P40" s="41">
        <f t="shared" si="11"/>
        <v>178259.20191943506</v>
      </c>
      <c r="Q40" s="41">
        <f t="shared" si="12"/>
        <v>183270.50478464004</v>
      </c>
      <c r="R40" s="41">
        <f t="shared" si="13"/>
        <v>188281.80764984502</v>
      </c>
      <c r="S40" s="41">
        <f t="shared" si="14"/>
        <v>193293.11051505004</v>
      </c>
      <c r="T40" s="41">
        <f t="shared" si="15"/>
        <v>196872.61256162505</v>
      </c>
      <c r="U40" s="41">
        <f t="shared" si="24"/>
        <v>200452.11460820003</v>
      </c>
      <c r="V40" s="41">
        <f t="shared" si="16"/>
        <v>202241.86563148754</v>
      </c>
      <c r="W40" s="41">
        <f t="shared" si="17"/>
        <v>204031.61665477505</v>
      </c>
      <c r="X40" s="41">
        <f t="shared" si="18"/>
        <v>205821.36767806255</v>
      </c>
      <c r="Y40" s="43">
        <f t="shared" si="19"/>
        <v>207611.11870135003</v>
      </c>
      <c r="Z40" s="44">
        <f t="shared" si="20"/>
        <v>209400.86972463754</v>
      </c>
      <c r="AA40" s="44">
        <f t="shared" si="21"/>
        <v>211190.62074792504</v>
      </c>
      <c r="AB40" s="44">
        <f t="shared" si="22"/>
        <v>212980.37177121255</v>
      </c>
      <c r="AC40" s="44">
        <f t="shared" si="23"/>
        <v>214770.12279450003</v>
      </c>
      <c r="AD40" s="45">
        <v>29</v>
      </c>
      <c r="AH40"/>
      <c r="AI40"/>
      <c r="AJ40"/>
      <c r="AK40"/>
      <c r="AL40"/>
      <c r="AM40"/>
      <c r="AN40"/>
      <c r="AO40"/>
    </row>
    <row r="41" spans="1:41" ht="12" customHeight="1" x14ac:dyDescent="0.3">
      <c r="A41" s="39">
        <v>30</v>
      </c>
      <c r="B41" s="48">
        <v>114444</v>
      </c>
      <c r="C41" s="48">
        <v>112384</v>
      </c>
      <c r="D41" s="44">
        <f t="shared" si="0"/>
        <v>152629.041708</v>
      </c>
      <c r="E41" s="44">
        <f t="shared" si="0"/>
        <v>149881.70828800002</v>
      </c>
      <c r="F41" s="48">
        <f t="shared" si="1"/>
        <v>134144.12891776001</v>
      </c>
      <c r="G41" s="44">
        <f t="shared" si="2"/>
        <v>139389.98870784004</v>
      </c>
      <c r="H41" s="44">
        <f t="shared" si="3"/>
        <v>144635.84849792003</v>
      </c>
      <c r="I41" s="48">
        <f t="shared" si="4"/>
        <v>149881.70828800002</v>
      </c>
      <c r="J41" s="44">
        <f t="shared" si="5"/>
        <v>155127.56807808002</v>
      </c>
      <c r="K41" s="44">
        <f t="shared" si="6"/>
        <v>160373.42786816004</v>
      </c>
      <c r="L41" s="44">
        <f t="shared" si="7"/>
        <v>165619.28765824003</v>
      </c>
      <c r="M41" s="44">
        <f t="shared" si="8"/>
        <v>170865.14744832</v>
      </c>
      <c r="N41" s="44">
        <f t="shared" si="9"/>
        <v>176111.00723840002</v>
      </c>
      <c r="O41" s="44">
        <f t="shared" si="10"/>
        <v>181356.86702848002</v>
      </c>
      <c r="P41" s="44">
        <f t="shared" si="11"/>
        <v>186602.72681856004</v>
      </c>
      <c r="Q41" s="44">
        <f t="shared" si="12"/>
        <v>191848.58660864003</v>
      </c>
      <c r="R41" s="44">
        <f t="shared" si="13"/>
        <v>197094.44639872003</v>
      </c>
      <c r="S41" s="44">
        <f t="shared" si="14"/>
        <v>202340.30618880005</v>
      </c>
      <c r="T41" s="44">
        <f t="shared" si="15"/>
        <v>206087.34889600004</v>
      </c>
      <c r="U41" s="44">
        <f t="shared" si="24"/>
        <v>209834.39160320003</v>
      </c>
      <c r="V41" s="41">
        <f t="shared" si="16"/>
        <v>211707.91295680005</v>
      </c>
      <c r="W41" s="41">
        <f t="shared" si="17"/>
        <v>213581.43431040004</v>
      </c>
      <c r="X41" s="41">
        <f t="shared" si="18"/>
        <v>215454.95566400004</v>
      </c>
      <c r="Y41" s="43">
        <f t="shared" si="19"/>
        <v>217328.47701760003</v>
      </c>
      <c r="Z41" s="44">
        <f t="shared" si="20"/>
        <v>219201.99837120002</v>
      </c>
      <c r="AA41" s="44">
        <f t="shared" si="21"/>
        <v>221075.51972480005</v>
      </c>
      <c r="AB41" s="44">
        <f t="shared" si="22"/>
        <v>222949.04107840004</v>
      </c>
      <c r="AC41" s="44">
        <f t="shared" si="23"/>
        <v>224822.56243200004</v>
      </c>
      <c r="AD41" s="45">
        <v>30</v>
      </c>
      <c r="AH41"/>
      <c r="AI41"/>
      <c r="AJ41"/>
      <c r="AK41"/>
      <c r="AL41"/>
      <c r="AM41"/>
      <c r="AN41"/>
      <c r="AO41"/>
    </row>
    <row r="42" spans="1:41" ht="12" customHeight="1" thickBot="1" x14ac:dyDescent="0.35">
      <c r="A42" s="49">
        <v>31</v>
      </c>
      <c r="B42" s="50">
        <v>119744</v>
      </c>
      <c r="C42" s="50">
        <v>117589</v>
      </c>
      <c r="D42" s="51">
        <f t="shared" si="0"/>
        <v>159697.42380799999</v>
      </c>
      <c r="E42" s="51">
        <f t="shared" si="0"/>
        <v>156823.39297300001</v>
      </c>
      <c r="F42" s="50">
        <f t="shared" si="1"/>
        <v>140356.936710835</v>
      </c>
      <c r="G42" s="51">
        <f>SUM(E42*0.93)</f>
        <v>145845.75546489001</v>
      </c>
      <c r="H42" s="51">
        <f>SUM(E42*0.965)</f>
        <v>151334.574218945</v>
      </c>
      <c r="I42" s="50">
        <f>E42</f>
        <v>156823.39297300001</v>
      </c>
      <c r="J42" s="51">
        <f>SUM(E42*1.035)</f>
        <v>162312.21172705499</v>
      </c>
      <c r="K42" s="51">
        <f>SUM(E42*1.07)</f>
        <v>167801.03048111001</v>
      </c>
      <c r="L42" s="51">
        <f>SUM(E42*1.105)</f>
        <v>173289.84923516502</v>
      </c>
      <c r="M42" s="51">
        <f>SUM(E42*1.14)</f>
        <v>178778.66798922</v>
      </c>
      <c r="N42" s="51">
        <f>SUM(E42*1.175)</f>
        <v>184267.48674327502</v>
      </c>
      <c r="O42" s="51">
        <f>SUM(E42*1.21)</f>
        <v>189756.30549733</v>
      </c>
      <c r="P42" s="51">
        <f>SUM(E42*1.245)</f>
        <v>195245.12425138502</v>
      </c>
      <c r="Q42" s="51">
        <f>SUM(E42*1.28)</f>
        <v>200733.94300544003</v>
      </c>
      <c r="R42" s="51">
        <f>SUM(E42*1.315)</f>
        <v>206222.76175949501</v>
      </c>
      <c r="S42" s="51">
        <f>SUM(E42*1.35)</f>
        <v>211711.58051355003</v>
      </c>
      <c r="T42" s="51">
        <f>SUM(E42*1.375)</f>
        <v>215632.16533787502</v>
      </c>
      <c r="U42" s="51">
        <f>SUM(E42*1.4)</f>
        <v>219552.75016220001</v>
      </c>
      <c r="V42" s="52">
        <f t="shared" si="16"/>
        <v>221513.04257436254</v>
      </c>
      <c r="W42" s="52">
        <f t="shared" si="17"/>
        <v>223473.33498652501</v>
      </c>
      <c r="X42" s="52">
        <f t="shared" si="18"/>
        <v>225433.6273986875</v>
      </c>
      <c r="Y42" s="53">
        <f t="shared" si="19"/>
        <v>227393.91981085</v>
      </c>
      <c r="Z42" s="52">
        <f t="shared" si="20"/>
        <v>229354.2122230125</v>
      </c>
      <c r="AA42" s="52">
        <f t="shared" si="21"/>
        <v>231314.50463517502</v>
      </c>
      <c r="AB42" s="52">
        <f t="shared" si="22"/>
        <v>233274.79704733752</v>
      </c>
      <c r="AC42" s="52">
        <f t="shared" si="23"/>
        <v>235235.08945950001</v>
      </c>
      <c r="AD42" s="54">
        <v>31</v>
      </c>
      <c r="AF42" s="6"/>
      <c r="AH42"/>
      <c r="AI42"/>
      <c r="AJ42"/>
      <c r="AK42"/>
      <c r="AL42"/>
      <c r="AM42"/>
      <c r="AN42"/>
      <c r="AO42"/>
    </row>
    <row r="43" spans="1:41" ht="10.199999999999999" customHeight="1" thickBot="1" x14ac:dyDescent="0.35">
      <c r="A43" s="55"/>
      <c r="B43" s="56"/>
      <c r="C43" s="56"/>
      <c r="D43" s="1"/>
      <c r="E43" s="1"/>
      <c r="F43" s="1"/>
      <c r="G43" s="1"/>
      <c r="H43" s="1"/>
      <c r="I43" s="1"/>
      <c r="J43" s="1"/>
      <c r="K43" s="1"/>
      <c r="L43" s="1"/>
      <c r="M43" s="1"/>
      <c r="N43" s="1"/>
      <c r="O43" s="1"/>
      <c r="P43" s="1"/>
      <c r="Q43" s="1"/>
      <c r="R43" s="1"/>
      <c r="S43" s="1"/>
      <c r="T43" s="1"/>
      <c r="U43" s="1"/>
      <c r="V43" s="1"/>
      <c r="W43" s="1"/>
      <c r="X43" s="1"/>
      <c r="Y43" s="1"/>
      <c r="Z43" s="1"/>
      <c r="AA43" s="1"/>
      <c r="AB43" s="1"/>
      <c r="AC43" s="1"/>
      <c r="AD43" s="4"/>
      <c r="AH43"/>
      <c r="AI43"/>
      <c r="AJ43"/>
      <c r="AK43"/>
      <c r="AL43"/>
      <c r="AM43"/>
      <c r="AN43"/>
      <c r="AO43"/>
    </row>
    <row r="44" spans="1:41" ht="15" thickBot="1" x14ac:dyDescent="0.35">
      <c r="A44" s="55" t="s">
        <v>40</v>
      </c>
      <c r="B44" s="56"/>
      <c r="C44" s="56"/>
      <c r="D44" s="1"/>
      <c r="E44" s="1"/>
      <c r="F44" s="1"/>
      <c r="G44" s="1"/>
      <c r="H44" s="1"/>
      <c r="I44" s="1"/>
      <c r="J44" s="1"/>
      <c r="K44" s="1"/>
      <c r="L44" s="1"/>
      <c r="M44" s="1"/>
      <c r="N44" s="1"/>
      <c r="O44" s="1"/>
      <c r="P44" s="1"/>
      <c r="Q44" s="1"/>
      <c r="V44" s="57">
        <v>2024</v>
      </c>
      <c r="W44" s="58" t="s">
        <v>41</v>
      </c>
      <c r="X44" s="59"/>
      <c r="Y44" s="59"/>
      <c r="Z44" s="59"/>
      <c r="AA44" s="59"/>
      <c r="AB44" s="59"/>
      <c r="AC44" s="60">
        <v>123.10680000000001</v>
      </c>
      <c r="AE44" s="61" t="s">
        <v>42</v>
      </c>
      <c r="AH44" s="61"/>
      <c r="AI44"/>
      <c r="AJ44" s="62">
        <v>102.8</v>
      </c>
      <c r="AK44"/>
      <c r="AL44"/>
      <c r="AM44"/>
      <c r="AN44"/>
      <c r="AO44"/>
    </row>
    <row r="45" spans="1:41" x14ac:dyDescent="0.3">
      <c r="A45" s="55" t="s">
        <v>43</v>
      </c>
      <c r="B45" s="56"/>
      <c r="C45" s="56"/>
      <c r="D45" s="1"/>
      <c r="E45" s="1"/>
      <c r="F45" s="1"/>
      <c r="G45" s="1"/>
      <c r="H45" s="1"/>
      <c r="I45" s="1"/>
      <c r="J45" s="1"/>
      <c r="K45" s="1"/>
      <c r="L45" s="1"/>
      <c r="M45" s="1"/>
      <c r="N45" s="1"/>
      <c r="O45" s="1"/>
      <c r="P45" s="1"/>
      <c r="Q45" s="1"/>
      <c r="R45" s="1"/>
      <c r="S45" s="63"/>
      <c r="T45" s="137"/>
      <c r="U45" s="137"/>
      <c r="V45" s="137"/>
      <c r="W45" s="137"/>
      <c r="X45" s="137"/>
      <c r="Y45" s="137"/>
      <c r="Z45" s="137"/>
      <c r="AA45" s="137"/>
      <c r="AB45" s="137"/>
      <c r="AC45" s="137"/>
      <c r="AD45" s="4"/>
      <c r="AH45"/>
      <c r="AI45"/>
      <c r="AJ45"/>
      <c r="AK45"/>
      <c r="AL45"/>
      <c r="AM45"/>
      <c r="AN45"/>
      <c r="AO45"/>
    </row>
    <row r="46" spans="1:41" x14ac:dyDescent="0.3">
      <c r="A46" s="55"/>
      <c r="B46" s="56"/>
      <c r="C46" s="122"/>
      <c r="D46" s="1"/>
      <c r="E46" s="1"/>
      <c r="F46" s="1" t="s">
        <v>61</v>
      </c>
      <c r="G46" s="1"/>
      <c r="H46" s="1"/>
      <c r="I46" s="1"/>
      <c r="J46" s="1"/>
      <c r="K46" s="1"/>
      <c r="L46" s="1"/>
      <c r="M46" s="1"/>
      <c r="N46" s="1"/>
      <c r="S46" s="1" t="s">
        <v>62</v>
      </c>
      <c r="T46" s="1"/>
      <c r="U46" s="1"/>
      <c r="V46" s="1"/>
      <c r="W46" s="64"/>
      <c r="X46" s="1"/>
      <c r="Y46" s="1"/>
      <c r="Z46" s="1"/>
      <c r="AA46" s="1"/>
      <c r="AB46" s="1"/>
      <c r="AC46" s="56">
        <v>121.3</v>
      </c>
      <c r="AD46" s="4"/>
      <c r="AG46" s="123"/>
      <c r="AH46"/>
      <c r="AI46"/>
      <c r="AJ46"/>
      <c r="AK46"/>
      <c r="AL46"/>
      <c r="AM46"/>
      <c r="AN46"/>
      <c r="AO46"/>
    </row>
    <row r="47" spans="1:41" x14ac:dyDescent="0.3">
      <c r="A47" s="55"/>
      <c r="B47" s="56"/>
      <c r="C47" s="65"/>
      <c r="D47" s="1"/>
      <c r="E47" s="1"/>
      <c r="F47" s="1" t="s">
        <v>63</v>
      </c>
      <c r="G47" s="1"/>
      <c r="H47" s="1"/>
      <c r="I47" s="1"/>
      <c r="J47" s="1"/>
      <c r="K47" s="1"/>
      <c r="L47" s="1"/>
      <c r="M47" s="1"/>
      <c r="N47" s="64"/>
      <c r="T47" s="1"/>
      <c r="U47" s="1"/>
      <c r="V47" s="1"/>
      <c r="AC47" s="66"/>
      <c r="AH47"/>
      <c r="AI47"/>
      <c r="AJ47"/>
      <c r="AK47"/>
      <c r="AL47"/>
      <c r="AM47"/>
      <c r="AN47"/>
      <c r="AO47"/>
    </row>
    <row r="48" spans="1:41" x14ac:dyDescent="0.3">
      <c r="A48" s="2" t="s">
        <v>0</v>
      </c>
      <c r="B48" s="2"/>
      <c r="C48" s="2"/>
      <c r="D48" s="3"/>
      <c r="E48" s="3"/>
      <c r="F48" s="3"/>
      <c r="G48" s="2"/>
      <c r="H48" s="2"/>
      <c r="I48" s="2"/>
      <c r="J48" s="2"/>
      <c r="K48" s="2"/>
      <c r="L48" s="2"/>
      <c r="AC48" s="5" t="str">
        <f>AC1</f>
        <v>5.12.2023/rj</v>
      </c>
      <c r="AD48" s="6"/>
      <c r="AH48"/>
      <c r="AI48"/>
      <c r="AJ48"/>
      <c r="AK48"/>
      <c r="AL48"/>
      <c r="AM48"/>
      <c r="AN48"/>
      <c r="AO48"/>
    </row>
    <row r="49" spans="1:41" ht="6" customHeight="1" x14ac:dyDescent="0.3">
      <c r="A49" s="2"/>
      <c r="B49" s="2"/>
      <c r="C49" s="2"/>
      <c r="D49" s="3"/>
      <c r="E49" s="3"/>
      <c r="F49" s="3"/>
      <c r="G49" s="2"/>
      <c r="H49" s="2"/>
      <c r="I49" s="2"/>
      <c r="J49" s="2"/>
      <c r="K49" s="2"/>
      <c r="L49" s="2"/>
      <c r="AF49" t="s">
        <v>1</v>
      </c>
      <c r="AH49"/>
      <c r="AI49"/>
      <c r="AJ49"/>
      <c r="AK49"/>
      <c r="AL49"/>
      <c r="AM49"/>
      <c r="AN49"/>
      <c r="AO49"/>
    </row>
    <row r="50" spans="1:41" ht="17.399999999999999" x14ac:dyDescent="0.3">
      <c r="A50" s="7" t="str">
        <f>A3</f>
        <v>Lohntabelle 2024</v>
      </c>
      <c r="B50" s="2"/>
      <c r="C50" s="2"/>
      <c r="D50" s="3"/>
      <c r="E50" s="3"/>
      <c r="F50" s="3"/>
      <c r="G50" s="2"/>
      <c r="H50" s="2"/>
      <c r="I50" s="2"/>
      <c r="J50" s="2"/>
      <c r="K50" s="2"/>
      <c r="L50" s="2"/>
      <c r="AE50" s="6"/>
      <c r="AF50" s="6"/>
      <c r="AG50" s="6"/>
      <c r="AH50"/>
      <c r="AI50"/>
      <c r="AJ50"/>
      <c r="AK50"/>
      <c r="AL50"/>
      <c r="AM50"/>
      <c r="AN50"/>
      <c r="AO50"/>
    </row>
    <row r="51" spans="1:41" ht="7.2" customHeight="1" x14ac:dyDescent="0.3">
      <c r="A51" s="2"/>
      <c r="B51" s="2"/>
      <c r="C51" s="2"/>
      <c r="D51" s="3"/>
      <c r="E51" s="3"/>
      <c r="F51" s="3"/>
      <c r="G51" s="2"/>
      <c r="H51" s="2"/>
      <c r="I51" s="2"/>
      <c r="J51" s="2"/>
      <c r="K51" s="2"/>
      <c r="L51" s="2"/>
      <c r="AE51" s="6"/>
      <c r="AF51" s="6"/>
      <c r="AG51" s="6"/>
      <c r="AH51"/>
      <c r="AI51"/>
      <c r="AJ51"/>
      <c r="AK51"/>
      <c r="AL51"/>
      <c r="AM51"/>
      <c r="AN51"/>
      <c r="AO51"/>
    </row>
    <row r="52" spans="1:41" ht="12" customHeight="1" x14ac:dyDescent="0.3">
      <c r="A52" s="8" t="s">
        <v>64</v>
      </c>
      <c r="B52" s="2"/>
      <c r="C52" s="2"/>
      <c r="D52" s="3"/>
      <c r="E52" s="3"/>
      <c r="F52" s="3"/>
      <c r="G52" s="2"/>
      <c r="H52" s="2"/>
      <c r="I52" s="2"/>
      <c r="J52" s="2"/>
      <c r="K52" s="2"/>
      <c r="L52" s="2"/>
      <c r="AD52" s="6"/>
      <c r="AE52" s="6"/>
      <c r="AF52" s="6"/>
      <c r="AG52" s="6"/>
      <c r="AH52"/>
      <c r="AI52"/>
      <c r="AJ52"/>
      <c r="AK52"/>
      <c r="AL52"/>
      <c r="AM52"/>
      <c r="AN52"/>
      <c r="AO52"/>
    </row>
    <row r="53" spans="1:41" ht="11.4" customHeight="1" x14ac:dyDescent="0.3">
      <c r="A53" s="9" t="s">
        <v>2</v>
      </c>
      <c r="B53" s="2"/>
      <c r="C53" s="2"/>
      <c r="D53" s="3"/>
      <c r="E53" s="10"/>
      <c r="F53" s="3"/>
      <c r="G53" s="2"/>
      <c r="H53" s="11"/>
      <c r="I53" s="2"/>
      <c r="J53" s="2"/>
      <c r="K53" s="2"/>
      <c r="L53" s="2"/>
      <c r="V53" t="s">
        <v>1</v>
      </c>
      <c r="X53" t="s">
        <v>1</v>
      </c>
      <c r="AE53" s="6"/>
      <c r="AF53" s="6"/>
      <c r="AG53" s="6"/>
      <c r="AH53"/>
      <c r="AI53"/>
      <c r="AJ53"/>
      <c r="AK53"/>
      <c r="AL53"/>
      <c r="AM53"/>
      <c r="AN53"/>
      <c r="AO53"/>
    </row>
    <row r="54" spans="1:41" ht="6" customHeight="1" thickBot="1" x14ac:dyDescent="0.35">
      <c r="AE54" s="6"/>
      <c r="AF54" s="6"/>
      <c r="AG54" s="6"/>
      <c r="AH54"/>
      <c r="AI54"/>
      <c r="AJ54"/>
      <c r="AK54"/>
      <c r="AL54"/>
      <c r="AM54"/>
      <c r="AN54"/>
      <c r="AO54"/>
    </row>
    <row r="55" spans="1:41" x14ac:dyDescent="0.3">
      <c r="A55" s="12" t="s">
        <v>4</v>
      </c>
      <c r="B55" s="13"/>
      <c r="C55" s="14" t="s">
        <v>1</v>
      </c>
      <c r="D55" s="15"/>
      <c r="E55" s="15"/>
      <c r="F55" s="16" t="s">
        <v>5</v>
      </c>
      <c r="G55" s="17"/>
      <c r="H55" s="17"/>
      <c r="I55" s="14" t="s">
        <v>6</v>
      </c>
      <c r="J55" s="17"/>
      <c r="K55" s="17"/>
      <c r="L55" s="17"/>
      <c r="M55" s="17"/>
      <c r="N55" s="17"/>
      <c r="O55" s="17"/>
      <c r="P55" s="17"/>
      <c r="Q55" s="17"/>
      <c r="R55" s="17"/>
      <c r="S55" s="17"/>
      <c r="T55" s="17"/>
      <c r="U55" s="17"/>
      <c r="V55" s="17"/>
      <c r="W55" s="17"/>
      <c r="X55" s="17"/>
      <c r="Y55" s="17"/>
      <c r="Z55" s="18"/>
      <c r="AA55" s="18"/>
      <c r="AB55" s="18"/>
      <c r="AC55" s="19"/>
      <c r="AD55" s="20" t="s">
        <v>4</v>
      </c>
      <c r="AE55" s="6"/>
      <c r="AF55" s="6"/>
      <c r="AG55" s="6"/>
      <c r="AH55"/>
      <c r="AI55"/>
      <c r="AJ55"/>
      <c r="AK55"/>
      <c r="AL55"/>
      <c r="AM55"/>
      <c r="AN55"/>
      <c r="AO55"/>
    </row>
    <row r="56" spans="1:41" x14ac:dyDescent="0.3">
      <c r="A56" s="21"/>
      <c r="B56" s="21"/>
      <c r="C56" s="21"/>
      <c r="D56" s="22"/>
      <c r="E56" s="22"/>
      <c r="F56" s="23" t="s">
        <v>7</v>
      </c>
      <c r="G56" s="24"/>
      <c r="H56" s="24"/>
      <c r="I56" s="21" t="s">
        <v>7</v>
      </c>
      <c r="J56" s="24"/>
      <c r="K56" s="24"/>
      <c r="L56" s="24"/>
      <c r="M56" s="24"/>
      <c r="N56" s="24"/>
      <c r="O56" s="24"/>
      <c r="P56" s="24"/>
      <c r="Q56" s="24"/>
      <c r="R56" s="24"/>
      <c r="S56" s="24"/>
      <c r="T56" s="25" t="s">
        <v>8</v>
      </c>
      <c r="U56" s="24"/>
      <c r="V56" s="25" t="s">
        <v>9</v>
      </c>
      <c r="W56" s="24"/>
      <c r="X56" s="24"/>
      <c r="Y56" s="24"/>
      <c r="Z56" s="26"/>
      <c r="AA56" s="26"/>
      <c r="AB56" s="26"/>
      <c r="AC56" s="27"/>
      <c r="AD56" s="28"/>
      <c r="AE56" s="6"/>
      <c r="AF56" s="6"/>
      <c r="AG56" s="6"/>
      <c r="AH56"/>
      <c r="AI56"/>
      <c r="AJ56"/>
      <c r="AK56"/>
      <c r="AL56"/>
      <c r="AM56"/>
      <c r="AN56"/>
      <c r="AO56"/>
    </row>
    <row r="57" spans="1:41" x14ac:dyDescent="0.3">
      <c r="A57" s="29" t="s">
        <v>1</v>
      </c>
      <c r="B57" s="29" t="s">
        <v>10</v>
      </c>
      <c r="C57" s="29" t="s">
        <v>11</v>
      </c>
      <c r="D57" s="30" t="s">
        <v>12</v>
      </c>
      <c r="E57" s="31" t="s">
        <v>13</v>
      </c>
      <c r="F57" s="32" t="s">
        <v>14</v>
      </c>
      <c r="G57" s="33" t="s">
        <v>15</v>
      </c>
      <c r="H57" s="33" t="s">
        <v>16</v>
      </c>
      <c r="I57" s="29" t="s">
        <v>17</v>
      </c>
      <c r="J57" s="33" t="s">
        <v>18</v>
      </c>
      <c r="K57" s="33" t="s">
        <v>19</v>
      </c>
      <c r="L57" s="33" t="s">
        <v>20</v>
      </c>
      <c r="M57" s="33" t="s">
        <v>21</v>
      </c>
      <c r="N57" s="33" t="s">
        <v>22</v>
      </c>
      <c r="O57" s="33" t="s">
        <v>23</v>
      </c>
      <c r="P57" s="33" t="s">
        <v>24</v>
      </c>
      <c r="Q57" s="33" t="s">
        <v>25</v>
      </c>
      <c r="R57" s="33" t="s">
        <v>26</v>
      </c>
      <c r="S57" s="33" t="s">
        <v>27</v>
      </c>
      <c r="T57" s="33" t="s">
        <v>28</v>
      </c>
      <c r="U57" s="33" t="s">
        <v>29</v>
      </c>
      <c r="V57" s="33" t="s">
        <v>30</v>
      </c>
      <c r="W57" s="33" t="s">
        <v>31</v>
      </c>
      <c r="X57" s="33" t="s">
        <v>32</v>
      </c>
      <c r="Y57" s="34" t="s">
        <v>33</v>
      </c>
      <c r="Z57" s="35" t="s">
        <v>34</v>
      </c>
      <c r="AA57" s="35" t="s">
        <v>35</v>
      </c>
      <c r="AB57" s="35" t="s">
        <v>36</v>
      </c>
      <c r="AC57" s="35" t="s">
        <v>37</v>
      </c>
      <c r="AD57" s="36" t="s">
        <v>1</v>
      </c>
      <c r="AE57" s="6"/>
      <c r="AF57" s="6"/>
      <c r="AG57" s="6"/>
      <c r="AH57"/>
      <c r="AI57"/>
      <c r="AJ57"/>
      <c r="AK57"/>
      <c r="AL57"/>
      <c r="AM57"/>
      <c r="AN57"/>
      <c r="AO57"/>
    </row>
    <row r="58" spans="1:41" ht="6" customHeight="1" x14ac:dyDescent="0.3">
      <c r="A58" s="67"/>
      <c r="B58" s="68" t="s">
        <v>38</v>
      </c>
      <c r="C58" s="68"/>
      <c r="D58" s="69" t="s">
        <v>39</v>
      </c>
      <c r="E58" s="70"/>
      <c r="F58" s="71"/>
      <c r="G58" s="72"/>
      <c r="H58" s="72"/>
      <c r="I58" s="67"/>
      <c r="J58" s="72"/>
      <c r="K58" s="72"/>
      <c r="L58" s="72"/>
      <c r="M58" s="72"/>
      <c r="N58" s="72"/>
      <c r="O58" s="72"/>
      <c r="P58" s="72"/>
      <c r="Q58" s="72"/>
      <c r="R58" s="72"/>
      <c r="S58" s="72"/>
      <c r="T58" s="33"/>
      <c r="U58" s="33"/>
      <c r="V58" s="33"/>
      <c r="W58" s="33"/>
      <c r="X58" s="33"/>
      <c r="Y58" s="34"/>
      <c r="Z58" s="38"/>
      <c r="AA58" s="38"/>
      <c r="AB58" s="38"/>
      <c r="AC58" s="38"/>
      <c r="AD58" s="73"/>
      <c r="AE58" s="6"/>
      <c r="AF58" s="6"/>
      <c r="AG58" s="6"/>
      <c r="AH58"/>
      <c r="AI58"/>
      <c r="AJ58"/>
      <c r="AK58"/>
      <c r="AL58"/>
      <c r="AM58"/>
      <c r="AN58"/>
      <c r="AO58"/>
    </row>
    <row r="59" spans="1:41" ht="12" customHeight="1" x14ac:dyDescent="0.3">
      <c r="A59" s="74">
        <v>1</v>
      </c>
      <c r="B59" s="75">
        <v>30377</v>
      </c>
      <c r="C59" s="75">
        <f>C12</f>
        <v>29830</v>
      </c>
      <c r="D59" s="76">
        <f t="shared" ref="D59:D89" si="25">B59/12*13*$AC$44/100</f>
        <v>40512.498689</v>
      </c>
      <c r="E59" s="124">
        <f t="shared" ref="E59:E89" si="26">C59/12*$AC$44/100</f>
        <v>3060.2298700000001</v>
      </c>
      <c r="F59" s="125">
        <f>SUM(E59*0.895)</f>
        <v>2738.90573365</v>
      </c>
      <c r="G59" s="126">
        <f>SUM(E59*0.93)</f>
        <v>2846.0137791000002</v>
      </c>
      <c r="H59" s="126">
        <f>SUM(E59*0.965)</f>
        <v>2953.1218245499999</v>
      </c>
      <c r="I59" s="127">
        <f t="shared" ref="I59:I88" si="27">E59</f>
        <v>3060.2298700000001</v>
      </c>
      <c r="J59" s="128">
        <f>SUM(E59*1.035)</f>
        <v>3167.3379154499999</v>
      </c>
      <c r="K59" s="77">
        <f>SUM(E59*1.07)</f>
        <v>3274.4459609000005</v>
      </c>
      <c r="L59" s="77">
        <f>SUM(E59*1.105)</f>
        <v>3381.5540063500002</v>
      </c>
      <c r="M59" s="78">
        <f>SUM(E59*1.14)</f>
        <v>3488.6620518</v>
      </c>
      <c r="N59" s="78">
        <f>SUM(E59*1.175)</f>
        <v>3595.7700972500002</v>
      </c>
      <c r="O59" s="78">
        <f>SUM(E59*1.21)</f>
        <v>3702.8781426999999</v>
      </c>
      <c r="P59" s="77">
        <f>SUM(E59*1.245)</f>
        <v>3809.9861881500005</v>
      </c>
      <c r="Q59" s="77">
        <f>SUM(E59*1.28)</f>
        <v>3917.0942336000003</v>
      </c>
      <c r="R59" s="77">
        <f>SUM(E59*1.315)</f>
        <v>4024.20227905</v>
      </c>
      <c r="S59" s="77">
        <f>SUM(E59*1.35)</f>
        <v>4131.3103245000002</v>
      </c>
      <c r="T59" s="79">
        <f>SUM(E59*1.375)</f>
        <v>4207.8160712500003</v>
      </c>
      <c r="U59" s="79">
        <f>SUM(E59*1.4)</f>
        <v>4284.3218180000003</v>
      </c>
      <c r="V59" s="79">
        <f>SUM(E59*1.4125)</f>
        <v>4322.5746913750008</v>
      </c>
      <c r="W59" s="79">
        <f>SUM(E59*1.425)</f>
        <v>4360.8275647500004</v>
      </c>
      <c r="X59" s="79">
        <f>SUM(E59*1.4375)</f>
        <v>4399.080438125</v>
      </c>
      <c r="Y59" s="79">
        <f>SUM($E59*1.45)</f>
        <v>4437.3333115000005</v>
      </c>
      <c r="Z59" s="79">
        <f>SUM($E59*1.4625)</f>
        <v>4475.5861848750001</v>
      </c>
      <c r="AA59" s="79">
        <f>SUM($E59*1.475)</f>
        <v>4513.8390582500006</v>
      </c>
      <c r="AB59" s="79">
        <f>SUM($E59*1.4875)</f>
        <v>4552.0919316250001</v>
      </c>
      <c r="AC59" s="79">
        <f>SUM($E59*1.5)</f>
        <v>4590.3448050000006</v>
      </c>
      <c r="AD59" s="80">
        <v>1</v>
      </c>
      <c r="AE59" s="6"/>
      <c r="AF59" s="6"/>
      <c r="AG59" s="6"/>
      <c r="AH59"/>
      <c r="AI59"/>
      <c r="AJ59"/>
      <c r="AK59"/>
      <c r="AL59"/>
      <c r="AM59"/>
      <c r="AN59"/>
      <c r="AO59"/>
    </row>
    <row r="60" spans="1:41" ht="12" customHeight="1" x14ac:dyDescent="0.3">
      <c r="A60" s="81">
        <v>2</v>
      </c>
      <c r="B60" s="75">
        <v>31385</v>
      </c>
      <c r="C60" s="75">
        <f t="shared" ref="C60:C89" si="28">C13</f>
        <v>30820</v>
      </c>
      <c r="D60" s="76">
        <f t="shared" si="25"/>
        <v>41856.824945</v>
      </c>
      <c r="E60" s="76">
        <f t="shared" si="26"/>
        <v>3161.7929800000002</v>
      </c>
      <c r="F60" s="129">
        <f t="shared" ref="F60:F89" si="29">SUM(E60*0.895)</f>
        <v>2829.8047171000003</v>
      </c>
      <c r="G60" s="126">
        <f t="shared" ref="G60:G88" si="30">SUM(E60*0.93)</f>
        <v>2940.4674714000002</v>
      </c>
      <c r="H60" s="126">
        <f t="shared" ref="H60:H88" si="31">SUM(E60*0.965)</f>
        <v>3051.1302257000002</v>
      </c>
      <c r="I60" s="127">
        <f t="shared" si="27"/>
        <v>3161.7929800000002</v>
      </c>
      <c r="J60" s="77">
        <f t="shared" ref="J60:J88" si="32">SUM(E60*1.035)</f>
        <v>3272.4557343000001</v>
      </c>
      <c r="K60" s="77">
        <f t="shared" ref="K60:K88" si="33">SUM(E60*1.07)</f>
        <v>3383.1184886000005</v>
      </c>
      <c r="L60" s="78">
        <f t="shared" ref="L60:L88" si="34">SUM(E60*1.105)</f>
        <v>3493.7812429000001</v>
      </c>
      <c r="M60" s="78">
        <f t="shared" ref="M60:M88" si="35">SUM(E60*1.14)</f>
        <v>3604.4439972</v>
      </c>
      <c r="N60" s="78">
        <f t="shared" ref="N60:N88" si="36">SUM(E60*1.175)</f>
        <v>3715.1067515000004</v>
      </c>
      <c r="O60" s="78">
        <f t="shared" ref="O60:O88" si="37">SUM(E60*1.21)</f>
        <v>3825.7695057999999</v>
      </c>
      <c r="P60" s="77">
        <f t="shared" ref="P60:P88" si="38">SUM(E60*1.245)</f>
        <v>3936.4322601000003</v>
      </c>
      <c r="Q60" s="77">
        <f t="shared" ref="Q60:Q88" si="39">SUM(E60*1.28)</f>
        <v>4047.0950144000003</v>
      </c>
      <c r="R60" s="77">
        <f t="shared" ref="R60:R88" si="40">SUM(E60*1.315)</f>
        <v>4157.7577687000003</v>
      </c>
      <c r="S60" s="77">
        <f t="shared" ref="S60:S88" si="41">SUM(E60*1.35)</f>
        <v>4268.4205230000007</v>
      </c>
      <c r="T60" s="79">
        <f t="shared" ref="T60:T89" si="42">SUM(E60*1.375)</f>
        <v>4347.4653475000005</v>
      </c>
      <c r="U60" s="79">
        <f t="shared" ref="U60:U89" si="43">SUM(E60*1.4)</f>
        <v>4426.5101720000002</v>
      </c>
      <c r="V60" s="79">
        <f t="shared" ref="V60:V89" si="44">SUM(E60*1.4125)</f>
        <v>4466.0325842500006</v>
      </c>
      <c r="W60" s="79">
        <f t="shared" ref="W60:W89" si="45">SUM(E60*1.425)</f>
        <v>4505.5549965</v>
      </c>
      <c r="X60" s="79">
        <f t="shared" ref="X60:X89" si="46">SUM(E60*1.4375)</f>
        <v>4545.0774087500004</v>
      </c>
      <c r="Y60" s="79">
        <f t="shared" ref="Y60:Y89" si="47">SUM($E60*1.45)</f>
        <v>4584.5998209999998</v>
      </c>
      <c r="Z60" s="79">
        <f t="shared" ref="Z60:Z89" si="48">SUM($E60*1.4625)</f>
        <v>4624.1222332500001</v>
      </c>
      <c r="AA60" s="79">
        <f t="shared" ref="AA60:AA89" si="49">SUM($E60*1.475)</f>
        <v>4663.6446455000005</v>
      </c>
      <c r="AB60" s="79">
        <f t="shared" ref="AB60:AB89" si="50">SUM($E60*1.4875)</f>
        <v>4703.1670577500008</v>
      </c>
      <c r="AC60" s="79">
        <f t="shared" ref="AC60:AC89" si="51">SUM($E60*1.5)</f>
        <v>4742.6894700000003</v>
      </c>
      <c r="AD60" s="80">
        <v>2</v>
      </c>
      <c r="AE60" s="6"/>
      <c r="AF60" s="6"/>
      <c r="AG60" s="6"/>
      <c r="AH60"/>
      <c r="AI60"/>
      <c r="AJ60"/>
      <c r="AK60"/>
      <c r="AL60"/>
      <c r="AM60"/>
      <c r="AN60"/>
      <c r="AO60"/>
    </row>
    <row r="61" spans="1:41" ht="12" customHeight="1" x14ac:dyDescent="0.3">
      <c r="A61" s="81">
        <v>3</v>
      </c>
      <c r="B61" s="75">
        <v>32502</v>
      </c>
      <c r="C61" s="75">
        <f t="shared" si="28"/>
        <v>31917</v>
      </c>
      <c r="D61" s="76">
        <f t="shared" si="25"/>
        <v>43346.519813999999</v>
      </c>
      <c r="E61" s="76">
        <f t="shared" si="26"/>
        <v>3274.3331130000001</v>
      </c>
      <c r="F61" s="129">
        <f t="shared" si="29"/>
        <v>2930.5281361350003</v>
      </c>
      <c r="G61" s="126">
        <f t="shared" si="30"/>
        <v>3045.1297950900002</v>
      </c>
      <c r="H61" s="128">
        <f t="shared" si="31"/>
        <v>3159.7314540450002</v>
      </c>
      <c r="I61" s="82">
        <f t="shared" si="27"/>
        <v>3274.3331130000001</v>
      </c>
      <c r="J61" s="77">
        <f t="shared" si="32"/>
        <v>3388.9347719550001</v>
      </c>
      <c r="K61" s="77">
        <f t="shared" si="33"/>
        <v>3503.5364309100005</v>
      </c>
      <c r="L61" s="78">
        <f t="shared" si="34"/>
        <v>3618.138089865</v>
      </c>
      <c r="M61" s="78">
        <f t="shared" si="35"/>
        <v>3732.7397488199999</v>
      </c>
      <c r="N61" s="78">
        <f t="shared" si="36"/>
        <v>3847.3414077750003</v>
      </c>
      <c r="O61" s="78">
        <f t="shared" si="37"/>
        <v>3961.9430667299998</v>
      </c>
      <c r="P61" s="77">
        <f t="shared" si="38"/>
        <v>4076.5447256850007</v>
      </c>
      <c r="Q61" s="77">
        <f t="shared" si="39"/>
        <v>4191.1463846400002</v>
      </c>
      <c r="R61" s="77">
        <f t="shared" si="40"/>
        <v>4305.7480435950001</v>
      </c>
      <c r="S61" s="77">
        <f t="shared" si="41"/>
        <v>4420.3497025500001</v>
      </c>
      <c r="T61" s="79">
        <f t="shared" si="42"/>
        <v>4502.2080303749999</v>
      </c>
      <c r="U61" s="79">
        <f t="shared" si="43"/>
        <v>4584.0663581999997</v>
      </c>
      <c r="V61" s="79">
        <f t="shared" si="44"/>
        <v>4624.9955221125001</v>
      </c>
      <c r="W61" s="79">
        <f t="shared" si="45"/>
        <v>4665.9246860250005</v>
      </c>
      <c r="X61" s="79">
        <f t="shared" si="46"/>
        <v>4706.8538499374999</v>
      </c>
      <c r="Y61" s="79">
        <f t="shared" si="47"/>
        <v>4747.7830138500003</v>
      </c>
      <c r="Z61" s="79">
        <f t="shared" si="48"/>
        <v>4788.7121777624998</v>
      </c>
      <c r="AA61" s="79">
        <f t="shared" si="49"/>
        <v>4829.6413416750001</v>
      </c>
      <c r="AB61" s="79">
        <f t="shared" si="50"/>
        <v>4870.5705055875005</v>
      </c>
      <c r="AC61" s="79">
        <f t="shared" si="51"/>
        <v>4911.4996695</v>
      </c>
      <c r="AD61" s="80">
        <v>3</v>
      </c>
      <c r="AE61" s="6"/>
      <c r="AF61" s="6"/>
      <c r="AG61" s="6"/>
      <c r="AH61"/>
      <c r="AI61"/>
      <c r="AJ61"/>
    </row>
    <row r="62" spans="1:41" ht="12" customHeight="1" x14ac:dyDescent="0.3">
      <c r="A62" s="81">
        <v>4</v>
      </c>
      <c r="B62" s="75">
        <v>33730</v>
      </c>
      <c r="C62" s="75">
        <f t="shared" si="28"/>
        <v>33123</v>
      </c>
      <c r="D62" s="76">
        <f t="shared" si="25"/>
        <v>44984.25061000001</v>
      </c>
      <c r="E62" s="76">
        <f t="shared" si="26"/>
        <v>3398.0554470000002</v>
      </c>
      <c r="F62" s="129">
        <f t="shared" si="29"/>
        <v>3041.2596250650004</v>
      </c>
      <c r="G62" s="128">
        <f t="shared" si="30"/>
        <v>3160.1915657100003</v>
      </c>
      <c r="H62" s="77">
        <f t="shared" si="31"/>
        <v>3279.1235063550002</v>
      </c>
      <c r="I62" s="82">
        <f t="shared" si="27"/>
        <v>3398.0554470000002</v>
      </c>
      <c r="J62" s="77">
        <f t="shared" si="32"/>
        <v>3516.9873876450001</v>
      </c>
      <c r="K62" s="77">
        <f t="shared" si="33"/>
        <v>3635.9193282900005</v>
      </c>
      <c r="L62" s="78">
        <f t="shared" si="34"/>
        <v>3754.851268935</v>
      </c>
      <c r="M62" s="78">
        <f t="shared" si="35"/>
        <v>3873.7832095799999</v>
      </c>
      <c r="N62" s="78">
        <f t="shared" si="36"/>
        <v>3992.7151502250003</v>
      </c>
      <c r="O62" s="78">
        <f t="shared" si="37"/>
        <v>4111.6470908700003</v>
      </c>
      <c r="P62" s="77">
        <f t="shared" si="38"/>
        <v>4230.5790315150007</v>
      </c>
      <c r="Q62" s="77">
        <f t="shared" si="39"/>
        <v>4349.5109721600002</v>
      </c>
      <c r="R62" s="77">
        <f t="shared" si="40"/>
        <v>4468.4429128049997</v>
      </c>
      <c r="S62" s="77">
        <f t="shared" si="41"/>
        <v>4587.374853450001</v>
      </c>
      <c r="T62" s="79">
        <f t="shared" si="42"/>
        <v>4672.3262396250002</v>
      </c>
      <c r="U62" s="79">
        <f t="shared" si="43"/>
        <v>4757.2776258000004</v>
      </c>
      <c r="V62" s="79">
        <f t="shared" si="44"/>
        <v>4799.7533188875004</v>
      </c>
      <c r="W62" s="79">
        <f t="shared" si="45"/>
        <v>4842.2290119750005</v>
      </c>
      <c r="X62" s="79">
        <f t="shared" si="46"/>
        <v>4884.7047050625006</v>
      </c>
      <c r="Y62" s="79">
        <f t="shared" si="47"/>
        <v>4927.1803981499997</v>
      </c>
      <c r="Z62" s="79">
        <f t="shared" si="48"/>
        <v>4969.6560912374998</v>
      </c>
      <c r="AA62" s="79">
        <f t="shared" si="49"/>
        <v>5012.1317843250008</v>
      </c>
      <c r="AB62" s="79">
        <f t="shared" si="50"/>
        <v>5054.6074774125</v>
      </c>
      <c r="AC62" s="79">
        <f t="shared" si="51"/>
        <v>5097.0831705000001</v>
      </c>
      <c r="AD62" s="80">
        <v>4</v>
      </c>
      <c r="AE62" s="6"/>
      <c r="AF62" s="6"/>
      <c r="AG62" s="6"/>
      <c r="AH62"/>
      <c r="AI62"/>
      <c r="AJ62"/>
    </row>
    <row r="63" spans="1:41" ht="12" customHeight="1" x14ac:dyDescent="0.3">
      <c r="A63" s="81">
        <v>5</v>
      </c>
      <c r="B63" s="75">
        <v>35073</v>
      </c>
      <c r="C63" s="75">
        <f t="shared" si="28"/>
        <v>34442</v>
      </c>
      <c r="D63" s="76">
        <f t="shared" si="25"/>
        <v>46775.351961</v>
      </c>
      <c r="E63" s="76">
        <f t="shared" si="26"/>
        <v>3533.3703379999997</v>
      </c>
      <c r="F63" s="127">
        <f t="shared" si="29"/>
        <v>3162.3664525099998</v>
      </c>
      <c r="G63" s="77">
        <f t="shared" si="30"/>
        <v>3286.0344143399998</v>
      </c>
      <c r="H63" s="77">
        <f t="shared" si="31"/>
        <v>3409.7023761699998</v>
      </c>
      <c r="I63" s="82">
        <f t="shared" si="27"/>
        <v>3533.3703379999997</v>
      </c>
      <c r="J63" s="77">
        <f t="shared" si="32"/>
        <v>3657.0382998299992</v>
      </c>
      <c r="K63" s="77">
        <f t="shared" si="33"/>
        <v>3780.7062616600001</v>
      </c>
      <c r="L63" s="78">
        <f t="shared" si="34"/>
        <v>3904.3742234899996</v>
      </c>
      <c r="M63" s="78">
        <f t="shared" si="35"/>
        <v>4028.0421853199991</v>
      </c>
      <c r="N63" s="78">
        <f t="shared" si="36"/>
        <v>4151.71014715</v>
      </c>
      <c r="O63" s="78">
        <f t="shared" si="37"/>
        <v>4275.3781089799995</v>
      </c>
      <c r="P63" s="77">
        <f t="shared" si="38"/>
        <v>4399.0460708099999</v>
      </c>
      <c r="Q63" s="77">
        <f t="shared" si="39"/>
        <v>4522.7140326399995</v>
      </c>
      <c r="R63" s="77">
        <f t="shared" si="40"/>
        <v>4646.3819944699999</v>
      </c>
      <c r="S63" s="77">
        <f t="shared" si="41"/>
        <v>4770.0499563000003</v>
      </c>
      <c r="T63" s="79">
        <f t="shared" si="42"/>
        <v>4858.38421475</v>
      </c>
      <c r="U63" s="79">
        <f t="shared" si="43"/>
        <v>4946.7184731999996</v>
      </c>
      <c r="V63" s="79">
        <f t="shared" si="44"/>
        <v>4990.8856024249999</v>
      </c>
      <c r="W63" s="79">
        <f t="shared" si="45"/>
        <v>5035.0527316500002</v>
      </c>
      <c r="X63" s="79">
        <f t="shared" si="46"/>
        <v>5079.2198608749995</v>
      </c>
      <c r="Y63" s="79">
        <f t="shared" si="47"/>
        <v>5123.3869900999998</v>
      </c>
      <c r="Z63" s="79">
        <f t="shared" si="48"/>
        <v>5167.5541193249992</v>
      </c>
      <c r="AA63" s="79">
        <f t="shared" si="49"/>
        <v>5211.7212485499995</v>
      </c>
      <c r="AB63" s="79">
        <f t="shared" si="50"/>
        <v>5255.8883777749998</v>
      </c>
      <c r="AC63" s="79">
        <f t="shared" si="51"/>
        <v>5300.0555069999991</v>
      </c>
      <c r="AD63" s="80">
        <v>5</v>
      </c>
      <c r="AE63" s="6"/>
      <c r="AF63" s="6"/>
      <c r="AG63" s="6"/>
      <c r="AH63"/>
      <c r="AI63"/>
      <c r="AJ63"/>
    </row>
    <row r="64" spans="1:41" ht="12" customHeight="1" x14ac:dyDescent="0.3">
      <c r="A64" s="81">
        <v>6</v>
      </c>
      <c r="B64" s="75">
        <v>36516</v>
      </c>
      <c r="C64" s="75">
        <f t="shared" si="28"/>
        <v>35859</v>
      </c>
      <c r="D64" s="76">
        <f t="shared" si="25"/>
        <v>48699.819012</v>
      </c>
      <c r="E64" s="76">
        <f t="shared" si="26"/>
        <v>3678.7389510000003</v>
      </c>
      <c r="F64" s="82">
        <f t="shared" si="29"/>
        <v>3292.4713611450002</v>
      </c>
      <c r="G64" s="77">
        <f t="shared" si="30"/>
        <v>3421.2272244300002</v>
      </c>
      <c r="H64" s="78">
        <f t="shared" si="31"/>
        <v>3549.9830877150002</v>
      </c>
      <c r="I64" s="83">
        <f t="shared" si="27"/>
        <v>3678.7389510000003</v>
      </c>
      <c r="J64" s="78">
        <f t="shared" si="32"/>
        <v>3807.4948142849998</v>
      </c>
      <c r="K64" s="78">
        <f t="shared" si="33"/>
        <v>3936.2506775700003</v>
      </c>
      <c r="L64" s="78">
        <f t="shared" si="34"/>
        <v>4065.0065408550004</v>
      </c>
      <c r="M64" s="78">
        <f t="shared" si="35"/>
        <v>4193.7624041400004</v>
      </c>
      <c r="N64" s="78">
        <f t="shared" si="36"/>
        <v>4322.5182674250009</v>
      </c>
      <c r="O64" s="78">
        <f t="shared" si="37"/>
        <v>4451.2741307100005</v>
      </c>
      <c r="P64" s="77">
        <f t="shared" si="38"/>
        <v>4580.029993995001</v>
      </c>
      <c r="Q64" s="77">
        <f t="shared" si="39"/>
        <v>4708.7858572800005</v>
      </c>
      <c r="R64" s="77">
        <f t="shared" si="40"/>
        <v>4837.5417205650001</v>
      </c>
      <c r="S64" s="77">
        <f t="shared" si="41"/>
        <v>4966.2975838500006</v>
      </c>
      <c r="T64" s="79">
        <f t="shared" si="42"/>
        <v>5058.266057625</v>
      </c>
      <c r="U64" s="79">
        <f t="shared" si="43"/>
        <v>5150.2345314000004</v>
      </c>
      <c r="V64" s="79">
        <f t="shared" si="44"/>
        <v>5196.218768287501</v>
      </c>
      <c r="W64" s="79">
        <f t="shared" si="45"/>
        <v>5242.2030051750007</v>
      </c>
      <c r="X64" s="79">
        <f t="shared" si="46"/>
        <v>5288.1872420625004</v>
      </c>
      <c r="Y64" s="79">
        <f t="shared" si="47"/>
        <v>5334.1714789500002</v>
      </c>
      <c r="Z64" s="79">
        <f t="shared" si="48"/>
        <v>5380.1557158374999</v>
      </c>
      <c r="AA64" s="79">
        <f t="shared" si="49"/>
        <v>5426.1399527250005</v>
      </c>
      <c r="AB64" s="79">
        <f t="shared" si="50"/>
        <v>5472.1241896125002</v>
      </c>
      <c r="AC64" s="79">
        <f t="shared" si="51"/>
        <v>5518.1084265000009</v>
      </c>
      <c r="AD64" s="80">
        <v>6</v>
      </c>
      <c r="AE64" s="6"/>
      <c r="AF64" s="6"/>
      <c r="AG64" s="6"/>
      <c r="AH64"/>
      <c r="AI64"/>
      <c r="AJ64"/>
    </row>
    <row r="65" spans="1:36" ht="12" customHeight="1" x14ac:dyDescent="0.3">
      <c r="A65" s="81">
        <v>7</v>
      </c>
      <c r="B65" s="75">
        <v>38119</v>
      </c>
      <c r="C65" s="75">
        <f t="shared" si="28"/>
        <v>37433</v>
      </c>
      <c r="D65" s="76">
        <f t="shared" si="25"/>
        <v>50837.671182999999</v>
      </c>
      <c r="E65" s="76">
        <f t="shared" si="26"/>
        <v>3840.2140370000002</v>
      </c>
      <c r="F65" s="82">
        <f t="shared" si="29"/>
        <v>3436.9915631150002</v>
      </c>
      <c r="G65" s="78">
        <f t="shared" si="30"/>
        <v>3571.3990544100002</v>
      </c>
      <c r="H65" s="78">
        <f t="shared" si="31"/>
        <v>3705.8065457050002</v>
      </c>
      <c r="I65" s="83">
        <f t="shared" si="27"/>
        <v>3840.2140370000002</v>
      </c>
      <c r="J65" s="78">
        <f t="shared" si="32"/>
        <v>3974.6215282949997</v>
      </c>
      <c r="K65" s="78">
        <f t="shared" si="33"/>
        <v>4109.0290195900006</v>
      </c>
      <c r="L65" s="78">
        <f t="shared" si="34"/>
        <v>4243.4365108849997</v>
      </c>
      <c r="M65" s="78">
        <f t="shared" si="35"/>
        <v>4377.8440021799997</v>
      </c>
      <c r="N65" s="78">
        <f t="shared" si="36"/>
        <v>4512.2514934750006</v>
      </c>
      <c r="O65" s="78">
        <f t="shared" si="37"/>
        <v>4646.6589847699997</v>
      </c>
      <c r="P65" s="77">
        <f t="shared" si="38"/>
        <v>4781.0664760650006</v>
      </c>
      <c r="Q65" s="77">
        <f t="shared" si="39"/>
        <v>4915.4739673600006</v>
      </c>
      <c r="R65" s="77">
        <f t="shared" si="40"/>
        <v>5049.8814586549997</v>
      </c>
      <c r="S65" s="77">
        <f t="shared" si="41"/>
        <v>5184.2889499500006</v>
      </c>
      <c r="T65" s="79">
        <f t="shared" si="42"/>
        <v>5280.2943008749999</v>
      </c>
      <c r="U65" s="79">
        <f t="shared" si="43"/>
        <v>5376.2996518</v>
      </c>
      <c r="V65" s="79">
        <f t="shared" si="44"/>
        <v>5424.3023272625005</v>
      </c>
      <c r="W65" s="79">
        <f t="shared" si="45"/>
        <v>5472.3050027250001</v>
      </c>
      <c r="X65" s="79">
        <f t="shared" si="46"/>
        <v>5520.3076781875006</v>
      </c>
      <c r="Y65" s="79">
        <f t="shared" si="47"/>
        <v>5568.3103536500003</v>
      </c>
      <c r="Z65" s="79">
        <f t="shared" si="48"/>
        <v>5616.3130291124999</v>
      </c>
      <c r="AA65" s="79">
        <f t="shared" si="49"/>
        <v>5664.3157045750004</v>
      </c>
      <c r="AB65" s="79">
        <f t="shared" si="50"/>
        <v>5712.3183800375009</v>
      </c>
      <c r="AC65" s="79">
        <f t="shared" si="51"/>
        <v>5760.3210555000005</v>
      </c>
      <c r="AD65" s="80">
        <v>7</v>
      </c>
      <c r="AE65" s="6"/>
      <c r="AF65" s="6"/>
      <c r="AG65" s="6"/>
      <c r="AH65"/>
      <c r="AI65"/>
      <c r="AJ65"/>
    </row>
    <row r="66" spans="1:36" ht="12" customHeight="1" x14ac:dyDescent="0.3">
      <c r="A66" s="81">
        <v>8</v>
      </c>
      <c r="B66" s="75">
        <v>39827</v>
      </c>
      <c r="C66" s="75">
        <f t="shared" si="28"/>
        <v>39110</v>
      </c>
      <c r="D66" s="76">
        <f t="shared" si="25"/>
        <v>53115.557339000006</v>
      </c>
      <c r="E66" s="76">
        <f t="shared" si="26"/>
        <v>4012.2557900000002</v>
      </c>
      <c r="F66" s="83">
        <f t="shared" si="29"/>
        <v>3590.9689320500001</v>
      </c>
      <c r="G66" s="78">
        <f t="shared" si="30"/>
        <v>3731.3978847000003</v>
      </c>
      <c r="H66" s="78">
        <f t="shared" si="31"/>
        <v>3871.82683735</v>
      </c>
      <c r="I66" s="83">
        <f t="shared" si="27"/>
        <v>4012.2557900000002</v>
      </c>
      <c r="J66" s="78">
        <f t="shared" si="32"/>
        <v>4152.6847426499999</v>
      </c>
      <c r="K66" s="78">
        <f t="shared" si="33"/>
        <v>4293.1136953000005</v>
      </c>
      <c r="L66" s="78">
        <f t="shared" si="34"/>
        <v>4433.5426479500002</v>
      </c>
      <c r="M66" s="78">
        <f t="shared" si="35"/>
        <v>4573.9716005999999</v>
      </c>
      <c r="N66" s="78">
        <f t="shared" si="36"/>
        <v>4714.4005532500005</v>
      </c>
      <c r="O66" s="78">
        <f t="shared" si="37"/>
        <v>4854.8295059000002</v>
      </c>
      <c r="P66" s="77">
        <f t="shared" si="38"/>
        <v>4995.2584585500008</v>
      </c>
      <c r="Q66" s="77">
        <f t="shared" si="39"/>
        <v>5135.6874112000005</v>
      </c>
      <c r="R66" s="77">
        <f t="shared" si="40"/>
        <v>5276.1163638500002</v>
      </c>
      <c r="S66" s="77">
        <f t="shared" si="41"/>
        <v>5416.5453165000008</v>
      </c>
      <c r="T66" s="79">
        <f t="shared" si="42"/>
        <v>5516.8517112500003</v>
      </c>
      <c r="U66" s="79">
        <f t="shared" si="43"/>
        <v>5617.1581059999999</v>
      </c>
      <c r="V66" s="79">
        <f t="shared" si="44"/>
        <v>5667.3113033750005</v>
      </c>
      <c r="W66" s="79">
        <f t="shared" si="45"/>
        <v>5717.4645007500003</v>
      </c>
      <c r="X66" s="79">
        <f t="shared" si="46"/>
        <v>5767.6176981250001</v>
      </c>
      <c r="Y66" s="79">
        <f t="shared" si="47"/>
        <v>5817.7708954999998</v>
      </c>
      <c r="Z66" s="79">
        <f t="shared" si="48"/>
        <v>5867.9240928749996</v>
      </c>
      <c r="AA66" s="79">
        <f t="shared" si="49"/>
        <v>5918.0772902500003</v>
      </c>
      <c r="AB66" s="79">
        <f t="shared" si="50"/>
        <v>5968.230487625</v>
      </c>
      <c r="AC66" s="79">
        <f t="shared" si="51"/>
        <v>6018.3836850000007</v>
      </c>
      <c r="AD66" s="80">
        <v>8</v>
      </c>
      <c r="AE66" s="6"/>
      <c r="AF66" s="6"/>
      <c r="AG66" s="6"/>
      <c r="AH66"/>
      <c r="AI66"/>
      <c r="AJ66"/>
    </row>
    <row r="67" spans="1:36" ht="12" customHeight="1" x14ac:dyDescent="0.3">
      <c r="A67" s="81">
        <v>9</v>
      </c>
      <c r="B67" s="75">
        <v>41663</v>
      </c>
      <c r="C67" s="75">
        <f t="shared" si="28"/>
        <v>40913</v>
      </c>
      <c r="D67" s="76">
        <f t="shared" si="25"/>
        <v>55564.151591000002</v>
      </c>
      <c r="E67" s="76">
        <f t="shared" si="26"/>
        <v>4197.2237570000007</v>
      </c>
      <c r="F67" s="82">
        <f t="shared" si="29"/>
        <v>3756.5152625150008</v>
      </c>
      <c r="G67" s="77">
        <f t="shared" si="30"/>
        <v>3903.4180940100009</v>
      </c>
      <c r="H67" s="77">
        <f t="shared" si="31"/>
        <v>4050.3209255050006</v>
      </c>
      <c r="I67" s="82">
        <f t="shared" si="27"/>
        <v>4197.2237570000007</v>
      </c>
      <c r="J67" s="77">
        <f t="shared" si="32"/>
        <v>4344.1265884950008</v>
      </c>
      <c r="K67" s="77">
        <f t="shared" si="33"/>
        <v>4491.0294199900009</v>
      </c>
      <c r="L67" s="77">
        <f t="shared" si="34"/>
        <v>4637.932251485001</v>
      </c>
      <c r="M67" s="77">
        <f t="shared" si="35"/>
        <v>4784.8350829800002</v>
      </c>
      <c r="N67" s="77">
        <f t="shared" si="36"/>
        <v>4931.7379144750012</v>
      </c>
      <c r="O67" s="77">
        <f t="shared" si="37"/>
        <v>5078.6407459700004</v>
      </c>
      <c r="P67" s="77">
        <f t="shared" si="38"/>
        <v>5225.5435774650014</v>
      </c>
      <c r="Q67" s="77">
        <f t="shared" si="39"/>
        <v>5372.4464089600006</v>
      </c>
      <c r="R67" s="77">
        <f t="shared" si="40"/>
        <v>5519.3492404550007</v>
      </c>
      <c r="S67" s="77">
        <f t="shared" si="41"/>
        <v>5666.2520719500017</v>
      </c>
      <c r="T67" s="79">
        <f t="shared" si="42"/>
        <v>5771.1826658750006</v>
      </c>
      <c r="U67" s="79">
        <f t="shared" si="43"/>
        <v>5876.1132598000004</v>
      </c>
      <c r="V67" s="79">
        <f t="shared" si="44"/>
        <v>5928.5785567625016</v>
      </c>
      <c r="W67" s="79">
        <f t="shared" si="45"/>
        <v>5981.0438537250011</v>
      </c>
      <c r="X67" s="79">
        <f t="shared" si="46"/>
        <v>6033.5091506875006</v>
      </c>
      <c r="Y67" s="79">
        <f t="shared" si="47"/>
        <v>6085.9744476500009</v>
      </c>
      <c r="Z67" s="79">
        <f t="shared" si="48"/>
        <v>6138.4397446125004</v>
      </c>
      <c r="AA67" s="79">
        <f t="shared" si="49"/>
        <v>6190.9050415750016</v>
      </c>
      <c r="AB67" s="79">
        <f t="shared" si="50"/>
        <v>6243.3703385375011</v>
      </c>
      <c r="AC67" s="79">
        <f t="shared" si="51"/>
        <v>6295.8356355000014</v>
      </c>
      <c r="AD67" s="80">
        <v>9</v>
      </c>
      <c r="AE67" s="6"/>
      <c r="AF67" s="6"/>
      <c r="AG67" s="6"/>
      <c r="AH67"/>
      <c r="AI67"/>
      <c r="AJ67"/>
    </row>
    <row r="68" spans="1:36" ht="12" customHeight="1" x14ac:dyDescent="0.3">
      <c r="A68" s="81">
        <v>10</v>
      </c>
      <c r="B68" s="75">
        <v>43630</v>
      </c>
      <c r="C68" s="75">
        <f t="shared" si="28"/>
        <v>42845</v>
      </c>
      <c r="D68" s="76">
        <f t="shared" si="25"/>
        <v>58187.45491</v>
      </c>
      <c r="E68" s="76">
        <f t="shared" si="26"/>
        <v>4395.4257050000006</v>
      </c>
      <c r="F68" s="82">
        <f t="shared" si="29"/>
        <v>3933.9060059750004</v>
      </c>
      <c r="G68" s="77">
        <f t="shared" si="30"/>
        <v>4087.7459056500006</v>
      </c>
      <c r="H68" s="77">
        <f t="shared" si="31"/>
        <v>4241.5858053250004</v>
      </c>
      <c r="I68" s="82">
        <f t="shared" si="27"/>
        <v>4395.4257050000006</v>
      </c>
      <c r="J68" s="77">
        <f t="shared" si="32"/>
        <v>4549.2656046749998</v>
      </c>
      <c r="K68" s="77">
        <f t="shared" si="33"/>
        <v>4703.105504350001</v>
      </c>
      <c r="L68" s="77">
        <f t="shared" si="34"/>
        <v>4856.9454040250002</v>
      </c>
      <c r="M68" s="77">
        <f t="shared" si="35"/>
        <v>5010.7853037000004</v>
      </c>
      <c r="N68" s="77">
        <f t="shared" si="36"/>
        <v>5164.6252033750006</v>
      </c>
      <c r="O68" s="77">
        <f t="shared" si="37"/>
        <v>5318.4651030500008</v>
      </c>
      <c r="P68" s="77">
        <f t="shared" si="38"/>
        <v>5472.305002725001</v>
      </c>
      <c r="Q68" s="77">
        <f t="shared" si="39"/>
        <v>5626.1449024000012</v>
      </c>
      <c r="R68" s="77">
        <f t="shared" si="40"/>
        <v>5779.9848020750005</v>
      </c>
      <c r="S68" s="77">
        <f t="shared" si="41"/>
        <v>5933.8247017500007</v>
      </c>
      <c r="T68" s="79">
        <f t="shared" si="42"/>
        <v>6043.7103443750011</v>
      </c>
      <c r="U68" s="79">
        <f t="shared" si="43"/>
        <v>6153.5959870000006</v>
      </c>
      <c r="V68" s="79">
        <f t="shared" si="44"/>
        <v>6208.5388083125008</v>
      </c>
      <c r="W68" s="79">
        <f t="shared" si="45"/>
        <v>6263.481629625001</v>
      </c>
      <c r="X68" s="79">
        <f t="shared" si="46"/>
        <v>6318.4244509375012</v>
      </c>
      <c r="Y68" s="79">
        <f t="shared" si="47"/>
        <v>6373.3672722500005</v>
      </c>
      <c r="Z68" s="79">
        <f t="shared" si="48"/>
        <v>6428.3100935625007</v>
      </c>
      <c r="AA68" s="79">
        <f t="shared" si="49"/>
        <v>6483.2529148750009</v>
      </c>
      <c r="AB68" s="79">
        <f t="shared" si="50"/>
        <v>6538.1957361875011</v>
      </c>
      <c r="AC68" s="79">
        <f t="shared" si="51"/>
        <v>6593.1385575000004</v>
      </c>
      <c r="AD68" s="80">
        <v>10</v>
      </c>
      <c r="AE68" s="6"/>
      <c r="AF68" s="6"/>
      <c r="AG68" s="6"/>
      <c r="AH68"/>
      <c r="AI68"/>
      <c r="AJ68"/>
    </row>
    <row r="69" spans="1:36" ht="12" customHeight="1" x14ac:dyDescent="0.3">
      <c r="A69" s="81">
        <v>11</v>
      </c>
      <c r="B69" s="75">
        <v>45731</v>
      </c>
      <c r="C69" s="75">
        <f t="shared" si="28"/>
        <v>44908</v>
      </c>
      <c r="D69" s="76">
        <f t="shared" si="25"/>
        <v>60989.468267000004</v>
      </c>
      <c r="E69" s="76">
        <f t="shared" si="26"/>
        <v>4607.0668120000009</v>
      </c>
      <c r="F69" s="82">
        <f t="shared" si="29"/>
        <v>4123.3247967400011</v>
      </c>
      <c r="G69" s="77">
        <f t="shared" si="30"/>
        <v>4284.5721351600014</v>
      </c>
      <c r="H69" s="77">
        <f t="shared" si="31"/>
        <v>4445.8194735800007</v>
      </c>
      <c r="I69" s="82">
        <f t="shared" si="27"/>
        <v>4607.0668120000009</v>
      </c>
      <c r="J69" s="77">
        <f t="shared" si="32"/>
        <v>4768.3141504200003</v>
      </c>
      <c r="K69" s="77">
        <f t="shared" si="33"/>
        <v>4929.5614888400014</v>
      </c>
      <c r="L69" s="77">
        <f t="shared" si="34"/>
        <v>5090.8088272600007</v>
      </c>
      <c r="M69" s="77">
        <f t="shared" si="35"/>
        <v>5252.056165680001</v>
      </c>
      <c r="N69" s="77">
        <f t="shared" si="36"/>
        <v>5413.3035041000012</v>
      </c>
      <c r="O69" s="77">
        <f t="shared" si="37"/>
        <v>5574.5508425200005</v>
      </c>
      <c r="P69" s="77">
        <f t="shared" si="38"/>
        <v>5735.7981809400017</v>
      </c>
      <c r="Q69" s="77">
        <f t="shared" si="39"/>
        <v>5897.045519360001</v>
      </c>
      <c r="R69" s="77">
        <f t="shared" si="40"/>
        <v>6058.2928577800012</v>
      </c>
      <c r="S69" s="77">
        <f t="shared" si="41"/>
        <v>6219.5401962000014</v>
      </c>
      <c r="T69" s="79">
        <f t="shared" si="42"/>
        <v>6334.7168665000008</v>
      </c>
      <c r="U69" s="79">
        <f t="shared" si="43"/>
        <v>6449.8935368000011</v>
      </c>
      <c r="V69" s="79">
        <f t="shared" si="44"/>
        <v>6507.4818719500017</v>
      </c>
      <c r="W69" s="79">
        <f t="shared" si="45"/>
        <v>6565.0702071000014</v>
      </c>
      <c r="X69" s="79">
        <f t="shared" si="46"/>
        <v>6622.6585422500011</v>
      </c>
      <c r="Y69" s="79">
        <f t="shared" si="47"/>
        <v>6680.2468774000008</v>
      </c>
      <c r="Z69" s="79">
        <f t="shared" si="48"/>
        <v>6737.8352125500005</v>
      </c>
      <c r="AA69" s="79">
        <f t="shared" si="49"/>
        <v>6795.423547700002</v>
      </c>
      <c r="AB69" s="79">
        <f t="shared" si="50"/>
        <v>6853.0118828500017</v>
      </c>
      <c r="AC69" s="79">
        <f t="shared" si="51"/>
        <v>6910.6002180000014</v>
      </c>
      <c r="AD69" s="80">
        <v>11</v>
      </c>
      <c r="AE69" s="6"/>
      <c r="AF69" s="6"/>
      <c r="AG69" s="6"/>
      <c r="AH69"/>
      <c r="AI69"/>
      <c r="AJ69"/>
    </row>
    <row r="70" spans="1:36" ht="12" customHeight="1" x14ac:dyDescent="0.3">
      <c r="A70" s="81">
        <v>12</v>
      </c>
      <c r="B70" s="75">
        <v>47966</v>
      </c>
      <c r="C70" s="75">
        <f t="shared" si="28"/>
        <v>47103</v>
      </c>
      <c r="D70" s="76">
        <f t="shared" si="25"/>
        <v>63970.191661999997</v>
      </c>
      <c r="E70" s="76">
        <f t="shared" si="26"/>
        <v>4832.249667</v>
      </c>
      <c r="F70" s="82">
        <f t="shared" si="29"/>
        <v>4324.8634519650004</v>
      </c>
      <c r="G70" s="77">
        <f t="shared" si="30"/>
        <v>4493.9921903100003</v>
      </c>
      <c r="H70" s="77">
        <f t="shared" si="31"/>
        <v>4663.1209286550002</v>
      </c>
      <c r="I70" s="82">
        <f t="shared" si="27"/>
        <v>4832.249667</v>
      </c>
      <c r="J70" s="77">
        <f t="shared" si="32"/>
        <v>5001.3784053449999</v>
      </c>
      <c r="K70" s="77">
        <f t="shared" si="33"/>
        <v>5170.5071436900007</v>
      </c>
      <c r="L70" s="77">
        <f t="shared" si="34"/>
        <v>5339.6358820349997</v>
      </c>
      <c r="M70" s="77">
        <f t="shared" si="35"/>
        <v>5508.7646203799995</v>
      </c>
      <c r="N70" s="77">
        <f t="shared" si="36"/>
        <v>5677.8933587250003</v>
      </c>
      <c r="O70" s="77">
        <f t="shared" si="37"/>
        <v>5847.0220970700002</v>
      </c>
      <c r="P70" s="77">
        <f t="shared" si="38"/>
        <v>6016.150835415001</v>
      </c>
      <c r="Q70" s="77">
        <f t="shared" si="39"/>
        <v>6185.2795737599999</v>
      </c>
      <c r="R70" s="77">
        <f t="shared" si="40"/>
        <v>6354.4083121049998</v>
      </c>
      <c r="S70" s="77">
        <f t="shared" si="41"/>
        <v>6523.5370504500006</v>
      </c>
      <c r="T70" s="79">
        <f t="shared" si="42"/>
        <v>6644.3432921250005</v>
      </c>
      <c r="U70" s="79">
        <f t="shared" si="43"/>
        <v>6765.1495337999995</v>
      </c>
      <c r="V70" s="79">
        <f t="shared" si="44"/>
        <v>6825.5526546375004</v>
      </c>
      <c r="W70" s="79">
        <f t="shared" si="45"/>
        <v>6885.9557754750003</v>
      </c>
      <c r="X70" s="79">
        <f t="shared" si="46"/>
        <v>6946.3588963125003</v>
      </c>
      <c r="Y70" s="79">
        <f t="shared" si="47"/>
        <v>7006.7620171500002</v>
      </c>
      <c r="Z70" s="79">
        <f t="shared" si="48"/>
        <v>7067.1651379874993</v>
      </c>
      <c r="AA70" s="79">
        <f t="shared" si="49"/>
        <v>7127.5682588250002</v>
      </c>
      <c r="AB70" s="79">
        <f t="shared" si="50"/>
        <v>7187.9713796625001</v>
      </c>
      <c r="AC70" s="79">
        <f t="shared" si="51"/>
        <v>7248.3745005000001</v>
      </c>
      <c r="AD70" s="80">
        <v>12</v>
      </c>
      <c r="AE70" s="6"/>
      <c r="AF70" s="6"/>
      <c r="AG70" s="6"/>
      <c r="AH70"/>
      <c r="AI70"/>
      <c r="AJ70"/>
    </row>
    <row r="71" spans="1:36" ht="12" customHeight="1" x14ac:dyDescent="0.3">
      <c r="A71" s="81">
        <v>13</v>
      </c>
      <c r="B71" s="75">
        <v>50342</v>
      </c>
      <c r="C71" s="75">
        <f t="shared" si="28"/>
        <v>49436</v>
      </c>
      <c r="D71" s="76">
        <f t="shared" si="25"/>
        <v>67138.960694000009</v>
      </c>
      <c r="E71" s="76">
        <f t="shared" si="26"/>
        <v>5071.5898040000002</v>
      </c>
      <c r="F71" s="82">
        <f t="shared" si="29"/>
        <v>4539.0728745800006</v>
      </c>
      <c r="G71" s="77">
        <f t="shared" si="30"/>
        <v>4716.5785177200005</v>
      </c>
      <c r="H71" s="77">
        <f t="shared" si="31"/>
        <v>4894.0841608600003</v>
      </c>
      <c r="I71" s="82">
        <f t="shared" si="27"/>
        <v>5071.5898040000002</v>
      </c>
      <c r="J71" s="77">
        <f t="shared" si="32"/>
        <v>5249.09544714</v>
      </c>
      <c r="K71" s="77">
        <f t="shared" si="33"/>
        <v>5426.6010902800008</v>
      </c>
      <c r="L71" s="77">
        <f t="shared" si="34"/>
        <v>5604.1067334199997</v>
      </c>
      <c r="M71" s="77">
        <f t="shared" si="35"/>
        <v>5781.6123765599996</v>
      </c>
      <c r="N71" s="77">
        <f t="shared" si="36"/>
        <v>5959.1180197000003</v>
      </c>
      <c r="O71" s="77">
        <f t="shared" si="37"/>
        <v>6136.6236628400002</v>
      </c>
      <c r="P71" s="77">
        <f t="shared" si="38"/>
        <v>6314.1293059800009</v>
      </c>
      <c r="Q71" s="77">
        <f t="shared" si="39"/>
        <v>6491.6349491200008</v>
      </c>
      <c r="R71" s="77">
        <f t="shared" si="40"/>
        <v>6669.1405922599997</v>
      </c>
      <c r="S71" s="77">
        <f t="shared" si="41"/>
        <v>6846.6462354000005</v>
      </c>
      <c r="T71" s="79">
        <f t="shared" si="42"/>
        <v>6973.4359805000004</v>
      </c>
      <c r="U71" s="79">
        <f t="shared" si="43"/>
        <v>7100.2257256000003</v>
      </c>
      <c r="V71" s="79">
        <f t="shared" si="44"/>
        <v>7163.6205981500007</v>
      </c>
      <c r="W71" s="79">
        <f t="shared" si="45"/>
        <v>7227.0154707000002</v>
      </c>
      <c r="X71" s="79">
        <f t="shared" si="46"/>
        <v>7290.4103432500006</v>
      </c>
      <c r="Y71" s="79">
        <f t="shared" si="47"/>
        <v>7353.8052158</v>
      </c>
      <c r="Z71" s="79">
        <f t="shared" si="48"/>
        <v>7417.2000883499995</v>
      </c>
      <c r="AA71" s="79">
        <f t="shared" si="49"/>
        <v>7480.5949609000008</v>
      </c>
      <c r="AB71" s="79">
        <f t="shared" si="50"/>
        <v>7543.9898334500003</v>
      </c>
      <c r="AC71" s="79">
        <f t="shared" si="51"/>
        <v>7607.3847060000007</v>
      </c>
      <c r="AD71" s="80">
        <v>13</v>
      </c>
      <c r="AE71" s="6"/>
      <c r="AF71" s="6"/>
      <c r="AG71" s="6"/>
      <c r="AH71"/>
      <c r="AI71"/>
      <c r="AJ71"/>
    </row>
    <row r="72" spans="1:36" ht="12" customHeight="1" x14ac:dyDescent="0.3">
      <c r="A72" s="81">
        <v>14</v>
      </c>
      <c r="B72" s="75">
        <v>52859</v>
      </c>
      <c r="C72" s="75">
        <f t="shared" si="28"/>
        <v>51908</v>
      </c>
      <c r="D72" s="76">
        <f t="shared" si="25"/>
        <v>70495.775363000008</v>
      </c>
      <c r="E72" s="76">
        <f t="shared" si="26"/>
        <v>5325.1898120000005</v>
      </c>
      <c r="F72" s="82">
        <f t="shared" si="29"/>
        <v>4766.0448817400002</v>
      </c>
      <c r="G72" s="77">
        <f t="shared" si="30"/>
        <v>4952.4265251600009</v>
      </c>
      <c r="H72" s="77">
        <f t="shared" si="31"/>
        <v>5138.8081685800007</v>
      </c>
      <c r="I72" s="82">
        <f t="shared" si="27"/>
        <v>5325.1898120000005</v>
      </c>
      <c r="J72" s="77">
        <f t="shared" si="32"/>
        <v>5511.5714554200003</v>
      </c>
      <c r="K72" s="77">
        <f t="shared" si="33"/>
        <v>5697.9530988400011</v>
      </c>
      <c r="L72" s="77">
        <f t="shared" si="34"/>
        <v>5884.3347422600009</v>
      </c>
      <c r="M72" s="77">
        <f t="shared" si="35"/>
        <v>6070.7163856799998</v>
      </c>
      <c r="N72" s="77">
        <f t="shared" si="36"/>
        <v>6257.0980291000005</v>
      </c>
      <c r="O72" s="77">
        <f t="shared" si="37"/>
        <v>6443.4796725200003</v>
      </c>
      <c r="P72" s="77">
        <f t="shared" si="38"/>
        <v>6629.8613159400011</v>
      </c>
      <c r="Q72" s="77">
        <f t="shared" si="39"/>
        <v>6816.2429593600009</v>
      </c>
      <c r="R72" s="77">
        <f t="shared" si="40"/>
        <v>7002.6246027800007</v>
      </c>
      <c r="S72" s="77">
        <f t="shared" si="41"/>
        <v>7189.0062462000014</v>
      </c>
      <c r="T72" s="79">
        <f t="shared" si="42"/>
        <v>7322.1359915000012</v>
      </c>
      <c r="U72" s="79">
        <f t="shared" si="43"/>
        <v>7455.2657368</v>
      </c>
      <c r="V72" s="79">
        <f t="shared" si="44"/>
        <v>7521.8306094500012</v>
      </c>
      <c r="W72" s="79">
        <f t="shared" si="45"/>
        <v>7588.3954821000007</v>
      </c>
      <c r="X72" s="79">
        <f t="shared" si="46"/>
        <v>7654.960354750001</v>
      </c>
      <c r="Y72" s="79">
        <f t="shared" si="47"/>
        <v>7721.5252274000004</v>
      </c>
      <c r="Z72" s="79">
        <f t="shared" si="48"/>
        <v>7788.0901000500007</v>
      </c>
      <c r="AA72" s="79">
        <f t="shared" si="49"/>
        <v>7854.6549727000011</v>
      </c>
      <c r="AB72" s="79">
        <f t="shared" si="50"/>
        <v>7921.2198453500014</v>
      </c>
      <c r="AC72" s="79">
        <f t="shared" si="51"/>
        <v>7987.7847180000008</v>
      </c>
      <c r="AD72" s="80">
        <v>14</v>
      </c>
      <c r="AE72" s="6"/>
      <c r="AF72" s="6"/>
      <c r="AG72" s="6"/>
      <c r="AH72"/>
      <c r="AI72"/>
      <c r="AJ72"/>
    </row>
    <row r="73" spans="1:36" ht="12" customHeight="1" x14ac:dyDescent="0.3">
      <c r="A73" s="81">
        <v>15</v>
      </c>
      <c r="B73" s="75">
        <v>55521</v>
      </c>
      <c r="C73" s="75">
        <f t="shared" si="28"/>
        <v>54522</v>
      </c>
      <c r="D73" s="76">
        <f t="shared" si="25"/>
        <v>74045.970297000007</v>
      </c>
      <c r="E73" s="76">
        <f t="shared" si="26"/>
        <v>5593.3574580000004</v>
      </c>
      <c r="F73" s="82">
        <f t="shared" si="29"/>
        <v>5006.0549249100004</v>
      </c>
      <c r="G73" s="77">
        <f t="shared" si="30"/>
        <v>5201.822435940001</v>
      </c>
      <c r="H73" s="77">
        <f t="shared" si="31"/>
        <v>5397.5899469699998</v>
      </c>
      <c r="I73" s="82">
        <f t="shared" si="27"/>
        <v>5593.3574580000004</v>
      </c>
      <c r="J73" s="77">
        <f t="shared" si="32"/>
        <v>5789.1249690300001</v>
      </c>
      <c r="K73" s="77">
        <f t="shared" si="33"/>
        <v>5984.8924800600007</v>
      </c>
      <c r="L73" s="77">
        <f t="shared" si="34"/>
        <v>6180.6599910900004</v>
      </c>
      <c r="M73" s="77">
        <f t="shared" si="35"/>
        <v>6376.4275021200001</v>
      </c>
      <c r="N73" s="77">
        <f t="shared" si="36"/>
        <v>6572.1950131500007</v>
      </c>
      <c r="O73" s="77">
        <f t="shared" si="37"/>
        <v>6767.9625241800004</v>
      </c>
      <c r="P73" s="77">
        <f t="shared" si="38"/>
        <v>6963.730035210001</v>
      </c>
      <c r="Q73" s="77">
        <f t="shared" si="39"/>
        <v>7159.4975462400007</v>
      </c>
      <c r="R73" s="77">
        <f t="shared" si="40"/>
        <v>7355.2650572700004</v>
      </c>
      <c r="S73" s="77">
        <f t="shared" si="41"/>
        <v>7551.032568300001</v>
      </c>
      <c r="T73" s="79">
        <f t="shared" si="42"/>
        <v>7690.8665047500008</v>
      </c>
      <c r="U73" s="79">
        <f t="shared" si="43"/>
        <v>7830.7004411999997</v>
      </c>
      <c r="V73" s="79">
        <f t="shared" si="44"/>
        <v>7900.6174094250009</v>
      </c>
      <c r="W73" s="79">
        <f t="shared" si="45"/>
        <v>7970.5343776500013</v>
      </c>
      <c r="X73" s="79">
        <f t="shared" si="46"/>
        <v>8040.4513458750007</v>
      </c>
      <c r="Y73" s="79">
        <f t="shared" si="47"/>
        <v>8110.3683141000001</v>
      </c>
      <c r="Z73" s="79">
        <f t="shared" si="48"/>
        <v>8180.2852823250005</v>
      </c>
      <c r="AA73" s="79">
        <f t="shared" si="49"/>
        <v>8250.2022505500008</v>
      </c>
      <c r="AB73" s="79">
        <f t="shared" si="50"/>
        <v>8320.1192187750003</v>
      </c>
      <c r="AC73" s="79">
        <f t="shared" si="51"/>
        <v>8390.0361870000015</v>
      </c>
      <c r="AD73" s="80">
        <v>15</v>
      </c>
      <c r="AE73" s="6"/>
      <c r="AF73" s="6"/>
      <c r="AG73" s="6"/>
      <c r="AH73"/>
      <c r="AI73"/>
      <c r="AJ73"/>
    </row>
    <row r="74" spans="1:36" ht="12" customHeight="1" x14ac:dyDescent="0.3">
      <c r="A74" s="81">
        <v>16</v>
      </c>
      <c r="B74" s="75">
        <v>58330</v>
      </c>
      <c r="C74" s="75">
        <f t="shared" si="28"/>
        <v>57280</v>
      </c>
      <c r="D74" s="76">
        <f t="shared" si="25"/>
        <v>77792.212809999997</v>
      </c>
      <c r="E74" s="76">
        <f t="shared" si="26"/>
        <v>5876.29792</v>
      </c>
      <c r="F74" s="82">
        <f t="shared" si="29"/>
        <v>5259.2866383999999</v>
      </c>
      <c r="G74" s="77">
        <f t="shared" si="30"/>
        <v>5464.9570656000005</v>
      </c>
      <c r="H74" s="77">
        <f t="shared" si="31"/>
        <v>5670.6274927999993</v>
      </c>
      <c r="I74" s="82">
        <f t="shared" si="27"/>
        <v>5876.29792</v>
      </c>
      <c r="J74" s="77">
        <f t="shared" si="32"/>
        <v>6081.9683471999997</v>
      </c>
      <c r="K74" s="77">
        <f t="shared" si="33"/>
        <v>6287.6387744000003</v>
      </c>
      <c r="L74" s="77">
        <f t="shared" si="34"/>
        <v>6493.3092016000001</v>
      </c>
      <c r="M74" s="77">
        <f t="shared" si="35"/>
        <v>6698.9796287999998</v>
      </c>
      <c r="N74" s="77">
        <f t="shared" si="36"/>
        <v>6904.6500560000004</v>
      </c>
      <c r="O74" s="77">
        <f t="shared" si="37"/>
        <v>7110.3204832000001</v>
      </c>
      <c r="P74" s="77">
        <f t="shared" si="38"/>
        <v>7315.9909104000008</v>
      </c>
      <c r="Q74" s="77">
        <f t="shared" si="39"/>
        <v>7521.6613376000005</v>
      </c>
      <c r="R74" s="77">
        <f t="shared" si="40"/>
        <v>7727.3317647999993</v>
      </c>
      <c r="S74" s="77">
        <f t="shared" si="41"/>
        <v>7933.0021920000008</v>
      </c>
      <c r="T74" s="79">
        <f t="shared" si="42"/>
        <v>8079.9096399999999</v>
      </c>
      <c r="U74" s="79">
        <f t="shared" si="43"/>
        <v>8226.8170879999998</v>
      </c>
      <c r="V74" s="79">
        <f t="shared" si="44"/>
        <v>8300.2708120000007</v>
      </c>
      <c r="W74" s="79">
        <f t="shared" si="45"/>
        <v>8373.7245359999997</v>
      </c>
      <c r="X74" s="79">
        <f t="shared" si="46"/>
        <v>8447.1782600000006</v>
      </c>
      <c r="Y74" s="79">
        <f t="shared" si="47"/>
        <v>8520.6319839999996</v>
      </c>
      <c r="Z74" s="79">
        <f t="shared" si="48"/>
        <v>8594.0857079999987</v>
      </c>
      <c r="AA74" s="79">
        <f t="shared" si="49"/>
        <v>8667.5394319999996</v>
      </c>
      <c r="AB74" s="79">
        <f t="shared" si="50"/>
        <v>8740.9931560000005</v>
      </c>
      <c r="AC74" s="79">
        <f t="shared" si="51"/>
        <v>8814.4468799999995</v>
      </c>
      <c r="AD74" s="80">
        <v>16</v>
      </c>
      <c r="AE74" s="6"/>
      <c r="AF74" s="6"/>
      <c r="AG74" s="6"/>
      <c r="AH74"/>
      <c r="AI74"/>
      <c r="AJ74"/>
    </row>
    <row r="75" spans="1:36" ht="12" customHeight="1" x14ac:dyDescent="0.3">
      <c r="A75" s="81">
        <v>17</v>
      </c>
      <c r="B75" s="75">
        <v>61288</v>
      </c>
      <c r="C75" s="75">
        <f t="shared" si="28"/>
        <v>60185</v>
      </c>
      <c r="D75" s="76">
        <f t="shared" si="25"/>
        <v>81737.170215999999</v>
      </c>
      <c r="E75" s="76">
        <f t="shared" si="26"/>
        <v>6174.3189650000004</v>
      </c>
      <c r="F75" s="82">
        <f t="shared" si="29"/>
        <v>5526.0154736750001</v>
      </c>
      <c r="G75" s="77">
        <f t="shared" si="30"/>
        <v>5742.1166374500008</v>
      </c>
      <c r="H75" s="77">
        <f t="shared" si="31"/>
        <v>5958.2178012250006</v>
      </c>
      <c r="I75" s="82">
        <f t="shared" si="27"/>
        <v>6174.3189650000004</v>
      </c>
      <c r="J75" s="77">
        <f t="shared" si="32"/>
        <v>6390.4201287750002</v>
      </c>
      <c r="K75" s="77">
        <f t="shared" si="33"/>
        <v>6606.5212925500009</v>
      </c>
      <c r="L75" s="77">
        <f t="shared" si="34"/>
        <v>6822.6224563250007</v>
      </c>
      <c r="M75" s="77">
        <f t="shared" si="35"/>
        <v>7038.7236200999996</v>
      </c>
      <c r="N75" s="77">
        <f t="shared" si="36"/>
        <v>7254.8247838750003</v>
      </c>
      <c r="O75" s="77">
        <f t="shared" si="37"/>
        <v>7470.9259476500001</v>
      </c>
      <c r="P75" s="77">
        <f t="shared" si="38"/>
        <v>7687.0271114250008</v>
      </c>
      <c r="Q75" s="77">
        <f t="shared" si="39"/>
        <v>7903.1282752000006</v>
      </c>
      <c r="R75" s="77">
        <f t="shared" si="40"/>
        <v>8119.2294389750004</v>
      </c>
      <c r="S75" s="77">
        <f t="shared" si="41"/>
        <v>8335.3306027500003</v>
      </c>
      <c r="T75" s="79">
        <f t="shared" si="42"/>
        <v>8489.6885768749999</v>
      </c>
      <c r="U75" s="79">
        <f t="shared" si="43"/>
        <v>8644.0465509999995</v>
      </c>
      <c r="V75" s="79">
        <f t="shared" si="44"/>
        <v>8721.2255380625011</v>
      </c>
      <c r="W75" s="79">
        <f t="shared" si="45"/>
        <v>8798.4045251250009</v>
      </c>
      <c r="X75" s="79">
        <f t="shared" si="46"/>
        <v>8875.5835121875007</v>
      </c>
      <c r="Y75" s="79">
        <f t="shared" si="47"/>
        <v>8952.7624992500005</v>
      </c>
      <c r="Z75" s="79">
        <f t="shared" si="48"/>
        <v>9029.9414863125003</v>
      </c>
      <c r="AA75" s="79">
        <f t="shared" si="49"/>
        <v>9107.1204733750019</v>
      </c>
      <c r="AB75" s="79">
        <f t="shared" si="50"/>
        <v>9184.2994604375017</v>
      </c>
      <c r="AC75" s="79">
        <f t="shared" si="51"/>
        <v>9261.4784475000015</v>
      </c>
      <c r="AD75" s="80">
        <v>17</v>
      </c>
      <c r="AE75" s="6"/>
      <c r="AF75" s="6"/>
      <c r="AG75" s="6"/>
      <c r="AH75"/>
      <c r="AI75"/>
      <c r="AJ75"/>
    </row>
    <row r="76" spans="1:36" ht="12" customHeight="1" x14ac:dyDescent="0.3">
      <c r="A76" s="81">
        <v>18</v>
      </c>
      <c r="B76" s="75">
        <v>64397</v>
      </c>
      <c r="C76" s="75">
        <f t="shared" si="28"/>
        <v>63238</v>
      </c>
      <c r="D76" s="76">
        <f t="shared" si="25"/>
        <v>85883.509829000017</v>
      </c>
      <c r="E76" s="76">
        <f t="shared" si="26"/>
        <v>6487.5231819999999</v>
      </c>
      <c r="F76" s="82">
        <f t="shared" si="29"/>
        <v>5806.3332478900002</v>
      </c>
      <c r="G76" s="77">
        <f t="shared" si="30"/>
        <v>6033.3965592599998</v>
      </c>
      <c r="H76" s="77">
        <f t="shared" si="31"/>
        <v>6260.4598706299994</v>
      </c>
      <c r="I76" s="82">
        <f t="shared" si="27"/>
        <v>6487.5231819999999</v>
      </c>
      <c r="J76" s="77">
        <f t="shared" si="32"/>
        <v>6714.5864933699995</v>
      </c>
      <c r="K76" s="77">
        <f t="shared" si="33"/>
        <v>6941.64980474</v>
      </c>
      <c r="L76" s="77">
        <f t="shared" si="34"/>
        <v>7168.7131161099996</v>
      </c>
      <c r="M76" s="77">
        <f t="shared" si="35"/>
        <v>7395.7764274799993</v>
      </c>
      <c r="N76" s="77">
        <f t="shared" si="36"/>
        <v>7622.8397388499998</v>
      </c>
      <c r="O76" s="77">
        <f t="shared" si="37"/>
        <v>7849.9030502199994</v>
      </c>
      <c r="P76" s="77">
        <f t="shared" si="38"/>
        <v>8076.9663615900008</v>
      </c>
      <c r="Q76" s="77">
        <f t="shared" si="39"/>
        <v>8304.0296729599995</v>
      </c>
      <c r="R76" s="77">
        <f t="shared" si="40"/>
        <v>8531.09298433</v>
      </c>
      <c r="S76" s="77">
        <f t="shared" si="41"/>
        <v>8758.1562957000006</v>
      </c>
      <c r="T76" s="79">
        <f t="shared" si="42"/>
        <v>8920.3443752500007</v>
      </c>
      <c r="U76" s="79">
        <f t="shared" si="43"/>
        <v>9082.532454799999</v>
      </c>
      <c r="V76" s="79">
        <f t="shared" si="44"/>
        <v>9163.6264945750008</v>
      </c>
      <c r="W76" s="79">
        <f t="shared" si="45"/>
        <v>9244.7205343500009</v>
      </c>
      <c r="X76" s="79">
        <f t="shared" si="46"/>
        <v>9325.8145741249991</v>
      </c>
      <c r="Y76" s="79">
        <f t="shared" si="47"/>
        <v>9406.9086138999992</v>
      </c>
      <c r="Z76" s="79">
        <f t="shared" si="48"/>
        <v>9488.0026536749992</v>
      </c>
      <c r="AA76" s="79">
        <f t="shared" si="49"/>
        <v>9569.0966934500011</v>
      </c>
      <c r="AB76" s="79">
        <f t="shared" si="50"/>
        <v>9650.1907332249993</v>
      </c>
      <c r="AC76" s="79">
        <f t="shared" si="51"/>
        <v>9731.2847729999994</v>
      </c>
      <c r="AD76" s="80">
        <v>18</v>
      </c>
      <c r="AE76" s="6"/>
      <c r="AF76" s="6"/>
      <c r="AG76" s="6"/>
      <c r="AH76"/>
      <c r="AI76"/>
      <c r="AJ76"/>
    </row>
    <row r="77" spans="1:36" ht="12" customHeight="1" x14ac:dyDescent="0.3">
      <c r="A77" s="81">
        <v>19</v>
      </c>
      <c r="B77" s="75">
        <v>67663</v>
      </c>
      <c r="C77" s="75">
        <f t="shared" si="28"/>
        <v>66445</v>
      </c>
      <c r="D77" s="76">
        <f t="shared" si="25"/>
        <v>90239.233590999997</v>
      </c>
      <c r="E77" s="76">
        <f t="shared" si="26"/>
        <v>6816.5261049999999</v>
      </c>
      <c r="F77" s="82">
        <f t="shared" si="29"/>
        <v>6100.7908639750003</v>
      </c>
      <c r="G77" s="77">
        <f t="shared" si="30"/>
        <v>6339.3692776500002</v>
      </c>
      <c r="H77" s="77">
        <f t="shared" si="31"/>
        <v>6577.9476913250001</v>
      </c>
      <c r="I77" s="82">
        <f t="shared" si="27"/>
        <v>6816.5261049999999</v>
      </c>
      <c r="J77" s="77">
        <f t="shared" si="32"/>
        <v>7055.1045186749998</v>
      </c>
      <c r="K77" s="77">
        <f t="shared" si="33"/>
        <v>7293.6829323500006</v>
      </c>
      <c r="L77" s="77">
        <f t="shared" si="34"/>
        <v>7532.2613460249995</v>
      </c>
      <c r="M77" s="77">
        <f t="shared" si="35"/>
        <v>7770.8397596999994</v>
      </c>
      <c r="N77" s="77">
        <f t="shared" si="36"/>
        <v>8009.4181733750002</v>
      </c>
      <c r="O77" s="77">
        <f t="shared" si="37"/>
        <v>8247.99658705</v>
      </c>
      <c r="P77" s="77">
        <f t="shared" si="38"/>
        <v>8486.5750007250008</v>
      </c>
      <c r="Q77" s="77">
        <f t="shared" si="39"/>
        <v>8725.1534143999997</v>
      </c>
      <c r="R77" s="77">
        <f t="shared" si="40"/>
        <v>8963.7318280749987</v>
      </c>
      <c r="S77" s="77">
        <f t="shared" si="41"/>
        <v>9202.3102417500013</v>
      </c>
      <c r="T77" s="79">
        <f t="shared" si="42"/>
        <v>9372.7233943749998</v>
      </c>
      <c r="U77" s="79">
        <f t="shared" si="43"/>
        <v>9543.1365470000001</v>
      </c>
      <c r="V77" s="79">
        <f t="shared" si="44"/>
        <v>9628.3431233125011</v>
      </c>
      <c r="W77" s="79">
        <f t="shared" si="45"/>
        <v>9713.5496996250004</v>
      </c>
      <c r="X77" s="79">
        <f t="shared" si="46"/>
        <v>9798.7562759374996</v>
      </c>
      <c r="Y77" s="79">
        <f t="shared" si="47"/>
        <v>9883.9628522499988</v>
      </c>
      <c r="Z77" s="79">
        <f t="shared" si="48"/>
        <v>9969.1694285624999</v>
      </c>
      <c r="AA77" s="79">
        <f t="shared" si="49"/>
        <v>10054.376004875001</v>
      </c>
      <c r="AB77" s="79">
        <f t="shared" si="50"/>
        <v>10139.5825811875</v>
      </c>
      <c r="AC77" s="79">
        <f t="shared" si="51"/>
        <v>10224.789157499999</v>
      </c>
      <c r="AD77" s="80">
        <v>19</v>
      </c>
      <c r="AE77" s="6"/>
      <c r="AF77" s="6"/>
      <c r="AG77" s="6"/>
      <c r="AH77"/>
      <c r="AI77"/>
      <c r="AJ77"/>
    </row>
    <row r="78" spans="1:36" ht="12" customHeight="1" x14ac:dyDescent="0.3">
      <c r="A78" s="81">
        <v>20</v>
      </c>
      <c r="B78" s="75">
        <v>71084</v>
      </c>
      <c r="C78" s="75">
        <f t="shared" si="28"/>
        <v>69804</v>
      </c>
      <c r="D78" s="76">
        <f t="shared" si="25"/>
        <v>94801.674188000019</v>
      </c>
      <c r="E78" s="76">
        <f t="shared" si="26"/>
        <v>7161.1225560000003</v>
      </c>
      <c r="F78" s="82">
        <f t="shared" si="29"/>
        <v>6409.2046876200002</v>
      </c>
      <c r="G78" s="77">
        <f t="shared" si="30"/>
        <v>6659.8439770800005</v>
      </c>
      <c r="H78" s="77">
        <f t="shared" si="31"/>
        <v>6910.4832665399999</v>
      </c>
      <c r="I78" s="82">
        <f t="shared" si="27"/>
        <v>7161.1225560000003</v>
      </c>
      <c r="J78" s="77">
        <f t="shared" si="32"/>
        <v>7411.7618454599997</v>
      </c>
      <c r="K78" s="77">
        <f t="shared" si="33"/>
        <v>7662.4011349200009</v>
      </c>
      <c r="L78" s="77">
        <f t="shared" si="34"/>
        <v>7913.0404243800003</v>
      </c>
      <c r="M78" s="77">
        <f t="shared" si="35"/>
        <v>8163.6797138399997</v>
      </c>
      <c r="N78" s="77">
        <f t="shared" si="36"/>
        <v>8414.319003300001</v>
      </c>
      <c r="O78" s="77">
        <f t="shared" si="37"/>
        <v>8664.9582927600004</v>
      </c>
      <c r="P78" s="77">
        <f t="shared" si="38"/>
        <v>8915.5975822200016</v>
      </c>
      <c r="Q78" s="77">
        <f t="shared" si="39"/>
        <v>9166.2368716800011</v>
      </c>
      <c r="R78" s="77">
        <f t="shared" si="40"/>
        <v>9416.8761611400005</v>
      </c>
      <c r="S78" s="77">
        <f t="shared" si="41"/>
        <v>9667.5154506000017</v>
      </c>
      <c r="T78" s="79">
        <f t="shared" si="42"/>
        <v>9846.543514500001</v>
      </c>
      <c r="U78" s="79">
        <f t="shared" si="43"/>
        <v>10025.5715784</v>
      </c>
      <c r="V78" s="79">
        <f t="shared" si="44"/>
        <v>10115.085610350001</v>
      </c>
      <c r="W78" s="79">
        <f t="shared" si="45"/>
        <v>10204.599642300002</v>
      </c>
      <c r="X78" s="79">
        <f t="shared" si="46"/>
        <v>10294.11367425</v>
      </c>
      <c r="Y78" s="79">
        <f t="shared" si="47"/>
        <v>10383.627706200001</v>
      </c>
      <c r="Z78" s="79">
        <f t="shared" si="48"/>
        <v>10473.14173815</v>
      </c>
      <c r="AA78" s="79">
        <f t="shared" si="49"/>
        <v>10562.6557701</v>
      </c>
      <c r="AB78" s="79">
        <f t="shared" si="50"/>
        <v>10652.169802050001</v>
      </c>
      <c r="AC78" s="79">
        <f t="shared" si="51"/>
        <v>10741.683833999999</v>
      </c>
      <c r="AD78" s="80">
        <v>20</v>
      </c>
      <c r="AE78" s="6"/>
      <c r="AF78" s="6"/>
      <c r="AG78" s="6"/>
      <c r="AH78"/>
      <c r="AI78"/>
      <c r="AJ78"/>
    </row>
    <row r="79" spans="1:36" ht="12" customHeight="1" x14ac:dyDescent="0.3">
      <c r="A79" s="81">
        <v>21</v>
      </c>
      <c r="B79" s="75">
        <v>74665</v>
      </c>
      <c r="C79" s="75">
        <f t="shared" si="28"/>
        <v>73321</v>
      </c>
      <c r="D79" s="76">
        <f t="shared" si="25"/>
        <v>99577.49990499999</v>
      </c>
      <c r="E79" s="76">
        <f t="shared" si="26"/>
        <v>7521.9280689999996</v>
      </c>
      <c r="F79" s="82">
        <f t="shared" si="29"/>
        <v>6732.1256217549999</v>
      </c>
      <c r="G79" s="77">
        <f t="shared" si="30"/>
        <v>6995.3931041699998</v>
      </c>
      <c r="H79" s="77">
        <f t="shared" si="31"/>
        <v>7258.6605865849997</v>
      </c>
      <c r="I79" s="82">
        <f t="shared" si="27"/>
        <v>7521.9280689999996</v>
      </c>
      <c r="J79" s="77">
        <f t="shared" si="32"/>
        <v>7785.1955514149986</v>
      </c>
      <c r="K79" s="77">
        <f t="shared" si="33"/>
        <v>8048.4630338300003</v>
      </c>
      <c r="L79" s="77">
        <f t="shared" si="34"/>
        <v>8311.7305162449993</v>
      </c>
      <c r="M79" s="77">
        <f t="shared" si="35"/>
        <v>8574.9979986599992</v>
      </c>
      <c r="N79" s="77">
        <f t="shared" si="36"/>
        <v>8838.2654810749991</v>
      </c>
      <c r="O79" s="77">
        <f t="shared" si="37"/>
        <v>9101.532963489999</v>
      </c>
      <c r="P79" s="77">
        <f t="shared" si="38"/>
        <v>9364.8004459050007</v>
      </c>
      <c r="Q79" s="77">
        <f t="shared" si="39"/>
        <v>9628.0679283199988</v>
      </c>
      <c r="R79" s="77">
        <f t="shared" si="40"/>
        <v>9891.3354107349987</v>
      </c>
      <c r="S79" s="77">
        <f t="shared" si="41"/>
        <v>10154.60289315</v>
      </c>
      <c r="T79" s="79">
        <f t="shared" si="42"/>
        <v>10342.651094875</v>
      </c>
      <c r="U79" s="79">
        <f t="shared" si="43"/>
        <v>10530.699296599998</v>
      </c>
      <c r="V79" s="79">
        <f t="shared" si="44"/>
        <v>10624.7233974625</v>
      </c>
      <c r="W79" s="79">
        <f t="shared" si="45"/>
        <v>10718.747498324999</v>
      </c>
      <c r="X79" s="79">
        <f t="shared" si="46"/>
        <v>10812.771599187499</v>
      </c>
      <c r="Y79" s="79">
        <f t="shared" si="47"/>
        <v>10906.795700049999</v>
      </c>
      <c r="Z79" s="79">
        <f t="shared" si="48"/>
        <v>11000.819800912499</v>
      </c>
      <c r="AA79" s="79">
        <f t="shared" si="49"/>
        <v>11094.843901775001</v>
      </c>
      <c r="AB79" s="79">
        <f t="shared" si="50"/>
        <v>11188.8680026375</v>
      </c>
      <c r="AC79" s="79">
        <f t="shared" si="51"/>
        <v>11282.892103499998</v>
      </c>
      <c r="AD79" s="80">
        <v>21</v>
      </c>
      <c r="AE79" s="6"/>
      <c r="AF79" s="6"/>
      <c r="AG79" s="6"/>
      <c r="AH79"/>
      <c r="AI79"/>
      <c r="AJ79"/>
    </row>
    <row r="80" spans="1:36" ht="12" customHeight="1" x14ac:dyDescent="0.3">
      <c r="A80" s="81">
        <v>22</v>
      </c>
      <c r="B80" s="75">
        <v>78408</v>
      </c>
      <c r="C80" s="75">
        <f t="shared" si="28"/>
        <v>76997</v>
      </c>
      <c r="D80" s="76">
        <f t="shared" si="25"/>
        <v>104569.378056</v>
      </c>
      <c r="E80" s="76">
        <f t="shared" si="26"/>
        <v>7899.0452330000007</v>
      </c>
      <c r="F80" s="82">
        <f t="shared" si="29"/>
        <v>7069.6454835350005</v>
      </c>
      <c r="G80" s="77">
        <f t="shared" si="30"/>
        <v>7346.1120666900015</v>
      </c>
      <c r="H80" s="77">
        <f t="shared" si="31"/>
        <v>7622.5786498450007</v>
      </c>
      <c r="I80" s="82">
        <f t="shared" si="27"/>
        <v>7899.0452330000007</v>
      </c>
      <c r="J80" s="77">
        <f t="shared" si="32"/>
        <v>8175.5118161549999</v>
      </c>
      <c r="K80" s="77">
        <f t="shared" si="33"/>
        <v>8451.9783993100009</v>
      </c>
      <c r="L80" s="77">
        <f t="shared" si="34"/>
        <v>8728.4449824650001</v>
      </c>
      <c r="M80" s="77">
        <f t="shared" si="35"/>
        <v>9004.9115656199992</v>
      </c>
      <c r="N80" s="77">
        <f t="shared" si="36"/>
        <v>9281.378148775002</v>
      </c>
      <c r="O80" s="77">
        <f t="shared" si="37"/>
        <v>9557.8447319300012</v>
      </c>
      <c r="P80" s="77">
        <f t="shared" si="38"/>
        <v>9834.3113150850022</v>
      </c>
      <c r="Q80" s="77">
        <f t="shared" si="39"/>
        <v>10110.777898240001</v>
      </c>
      <c r="R80" s="77">
        <f t="shared" si="40"/>
        <v>10387.244481395001</v>
      </c>
      <c r="S80" s="77">
        <f t="shared" si="41"/>
        <v>10663.711064550002</v>
      </c>
      <c r="T80" s="79">
        <f t="shared" si="42"/>
        <v>10861.187195375001</v>
      </c>
      <c r="U80" s="79">
        <f t="shared" si="43"/>
        <v>11058.6633262</v>
      </c>
      <c r="V80" s="79">
        <f t="shared" si="44"/>
        <v>11157.401391612502</v>
      </c>
      <c r="W80" s="79">
        <f t="shared" si="45"/>
        <v>11256.139457025001</v>
      </c>
      <c r="X80" s="79">
        <f t="shared" si="46"/>
        <v>11354.8775224375</v>
      </c>
      <c r="Y80" s="79">
        <f t="shared" si="47"/>
        <v>11453.615587850001</v>
      </c>
      <c r="Z80" s="79">
        <f t="shared" si="48"/>
        <v>11552.3536532625</v>
      </c>
      <c r="AA80" s="79">
        <f t="shared" si="49"/>
        <v>11651.091718675001</v>
      </c>
      <c r="AB80" s="79">
        <f t="shared" si="50"/>
        <v>11749.829784087502</v>
      </c>
      <c r="AC80" s="79">
        <f t="shared" si="51"/>
        <v>11848.567849500001</v>
      </c>
      <c r="AD80" s="80">
        <v>22</v>
      </c>
      <c r="AE80" s="6"/>
      <c r="AF80" s="6"/>
      <c r="AG80" s="6"/>
      <c r="AH80"/>
      <c r="AI80"/>
      <c r="AJ80"/>
    </row>
    <row r="81" spans="1:36" ht="12" customHeight="1" x14ac:dyDescent="0.3">
      <c r="A81" s="81">
        <v>23</v>
      </c>
      <c r="B81" s="75">
        <v>82315</v>
      </c>
      <c r="C81" s="75">
        <f t="shared" si="28"/>
        <v>80833</v>
      </c>
      <c r="D81" s="76">
        <f t="shared" si="25"/>
        <v>109779.975955</v>
      </c>
      <c r="E81" s="76">
        <f t="shared" si="26"/>
        <v>8292.5766370000001</v>
      </c>
      <c r="F81" s="82">
        <f t="shared" si="29"/>
        <v>7421.8560901150004</v>
      </c>
      <c r="G81" s="77">
        <f t="shared" si="30"/>
        <v>7712.0962724100009</v>
      </c>
      <c r="H81" s="77">
        <f t="shared" si="31"/>
        <v>8002.3364547049996</v>
      </c>
      <c r="I81" s="82">
        <f t="shared" si="27"/>
        <v>8292.5766370000001</v>
      </c>
      <c r="J81" s="77">
        <f t="shared" si="32"/>
        <v>8582.8168192949997</v>
      </c>
      <c r="K81" s="77">
        <f t="shared" si="33"/>
        <v>8873.0570015900012</v>
      </c>
      <c r="L81" s="77">
        <f t="shared" si="34"/>
        <v>9163.2971838850008</v>
      </c>
      <c r="M81" s="77">
        <f t="shared" si="35"/>
        <v>9453.5373661799986</v>
      </c>
      <c r="N81" s="77">
        <f t="shared" si="36"/>
        <v>9743.777548475</v>
      </c>
      <c r="O81" s="77">
        <f t="shared" si="37"/>
        <v>10034.01773077</v>
      </c>
      <c r="P81" s="77">
        <f t="shared" si="38"/>
        <v>10324.257913065001</v>
      </c>
      <c r="Q81" s="77">
        <f t="shared" si="39"/>
        <v>10614.498095360001</v>
      </c>
      <c r="R81" s="77">
        <f t="shared" si="40"/>
        <v>10904.738277655</v>
      </c>
      <c r="S81" s="77">
        <f t="shared" si="41"/>
        <v>11194.978459950002</v>
      </c>
      <c r="T81" s="79">
        <f t="shared" si="42"/>
        <v>11402.292875875</v>
      </c>
      <c r="U81" s="79">
        <f t="shared" si="43"/>
        <v>11609.607291799999</v>
      </c>
      <c r="V81" s="79">
        <f t="shared" si="44"/>
        <v>11713.264499762501</v>
      </c>
      <c r="W81" s="79">
        <f t="shared" si="45"/>
        <v>11816.921707725001</v>
      </c>
      <c r="X81" s="79">
        <f t="shared" si="46"/>
        <v>11920.5789156875</v>
      </c>
      <c r="Y81" s="79">
        <f t="shared" si="47"/>
        <v>12024.23612365</v>
      </c>
      <c r="Z81" s="79">
        <f t="shared" si="48"/>
        <v>12127.8933316125</v>
      </c>
      <c r="AA81" s="79">
        <f t="shared" si="49"/>
        <v>12231.550539575001</v>
      </c>
      <c r="AB81" s="79">
        <f t="shared" si="50"/>
        <v>12335.207747537501</v>
      </c>
      <c r="AC81" s="79">
        <f t="shared" si="51"/>
        <v>12438.864955500001</v>
      </c>
      <c r="AD81" s="80">
        <v>23</v>
      </c>
      <c r="AE81" s="6"/>
      <c r="AF81" s="6"/>
      <c r="AG81" s="6"/>
      <c r="AH81"/>
      <c r="AI81"/>
      <c r="AJ81"/>
    </row>
    <row r="82" spans="1:36" ht="12" customHeight="1" x14ac:dyDescent="0.3">
      <c r="A82" s="81">
        <v>24</v>
      </c>
      <c r="B82" s="75">
        <v>86387</v>
      </c>
      <c r="C82" s="75">
        <f t="shared" si="28"/>
        <v>84832</v>
      </c>
      <c r="D82" s="76">
        <f t="shared" si="25"/>
        <v>115210.62725900002</v>
      </c>
      <c r="E82" s="76">
        <f t="shared" si="26"/>
        <v>8702.8300479999998</v>
      </c>
      <c r="F82" s="82">
        <f t="shared" si="29"/>
        <v>7789.03289296</v>
      </c>
      <c r="G82" s="77">
        <f t="shared" si="30"/>
        <v>8093.6319446400003</v>
      </c>
      <c r="H82" s="77">
        <f t="shared" si="31"/>
        <v>8398.2309963199987</v>
      </c>
      <c r="I82" s="82">
        <f t="shared" si="27"/>
        <v>8702.8300479999998</v>
      </c>
      <c r="J82" s="77">
        <f t="shared" si="32"/>
        <v>9007.4290996799991</v>
      </c>
      <c r="K82" s="77">
        <f t="shared" si="33"/>
        <v>9312.0281513600003</v>
      </c>
      <c r="L82" s="77">
        <f t="shared" si="34"/>
        <v>9616.6272030399996</v>
      </c>
      <c r="M82" s="77">
        <f t="shared" si="35"/>
        <v>9921.2262547199989</v>
      </c>
      <c r="N82" s="77">
        <f t="shared" si="36"/>
        <v>10225.8253064</v>
      </c>
      <c r="O82" s="77">
        <f t="shared" si="37"/>
        <v>10530.424358079999</v>
      </c>
      <c r="P82" s="77">
        <f t="shared" si="38"/>
        <v>10835.023409760001</v>
      </c>
      <c r="Q82" s="77">
        <f t="shared" si="39"/>
        <v>11139.62246144</v>
      </c>
      <c r="R82" s="77">
        <f t="shared" si="40"/>
        <v>11444.221513119999</v>
      </c>
      <c r="S82" s="77">
        <f t="shared" si="41"/>
        <v>11748.8205648</v>
      </c>
      <c r="T82" s="79">
        <f t="shared" si="42"/>
        <v>11966.391315999999</v>
      </c>
      <c r="U82" s="79">
        <f t="shared" si="43"/>
        <v>12183.962067199998</v>
      </c>
      <c r="V82" s="79">
        <f t="shared" si="44"/>
        <v>12292.7474428</v>
      </c>
      <c r="W82" s="79">
        <f t="shared" si="45"/>
        <v>12401.532818400001</v>
      </c>
      <c r="X82" s="79">
        <f t="shared" si="46"/>
        <v>12510.318193999999</v>
      </c>
      <c r="Y82" s="79">
        <f t="shared" si="47"/>
        <v>12619.1035696</v>
      </c>
      <c r="Z82" s="79">
        <f t="shared" si="48"/>
        <v>12727.888945199998</v>
      </c>
      <c r="AA82" s="79">
        <f t="shared" si="49"/>
        <v>12836.674320800001</v>
      </c>
      <c r="AB82" s="79">
        <f t="shared" si="50"/>
        <v>12945.459696399999</v>
      </c>
      <c r="AC82" s="79">
        <f t="shared" si="51"/>
        <v>13054.245072</v>
      </c>
      <c r="AD82" s="80">
        <v>24</v>
      </c>
      <c r="AE82" s="6"/>
      <c r="AF82" s="6"/>
      <c r="AG82" s="6"/>
      <c r="AH82"/>
      <c r="AI82"/>
      <c r="AJ82"/>
    </row>
    <row r="83" spans="1:36" ht="12" customHeight="1" x14ac:dyDescent="0.3">
      <c r="A83" s="81">
        <v>25</v>
      </c>
      <c r="B83" s="75">
        <v>90629</v>
      </c>
      <c r="C83" s="75">
        <f t="shared" si="28"/>
        <v>88998</v>
      </c>
      <c r="D83" s="76">
        <f t="shared" si="25"/>
        <v>120868.00025300002</v>
      </c>
      <c r="E83" s="76">
        <f t="shared" si="26"/>
        <v>9130.2158220000001</v>
      </c>
      <c r="F83" s="82">
        <f t="shared" si="29"/>
        <v>8171.5431606900001</v>
      </c>
      <c r="G83" s="77">
        <f t="shared" si="30"/>
        <v>8491.1007144600007</v>
      </c>
      <c r="H83" s="77">
        <f t="shared" si="31"/>
        <v>8810.6582682299995</v>
      </c>
      <c r="I83" s="82">
        <f t="shared" si="27"/>
        <v>9130.2158220000001</v>
      </c>
      <c r="J83" s="77">
        <f t="shared" si="32"/>
        <v>9449.7733757699989</v>
      </c>
      <c r="K83" s="77">
        <f t="shared" si="33"/>
        <v>9769.3309295400013</v>
      </c>
      <c r="L83" s="77">
        <f t="shared" si="34"/>
        <v>10088.88848331</v>
      </c>
      <c r="M83" s="77">
        <f t="shared" si="35"/>
        <v>10408.446037079999</v>
      </c>
      <c r="N83" s="77">
        <f t="shared" si="36"/>
        <v>10728.003590850001</v>
      </c>
      <c r="O83" s="77">
        <f t="shared" si="37"/>
        <v>11047.56114462</v>
      </c>
      <c r="P83" s="77">
        <f t="shared" si="38"/>
        <v>11367.118698390001</v>
      </c>
      <c r="Q83" s="77">
        <f t="shared" si="39"/>
        <v>11686.676252160001</v>
      </c>
      <c r="R83" s="77">
        <f t="shared" si="40"/>
        <v>12006.23380593</v>
      </c>
      <c r="S83" s="77">
        <f t="shared" si="41"/>
        <v>12325.791359700001</v>
      </c>
      <c r="T83" s="79">
        <f t="shared" si="42"/>
        <v>12554.046755249999</v>
      </c>
      <c r="U83" s="79">
        <f t="shared" si="43"/>
        <v>12782.3021508</v>
      </c>
      <c r="V83" s="79">
        <f t="shared" si="44"/>
        <v>12896.429848575001</v>
      </c>
      <c r="W83" s="79">
        <f t="shared" si="45"/>
        <v>13010.557546350001</v>
      </c>
      <c r="X83" s="79">
        <f t="shared" si="46"/>
        <v>13124.685244124999</v>
      </c>
      <c r="Y83" s="79">
        <f t="shared" si="47"/>
        <v>13238.8129419</v>
      </c>
      <c r="Z83" s="79">
        <f t="shared" si="48"/>
        <v>13352.940639675</v>
      </c>
      <c r="AA83" s="79">
        <f t="shared" si="49"/>
        <v>13467.06833745</v>
      </c>
      <c r="AB83" s="79">
        <f t="shared" si="50"/>
        <v>13581.196035225001</v>
      </c>
      <c r="AC83" s="79">
        <f t="shared" si="51"/>
        <v>13695.323733000001</v>
      </c>
      <c r="AD83" s="80">
        <v>25</v>
      </c>
      <c r="AE83" s="6"/>
      <c r="AF83" s="6"/>
      <c r="AG83" s="6"/>
      <c r="AH83"/>
      <c r="AI83"/>
      <c r="AJ83"/>
    </row>
    <row r="84" spans="1:36" ht="12" customHeight="1" x14ac:dyDescent="0.3">
      <c r="A84" s="81">
        <v>26</v>
      </c>
      <c r="B84" s="75">
        <v>95041</v>
      </c>
      <c r="C84" s="75">
        <f t="shared" si="28"/>
        <v>93330</v>
      </c>
      <c r="D84" s="76">
        <f t="shared" si="25"/>
        <v>126752.094937</v>
      </c>
      <c r="E84" s="76">
        <f t="shared" si="26"/>
        <v>9574.631370000001</v>
      </c>
      <c r="F84" s="82">
        <f t="shared" si="29"/>
        <v>8569.2950761500015</v>
      </c>
      <c r="G84" s="77">
        <f t="shared" si="30"/>
        <v>8904.4071741000007</v>
      </c>
      <c r="H84" s="77">
        <f t="shared" si="31"/>
        <v>9239.5192720499999</v>
      </c>
      <c r="I84" s="82">
        <f t="shared" si="27"/>
        <v>9574.631370000001</v>
      </c>
      <c r="J84" s="77">
        <f t="shared" si="32"/>
        <v>9909.7434679500002</v>
      </c>
      <c r="K84" s="77">
        <f t="shared" si="33"/>
        <v>10244.855565900001</v>
      </c>
      <c r="L84" s="77">
        <f t="shared" si="34"/>
        <v>10579.96766385</v>
      </c>
      <c r="M84" s="77">
        <f t="shared" si="35"/>
        <v>10915.0797618</v>
      </c>
      <c r="N84" s="77">
        <f t="shared" si="36"/>
        <v>11250.191859750001</v>
      </c>
      <c r="O84" s="77">
        <f t="shared" si="37"/>
        <v>11585.3039577</v>
      </c>
      <c r="P84" s="77">
        <f t="shared" si="38"/>
        <v>11920.416055650003</v>
      </c>
      <c r="Q84" s="77">
        <f t="shared" si="39"/>
        <v>12255.528153600002</v>
      </c>
      <c r="R84" s="77">
        <f t="shared" si="40"/>
        <v>12590.640251550001</v>
      </c>
      <c r="S84" s="77">
        <f t="shared" si="41"/>
        <v>12925.752349500002</v>
      </c>
      <c r="T84" s="79">
        <f t="shared" si="42"/>
        <v>13165.118133750002</v>
      </c>
      <c r="U84" s="79">
        <f t="shared" si="43"/>
        <v>13404.483918</v>
      </c>
      <c r="V84" s="79">
        <f t="shared" si="44"/>
        <v>13524.166810125002</v>
      </c>
      <c r="W84" s="79">
        <f t="shared" si="45"/>
        <v>13643.849702250001</v>
      </c>
      <c r="X84" s="79">
        <f t="shared" si="46"/>
        <v>13763.532594375001</v>
      </c>
      <c r="Y84" s="79">
        <f t="shared" si="47"/>
        <v>13883.215486500001</v>
      </c>
      <c r="Z84" s="79">
        <f t="shared" si="48"/>
        <v>14002.898378625001</v>
      </c>
      <c r="AA84" s="79">
        <f t="shared" si="49"/>
        <v>14122.581270750003</v>
      </c>
      <c r="AB84" s="79">
        <f t="shared" si="50"/>
        <v>14242.264162875003</v>
      </c>
      <c r="AC84" s="79">
        <f t="shared" si="51"/>
        <v>14361.947055000001</v>
      </c>
      <c r="AD84" s="80">
        <v>26</v>
      </c>
      <c r="AE84" s="6"/>
      <c r="AF84" s="6"/>
      <c r="AG84" s="6"/>
      <c r="AH84"/>
      <c r="AI84"/>
      <c r="AJ84"/>
    </row>
    <row r="85" spans="1:36" ht="12" customHeight="1" x14ac:dyDescent="0.3">
      <c r="A85" s="81">
        <v>27</v>
      </c>
      <c r="B85" s="75">
        <v>99627</v>
      </c>
      <c r="C85" s="75">
        <f t="shared" si="28"/>
        <v>97834</v>
      </c>
      <c r="D85" s="76">
        <f t="shared" si="25"/>
        <v>132868.24593900001</v>
      </c>
      <c r="E85" s="76">
        <f t="shared" si="26"/>
        <v>10036.692225999999</v>
      </c>
      <c r="F85" s="82">
        <f t="shared" si="29"/>
        <v>8982.8395422699996</v>
      </c>
      <c r="G85" s="77">
        <f t="shared" si="30"/>
        <v>9334.1237701800001</v>
      </c>
      <c r="H85" s="77">
        <f t="shared" si="31"/>
        <v>9685.4079980899987</v>
      </c>
      <c r="I85" s="82">
        <f t="shared" si="27"/>
        <v>10036.692225999999</v>
      </c>
      <c r="J85" s="77">
        <f t="shared" si="32"/>
        <v>10387.976453909998</v>
      </c>
      <c r="K85" s="77">
        <f t="shared" si="33"/>
        <v>10739.26068182</v>
      </c>
      <c r="L85" s="77">
        <f t="shared" si="34"/>
        <v>11090.544909729999</v>
      </c>
      <c r="M85" s="77">
        <f t="shared" si="35"/>
        <v>11441.829137639997</v>
      </c>
      <c r="N85" s="77">
        <f t="shared" si="36"/>
        <v>11793.11336555</v>
      </c>
      <c r="O85" s="77">
        <f t="shared" si="37"/>
        <v>12144.397593459998</v>
      </c>
      <c r="P85" s="77">
        <f t="shared" si="38"/>
        <v>12495.681821370001</v>
      </c>
      <c r="Q85" s="77">
        <f t="shared" si="39"/>
        <v>12846.966049279999</v>
      </c>
      <c r="R85" s="77">
        <f t="shared" si="40"/>
        <v>13198.250277189998</v>
      </c>
      <c r="S85" s="77">
        <f t="shared" si="41"/>
        <v>13549.5345051</v>
      </c>
      <c r="T85" s="79">
        <f t="shared" si="42"/>
        <v>13800.451810749999</v>
      </c>
      <c r="U85" s="79">
        <f t="shared" si="43"/>
        <v>14051.369116399997</v>
      </c>
      <c r="V85" s="79">
        <f t="shared" si="44"/>
        <v>14176.827769224999</v>
      </c>
      <c r="W85" s="79">
        <f t="shared" si="45"/>
        <v>14302.28642205</v>
      </c>
      <c r="X85" s="79">
        <f t="shared" si="46"/>
        <v>14427.745074874998</v>
      </c>
      <c r="Y85" s="79">
        <f t="shared" si="47"/>
        <v>14553.203727699998</v>
      </c>
      <c r="Z85" s="79">
        <f t="shared" si="48"/>
        <v>14678.662380524998</v>
      </c>
      <c r="AA85" s="79">
        <f t="shared" si="49"/>
        <v>14804.12103335</v>
      </c>
      <c r="AB85" s="79">
        <f t="shared" si="50"/>
        <v>14929.579686174999</v>
      </c>
      <c r="AC85" s="79">
        <f t="shared" si="51"/>
        <v>15055.038338999999</v>
      </c>
      <c r="AD85" s="80">
        <v>27</v>
      </c>
      <c r="AE85" s="6"/>
      <c r="AF85" s="6"/>
      <c r="AG85" s="6"/>
      <c r="AH85"/>
      <c r="AI85"/>
      <c r="AJ85"/>
    </row>
    <row r="86" spans="1:36" ht="12" customHeight="1" x14ac:dyDescent="0.3">
      <c r="A86" s="81">
        <v>28</v>
      </c>
      <c r="B86" s="75">
        <v>104388</v>
      </c>
      <c r="C86" s="75">
        <f t="shared" si="28"/>
        <v>102509</v>
      </c>
      <c r="D86" s="76">
        <f t="shared" si="25"/>
        <v>139217.78691600001</v>
      </c>
      <c r="E86" s="76">
        <f t="shared" si="26"/>
        <v>10516.295800999998</v>
      </c>
      <c r="F86" s="82">
        <f t="shared" si="29"/>
        <v>9412.0847418949979</v>
      </c>
      <c r="G86" s="77">
        <f t="shared" si="30"/>
        <v>9780.1550949299999</v>
      </c>
      <c r="H86" s="77">
        <f t="shared" si="31"/>
        <v>10148.225447964998</v>
      </c>
      <c r="I86" s="82">
        <f t="shared" si="27"/>
        <v>10516.295800999998</v>
      </c>
      <c r="J86" s="77">
        <f t="shared" si="32"/>
        <v>10884.366154034997</v>
      </c>
      <c r="K86" s="77">
        <f t="shared" si="33"/>
        <v>11252.436507069999</v>
      </c>
      <c r="L86" s="77">
        <f t="shared" si="34"/>
        <v>11620.506860104999</v>
      </c>
      <c r="M86" s="77">
        <f t="shared" si="35"/>
        <v>11988.577213139997</v>
      </c>
      <c r="N86" s="77">
        <f t="shared" si="36"/>
        <v>12356.647566174999</v>
      </c>
      <c r="O86" s="77">
        <f t="shared" si="37"/>
        <v>12724.717919209997</v>
      </c>
      <c r="P86" s="77">
        <f t="shared" si="38"/>
        <v>13092.788272244999</v>
      </c>
      <c r="Q86" s="77">
        <f t="shared" si="39"/>
        <v>13460.858625279998</v>
      </c>
      <c r="R86" s="77">
        <f t="shared" si="40"/>
        <v>13828.928978314998</v>
      </c>
      <c r="S86" s="77">
        <f t="shared" si="41"/>
        <v>14196.999331349998</v>
      </c>
      <c r="T86" s="79">
        <f t="shared" si="42"/>
        <v>14459.906726374998</v>
      </c>
      <c r="U86" s="79">
        <f t="shared" si="43"/>
        <v>14722.814121399997</v>
      </c>
      <c r="V86" s="79">
        <f t="shared" si="44"/>
        <v>14854.267818912498</v>
      </c>
      <c r="W86" s="79">
        <f t="shared" si="45"/>
        <v>14985.721516424997</v>
      </c>
      <c r="X86" s="79">
        <f t="shared" si="46"/>
        <v>15117.175213937498</v>
      </c>
      <c r="Y86" s="79">
        <f t="shared" si="47"/>
        <v>15248.628911449998</v>
      </c>
      <c r="Z86" s="79">
        <f t="shared" si="48"/>
        <v>15380.082608962497</v>
      </c>
      <c r="AA86" s="79">
        <f t="shared" si="49"/>
        <v>15511.536306474998</v>
      </c>
      <c r="AB86" s="79">
        <f t="shared" si="50"/>
        <v>15642.990003987497</v>
      </c>
      <c r="AC86" s="79">
        <f t="shared" si="51"/>
        <v>15774.443701499997</v>
      </c>
      <c r="AD86" s="80">
        <v>28</v>
      </c>
      <c r="AE86" s="6"/>
      <c r="AF86" s="6"/>
      <c r="AG86" s="6"/>
      <c r="AH86"/>
      <c r="AI86"/>
      <c r="AJ86"/>
    </row>
    <row r="87" spans="1:36" ht="12" customHeight="1" x14ac:dyDescent="0.3">
      <c r="A87" s="81">
        <v>29</v>
      </c>
      <c r="B87" s="75">
        <v>109327</v>
      </c>
      <c r="C87" s="75">
        <f t="shared" si="28"/>
        <v>107359</v>
      </c>
      <c r="D87" s="76">
        <f t="shared" si="25"/>
        <v>145804.71883900001</v>
      </c>
      <c r="E87" s="76">
        <f t="shared" si="26"/>
        <v>11013.852451000002</v>
      </c>
      <c r="F87" s="82">
        <f t="shared" si="29"/>
        <v>9857.3979436450027</v>
      </c>
      <c r="G87" s="77">
        <f t="shared" si="30"/>
        <v>10242.882779430003</v>
      </c>
      <c r="H87" s="77">
        <f t="shared" si="31"/>
        <v>10628.367615215002</v>
      </c>
      <c r="I87" s="82">
        <f t="shared" si="27"/>
        <v>11013.852451000002</v>
      </c>
      <c r="J87" s="77">
        <f t="shared" si="32"/>
        <v>11399.337286785001</v>
      </c>
      <c r="K87" s="77">
        <f t="shared" si="33"/>
        <v>11784.822122570004</v>
      </c>
      <c r="L87" s="77">
        <f t="shared" si="34"/>
        <v>12170.306958355002</v>
      </c>
      <c r="M87" s="77">
        <f t="shared" si="35"/>
        <v>12555.791794140001</v>
      </c>
      <c r="N87" s="77">
        <f t="shared" si="36"/>
        <v>12941.276629925003</v>
      </c>
      <c r="O87" s="77">
        <f t="shared" si="37"/>
        <v>13326.761465710002</v>
      </c>
      <c r="P87" s="77">
        <f t="shared" si="38"/>
        <v>13712.246301495004</v>
      </c>
      <c r="Q87" s="77">
        <f t="shared" si="39"/>
        <v>14097.731137280003</v>
      </c>
      <c r="R87" s="77">
        <f t="shared" si="40"/>
        <v>14483.215973065002</v>
      </c>
      <c r="S87" s="77">
        <f t="shared" si="41"/>
        <v>14868.700808850004</v>
      </c>
      <c r="T87" s="79">
        <f t="shared" si="42"/>
        <v>15144.047120125004</v>
      </c>
      <c r="U87" s="79">
        <f t="shared" si="43"/>
        <v>15419.393431400002</v>
      </c>
      <c r="V87" s="79">
        <f t="shared" si="44"/>
        <v>15557.066587037505</v>
      </c>
      <c r="W87" s="79">
        <f t="shared" si="45"/>
        <v>15694.739742675005</v>
      </c>
      <c r="X87" s="79">
        <f t="shared" si="46"/>
        <v>15832.412898312503</v>
      </c>
      <c r="Y87" s="79">
        <f t="shared" si="47"/>
        <v>15970.086053950003</v>
      </c>
      <c r="Z87" s="79">
        <f t="shared" si="48"/>
        <v>16107.759209587502</v>
      </c>
      <c r="AA87" s="79">
        <f t="shared" si="49"/>
        <v>16245.432365225004</v>
      </c>
      <c r="AB87" s="79">
        <f t="shared" si="50"/>
        <v>16383.105520862504</v>
      </c>
      <c r="AC87" s="79">
        <f t="shared" si="51"/>
        <v>16520.778676500006</v>
      </c>
      <c r="AD87" s="80">
        <v>29</v>
      </c>
      <c r="AE87" s="6"/>
      <c r="AF87" s="6"/>
      <c r="AG87" s="6"/>
      <c r="AH87"/>
      <c r="AI87"/>
      <c r="AJ87"/>
    </row>
    <row r="88" spans="1:36" ht="12" customHeight="1" x14ac:dyDescent="0.3">
      <c r="A88" s="74">
        <v>30</v>
      </c>
      <c r="B88" s="84">
        <v>114444</v>
      </c>
      <c r="C88" s="75">
        <f t="shared" si="28"/>
        <v>112384</v>
      </c>
      <c r="D88" s="85">
        <f t="shared" si="25"/>
        <v>152629.041708</v>
      </c>
      <c r="E88" s="85">
        <f t="shared" si="26"/>
        <v>11529.362176000001</v>
      </c>
      <c r="F88" s="86">
        <f t="shared" si="29"/>
        <v>10318.779147520001</v>
      </c>
      <c r="G88" s="79">
        <f t="shared" si="30"/>
        <v>10722.306823680001</v>
      </c>
      <c r="H88" s="79">
        <f t="shared" si="31"/>
        <v>11125.834499840001</v>
      </c>
      <c r="I88" s="86">
        <f t="shared" si="27"/>
        <v>11529.362176000001</v>
      </c>
      <c r="J88" s="79">
        <f t="shared" si="32"/>
        <v>11932.88985216</v>
      </c>
      <c r="K88" s="79">
        <f t="shared" si="33"/>
        <v>12336.417528320002</v>
      </c>
      <c r="L88" s="79">
        <f t="shared" si="34"/>
        <v>12739.94520448</v>
      </c>
      <c r="M88" s="79">
        <f t="shared" si="35"/>
        <v>13143.47288064</v>
      </c>
      <c r="N88" s="79">
        <f t="shared" si="36"/>
        <v>13547.000556800002</v>
      </c>
      <c r="O88" s="79">
        <f t="shared" si="37"/>
        <v>13950.52823296</v>
      </c>
      <c r="P88" s="79">
        <f t="shared" si="38"/>
        <v>14354.055909120001</v>
      </c>
      <c r="Q88" s="79">
        <f t="shared" si="39"/>
        <v>14757.583585280001</v>
      </c>
      <c r="R88" s="79">
        <f t="shared" si="40"/>
        <v>15161.111261440001</v>
      </c>
      <c r="S88" s="79">
        <f t="shared" si="41"/>
        <v>15564.638937600002</v>
      </c>
      <c r="T88" s="79">
        <f t="shared" si="42"/>
        <v>15852.872992000001</v>
      </c>
      <c r="U88" s="79">
        <f t="shared" si="43"/>
        <v>16141.1070464</v>
      </c>
      <c r="V88" s="79">
        <f t="shared" si="44"/>
        <v>16285.224073600002</v>
      </c>
      <c r="W88" s="79">
        <f t="shared" si="45"/>
        <v>16429.3411008</v>
      </c>
      <c r="X88" s="79">
        <f t="shared" si="46"/>
        <v>16573.458128000002</v>
      </c>
      <c r="Y88" s="79">
        <f t="shared" si="47"/>
        <v>16717.5751552</v>
      </c>
      <c r="Z88" s="79">
        <f t="shared" si="48"/>
        <v>16861.692182399998</v>
      </c>
      <c r="AA88" s="79">
        <f t="shared" si="49"/>
        <v>17005.8092096</v>
      </c>
      <c r="AB88" s="79">
        <f t="shared" si="50"/>
        <v>17149.926236800002</v>
      </c>
      <c r="AC88" s="79">
        <f t="shared" si="51"/>
        <v>17294.043264</v>
      </c>
      <c r="AD88" s="80">
        <v>30</v>
      </c>
      <c r="AE88" s="6"/>
      <c r="AF88" s="6"/>
      <c r="AG88" s="6"/>
      <c r="AH88"/>
      <c r="AI88"/>
      <c r="AJ88"/>
    </row>
    <row r="89" spans="1:36" ht="12" customHeight="1" thickBot="1" x14ac:dyDescent="0.35">
      <c r="A89" s="87">
        <v>31</v>
      </c>
      <c r="B89" s="88">
        <v>119744</v>
      </c>
      <c r="C89" s="89">
        <f t="shared" si="28"/>
        <v>117589</v>
      </c>
      <c r="D89" s="90">
        <f t="shared" si="25"/>
        <v>159697.42380799999</v>
      </c>
      <c r="E89" s="69">
        <f t="shared" si="26"/>
        <v>12063.337921000002</v>
      </c>
      <c r="F89" s="91">
        <f t="shared" si="29"/>
        <v>10796.687439295001</v>
      </c>
      <c r="G89" s="92">
        <f>SUM(E89*0.93)</f>
        <v>11218.904266530002</v>
      </c>
      <c r="H89" s="92">
        <f>SUM(E89*0.965)</f>
        <v>11641.121093765001</v>
      </c>
      <c r="I89" s="91">
        <f>E89</f>
        <v>12063.337921000002</v>
      </c>
      <c r="J89" s="92">
        <f>SUM(E89*1.035)</f>
        <v>12485.554748235001</v>
      </c>
      <c r="K89" s="92">
        <f>SUM(E89*1.07)</f>
        <v>12907.771575470004</v>
      </c>
      <c r="L89" s="92">
        <f>SUM(E89*1.105)</f>
        <v>13329.988402705003</v>
      </c>
      <c r="M89" s="92">
        <f>SUM(E89*1.14)</f>
        <v>13752.205229940002</v>
      </c>
      <c r="N89" s="92">
        <f>SUM(E89*1.175)</f>
        <v>14174.422057175003</v>
      </c>
      <c r="O89" s="92">
        <f>SUM(E89*1.21)</f>
        <v>14596.638884410002</v>
      </c>
      <c r="P89" s="92">
        <f>SUM(E89*1.245)</f>
        <v>15018.855711645005</v>
      </c>
      <c r="Q89" s="92">
        <f>SUM(E89*1.28)</f>
        <v>15441.072538880004</v>
      </c>
      <c r="R89" s="92">
        <f>SUM(E89*1.315)</f>
        <v>15863.289366115003</v>
      </c>
      <c r="S89" s="92">
        <f>SUM(E89*1.35)</f>
        <v>16285.506193350004</v>
      </c>
      <c r="T89" s="93">
        <f t="shared" si="42"/>
        <v>16587.089641375002</v>
      </c>
      <c r="U89" s="93">
        <f t="shared" si="43"/>
        <v>16888.673089400003</v>
      </c>
      <c r="V89" s="93">
        <f t="shared" si="44"/>
        <v>17039.464813412505</v>
      </c>
      <c r="W89" s="93">
        <f t="shared" si="45"/>
        <v>17190.256537425004</v>
      </c>
      <c r="X89" s="93">
        <f t="shared" si="46"/>
        <v>17341.048261437503</v>
      </c>
      <c r="Y89" s="93">
        <f t="shared" si="47"/>
        <v>17491.839985450002</v>
      </c>
      <c r="Z89" s="93">
        <f t="shared" si="48"/>
        <v>17642.631709462501</v>
      </c>
      <c r="AA89" s="93">
        <f t="shared" si="49"/>
        <v>17793.423433475004</v>
      </c>
      <c r="AB89" s="93">
        <f t="shared" si="50"/>
        <v>17944.215157487502</v>
      </c>
      <c r="AC89" s="93">
        <f t="shared" si="51"/>
        <v>18095.006881500005</v>
      </c>
      <c r="AD89" s="94">
        <v>31</v>
      </c>
      <c r="AE89" s="6"/>
      <c r="AF89" s="6"/>
      <c r="AG89" s="6"/>
      <c r="AH89"/>
      <c r="AI89"/>
      <c r="AJ89"/>
    </row>
    <row r="90" spans="1:36" ht="10.199999999999999" customHeight="1" thickBot="1" x14ac:dyDescent="0.35">
      <c r="A90" s="55"/>
      <c r="B90" s="56"/>
      <c r="C90" s="56"/>
      <c r="D90" s="1"/>
      <c r="E90" s="1"/>
      <c r="F90" s="1"/>
      <c r="G90" s="1"/>
      <c r="H90" s="1"/>
      <c r="I90" s="1"/>
      <c r="J90" s="1"/>
      <c r="K90" s="1"/>
      <c r="L90" s="1"/>
      <c r="M90" s="1"/>
      <c r="N90" s="1"/>
      <c r="O90" s="1"/>
      <c r="P90" s="1"/>
      <c r="Q90" s="1"/>
      <c r="R90" s="1"/>
      <c r="S90" s="1"/>
      <c r="T90" s="1"/>
      <c r="U90" s="1"/>
      <c r="V90" s="1"/>
      <c r="W90" s="1"/>
      <c r="X90" s="1"/>
      <c r="Y90" s="1"/>
      <c r="Z90" s="1"/>
      <c r="AA90" s="1"/>
      <c r="AB90" s="1"/>
      <c r="AC90" s="1"/>
      <c r="AD90" s="4"/>
      <c r="AE90" s="6"/>
      <c r="AF90" s="6"/>
      <c r="AG90" s="6"/>
      <c r="AH90"/>
      <c r="AI90"/>
      <c r="AJ90"/>
    </row>
    <row r="91" spans="1:36" ht="15" thickBot="1" x14ac:dyDescent="0.35">
      <c r="A91" s="55" t="s">
        <v>40</v>
      </c>
      <c r="B91" s="56"/>
      <c r="C91" s="56"/>
      <c r="D91" s="1"/>
      <c r="E91" s="1"/>
      <c r="F91" s="1"/>
      <c r="G91" s="1"/>
      <c r="H91" s="1"/>
      <c r="I91" s="1"/>
      <c r="J91" s="1"/>
      <c r="K91" s="1"/>
      <c r="L91" s="1"/>
      <c r="M91" s="1"/>
      <c r="N91" s="1"/>
      <c r="S91" s="1"/>
      <c r="T91" s="1"/>
      <c r="U91" s="1"/>
      <c r="V91" s="57">
        <f>V44</f>
        <v>2024</v>
      </c>
      <c r="W91" s="58" t="s">
        <v>41</v>
      </c>
      <c r="X91" s="59"/>
      <c r="Y91" s="59"/>
      <c r="Z91" s="59"/>
      <c r="AA91" s="59"/>
      <c r="AB91" s="59"/>
      <c r="AC91" s="95">
        <f>AC44</f>
        <v>123.10680000000001</v>
      </c>
      <c r="AD91" s="4"/>
      <c r="AE91" s="6"/>
      <c r="AF91" s="6"/>
      <c r="AG91" s="6"/>
      <c r="AH91"/>
      <c r="AI91"/>
      <c r="AJ91"/>
    </row>
    <row r="92" spans="1:36" x14ac:dyDescent="0.3">
      <c r="A92" s="55" t="s">
        <v>43</v>
      </c>
      <c r="B92" s="56"/>
      <c r="C92" s="56"/>
      <c r="D92" s="1"/>
      <c r="E92" s="1"/>
      <c r="F92" s="1"/>
      <c r="G92" s="1"/>
      <c r="H92" s="1"/>
      <c r="I92" s="1"/>
      <c r="J92" s="1"/>
      <c r="K92" s="1"/>
      <c r="L92" s="1"/>
      <c r="M92" s="1"/>
      <c r="N92" s="1"/>
      <c r="S92" s="1"/>
      <c r="T92" s="137"/>
      <c r="U92" s="137"/>
      <c r="V92" s="137"/>
      <c r="W92" s="137"/>
      <c r="X92" s="137"/>
      <c r="Y92" s="137"/>
      <c r="Z92" s="137"/>
      <c r="AA92" s="137"/>
      <c r="AB92" s="137"/>
      <c r="AC92" s="137"/>
      <c r="AD92" s="4"/>
      <c r="AE92" s="6"/>
      <c r="AF92" s="6"/>
      <c r="AG92" s="6"/>
      <c r="AH92"/>
      <c r="AI92"/>
      <c r="AJ92"/>
    </row>
    <row r="93" spans="1:36" x14ac:dyDescent="0.3">
      <c r="A93" s="55"/>
      <c r="B93" s="56"/>
      <c r="C93" s="122"/>
      <c r="D93" s="1"/>
      <c r="E93" s="1"/>
      <c r="F93" s="1" t="s">
        <v>61</v>
      </c>
      <c r="G93" s="1"/>
      <c r="H93" s="1"/>
      <c r="I93" s="1"/>
      <c r="J93" s="1"/>
      <c r="K93" s="1"/>
      <c r="L93" s="1"/>
      <c r="M93" s="1"/>
      <c r="N93" s="1"/>
      <c r="S93" s="1" t="str">
        <f>S46</f>
        <v>Teuerungsausgleich Monat Mai 2023 gem. Landesindex der Konsumentenpreise (Basis Mai 93=100 Punkte)</v>
      </c>
      <c r="T93" s="1"/>
      <c r="U93" s="1"/>
      <c r="V93" s="1"/>
      <c r="W93" s="64"/>
      <c r="X93" s="1"/>
      <c r="Y93" s="1"/>
      <c r="Z93" s="1"/>
      <c r="AA93" s="1"/>
      <c r="AB93" s="1"/>
      <c r="AC93" s="56">
        <f>AC46</f>
        <v>121.3</v>
      </c>
      <c r="AD93" s="4"/>
      <c r="AE93" s="6"/>
      <c r="AF93" s="6"/>
      <c r="AG93" s="6"/>
      <c r="AH93"/>
      <c r="AI93"/>
      <c r="AJ93"/>
    </row>
    <row r="94" spans="1:36" x14ac:dyDescent="0.3">
      <c r="A94" s="55"/>
      <c r="B94" s="56"/>
      <c r="C94" s="65"/>
      <c r="D94" s="1"/>
      <c r="E94" s="1"/>
      <c r="F94" s="1" t="s">
        <v>44</v>
      </c>
      <c r="G94" s="1"/>
      <c r="H94" s="1"/>
      <c r="I94" s="1"/>
      <c r="J94" s="1"/>
      <c r="K94" s="1"/>
      <c r="L94" s="1"/>
      <c r="M94" s="1"/>
      <c r="N94" s="64" t="s">
        <v>1</v>
      </c>
      <c r="T94" s="1"/>
      <c r="U94" s="1"/>
      <c r="V94" s="1"/>
      <c r="AC94" s="66"/>
      <c r="AE94" s="6"/>
      <c r="AF94" s="6"/>
      <c r="AG94" s="6"/>
      <c r="AH94"/>
      <c r="AI94"/>
      <c r="AJ94"/>
    </row>
    <row r="95" spans="1:36" x14ac:dyDescent="0.3">
      <c r="A95" s="2" t="s">
        <v>0</v>
      </c>
      <c r="B95" s="2"/>
      <c r="C95" s="2"/>
      <c r="D95" s="3"/>
      <c r="E95" s="3"/>
      <c r="F95" s="3"/>
      <c r="G95" s="2"/>
      <c r="H95" s="2"/>
      <c r="I95" s="2"/>
      <c r="J95" s="2"/>
      <c r="K95" s="2"/>
      <c r="L95" s="2"/>
      <c r="AA95" s="4" t="s">
        <v>1</v>
      </c>
      <c r="AC95" s="5" t="str">
        <f>$AC$1</f>
        <v>5.12.2023/rj</v>
      </c>
      <c r="AD95" s="6"/>
      <c r="AE95" s="6"/>
      <c r="AF95" s="6"/>
      <c r="AG95" s="6"/>
      <c r="AH95"/>
      <c r="AI95"/>
      <c r="AJ95"/>
    </row>
    <row r="96" spans="1:36" ht="7.2" customHeight="1" x14ac:dyDescent="0.3">
      <c r="A96" s="2"/>
      <c r="B96" s="2"/>
      <c r="C96" s="2"/>
      <c r="D96" s="3"/>
      <c r="E96" s="3"/>
      <c r="F96" s="3"/>
      <c r="G96" s="2"/>
      <c r="H96" s="2"/>
      <c r="I96" s="2"/>
      <c r="J96" s="2"/>
      <c r="K96" s="2"/>
      <c r="L96" s="2"/>
      <c r="AE96" s="6"/>
      <c r="AF96" s="6"/>
      <c r="AG96" s="6"/>
      <c r="AH96"/>
      <c r="AI96"/>
      <c r="AJ96"/>
    </row>
    <row r="97" spans="1:36" ht="17.399999999999999" x14ac:dyDescent="0.3">
      <c r="A97" s="7" t="str">
        <f>A3</f>
        <v>Lohntabelle 2024</v>
      </c>
      <c r="B97" s="2"/>
      <c r="C97" s="2"/>
      <c r="D97" s="3"/>
      <c r="E97" s="3"/>
      <c r="F97" s="3"/>
      <c r="G97" s="2"/>
      <c r="H97" s="2"/>
      <c r="I97" s="2"/>
      <c r="J97" s="2"/>
      <c r="K97" s="2" t="s">
        <v>1</v>
      </c>
      <c r="L97" s="2"/>
      <c r="AE97" s="6"/>
      <c r="AF97" s="6"/>
      <c r="AG97" s="6"/>
      <c r="AH97"/>
      <c r="AI97"/>
      <c r="AJ97"/>
    </row>
    <row r="98" spans="1:36" ht="6.6" customHeight="1" x14ac:dyDescent="0.3">
      <c r="A98" s="2"/>
      <c r="B98" s="2"/>
      <c r="C98" s="2"/>
      <c r="D98" s="3"/>
      <c r="E98" s="3"/>
      <c r="F98" s="3"/>
      <c r="G98" s="2"/>
      <c r="H98" s="2"/>
      <c r="I98" s="2"/>
      <c r="J98" s="2"/>
      <c r="K98" s="2"/>
      <c r="L98" s="2"/>
      <c r="AE98" s="6"/>
      <c r="AF98" s="6"/>
      <c r="AG98" s="6"/>
      <c r="AH98"/>
      <c r="AI98"/>
      <c r="AJ98"/>
    </row>
    <row r="99" spans="1:36" ht="12" customHeight="1" x14ac:dyDescent="0.3">
      <c r="A99" s="8" t="s">
        <v>65</v>
      </c>
      <c r="B99" s="2"/>
      <c r="C99" s="2"/>
      <c r="D99" s="3"/>
      <c r="E99" s="3"/>
      <c r="F99" s="3"/>
      <c r="G99" s="2"/>
      <c r="H99" s="2"/>
      <c r="I99" s="2"/>
      <c r="J99" s="2"/>
      <c r="K99" s="2"/>
      <c r="L99" s="2"/>
      <c r="AD99" s="6"/>
    </row>
    <row r="100" spans="1:36" ht="11.4" customHeight="1" x14ac:dyDescent="0.3">
      <c r="A100" s="9" t="s">
        <v>57</v>
      </c>
      <c r="B100" s="2"/>
      <c r="C100" s="2"/>
      <c r="D100" s="3"/>
      <c r="E100" s="10"/>
      <c r="F100" s="3"/>
      <c r="G100" s="2"/>
      <c r="H100" s="11"/>
      <c r="I100" s="2"/>
      <c r="J100" s="2"/>
      <c r="K100" s="2"/>
      <c r="L100" s="2"/>
      <c r="V100" t="s">
        <v>1</v>
      </c>
      <c r="X100" t="s">
        <v>1</v>
      </c>
    </row>
    <row r="101" spans="1:36" ht="7.2" customHeight="1" thickBot="1" x14ac:dyDescent="0.35"/>
    <row r="102" spans="1:36" x14ac:dyDescent="0.3">
      <c r="A102" s="12" t="s">
        <v>4</v>
      </c>
      <c r="B102" s="13"/>
      <c r="C102" s="14" t="s">
        <v>1</v>
      </c>
      <c r="D102" s="15"/>
      <c r="E102" s="15"/>
      <c r="F102" s="16" t="s">
        <v>5</v>
      </c>
      <c r="G102" s="17"/>
      <c r="H102" s="17"/>
      <c r="I102" s="14" t="s">
        <v>6</v>
      </c>
      <c r="J102" s="17"/>
      <c r="K102" s="17"/>
      <c r="L102" s="17"/>
      <c r="M102" s="17"/>
      <c r="N102" s="17"/>
      <c r="O102" s="17"/>
      <c r="P102" s="17"/>
      <c r="Q102" s="17"/>
      <c r="R102" s="17"/>
      <c r="S102" s="17"/>
      <c r="T102" s="17"/>
      <c r="U102" s="17"/>
      <c r="V102" s="17"/>
      <c r="W102" s="17"/>
      <c r="X102" s="17"/>
      <c r="Y102" s="17"/>
      <c r="Z102" s="96"/>
      <c r="AA102" s="96"/>
      <c r="AB102" s="96"/>
      <c r="AC102" s="96"/>
      <c r="AD102" s="97" t="s">
        <v>4</v>
      </c>
    </row>
    <row r="103" spans="1:36" x14ac:dyDescent="0.3">
      <c r="A103" s="21"/>
      <c r="B103" s="21"/>
      <c r="C103" s="21"/>
      <c r="D103" s="22"/>
      <c r="E103" s="22"/>
      <c r="F103" s="23" t="s">
        <v>7</v>
      </c>
      <c r="G103" s="24"/>
      <c r="H103" s="24"/>
      <c r="I103" s="21" t="s">
        <v>7</v>
      </c>
      <c r="J103" s="24"/>
      <c r="K103" s="24"/>
      <c r="L103" s="24"/>
      <c r="M103" s="24"/>
      <c r="N103" s="24"/>
      <c r="O103" s="24"/>
      <c r="P103" s="24"/>
      <c r="Q103" s="24"/>
      <c r="R103" s="24"/>
      <c r="S103" s="24"/>
      <c r="T103" s="25" t="s">
        <v>8</v>
      </c>
      <c r="U103" s="24"/>
      <c r="V103" s="25" t="s">
        <v>9</v>
      </c>
      <c r="W103" s="24"/>
      <c r="X103" s="24"/>
      <c r="Y103" s="24"/>
      <c r="Z103" s="26"/>
      <c r="AA103" s="26"/>
      <c r="AB103" s="26"/>
      <c r="AC103" s="27"/>
      <c r="AD103" s="28"/>
    </row>
    <row r="104" spans="1:36" x14ac:dyDescent="0.3">
      <c r="A104" s="29" t="s">
        <v>1</v>
      </c>
      <c r="B104" s="29" t="s">
        <v>10</v>
      </c>
      <c r="C104" s="29" t="s">
        <v>11</v>
      </c>
      <c r="D104" s="30" t="s">
        <v>12</v>
      </c>
      <c r="E104" s="31" t="s">
        <v>13</v>
      </c>
      <c r="F104" s="32" t="s">
        <v>14</v>
      </c>
      <c r="G104" s="33" t="s">
        <v>15</v>
      </c>
      <c r="H104" s="33" t="s">
        <v>16</v>
      </c>
      <c r="I104" s="29" t="s">
        <v>17</v>
      </c>
      <c r="J104" s="33" t="s">
        <v>18</v>
      </c>
      <c r="K104" s="33" t="s">
        <v>19</v>
      </c>
      <c r="L104" s="33" t="s">
        <v>20</v>
      </c>
      <c r="M104" s="33" t="s">
        <v>21</v>
      </c>
      <c r="N104" s="33" t="s">
        <v>22</v>
      </c>
      <c r="O104" s="33" t="s">
        <v>23</v>
      </c>
      <c r="P104" s="33" t="s">
        <v>24</v>
      </c>
      <c r="Q104" s="33" t="s">
        <v>25</v>
      </c>
      <c r="R104" s="33" t="s">
        <v>26</v>
      </c>
      <c r="S104" s="33" t="s">
        <v>27</v>
      </c>
      <c r="T104" s="33" t="s">
        <v>28</v>
      </c>
      <c r="U104" s="33" t="s">
        <v>29</v>
      </c>
      <c r="V104" s="33" t="s">
        <v>30</v>
      </c>
      <c r="W104" s="33" t="s">
        <v>31</v>
      </c>
      <c r="X104" s="33" t="s">
        <v>32</v>
      </c>
      <c r="Y104" s="34" t="s">
        <v>33</v>
      </c>
      <c r="Z104" s="35" t="s">
        <v>34</v>
      </c>
      <c r="AA104" s="35" t="s">
        <v>35</v>
      </c>
      <c r="AB104" s="35" t="s">
        <v>36</v>
      </c>
      <c r="AC104" s="35" t="s">
        <v>37</v>
      </c>
      <c r="AD104" s="36" t="s">
        <v>1</v>
      </c>
    </row>
    <row r="105" spans="1:36" ht="6" customHeight="1" x14ac:dyDescent="0.3">
      <c r="A105" s="67"/>
      <c r="B105" s="68" t="s">
        <v>38</v>
      </c>
      <c r="C105" s="68"/>
      <c r="D105" s="69" t="s">
        <v>39</v>
      </c>
      <c r="E105" s="70"/>
      <c r="F105" s="71"/>
      <c r="G105" s="72"/>
      <c r="H105" s="72"/>
      <c r="I105" s="67"/>
      <c r="J105" s="72"/>
      <c r="K105" s="72"/>
      <c r="L105" s="72"/>
      <c r="M105" s="72"/>
      <c r="N105" s="72"/>
      <c r="O105" s="72"/>
      <c r="P105" s="72"/>
      <c r="Q105" s="72"/>
      <c r="R105" s="72"/>
      <c r="S105" s="72"/>
      <c r="T105" s="33"/>
      <c r="U105" s="33"/>
      <c r="V105" s="33"/>
      <c r="W105" s="33"/>
      <c r="X105" s="33"/>
      <c r="Y105" s="34"/>
      <c r="Z105" s="38"/>
      <c r="AA105" s="38"/>
      <c r="AB105" s="38"/>
      <c r="AC105" s="38"/>
      <c r="AD105" s="73"/>
    </row>
    <row r="106" spans="1:36" ht="12" customHeight="1" x14ac:dyDescent="0.3">
      <c r="A106" s="74">
        <v>1</v>
      </c>
      <c r="B106" s="75">
        <v>30377</v>
      </c>
      <c r="C106" s="75">
        <f>C12</f>
        <v>29830</v>
      </c>
      <c r="D106" s="76">
        <f t="shared" ref="D106:D136" si="52">B106/12*13*$AC$44/100</f>
        <v>40512.498689</v>
      </c>
      <c r="E106" s="76">
        <f>C106/12*13/2184*$AC$44/100</f>
        <v>18.215653988095241</v>
      </c>
      <c r="F106" s="130">
        <f>SUM(E106*0.895)</f>
        <v>16.30301031934524</v>
      </c>
      <c r="G106" s="131">
        <f>SUM(E106*0.93)</f>
        <v>16.940558208928575</v>
      </c>
      <c r="H106" s="131">
        <f>SUM(E106*0.965)</f>
        <v>17.578106098511906</v>
      </c>
      <c r="I106" s="127">
        <f t="shared" ref="I106:I135" si="53">E106</f>
        <v>18.215653988095241</v>
      </c>
      <c r="J106" s="128">
        <f>SUM(E106*1.035)</f>
        <v>18.853201877678572</v>
      </c>
      <c r="K106" s="77">
        <f>SUM(E106*1.07)</f>
        <v>19.49074976726191</v>
      </c>
      <c r="L106" s="77">
        <f>SUM(E106*1.105)</f>
        <v>20.128297656845241</v>
      </c>
      <c r="M106" s="78">
        <f>SUM(E106*1.14)</f>
        <v>20.765845546428572</v>
      </c>
      <c r="N106" s="78">
        <f>SUM(E106*1.175)</f>
        <v>21.40339343601191</v>
      </c>
      <c r="O106" s="78">
        <f>SUM(E106*1.21)</f>
        <v>22.040941325595242</v>
      </c>
      <c r="P106" s="77">
        <f>SUM(E106*1.245)</f>
        <v>22.678489215178576</v>
      </c>
      <c r="Q106" s="77">
        <f>SUM(E106*1.28)</f>
        <v>23.316037104761907</v>
      </c>
      <c r="R106" s="77">
        <f>SUM(E106*1.315)</f>
        <v>23.953584994345242</v>
      </c>
      <c r="S106" s="77">
        <f>SUM(E106*1.35)</f>
        <v>24.591132883928577</v>
      </c>
      <c r="T106" s="79">
        <f>SUM(E106*1.375)</f>
        <v>25.046524233630954</v>
      </c>
      <c r="U106" s="79">
        <f>SUM(E106*1.4)</f>
        <v>25.501915583333336</v>
      </c>
      <c r="V106" s="79">
        <f>SUM(E106*1.4125)</f>
        <v>25.72961125818453</v>
      </c>
      <c r="W106" s="79">
        <f>SUM(E106*1.425)</f>
        <v>25.957306933035721</v>
      </c>
      <c r="X106" s="79">
        <f>SUM(E106*1.4375)</f>
        <v>26.185002607886908</v>
      </c>
      <c r="Y106" s="79">
        <f>SUM($E106*1.45)</f>
        <v>26.412698282738098</v>
      </c>
      <c r="Z106" s="79">
        <f>SUM($E106*1.4625)</f>
        <v>26.640393957589289</v>
      </c>
      <c r="AA106" s="79">
        <f>SUM($E106*1.475)</f>
        <v>26.868089632440483</v>
      </c>
      <c r="AB106" s="79">
        <f>SUM($E106*1.4875)</f>
        <v>27.095785307291671</v>
      </c>
      <c r="AC106" s="79">
        <f>SUM($E106*1.5)</f>
        <v>27.323480982142861</v>
      </c>
      <c r="AD106" s="80">
        <v>1</v>
      </c>
    </row>
    <row r="107" spans="1:36" ht="12" customHeight="1" x14ac:dyDescent="0.3">
      <c r="A107" s="81">
        <v>2</v>
      </c>
      <c r="B107" s="75">
        <v>31385</v>
      </c>
      <c r="C107" s="75">
        <f t="shared" ref="C107:C136" si="54">C13</f>
        <v>30820</v>
      </c>
      <c r="D107" s="76">
        <f t="shared" si="52"/>
        <v>41856.824945</v>
      </c>
      <c r="E107" s="76">
        <f t="shared" ref="E107:E136" si="55">C107/12*13/2184*$AC$44/100</f>
        <v>18.820196309523809</v>
      </c>
      <c r="F107" s="130">
        <f t="shared" ref="F107:F122" si="56">SUM(E107*0.895)</f>
        <v>16.844075697023808</v>
      </c>
      <c r="G107" s="131">
        <f t="shared" ref="G107:G135" si="57">SUM(E107*0.93)</f>
        <v>17.502782567857142</v>
      </c>
      <c r="H107" s="131">
        <f t="shared" ref="H107:H135" si="58">SUM(E107*0.965)</f>
        <v>18.161489438690474</v>
      </c>
      <c r="I107" s="127">
        <f t="shared" si="53"/>
        <v>18.820196309523809</v>
      </c>
      <c r="J107" s="77">
        <f t="shared" ref="J107:J135" si="59">SUM(E107*1.035)</f>
        <v>19.47890318035714</v>
      </c>
      <c r="K107" s="77">
        <f t="shared" ref="K107:K135" si="60">SUM(E107*1.07)</f>
        <v>20.137610051190475</v>
      </c>
      <c r="L107" s="78">
        <f t="shared" ref="L107:L135" si="61">SUM(E107*1.105)</f>
        <v>20.796316922023809</v>
      </c>
      <c r="M107" s="78">
        <f t="shared" ref="M107:M135" si="62">SUM(E107*1.14)</f>
        <v>21.455023792857141</v>
      </c>
      <c r="N107" s="78">
        <f t="shared" ref="N107:N135" si="63">SUM(E107*1.175)</f>
        <v>22.113730663690475</v>
      </c>
      <c r="O107" s="78">
        <f t="shared" ref="O107:O135" si="64">SUM(E107*1.21)</f>
        <v>22.772437534523807</v>
      </c>
      <c r="P107" s="77">
        <f t="shared" ref="P107:P135" si="65">SUM(E107*1.245)</f>
        <v>23.431144405357145</v>
      </c>
      <c r="Q107" s="77">
        <f t="shared" ref="Q107:Q135" si="66">SUM(E107*1.28)</f>
        <v>24.089851276190476</v>
      </c>
      <c r="R107" s="77">
        <f t="shared" ref="R107:R135" si="67">SUM(E107*1.315)</f>
        <v>24.748558147023807</v>
      </c>
      <c r="S107" s="77">
        <f t="shared" ref="S107:S135" si="68">SUM(E107*1.35)</f>
        <v>25.407265017857142</v>
      </c>
      <c r="T107" s="79">
        <f t="shared" ref="T107:T136" si="69">SUM(E107*1.375)</f>
        <v>25.877769925595238</v>
      </c>
      <c r="U107" s="79">
        <f t="shared" ref="U107:U136" si="70">SUM(E107*1.4)</f>
        <v>26.348274833333331</v>
      </c>
      <c r="V107" s="79">
        <f t="shared" ref="V107:V136" si="71">SUM(E107*1.4125)</f>
        <v>26.583527287202383</v>
      </c>
      <c r="W107" s="79">
        <f t="shared" ref="W107:W136" si="72">SUM(E107*1.425)</f>
        <v>26.818779741071427</v>
      </c>
      <c r="X107" s="79">
        <f t="shared" ref="X107:X136" si="73">SUM(E107*1.4375)</f>
        <v>27.054032194940476</v>
      </c>
      <c r="Y107" s="79">
        <f t="shared" ref="Y107:Y136" si="74">SUM($E107*1.45)</f>
        <v>27.28928464880952</v>
      </c>
      <c r="Z107" s="79">
        <f t="shared" ref="Z107:Z136" si="75">SUM($E107*1.4625)</f>
        <v>27.524537102678568</v>
      </c>
      <c r="AA107" s="79">
        <f t="shared" ref="AA107:AA136" si="76">SUM($E107*1.475)</f>
        <v>27.75978955654762</v>
      </c>
      <c r="AB107" s="79">
        <f t="shared" ref="AB107:AB136" si="77">SUM($E107*1.4875)</f>
        <v>27.995042010416665</v>
      </c>
      <c r="AC107" s="79">
        <f t="shared" ref="AC107:AC136" si="78">SUM($E107*1.5)</f>
        <v>28.230294464285713</v>
      </c>
      <c r="AD107" s="80">
        <v>2</v>
      </c>
    </row>
    <row r="108" spans="1:36" ht="12" customHeight="1" x14ac:dyDescent="0.3">
      <c r="A108" s="81">
        <v>3</v>
      </c>
      <c r="B108" s="75">
        <v>32502</v>
      </c>
      <c r="C108" s="75">
        <f t="shared" si="54"/>
        <v>31917</v>
      </c>
      <c r="D108" s="76">
        <f t="shared" si="52"/>
        <v>43346.519813999999</v>
      </c>
      <c r="E108" s="76">
        <f t="shared" si="55"/>
        <v>19.490078053571427</v>
      </c>
      <c r="F108" s="130">
        <f t="shared" si="56"/>
        <v>17.443619857946427</v>
      </c>
      <c r="G108" s="131">
        <f t="shared" si="57"/>
        <v>18.125772589821427</v>
      </c>
      <c r="H108" s="128">
        <f t="shared" si="58"/>
        <v>18.807925321696427</v>
      </c>
      <c r="I108" s="82">
        <f t="shared" si="53"/>
        <v>19.490078053571427</v>
      </c>
      <c r="J108" s="77">
        <f t="shared" si="59"/>
        <v>20.172230785446427</v>
      </c>
      <c r="K108" s="78">
        <f t="shared" si="60"/>
        <v>20.854383517321427</v>
      </c>
      <c r="L108" s="78">
        <f t="shared" si="61"/>
        <v>21.536536249196427</v>
      </c>
      <c r="M108" s="78">
        <f t="shared" si="62"/>
        <v>22.218688981071423</v>
      </c>
      <c r="N108" s="78">
        <f t="shared" si="63"/>
        <v>22.900841712946427</v>
      </c>
      <c r="O108" s="78">
        <f t="shared" si="64"/>
        <v>23.582994444821427</v>
      </c>
      <c r="P108" s="77">
        <f t="shared" si="65"/>
        <v>24.265147176696427</v>
      </c>
      <c r="Q108" s="77">
        <f t="shared" si="66"/>
        <v>24.947299908571427</v>
      </c>
      <c r="R108" s="77">
        <f t="shared" si="67"/>
        <v>25.629452640446424</v>
      </c>
      <c r="S108" s="77">
        <f t="shared" si="68"/>
        <v>26.311605372321427</v>
      </c>
      <c r="T108" s="79">
        <f t="shared" si="69"/>
        <v>26.798857323660712</v>
      </c>
      <c r="U108" s="79">
        <f t="shared" si="70"/>
        <v>27.286109274999998</v>
      </c>
      <c r="V108" s="79">
        <f t="shared" si="71"/>
        <v>27.529735250669642</v>
      </c>
      <c r="W108" s="79">
        <f t="shared" si="72"/>
        <v>27.773361226339283</v>
      </c>
      <c r="X108" s="79">
        <f t="shared" si="73"/>
        <v>28.016987202008927</v>
      </c>
      <c r="Y108" s="79">
        <f t="shared" si="74"/>
        <v>28.260613177678568</v>
      </c>
      <c r="Z108" s="79">
        <f t="shared" si="75"/>
        <v>28.504239153348209</v>
      </c>
      <c r="AA108" s="79">
        <f t="shared" si="76"/>
        <v>28.747865129017857</v>
      </c>
      <c r="AB108" s="79">
        <f t="shared" si="77"/>
        <v>28.991491104687498</v>
      </c>
      <c r="AC108" s="79">
        <f t="shared" si="78"/>
        <v>29.235117080357142</v>
      </c>
      <c r="AD108" s="80">
        <v>3</v>
      </c>
    </row>
    <row r="109" spans="1:36" ht="12" customHeight="1" x14ac:dyDescent="0.3">
      <c r="A109" s="81">
        <v>4</v>
      </c>
      <c r="B109" s="75">
        <v>33730</v>
      </c>
      <c r="C109" s="75">
        <f t="shared" si="54"/>
        <v>33123</v>
      </c>
      <c r="D109" s="76">
        <f t="shared" si="52"/>
        <v>44984.25061000001</v>
      </c>
      <c r="E109" s="76">
        <f t="shared" si="55"/>
        <v>20.226520517857146</v>
      </c>
      <c r="F109" s="130">
        <f t="shared" si="56"/>
        <v>18.102735863482145</v>
      </c>
      <c r="G109" s="128">
        <f t="shared" si="57"/>
        <v>18.810664081607147</v>
      </c>
      <c r="H109" s="77">
        <f t="shared" si="58"/>
        <v>19.518592299732145</v>
      </c>
      <c r="I109" s="82">
        <f t="shared" si="53"/>
        <v>20.226520517857146</v>
      </c>
      <c r="J109" s="78">
        <f t="shared" si="59"/>
        <v>20.934448735982144</v>
      </c>
      <c r="K109" s="78">
        <f t="shared" si="60"/>
        <v>21.642376954107149</v>
      </c>
      <c r="L109" s="78">
        <f t="shared" si="61"/>
        <v>22.350305172232147</v>
      </c>
      <c r="M109" s="78">
        <f t="shared" si="62"/>
        <v>23.058233390357145</v>
      </c>
      <c r="N109" s="78">
        <f t="shared" si="63"/>
        <v>23.766161608482147</v>
      </c>
      <c r="O109" s="78">
        <f t="shared" si="64"/>
        <v>24.474089826607145</v>
      </c>
      <c r="P109" s="77">
        <f t="shared" si="65"/>
        <v>25.18201804473215</v>
      </c>
      <c r="Q109" s="77">
        <f t="shared" si="66"/>
        <v>25.889946262857148</v>
      </c>
      <c r="R109" s="77">
        <f t="shared" si="67"/>
        <v>26.597874480982146</v>
      </c>
      <c r="S109" s="77">
        <f t="shared" si="68"/>
        <v>27.305802699107151</v>
      </c>
      <c r="T109" s="79">
        <f t="shared" si="69"/>
        <v>27.811465712053575</v>
      </c>
      <c r="U109" s="79">
        <f t="shared" si="70"/>
        <v>28.317128725000003</v>
      </c>
      <c r="V109" s="79">
        <f t="shared" si="71"/>
        <v>28.569960231473221</v>
      </c>
      <c r="W109" s="79">
        <f t="shared" si="72"/>
        <v>28.822791737946435</v>
      </c>
      <c r="X109" s="79">
        <f t="shared" si="73"/>
        <v>29.075623244419649</v>
      </c>
      <c r="Y109" s="79">
        <f t="shared" si="74"/>
        <v>29.32845475089286</v>
      </c>
      <c r="Z109" s="79">
        <f t="shared" si="75"/>
        <v>29.581286257366074</v>
      </c>
      <c r="AA109" s="79">
        <f t="shared" si="76"/>
        <v>29.834117763839291</v>
      </c>
      <c r="AB109" s="79">
        <f t="shared" si="77"/>
        <v>30.086949270312505</v>
      </c>
      <c r="AC109" s="79">
        <f t="shared" si="78"/>
        <v>30.339780776785719</v>
      </c>
      <c r="AD109" s="80">
        <v>4</v>
      </c>
    </row>
    <row r="110" spans="1:36" ht="12" customHeight="1" x14ac:dyDescent="0.3">
      <c r="A110" s="81">
        <v>5</v>
      </c>
      <c r="B110" s="75">
        <v>35073</v>
      </c>
      <c r="C110" s="75">
        <f t="shared" si="54"/>
        <v>34442</v>
      </c>
      <c r="D110" s="76">
        <f t="shared" si="52"/>
        <v>46775.351961</v>
      </c>
      <c r="E110" s="76">
        <f t="shared" si="55"/>
        <v>21.031966297619046</v>
      </c>
      <c r="F110" s="127">
        <f t="shared" si="56"/>
        <v>18.823609836369048</v>
      </c>
      <c r="G110" s="77">
        <f t="shared" si="57"/>
        <v>19.559728656785715</v>
      </c>
      <c r="H110" s="77">
        <f t="shared" si="58"/>
        <v>20.295847477202379</v>
      </c>
      <c r="I110" s="83">
        <f t="shared" si="53"/>
        <v>21.031966297619046</v>
      </c>
      <c r="J110" s="78">
        <f t="shared" si="59"/>
        <v>21.76808511803571</v>
      </c>
      <c r="K110" s="78">
        <f t="shared" si="60"/>
        <v>22.504203938452381</v>
      </c>
      <c r="L110" s="78">
        <f t="shared" si="61"/>
        <v>23.240322758869045</v>
      </c>
      <c r="M110" s="78">
        <f t="shared" si="62"/>
        <v>23.976441579285712</v>
      </c>
      <c r="N110" s="78">
        <f t="shared" si="63"/>
        <v>24.712560399702379</v>
      </c>
      <c r="O110" s="78">
        <f t="shared" si="64"/>
        <v>25.448679220119047</v>
      </c>
      <c r="P110" s="77">
        <f t="shared" si="65"/>
        <v>26.184798040535714</v>
      </c>
      <c r="Q110" s="77">
        <f t="shared" si="66"/>
        <v>26.920916860952381</v>
      </c>
      <c r="R110" s="77">
        <f t="shared" si="67"/>
        <v>27.657035681369045</v>
      </c>
      <c r="S110" s="77">
        <f t="shared" si="68"/>
        <v>28.393154501785716</v>
      </c>
      <c r="T110" s="79">
        <f t="shared" si="69"/>
        <v>28.91895365922619</v>
      </c>
      <c r="U110" s="79">
        <f t="shared" si="70"/>
        <v>29.444752816666664</v>
      </c>
      <c r="V110" s="79">
        <f t="shared" si="71"/>
        <v>29.707652395386905</v>
      </c>
      <c r="W110" s="79">
        <f t="shared" si="72"/>
        <v>29.970551974107142</v>
      </c>
      <c r="X110" s="79">
        <f t="shared" si="73"/>
        <v>30.233451552827379</v>
      </c>
      <c r="Y110" s="79">
        <f t="shared" si="74"/>
        <v>30.496351131547616</v>
      </c>
      <c r="Z110" s="79">
        <f t="shared" si="75"/>
        <v>30.759250710267853</v>
      </c>
      <c r="AA110" s="79">
        <f t="shared" si="76"/>
        <v>31.022150288988094</v>
      </c>
      <c r="AB110" s="79">
        <f t="shared" si="77"/>
        <v>31.285049867708331</v>
      </c>
      <c r="AC110" s="79">
        <f t="shared" si="78"/>
        <v>31.547949446428568</v>
      </c>
      <c r="AD110" s="80">
        <v>5</v>
      </c>
    </row>
    <row r="111" spans="1:36" ht="12" customHeight="1" x14ac:dyDescent="0.3">
      <c r="A111" s="81">
        <v>6</v>
      </c>
      <c r="B111" s="75">
        <v>36516</v>
      </c>
      <c r="C111" s="75">
        <f t="shared" si="54"/>
        <v>35859</v>
      </c>
      <c r="D111" s="76">
        <f t="shared" si="52"/>
        <v>48699.819012</v>
      </c>
      <c r="E111" s="76">
        <f t="shared" si="55"/>
        <v>21.897255660714286</v>
      </c>
      <c r="F111" s="82">
        <f t="shared" si="56"/>
        <v>19.598043816339288</v>
      </c>
      <c r="G111" s="77">
        <f t="shared" si="57"/>
        <v>20.364447764464288</v>
      </c>
      <c r="H111" s="78">
        <f t="shared" si="58"/>
        <v>21.130851712589287</v>
      </c>
      <c r="I111" s="83">
        <f t="shared" si="53"/>
        <v>21.897255660714286</v>
      </c>
      <c r="J111" s="78">
        <f t="shared" si="59"/>
        <v>22.663659608839286</v>
      </c>
      <c r="K111" s="78">
        <f t="shared" si="60"/>
        <v>23.430063556964289</v>
      </c>
      <c r="L111" s="78">
        <f t="shared" si="61"/>
        <v>24.196467505089284</v>
      </c>
      <c r="M111" s="78">
        <f t="shared" si="62"/>
        <v>24.962871453214284</v>
      </c>
      <c r="N111" s="78">
        <f t="shared" si="63"/>
        <v>25.729275401339287</v>
      </c>
      <c r="O111" s="78">
        <f t="shared" si="64"/>
        <v>26.495679349464286</v>
      </c>
      <c r="P111" s="77">
        <f t="shared" si="65"/>
        <v>27.262083297589289</v>
      </c>
      <c r="Q111" s="77">
        <f t="shared" si="66"/>
        <v>28.028487245714288</v>
      </c>
      <c r="R111" s="77">
        <f t="shared" si="67"/>
        <v>28.794891193839284</v>
      </c>
      <c r="S111" s="77">
        <f t="shared" si="68"/>
        <v>29.561295141964287</v>
      </c>
      <c r="T111" s="79">
        <f t="shared" si="69"/>
        <v>30.108726533482145</v>
      </c>
      <c r="U111" s="79">
        <f t="shared" si="70"/>
        <v>30.656157924999999</v>
      </c>
      <c r="V111" s="79">
        <f t="shared" si="71"/>
        <v>30.929873620758933</v>
      </c>
      <c r="W111" s="79">
        <f t="shared" si="72"/>
        <v>31.20358931651786</v>
      </c>
      <c r="X111" s="79">
        <f t="shared" si="73"/>
        <v>31.477305012276787</v>
      </c>
      <c r="Y111" s="79">
        <f t="shared" si="74"/>
        <v>31.751020708035714</v>
      </c>
      <c r="Z111" s="79">
        <f t="shared" si="75"/>
        <v>32.024736403794641</v>
      </c>
      <c r="AA111" s="79">
        <f t="shared" si="76"/>
        <v>32.298452099553572</v>
      </c>
      <c r="AB111" s="79">
        <f t="shared" si="77"/>
        <v>32.572167795312502</v>
      </c>
      <c r="AC111" s="79">
        <f t="shared" si="78"/>
        <v>32.845883491071433</v>
      </c>
      <c r="AD111" s="80">
        <v>6</v>
      </c>
    </row>
    <row r="112" spans="1:36" ht="12" customHeight="1" x14ac:dyDescent="0.3">
      <c r="A112" s="81">
        <v>7</v>
      </c>
      <c r="B112" s="75">
        <v>38119</v>
      </c>
      <c r="C112" s="75">
        <f t="shared" si="54"/>
        <v>37433</v>
      </c>
      <c r="D112" s="76">
        <f t="shared" si="52"/>
        <v>50837.671182999999</v>
      </c>
      <c r="E112" s="76">
        <f t="shared" si="55"/>
        <v>22.858416886904759</v>
      </c>
      <c r="F112" s="82">
        <f t="shared" si="56"/>
        <v>20.45828311377976</v>
      </c>
      <c r="G112" s="78">
        <f t="shared" si="57"/>
        <v>21.258327704821429</v>
      </c>
      <c r="H112" s="78">
        <f t="shared" si="58"/>
        <v>22.058372295863091</v>
      </c>
      <c r="I112" s="83">
        <f t="shared" si="53"/>
        <v>22.858416886904759</v>
      </c>
      <c r="J112" s="78">
        <f t="shared" si="59"/>
        <v>23.658461477946425</v>
      </c>
      <c r="K112" s="78">
        <f t="shared" si="60"/>
        <v>24.458506068988093</v>
      </c>
      <c r="L112" s="78">
        <f t="shared" si="61"/>
        <v>25.258550660029758</v>
      </c>
      <c r="M112" s="78">
        <f t="shared" si="62"/>
        <v>26.058595251071424</v>
      </c>
      <c r="N112" s="78">
        <f t="shared" si="63"/>
        <v>26.858639842113092</v>
      </c>
      <c r="O112" s="78">
        <f t="shared" si="64"/>
        <v>27.658684433154757</v>
      </c>
      <c r="P112" s="77">
        <f t="shared" si="65"/>
        <v>28.45872902419643</v>
      </c>
      <c r="Q112" s="77">
        <f t="shared" si="66"/>
        <v>29.258773615238091</v>
      </c>
      <c r="R112" s="77">
        <f t="shared" si="67"/>
        <v>30.058818206279756</v>
      </c>
      <c r="S112" s="77">
        <f t="shared" si="68"/>
        <v>30.858862797321429</v>
      </c>
      <c r="T112" s="79">
        <f t="shared" si="69"/>
        <v>31.430323219494046</v>
      </c>
      <c r="U112" s="79">
        <f t="shared" si="70"/>
        <v>32.001783641666663</v>
      </c>
      <c r="V112" s="79">
        <f t="shared" si="71"/>
        <v>32.287513852752973</v>
      </c>
      <c r="W112" s="79">
        <f t="shared" si="72"/>
        <v>32.573244063839283</v>
      </c>
      <c r="X112" s="79">
        <f t="shared" si="73"/>
        <v>32.858974274925593</v>
      </c>
      <c r="Y112" s="79">
        <f t="shared" si="74"/>
        <v>33.144704486011904</v>
      </c>
      <c r="Z112" s="79">
        <f t="shared" si="75"/>
        <v>33.430434697098207</v>
      </c>
      <c r="AA112" s="79">
        <f t="shared" si="76"/>
        <v>33.716164908184524</v>
      </c>
      <c r="AB112" s="79">
        <f t="shared" si="77"/>
        <v>34.001895119270827</v>
      </c>
      <c r="AC112" s="79">
        <f t="shared" si="78"/>
        <v>34.287625330357137</v>
      </c>
      <c r="AD112" s="80">
        <v>7</v>
      </c>
    </row>
    <row r="113" spans="1:30" ht="12" customHeight="1" x14ac:dyDescent="0.3">
      <c r="A113" s="81">
        <v>8</v>
      </c>
      <c r="B113" s="75">
        <v>39827</v>
      </c>
      <c r="C113" s="75">
        <f t="shared" si="54"/>
        <v>39110</v>
      </c>
      <c r="D113" s="76">
        <f t="shared" si="52"/>
        <v>53115.557339000006</v>
      </c>
      <c r="E113" s="76">
        <f t="shared" si="55"/>
        <v>23.88247494047619</v>
      </c>
      <c r="F113" s="83">
        <f t="shared" si="56"/>
        <v>21.374815071726189</v>
      </c>
      <c r="G113" s="78">
        <f t="shared" si="57"/>
        <v>22.210701694642857</v>
      </c>
      <c r="H113" s="78">
        <f t="shared" si="58"/>
        <v>23.046588317559522</v>
      </c>
      <c r="I113" s="83">
        <f t="shared" si="53"/>
        <v>23.88247494047619</v>
      </c>
      <c r="J113" s="78">
        <f t="shared" si="59"/>
        <v>24.718361563392854</v>
      </c>
      <c r="K113" s="78">
        <f t="shared" si="60"/>
        <v>25.554248186309525</v>
      </c>
      <c r="L113" s="78">
        <f t="shared" si="61"/>
        <v>26.39013480922619</v>
      </c>
      <c r="M113" s="78">
        <f t="shared" si="62"/>
        <v>27.226021432142854</v>
      </c>
      <c r="N113" s="78">
        <f t="shared" si="63"/>
        <v>28.061908055059522</v>
      </c>
      <c r="O113" s="78">
        <f t="shared" si="64"/>
        <v>28.89779467797619</v>
      </c>
      <c r="P113" s="77">
        <f t="shared" si="65"/>
        <v>29.733681300892858</v>
      </c>
      <c r="Q113" s="77">
        <f t="shared" si="66"/>
        <v>30.569567923809522</v>
      </c>
      <c r="R113" s="77">
        <f t="shared" si="67"/>
        <v>31.405454546726187</v>
      </c>
      <c r="S113" s="77">
        <f t="shared" si="68"/>
        <v>32.241341169642858</v>
      </c>
      <c r="T113" s="79">
        <f t="shared" si="69"/>
        <v>32.838403043154763</v>
      </c>
      <c r="U113" s="79">
        <f t="shared" si="70"/>
        <v>33.43546491666666</v>
      </c>
      <c r="V113" s="79">
        <f t="shared" si="71"/>
        <v>33.73399585342262</v>
      </c>
      <c r="W113" s="79">
        <f t="shared" si="72"/>
        <v>34.032526790178572</v>
      </c>
      <c r="X113" s="79">
        <f t="shared" si="73"/>
        <v>34.331057726934525</v>
      </c>
      <c r="Y113" s="79">
        <f t="shared" si="74"/>
        <v>34.629588663690477</v>
      </c>
      <c r="Z113" s="79">
        <f t="shared" si="75"/>
        <v>34.928119600446422</v>
      </c>
      <c r="AA113" s="79">
        <f t="shared" si="76"/>
        <v>35.226650537202381</v>
      </c>
      <c r="AB113" s="79">
        <f t="shared" si="77"/>
        <v>35.525181473958334</v>
      </c>
      <c r="AC113" s="79">
        <f t="shared" si="78"/>
        <v>35.823712410714286</v>
      </c>
      <c r="AD113" s="80">
        <v>8</v>
      </c>
    </row>
    <row r="114" spans="1:30" ht="12" customHeight="1" x14ac:dyDescent="0.3">
      <c r="A114" s="81">
        <v>9</v>
      </c>
      <c r="B114" s="75">
        <v>41663</v>
      </c>
      <c r="C114" s="75">
        <f t="shared" si="54"/>
        <v>40913</v>
      </c>
      <c r="D114" s="76">
        <f t="shared" si="52"/>
        <v>55564.151591000002</v>
      </c>
      <c r="E114" s="76">
        <f t="shared" si="55"/>
        <v>24.983474744047623</v>
      </c>
      <c r="F114" s="82">
        <f t="shared" si="56"/>
        <v>22.360209895922623</v>
      </c>
      <c r="G114" s="77">
        <f t="shared" si="57"/>
        <v>23.234631511964292</v>
      </c>
      <c r="H114" s="77">
        <f t="shared" si="58"/>
        <v>24.109053128005954</v>
      </c>
      <c r="I114" s="82">
        <f t="shared" si="53"/>
        <v>24.983474744047623</v>
      </c>
      <c r="J114" s="77">
        <f t="shared" si="59"/>
        <v>25.857896360089288</v>
      </c>
      <c r="K114" s="77">
        <f t="shared" si="60"/>
        <v>26.732317976130958</v>
      </c>
      <c r="L114" s="77">
        <f t="shared" si="61"/>
        <v>27.606739592172623</v>
      </c>
      <c r="M114" s="77">
        <f t="shared" si="62"/>
        <v>28.481161208214289</v>
      </c>
      <c r="N114" s="77">
        <f t="shared" si="63"/>
        <v>29.355582824255958</v>
      </c>
      <c r="O114" s="77">
        <f t="shared" si="64"/>
        <v>30.230004440297623</v>
      </c>
      <c r="P114" s="77">
        <f t="shared" si="65"/>
        <v>31.104426056339292</v>
      </c>
      <c r="Q114" s="77">
        <f t="shared" si="66"/>
        <v>31.978847672380958</v>
      </c>
      <c r="R114" s="77">
        <f t="shared" si="67"/>
        <v>32.853269288422624</v>
      </c>
      <c r="S114" s="77">
        <f t="shared" si="68"/>
        <v>33.727690904464296</v>
      </c>
      <c r="T114" s="79">
        <f t="shared" si="69"/>
        <v>34.352277773065481</v>
      </c>
      <c r="U114" s="79">
        <f t="shared" si="70"/>
        <v>34.976864641666673</v>
      </c>
      <c r="V114" s="79">
        <f t="shared" si="71"/>
        <v>35.289158075967272</v>
      </c>
      <c r="W114" s="79">
        <f t="shared" si="72"/>
        <v>35.601451510267864</v>
      </c>
      <c r="X114" s="79">
        <f t="shared" si="73"/>
        <v>35.913744944568457</v>
      </c>
      <c r="Y114" s="79">
        <f t="shared" si="74"/>
        <v>36.226038378869049</v>
      </c>
      <c r="Z114" s="79">
        <f t="shared" si="75"/>
        <v>36.538331813169648</v>
      </c>
      <c r="AA114" s="79">
        <f t="shared" si="76"/>
        <v>36.850625247470248</v>
      </c>
      <c r="AB114" s="79">
        <f t="shared" si="77"/>
        <v>37.16291868177084</v>
      </c>
      <c r="AC114" s="79">
        <f t="shared" si="78"/>
        <v>37.475212116071432</v>
      </c>
      <c r="AD114" s="80">
        <v>9</v>
      </c>
    </row>
    <row r="115" spans="1:30" ht="12" customHeight="1" x14ac:dyDescent="0.3">
      <c r="A115" s="81">
        <v>10</v>
      </c>
      <c r="B115" s="75">
        <v>43630</v>
      </c>
      <c r="C115" s="75">
        <f t="shared" si="54"/>
        <v>42845</v>
      </c>
      <c r="D115" s="76">
        <f t="shared" si="52"/>
        <v>58187.45491</v>
      </c>
      <c r="E115" s="76">
        <f t="shared" si="55"/>
        <v>26.163248244047619</v>
      </c>
      <c r="F115" s="82">
        <f t="shared" si="56"/>
        <v>23.416107178422621</v>
      </c>
      <c r="G115" s="77">
        <f t="shared" si="57"/>
        <v>24.331820866964286</v>
      </c>
      <c r="H115" s="77">
        <f t="shared" si="58"/>
        <v>25.24753455550595</v>
      </c>
      <c r="I115" s="82">
        <f t="shared" si="53"/>
        <v>26.163248244047619</v>
      </c>
      <c r="J115" s="77">
        <f t="shared" si="59"/>
        <v>27.078961932589284</v>
      </c>
      <c r="K115" s="77">
        <f t="shared" si="60"/>
        <v>27.994675621130956</v>
      </c>
      <c r="L115" s="77">
        <f t="shared" si="61"/>
        <v>28.910389309672617</v>
      </c>
      <c r="M115" s="77">
        <f t="shared" si="62"/>
        <v>29.826102998214282</v>
      </c>
      <c r="N115" s="77">
        <f t="shared" si="63"/>
        <v>30.741816686755953</v>
      </c>
      <c r="O115" s="77">
        <f t="shared" si="64"/>
        <v>31.657530375297618</v>
      </c>
      <c r="P115" s="77">
        <f t="shared" si="65"/>
        <v>32.57324406383929</v>
      </c>
      <c r="Q115" s="77">
        <f t="shared" si="66"/>
        <v>33.488957752380955</v>
      </c>
      <c r="R115" s="77">
        <f t="shared" si="67"/>
        <v>34.40467144092262</v>
      </c>
      <c r="S115" s="77">
        <f t="shared" si="68"/>
        <v>35.320385129464285</v>
      </c>
      <c r="T115" s="79">
        <f t="shared" si="69"/>
        <v>35.974466335565474</v>
      </c>
      <c r="U115" s="79">
        <f t="shared" si="70"/>
        <v>36.628547541666663</v>
      </c>
      <c r="V115" s="79">
        <f t="shared" si="71"/>
        <v>36.955588144717261</v>
      </c>
      <c r="W115" s="79">
        <f t="shared" si="72"/>
        <v>37.282628747767859</v>
      </c>
      <c r="X115" s="79">
        <f t="shared" si="73"/>
        <v>37.60966935081845</v>
      </c>
      <c r="Y115" s="79">
        <f t="shared" si="74"/>
        <v>37.936709953869048</v>
      </c>
      <c r="Z115" s="79">
        <f t="shared" si="75"/>
        <v>38.263750556919639</v>
      </c>
      <c r="AA115" s="79">
        <f t="shared" si="76"/>
        <v>38.590791159970237</v>
      </c>
      <c r="AB115" s="79">
        <f t="shared" si="77"/>
        <v>38.917831763020835</v>
      </c>
      <c r="AC115" s="79">
        <f t="shared" si="78"/>
        <v>39.244872366071426</v>
      </c>
      <c r="AD115" s="80">
        <v>10</v>
      </c>
    </row>
    <row r="116" spans="1:30" ht="12" customHeight="1" x14ac:dyDescent="0.3">
      <c r="A116" s="81">
        <v>11</v>
      </c>
      <c r="B116" s="75">
        <v>45731</v>
      </c>
      <c r="C116" s="75">
        <f t="shared" si="54"/>
        <v>44908</v>
      </c>
      <c r="D116" s="76">
        <f t="shared" si="52"/>
        <v>60989.468267000004</v>
      </c>
      <c r="E116" s="76">
        <f t="shared" si="55"/>
        <v>27.423016738095239</v>
      </c>
      <c r="F116" s="82">
        <f t="shared" si="56"/>
        <v>24.543599980595239</v>
      </c>
      <c r="G116" s="77">
        <f t="shared" si="57"/>
        <v>25.503405566428572</v>
      </c>
      <c r="H116" s="77">
        <f t="shared" si="58"/>
        <v>26.463211152261906</v>
      </c>
      <c r="I116" s="82">
        <f t="shared" si="53"/>
        <v>27.423016738095239</v>
      </c>
      <c r="J116" s="77">
        <f t="shared" si="59"/>
        <v>28.382822323928568</v>
      </c>
      <c r="K116" s="77">
        <f t="shared" si="60"/>
        <v>29.342627909761909</v>
      </c>
      <c r="L116" s="77">
        <f t="shared" si="61"/>
        <v>30.302433495595238</v>
      </c>
      <c r="M116" s="77">
        <f t="shared" si="62"/>
        <v>31.262239081428568</v>
      </c>
      <c r="N116" s="77">
        <f t="shared" si="63"/>
        <v>32.222044667261905</v>
      </c>
      <c r="O116" s="77">
        <f t="shared" si="64"/>
        <v>33.181850253095234</v>
      </c>
      <c r="P116" s="77">
        <f t="shared" si="65"/>
        <v>34.141655838928578</v>
      </c>
      <c r="Q116" s="77">
        <f t="shared" si="66"/>
        <v>35.101461424761908</v>
      </c>
      <c r="R116" s="77">
        <f t="shared" si="67"/>
        <v>36.061267010595238</v>
      </c>
      <c r="S116" s="77">
        <f t="shared" si="68"/>
        <v>37.021072596428574</v>
      </c>
      <c r="T116" s="79">
        <f t="shared" si="69"/>
        <v>37.706648014880955</v>
      </c>
      <c r="U116" s="79">
        <f t="shared" si="70"/>
        <v>38.392223433333335</v>
      </c>
      <c r="V116" s="79">
        <f t="shared" si="71"/>
        <v>38.735011142559529</v>
      </c>
      <c r="W116" s="79">
        <f t="shared" si="72"/>
        <v>39.077798851785715</v>
      </c>
      <c r="X116" s="79">
        <f t="shared" si="73"/>
        <v>39.420586561011909</v>
      </c>
      <c r="Y116" s="79">
        <f t="shared" si="74"/>
        <v>39.763374270238096</v>
      </c>
      <c r="Z116" s="79">
        <f t="shared" si="75"/>
        <v>40.106161979464282</v>
      </c>
      <c r="AA116" s="79">
        <f t="shared" si="76"/>
        <v>40.448949688690483</v>
      </c>
      <c r="AB116" s="79">
        <f t="shared" si="77"/>
        <v>40.79173739791667</v>
      </c>
      <c r="AC116" s="79">
        <f t="shared" si="78"/>
        <v>41.134525107142856</v>
      </c>
      <c r="AD116" s="80">
        <v>11</v>
      </c>
    </row>
    <row r="117" spans="1:30" ht="12" customHeight="1" x14ac:dyDescent="0.3">
      <c r="A117" s="81">
        <v>12</v>
      </c>
      <c r="B117" s="75">
        <v>47966</v>
      </c>
      <c r="C117" s="75">
        <f t="shared" si="54"/>
        <v>47103</v>
      </c>
      <c r="D117" s="76">
        <f t="shared" si="52"/>
        <v>63970.191661999997</v>
      </c>
      <c r="E117" s="76">
        <f t="shared" si="55"/>
        <v>28.763390874999999</v>
      </c>
      <c r="F117" s="82">
        <f t="shared" si="56"/>
        <v>25.743234833125001</v>
      </c>
      <c r="G117" s="77">
        <f t="shared" si="57"/>
        <v>26.74995351375</v>
      </c>
      <c r="H117" s="77">
        <f t="shared" si="58"/>
        <v>27.756672194375</v>
      </c>
      <c r="I117" s="82">
        <f t="shared" si="53"/>
        <v>28.763390874999999</v>
      </c>
      <c r="J117" s="77">
        <f t="shared" si="59"/>
        <v>29.770109555624998</v>
      </c>
      <c r="K117" s="77">
        <f t="shared" si="60"/>
        <v>30.776828236250001</v>
      </c>
      <c r="L117" s="77">
        <f t="shared" si="61"/>
        <v>31.783546916874997</v>
      </c>
      <c r="M117" s="77">
        <f t="shared" si="62"/>
        <v>32.790265597499996</v>
      </c>
      <c r="N117" s="77">
        <f t="shared" si="63"/>
        <v>33.796984278125002</v>
      </c>
      <c r="O117" s="77">
        <f t="shared" si="64"/>
        <v>34.803702958749994</v>
      </c>
      <c r="P117" s="77">
        <f t="shared" si="65"/>
        <v>35.810421639375001</v>
      </c>
      <c r="Q117" s="77">
        <f t="shared" si="66"/>
        <v>36.81714032</v>
      </c>
      <c r="R117" s="77">
        <f t="shared" si="67"/>
        <v>37.823859000624999</v>
      </c>
      <c r="S117" s="77">
        <f t="shared" si="68"/>
        <v>38.830577681249999</v>
      </c>
      <c r="T117" s="79">
        <f t="shared" si="69"/>
        <v>39.549662453124995</v>
      </c>
      <c r="U117" s="79">
        <f t="shared" si="70"/>
        <v>40.268747224999998</v>
      </c>
      <c r="V117" s="79">
        <f t="shared" si="71"/>
        <v>40.6282896109375</v>
      </c>
      <c r="W117" s="79">
        <f t="shared" si="72"/>
        <v>40.987831996875002</v>
      </c>
      <c r="X117" s="79">
        <f t="shared" si="73"/>
        <v>41.347374382812497</v>
      </c>
      <c r="Y117" s="79">
        <f t="shared" si="74"/>
        <v>41.706916768749998</v>
      </c>
      <c r="Z117" s="79">
        <f t="shared" si="75"/>
        <v>42.066459154687493</v>
      </c>
      <c r="AA117" s="79">
        <f t="shared" si="76"/>
        <v>42.426001540625002</v>
      </c>
      <c r="AB117" s="79">
        <f t="shared" si="77"/>
        <v>42.785543926562497</v>
      </c>
      <c r="AC117" s="79">
        <f t="shared" si="78"/>
        <v>43.145086312499998</v>
      </c>
      <c r="AD117" s="80">
        <v>12</v>
      </c>
    </row>
    <row r="118" spans="1:30" ht="12" customHeight="1" x14ac:dyDescent="0.3">
      <c r="A118" s="81">
        <v>13</v>
      </c>
      <c r="B118" s="75">
        <v>50342</v>
      </c>
      <c r="C118" s="75">
        <f t="shared" si="54"/>
        <v>49436</v>
      </c>
      <c r="D118" s="76">
        <f t="shared" si="52"/>
        <v>67138.960694000009</v>
      </c>
      <c r="E118" s="76">
        <f t="shared" si="55"/>
        <v>30.188034547619054</v>
      </c>
      <c r="F118" s="82">
        <f t="shared" si="56"/>
        <v>27.018290920119053</v>
      </c>
      <c r="G118" s="77">
        <f t="shared" si="57"/>
        <v>28.074872129285723</v>
      </c>
      <c r="H118" s="77">
        <f t="shared" si="58"/>
        <v>29.131453338452385</v>
      </c>
      <c r="I118" s="82">
        <f t="shared" si="53"/>
        <v>30.188034547619054</v>
      </c>
      <c r="J118" s="77">
        <f t="shared" si="59"/>
        <v>31.24461575678572</v>
      </c>
      <c r="K118" s="77">
        <f t="shared" si="60"/>
        <v>32.301196965952393</v>
      </c>
      <c r="L118" s="77">
        <f t="shared" si="61"/>
        <v>33.357778175119051</v>
      </c>
      <c r="M118" s="77">
        <f t="shared" si="62"/>
        <v>34.414359384285717</v>
      </c>
      <c r="N118" s="77">
        <f t="shared" si="63"/>
        <v>35.47094059345239</v>
      </c>
      <c r="O118" s="77">
        <f t="shared" si="64"/>
        <v>36.527521802619056</v>
      </c>
      <c r="P118" s="77">
        <f t="shared" si="65"/>
        <v>37.584103011785729</v>
      </c>
      <c r="Q118" s="77">
        <f t="shared" si="66"/>
        <v>38.640684220952387</v>
      </c>
      <c r="R118" s="77">
        <f t="shared" si="67"/>
        <v>39.697265430119053</v>
      </c>
      <c r="S118" s="77">
        <f t="shared" si="68"/>
        <v>40.753846639285726</v>
      </c>
      <c r="T118" s="79">
        <f t="shared" si="69"/>
        <v>41.508547502976199</v>
      </c>
      <c r="U118" s="79">
        <f t="shared" si="70"/>
        <v>42.263248366666673</v>
      </c>
      <c r="V118" s="79">
        <f t="shared" si="71"/>
        <v>42.640598798511917</v>
      </c>
      <c r="W118" s="79">
        <f t="shared" si="72"/>
        <v>43.017949230357154</v>
      </c>
      <c r="X118" s="79">
        <f t="shared" si="73"/>
        <v>43.39529966220239</v>
      </c>
      <c r="Y118" s="79">
        <f t="shared" si="74"/>
        <v>43.772650094047627</v>
      </c>
      <c r="Z118" s="79">
        <f t="shared" si="75"/>
        <v>44.150000525892864</v>
      </c>
      <c r="AA118" s="79">
        <f t="shared" si="76"/>
        <v>44.527350957738108</v>
      </c>
      <c r="AB118" s="79">
        <f t="shared" si="77"/>
        <v>44.904701389583344</v>
      </c>
      <c r="AC118" s="79">
        <f t="shared" si="78"/>
        <v>45.282051821428581</v>
      </c>
      <c r="AD118" s="80">
        <v>13</v>
      </c>
    </row>
    <row r="119" spans="1:30" ht="12" customHeight="1" x14ac:dyDescent="0.3">
      <c r="A119" s="81">
        <v>14</v>
      </c>
      <c r="B119" s="75">
        <v>52859</v>
      </c>
      <c r="C119" s="75">
        <f t="shared" si="54"/>
        <v>51908</v>
      </c>
      <c r="D119" s="76">
        <f t="shared" si="52"/>
        <v>70495.775363000008</v>
      </c>
      <c r="E119" s="76">
        <f t="shared" si="55"/>
        <v>31.697558404761907</v>
      </c>
      <c r="F119" s="82">
        <f t="shared" si="56"/>
        <v>28.369314772261905</v>
      </c>
      <c r="G119" s="77">
        <f t="shared" si="57"/>
        <v>29.478729316428574</v>
      </c>
      <c r="H119" s="77">
        <f t="shared" si="58"/>
        <v>30.588143860595238</v>
      </c>
      <c r="I119" s="82">
        <f t="shared" si="53"/>
        <v>31.697558404761907</v>
      </c>
      <c r="J119" s="77">
        <f t="shared" si="59"/>
        <v>32.806972948928568</v>
      </c>
      <c r="K119" s="77">
        <f t="shared" si="60"/>
        <v>33.916387493095243</v>
      </c>
      <c r="L119" s="77">
        <f t="shared" si="61"/>
        <v>35.025802037261904</v>
      </c>
      <c r="M119" s="77">
        <f t="shared" si="62"/>
        <v>36.135216581428573</v>
      </c>
      <c r="N119" s="77">
        <f t="shared" si="63"/>
        <v>37.244631125595241</v>
      </c>
      <c r="O119" s="77">
        <f t="shared" si="64"/>
        <v>38.354045669761909</v>
      </c>
      <c r="P119" s="77">
        <f t="shared" si="65"/>
        <v>39.463460213928578</v>
      </c>
      <c r="Q119" s="77">
        <f t="shared" si="66"/>
        <v>40.572874758095239</v>
      </c>
      <c r="R119" s="77">
        <f t="shared" si="67"/>
        <v>41.682289302261907</v>
      </c>
      <c r="S119" s="77">
        <f t="shared" si="68"/>
        <v>42.791703846428575</v>
      </c>
      <c r="T119" s="79">
        <f t="shared" si="69"/>
        <v>43.584142806547618</v>
      </c>
      <c r="U119" s="79">
        <f t="shared" si="70"/>
        <v>44.376581766666668</v>
      </c>
      <c r="V119" s="79">
        <f t="shared" si="71"/>
        <v>44.772801246726196</v>
      </c>
      <c r="W119" s="79">
        <f t="shared" si="72"/>
        <v>45.169020726785718</v>
      </c>
      <c r="X119" s="79">
        <f t="shared" si="73"/>
        <v>45.565240206845239</v>
      </c>
      <c r="Y119" s="79">
        <f t="shared" si="74"/>
        <v>45.96145968690476</v>
      </c>
      <c r="Z119" s="79">
        <f t="shared" si="75"/>
        <v>46.357679166964289</v>
      </c>
      <c r="AA119" s="79">
        <f t="shared" si="76"/>
        <v>46.753898647023817</v>
      </c>
      <c r="AB119" s="79">
        <f t="shared" si="77"/>
        <v>47.150118127083338</v>
      </c>
      <c r="AC119" s="79">
        <f t="shared" si="78"/>
        <v>47.54633760714286</v>
      </c>
      <c r="AD119" s="80">
        <v>14</v>
      </c>
    </row>
    <row r="120" spans="1:30" ht="12" customHeight="1" x14ac:dyDescent="0.3">
      <c r="A120" s="81">
        <v>15</v>
      </c>
      <c r="B120" s="75">
        <v>55521</v>
      </c>
      <c r="C120" s="75">
        <f t="shared" si="54"/>
        <v>54522</v>
      </c>
      <c r="D120" s="76">
        <f t="shared" si="52"/>
        <v>74045.970297000007</v>
      </c>
      <c r="E120" s="76">
        <f t="shared" si="55"/>
        <v>33.293794392857144</v>
      </c>
      <c r="F120" s="82">
        <f t="shared" si="56"/>
        <v>29.797945981607146</v>
      </c>
      <c r="G120" s="77">
        <f t="shared" si="57"/>
        <v>30.963228785357146</v>
      </c>
      <c r="H120" s="77">
        <f t="shared" si="58"/>
        <v>32.128511589107141</v>
      </c>
      <c r="I120" s="82">
        <f t="shared" si="53"/>
        <v>33.293794392857144</v>
      </c>
      <c r="J120" s="77">
        <f t="shared" si="59"/>
        <v>34.45907719660714</v>
      </c>
      <c r="K120" s="77">
        <f t="shared" si="60"/>
        <v>35.624360000357143</v>
      </c>
      <c r="L120" s="77">
        <f t="shared" si="61"/>
        <v>36.789642804107146</v>
      </c>
      <c r="M120" s="77">
        <f t="shared" si="62"/>
        <v>37.954925607857142</v>
      </c>
      <c r="N120" s="77">
        <f t="shared" si="63"/>
        <v>39.120208411607145</v>
      </c>
      <c r="O120" s="77">
        <f t="shared" si="64"/>
        <v>40.285491215357141</v>
      </c>
      <c r="P120" s="77">
        <f t="shared" si="65"/>
        <v>41.450774019107151</v>
      </c>
      <c r="Q120" s="77">
        <f t="shared" si="66"/>
        <v>42.616056822857146</v>
      </c>
      <c r="R120" s="77">
        <f t="shared" si="67"/>
        <v>43.781339626607142</v>
      </c>
      <c r="S120" s="77">
        <f t="shared" si="68"/>
        <v>44.946622430357145</v>
      </c>
      <c r="T120" s="79">
        <f t="shared" si="69"/>
        <v>45.778967290178571</v>
      </c>
      <c r="U120" s="79">
        <f t="shared" si="70"/>
        <v>46.611312149999996</v>
      </c>
      <c r="V120" s="79">
        <f t="shared" si="71"/>
        <v>47.02748457991072</v>
      </c>
      <c r="W120" s="79">
        <f t="shared" si="72"/>
        <v>47.443657009821429</v>
      </c>
      <c r="X120" s="79">
        <f t="shared" si="73"/>
        <v>47.859829439732145</v>
      </c>
      <c r="Y120" s="79">
        <f t="shared" si="74"/>
        <v>48.276001869642855</v>
      </c>
      <c r="Z120" s="79">
        <f t="shared" si="75"/>
        <v>48.692174299553571</v>
      </c>
      <c r="AA120" s="79">
        <f t="shared" si="76"/>
        <v>49.108346729464287</v>
      </c>
      <c r="AB120" s="79">
        <f t="shared" si="77"/>
        <v>49.524519159375004</v>
      </c>
      <c r="AC120" s="79">
        <f t="shared" si="78"/>
        <v>49.94069158928572</v>
      </c>
      <c r="AD120" s="80">
        <v>15</v>
      </c>
    </row>
    <row r="121" spans="1:30" ht="12" customHeight="1" x14ac:dyDescent="0.3">
      <c r="A121" s="81">
        <v>16</v>
      </c>
      <c r="B121" s="75">
        <v>58330</v>
      </c>
      <c r="C121" s="75">
        <f t="shared" si="54"/>
        <v>57280</v>
      </c>
      <c r="D121" s="76">
        <f t="shared" si="52"/>
        <v>77792.212809999997</v>
      </c>
      <c r="E121" s="76">
        <f t="shared" si="55"/>
        <v>34.977963809523807</v>
      </c>
      <c r="F121" s="82">
        <f t="shared" si="56"/>
        <v>31.305277609523809</v>
      </c>
      <c r="G121" s="77">
        <f t="shared" si="57"/>
        <v>32.52950634285714</v>
      </c>
      <c r="H121" s="77">
        <f t="shared" si="58"/>
        <v>33.753735076190473</v>
      </c>
      <c r="I121" s="82">
        <f t="shared" si="53"/>
        <v>34.977963809523807</v>
      </c>
      <c r="J121" s="77">
        <f t="shared" si="59"/>
        <v>36.202192542857141</v>
      </c>
      <c r="K121" s="77">
        <f t="shared" si="60"/>
        <v>37.426421276190474</v>
      </c>
      <c r="L121" s="77">
        <f t="shared" si="61"/>
        <v>38.650650009523808</v>
      </c>
      <c r="M121" s="77">
        <f t="shared" si="62"/>
        <v>39.874878742857135</v>
      </c>
      <c r="N121" s="77">
        <f t="shared" si="63"/>
        <v>41.099107476190476</v>
      </c>
      <c r="O121" s="77">
        <f t="shared" si="64"/>
        <v>42.323336209523802</v>
      </c>
      <c r="P121" s="77">
        <f t="shared" si="65"/>
        <v>43.547564942857143</v>
      </c>
      <c r="Q121" s="77">
        <f t="shared" si="66"/>
        <v>44.771793676190477</v>
      </c>
      <c r="R121" s="77">
        <f t="shared" si="67"/>
        <v>45.996022409523803</v>
      </c>
      <c r="S121" s="77">
        <f t="shared" si="68"/>
        <v>47.220251142857144</v>
      </c>
      <c r="T121" s="79">
        <f t="shared" si="69"/>
        <v>48.094700238095236</v>
      </c>
      <c r="U121" s="79">
        <f t="shared" si="70"/>
        <v>48.969149333333327</v>
      </c>
      <c r="V121" s="79">
        <f t="shared" si="71"/>
        <v>49.40637388095238</v>
      </c>
      <c r="W121" s="79">
        <f t="shared" si="72"/>
        <v>49.843598428571426</v>
      </c>
      <c r="X121" s="79">
        <f t="shared" si="73"/>
        <v>50.280822976190471</v>
      </c>
      <c r="Y121" s="79">
        <f t="shared" si="74"/>
        <v>50.718047523809517</v>
      </c>
      <c r="Z121" s="79">
        <f t="shared" si="75"/>
        <v>51.155272071428563</v>
      </c>
      <c r="AA121" s="79">
        <f t="shared" si="76"/>
        <v>51.592496619047616</v>
      </c>
      <c r="AB121" s="79">
        <f t="shared" si="77"/>
        <v>52.029721166666661</v>
      </c>
      <c r="AC121" s="79">
        <f t="shared" si="78"/>
        <v>52.466945714285714</v>
      </c>
      <c r="AD121" s="80">
        <v>16</v>
      </c>
    </row>
    <row r="122" spans="1:30" ht="12" customHeight="1" x14ac:dyDescent="0.3">
      <c r="A122" s="81">
        <v>17</v>
      </c>
      <c r="B122" s="75">
        <v>61288</v>
      </c>
      <c r="C122" s="75">
        <f t="shared" si="54"/>
        <v>60185</v>
      </c>
      <c r="D122" s="76">
        <f t="shared" si="52"/>
        <v>81737.170215999999</v>
      </c>
      <c r="E122" s="76">
        <f t="shared" si="55"/>
        <v>36.751898601190476</v>
      </c>
      <c r="F122" s="82">
        <f t="shared" si="56"/>
        <v>32.892949248065477</v>
      </c>
      <c r="G122" s="77">
        <f t="shared" si="57"/>
        <v>34.179265699107141</v>
      </c>
      <c r="H122" s="77">
        <f t="shared" si="58"/>
        <v>35.465582150148805</v>
      </c>
      <c r="I122" s="82">
        <f t="shared" si="53"/>
        <v>36.751898601190476</v>
      </c>
      <c r="J122" s="77">
        <f t="shared" si="59"/>
        <v>38.03821505223214</v>
      </c>
      <c r="K122" s="77">
        <f t="shared" si="60"/>
        <v>39.324531503273811</v>
      </c>
      <c r="L122" s="77">
        <f t="shared" si="61"/>
        <v>40.610847954315474</v>
      </c>
      <c r="M122" s="77">
        <f t="shared" si="62"/>
        <v>41.897164405357138</v>
      </c>
      <c r="N122" s="77">
        <f t="shared" si="63"/>
        <v>43.183480856398809</v>
      </c>
      <c r="O122" s="77">
        <f t="shared" si="64"/>
        <v>44.469797307440473</v>
      </c>
      <c r="P122" s="77">
        <f t="shared" si="65"/>
        <v>45.756113758482144</v>
      </c>
      <c r="Q122" s="77">
        <f t="shared" si="66"/>
        <v>47.042430209523808</v>
      </c>
      <c r="R122" s="77">
        <f t="shared" si="67"/>
        <v>48.328746660565471</v>
      </c>
      <c r="S122" s="77">
        <f t="shared" si="68"/>
        <v>49.615063111607142</v>
      </c>
      <c r="T122" s="79">
        <f t="shared" si="69"/>
        <v>50.533860576636904</v>
      </c>
      <c r="U122" s="79">
        <f t="shared" si="70"/>
        <v>51.452658041666666</v>
      </c>
      <c r="V122" s="79">
        <f t="shared" si="71"/>
        <v>51.912056774181551</v>
      </c>
      <c r="W122" s="79">
        <f t="shared" si="72"/>
        <v>52.371455506696428</v>
      </c>
      <c r="X122" s="79">
        <f t="shared" si="73"/>
        <v>52.830854239211305</v>
      </c>
      <c r="Y122" s="79">
        <f t="shared" si="74"/>
        <v>53.29025297172619</v>
      </c>
      <c r="Z122" s="79">
        <f t="shared" si="75"/>
        <v>53.749651704241067</v>
      </c>
      <c r="AA122" s="79">
        <f t="shared" si="76"/>
        <v>54.209050436755952</v>
      </c>
      <c r="AB122" s="79">
        <f t="shared" si="77"/>
        <v>54.668449169270836</v>
      </c>
      <c r="AC122" s="79">
        <f t="shared" si="78"/>
        <v>55.127847901785714</v>
      </c>
      <c r="AD122" s="80">
        <v>17</v>
      </c>
    </row>
    <row r="123" spans="1:30" ht="12" customHeight="1" x14ac:dyDescent="0.3">
      <c r="A123" s="81">
        <v>18</v>
      </c>
      <c r="B123" s="75">
        <v>64397</v>
      </c>
      <c r="C123" s="75">
        <f t="shared" si="54"/>
        <v>63238</v>
      </c>
      <c r="D123" s="76">
        <f t="shared" si="52"/>
        <v>85883.509829000017</v>
      </c>
      <c r="E123" s="76">
        <f t="shared" si="55"/>
        <v>38.616209416666663</v>
      </c>
      <c r="F123" s="82">
        <f t="shared" ref="F123:F136" si="79">SUM(E123*0.895)</f>
        <v>34.561507427916666</v>
      </c>
      <c r="G123" s="77">
        <f t="shared" si="57"/>
        <v>35.913074757499999</v>
      </c>
      <c r="H123" s="77">
        <f t="shared" si="58"/>
        <v>37.264642087083331</v>
      </c>
      <c r="I123" s="82">
        <f t="shared" si="53"/>
        <v>38.616209416666663</v>
      </c>
      <c r="J123" s="77">
        <f t="shared" si="59"/>
        <v>39.967776746249996</v>
      </c>
      <c r="K123" s="77">
        <f t="shared" si="60"/>
        <v>41.319344075833335</v>
      </c>
      <c r="L123" s="77">
        <f t="shared" si="61"/>
        <v>42.670911405416661</v>
      </c>
      <c r="M123" s="77">
        <f t="shared" si="62"/>
        <v>44.022478734999993</v>
      </c>
      <c r="N123" s="77">
        <f t="shared" si="63"/>
        <v>45.374046064583332</v>
      </c>
      <c r="O123" s="77">
        <f t="shared" si="64"/>
        <v>46.725613394166665</v>
      </c>
      <c r="P123" s="77">
        <f t="shared" si="65"/>
        <v>48.077180723749997</v>
      </c>
      <c r="Q123" s="77">
        <f t="shared" si="66"/>
        <v>49.428748053333329</v>
      </c>
      <c r="R123" s="77">
        <f t="shared" si="67"/>
        <v>50.780315382916662</v>
      </c>
      <c r="S123" s="77">
        <f t="shared" si="68"/>
        <v>52.131882712500001</v>
      </c>
      <c r="T123" s="79">
        <f t="shared" si="69"/>
        <v>53.097287947916662</v>
      </c>
      <c r="U123" s="79">
        <f t="shared" si="70"/>
        <v>54.062693183333323</v>
      </c>
      <c r="V123" s="79">
        <f t="shared" si="71"/>
        <v>54.545395801041664</v>
      </c>
      <c r="W123" s="79">
        <f t="shared" si="72"/>
        <v>55.028098418749998</v>
      </c>
      <c r="X123" s="79">
        <f t="shared" si="73"/>
        <v>55.510801036458332</v>
      </c>
      <c r="Y123" s="79">
        <f t="shared" si="74"/>
        <v>55.993503654166659</v>
      </c>
      <c r="Z123" s="79">
        <f t="shared" si="75"/>
        <v>56.476206271874993</v>
      </c>
      <c r="AA123" s="79">
        <f t="shared" si="76"/>
        <v>56.958908889583334</v>
      </c>
      <c r="AB123" s="79">
        <f t="shared" si="77"/>
        <v>57.441611507291661</v>
      </c>
      <c r="AC123" s="79">
        <f t="shared" si="78"/>
        <v>57.924314124999995</v>
      </c>
      <c r="AD123" s="80">
        <v>18</v>
      </c>
    </row>
    <row r="124" spans="1:30" ht="12" customHeight="1" x14ac:dyDescent="0.3">
      <c r="A124" s="81">
        <v>19</v>
      </c>
      <c r="B124" s="75">
        <v>67663</v>
      </c>
      <c r="C124" s="75">
        <f t="shared" si="54"/>
        <v>66445</v>
      </c>
      <c r="D124" s="76">
        <f t="shared" si="52"/>
        <v>90239.233590999997</v>
      </c>
      <c r="E124" s="76">
        <f t="shared" si="55"/>
        <v>40.574560148809518</v>
      </c>
      <c r="F124" s="82">
        <f t="shared" si="79"/>
        <v>36.314231333184516</v>
      </c>
      <c r="G124" s="77">
        <f t="shared" si="57"/>
        <v>37.734340938392855</v>
      </c>
      <c r="H124" s="77">
        <f t="shared" si="58"/>
        <v>39.154450543601186</v>
      </c>
      <c r="I124" s="82">
        <f t="shared" si="53"/>
        <v>40.574560148809518</v>
      </c>
      <c r="J124" s="77">
        <f t="shared" si="59"/>
        <v>41.994669754017849</v>
      </c>
      <c r="K124" s="77">
        <f t="shared" si="60"/>
        <v>43.414779359226188</v>
      </c>
      <c r="L124" s="77">
        <f t="shared" si="61"/>
        <v>44.834888964434519</v>
      </c>
      <c r="M124" s="77">
        <f t="shared" si="62"/>
        <v>46.254998569642844</v>
      </c>
      <c r="N124" s="77">
        <f t="shared" si="63"/>
        <v>47.675108174851182</v>
      </c>
      <c r="O124" s="77">
        <f t="shared" si="64"/>
        <v>49.095217780059514</v>
      </c>
      <c r="P124" s="77">
        <f t="shared" si="65"/>
        <v>50.515327385267852</v>
      </c>
      <c r="Q124" s="77">
        <f t="shared" si="66"/>
        <v>51.935436990476184</v>
      </c>
      <c r="R124" s="77">
        <f t="shared" si="67"/>
        <v>53.355546595684515</v>
      </c>
      <c r="S124" s="77">
        <f t="shared" si="68"/>
        <v>54.775656200892854</v>
      </c>
      <c r="T124" s="79">
        <f t="shared" si="69"/>
        <v>55.790020204613086</v>
      </c>
      <c r="U124" s="79">
        <f t="shared" si="70"/>
        <v>56.804384208333317</v>
      </c>
      <c r="V124" s="79">
        <f t="shared" si="71"/>
        <v>57.311566210193448</v>
      </c>
      <c r="W124" s="79">
        <f t="shared" si="72"/>
        <v>57.818748212053563</v>
      </c>
      <c r="X124" s="79">
        <f t="shared" si="73"/>
        <v>58.325930213913679</v>
      </c>
      <c r="Y124" s="79">
        <f t="shared" si="74"/>
        <v>58.833112215773795</v>
      </c>
      <c r="Z124" s="79">
        <f t="shared" si="75"/>
        <v>59.340294217633918</v>
      </c>
      <c r="AA124" s="79">
        <f t="shared" si="76"/>
        <v>59.847476219494041</v>
      </c>
      <c r="AB124" s="79">
        <f t="shared" si="77"/>
        <v>60.354658221354157</v>
      </c>
      <c r="AC124" s="79">
        <f t="shared" si="78"/>
        <v>60.861840223214273</v>
      </c>
      <c r="AD124" s="80">
        <v>19</v>
      </c>
    </row>
    <row r="125" spans="1:30" ht="12" customHeight="1" x14ac:dyDescent="0.3">
      <c r="A125" s="81">
        <v>20</v>
      </c>
      <c r="B125" s="75">
        <v>71084</v>
      </c>
      <c r="C125" s="75">
        <f t="shared" si="54"/>
        <v>69804</v>
      </c>
      <c r="D125" s="76">
        <f t="shared" si="52"/>
        <v>94801.674188000019</v>
      </c>
      <c r="E125" s="76">
        <f t="shared" si="55"/>
        <v>42.625729500000006</v>
      </c>
      <c r="F125" s="82">
        <f t="shared" si="79"/>
        <v>38.150027902500007</v>
      </c>
      <c r="G125" s="77">
        <f t="shared" si="57"/>
        <v>39.641928435000004</v>
      </c>
      <c r="H125" s="77">
        <f t="shared" si="58"/>
        <v>41.133828967500001</v>
      </c>
      <c r="I125" s="82">
        <f t="shared" si="53"/>
        <v>42.625729500000006</v>
      </c>
      <c r="J125" s="77">
        <f t="shared" si="59"/>
        <v>44.117630032500003</v>
      </c>
      <c r="K125" s="77">
        <f t="shared" si="60"/>
        <v>45.609530565000007</v>
      </c>
      <c r="L125" s="77">
        <f t="shared" si="61"/>
        <v>47.101431097500004</v>
      </c>
      <c r="M125" s="77">
        <f t="shared" si="62"/>
        <v>48.593331630000002</v>
      </c>
      <c r="N125" s="77">
        <f t="shared" si="63"/>
        <v>50.085232162500006</v>
      </c>
      <c r="O125" s="77">
        <f t="shared" si="64"/>
        <v>51.577132695000003</v>
      </c>
      <c r="P125" s="77">
        <f t="shared" si="65"/>
        <v>53.069033227500015</v>
      </c>
      <c r="Q125" s="77">
        <f t="shared" si="66"/>
        <v>54.560933760000012</v>
      </c>
      <c r="R125" s="77">
        <f t="shared" si="67"/>
        <v>56.052834292500002</v>
      </c>
      <c r="S125" s="77">
        <f t="shared" si="68"/>
        <v>57.544734825000013</v>
      </c>
      <c r="T125" s="79">
        <f t="shared" si="69"/>
        <v>58.610378062500004</v>
      </c>
      <c r="U125" s="79">
        <f t="shared" si="70"/>
        <v>59.676021300000002</v>
      </c>
      <c r="V125" s="79">
        <f t="shared" si="71"/>
        <v>60.208842918750008</v>
      </c>
      <c r="W125" s="79">
        <f t="shared" si="72"/>
        <v>60.741664537500007</v>
      </c>
      <c r="X125" s="79">
        <f t="shared" si="73"/>
        <v>61.274486156250006</v>
      </c>
      <c r="Y125" s="79">
        <f t="shared" si="74"/>
        <v>61.807307775000005</v>
      </c>
      <c r="Z125" s="79">
        <f t="shared" si="75"/>
        <v>62.340129393750004</v>
      </c>
      <c r="AA125" s="79">
        <f t="shared" si="76"/>
        <v>62.87295101250001</v>
      </c>
      <c r="AB125" s="79">
        <f t="shared" si="77"/>
        <v>63.405772631250009</v>
      </c>
      <c r="AC125" s="79">
        <f t="shared" si="78"/>
        <v>63.938594250000008</v>
      </c>
      <c r="AD125" s="80">
        <v>20</v>
      </c>
    </row>
    <row r="126" spans="1:30" ht="12" customHeight="1" x14ac:dyDescent="0.3">
      <c r="A126" s="81">
        <v>21</v>
      </c>
      <c r="B126" s="75">
        <v>74665</v>
      </c>
      <c r="C126" s="75">
        <f t="shared" si="54"/>
        <v>73321</v>
      </c>
      <c r="D126" s="76">
        <f t="shared" si="52"/>
        <v>99577.49990499999</v>
      </c>
      <c r="E126" s="76">
        <f t="shared" si="55"/>
        <v>44.77338136309524</v>
      </c>
      <c r="F126" s="82">
        <f t="shared" si="79"/>
        <v>40.072176319970239</v>
      </c>
      <c r="G126" s="77">
        <f t="shared" si="57"/>
        <v>41.639244667678575</v>
      </c>
      <c r="H126" s="77">
        <f t="shared" si="58"/>
        <v>43.206313015386904</v>
      </c>
      <c r="I126" s="82">
        <f t="shared" si="53"/>
        <v>44.77338136309524</v>
      </c>
      <c r="J126" s="77">
        <f t="shared" si="59"/>
        <v>46.340449710803568</v>
      </c>
      <c r="K126" s="77">
        <f t="shared" si="60"/>
        <v>47.907518058511911</v>
      </c>
      <c r="L126" s="77">
        <f t="shared" si="61"/>
        <v>49.47458640622024</v>
      </c>
      <c r="M126" s="77">
        <f t="shared" si="62"/>
        <v>51.041654753928569</v>
      </c>
      <c r="N126" s="77">
        <f t="shared" si="63"/>
        <v>52.608723101636912</v>
      </c>
      <c r="O126" s="77">
        <f t="shared" si="64"/>
        <v>54.17579144934524</v>
      </c>
      <c r="P126" s="77">
        <f t="shared" si="65"/>
        <v>55.742859797053576</v>
      </c>
      <c r="Q126" s="77">
        <f t="shared" si="66"/>
        <v>57.309928144761905</v>
      </c>
      <c r="R126" s="77">
        <f t="shared" si="67"/>
        <v>58.876996492470241</v>
      </c>
      <c r="S126" s="77">
        <f t="shared" si="68"/>
        <v>60.444064840178577</v>
      </c>
      <c r="T126" s="79">
        <f t="shared" si="69"/>
        <v>61.563399374255951</v>
      </c>
      <c r="U126" s="79">
        <f t="shared" si="70"/>
        <v>62.682733908333333</v>
      </c>
      <c r="V126" s="79">
        <f t="shared" si="71"/>
        <v>63.242401175372031</v>
      </c>
      <c r="W126" s="79">
        <f t="shared" si="72"/>
        <v>63.802068442410722</v>
      </c>
      <c r="X126" s="79">
        <f t="shared" si="73"/>
        <v>64.361735709449405</v>
      </c>
      <c r="Y126" s="79">
        <f t="shared" si="74"/>
        <v>64.921402976488096</v>
      </c>
      <c r="Z126" s="79">
        <f t="shared" si="75"/>
        <v>65.481070243526787</v>
      </c>
      <c r="AA126" s="79">
        <f t="shared" si="76"/>
        <v>66.040737510565478</v>
      </c>
      <c r="AB126" s="79">
        <f t="shared" si="77"/>
        <v>66.600404777604169</v>
      </c>
      <c r="AC126" s="79">
        <f t="shared" si="78"/>
        <v>67.16007204464286</v>
      </c>
      <c r="AD126" s="80">
        <v>21</v>
      </c>
    </row>
    <row r="127" spans="1:30" ht="12" customHeight="1" x14ac:dyDescent="0.3">
      <c r="A127" s="81">
        <v>22</v>
      </c>
      <c r="B127" s="75">
        <v>78408</v>
      </c>
      <c r="C127" s="75">
        <f t="shared" si="54"/>
        <v>76997</v>
      </c>
      <c r="D127" s="76">
        <f t="shared" si="52"/>
        <v>104569.378056</v>
      </c>
      <c r="E127" s="76">
        <f t="shared" si="55"/>
        <v>47.018126386904761</v>
      </c>
      <c r="F127" s="82">
        <f t="shared" si="79"/>
        <v>42.081223116279759</v>
      </c>
      <c r="G127" s="77">
        <f t="shared" si="57"/>
        <v>43.726857539821431</v>
      </c>
      <c r="H127" s="77">
        <f t="shared" si="58"/>
        <v>45.372491963363096</v>
      </c>
      <c r="I127" s="82">
        <f t="shared" si="53"/>
        <v>47.018126386904761</v>
      </c>
      <c r="J127" s="77">
        <f t="shared" si="59"/>
        <v>48.663760810446426</v>
      </c>
      <c r="K127" s="77">
        <f t="shared" si="60"/>
        <v>50.309395233988099</v>
      </c>
      <c r="L127" s="77">
        <f t="shared" si="61"/>
        <v>51.955029657529764</v>
      </c>
      <c r="M127" s="77">
        <f t="shared" si="62"/>
        <v>53.600664081071422</v>
      </c>
      <c r="N127" s="77">
        <f t="shared" si="63"/>
        <v>55.246298504613094</v>
      </c>
      <c r="O127" s="77">
        <f t="shared" si="64"/>
        <v>56.891932928154759</v>
      </c>
      <c r="P127" s="77">
        <f t="shared" si="65"/>
        <v>58.537567351696431</v>
      </c>
      <c r="Q127" s="77">
        <f t="shared" si="66"/>
        <v>60.183201775238096</v>
      </c>
      <c r="R127" s="77">
        <f t="shared" si="67"/>
        <v>61.828836198779761</v>
      </c>
      <c r="S127" s="77">
        <f t="shared" si="68"/>
        <v>63.474470622321434</v>
      </c>
      <c r="T127" s="79">
        <f t="shared" si="69"/>
        <v>64.649923781994048</v>
      </c>
      <c r="U127" s="79">
        <f t="shared" si="70"/>
        <v>65.825376941666661</v>
      </c>
      <c r="V127" s="79">
        <f t="shared" si="71"/>
        <v>66.413103521502975</v>
      </c>
      <c r="W127" s="79">
        <f t="shared" si="72"/>
        <v>67.00083010133929</v>
      </c>
      <c r="X127" s="79">
        <f t="shared" si="73"/>
        <v>67.588556681175589</v>
      </c>
      <c r="Y127" s="79">
        <f t="shared" si="74"/>
        <v>68.176283261011903</v>
      </c>
      <c r="Z127" s="79">
        <f t="shared" si="75"/>
        <v>68.764009840848203</v>
      </c>
      <c r="AA127" s="79">
        <f t="shared" si="76"/>
        <v>69.351736420684531</v>
      </c>
      <c r="AB127" s="79">
        <f t="shared" si="77"/>
        <v>69.939463000520831</v>
      </c>
      <c r="AC127" s="79">
        <f t="shared" si="78"/>
        <v>70.527189580357145</v>
      </c>
      <c r="AD127" s="80">
        <v>22</v>
      </c>
    </row>
    <row r="128" spans="1:30" ht="12" customHeight="1" x14ac:dyDescent="0.3">
      <c r="A128" s="81">
        <v>23</v>
      </c>
      <c r="B128" s="75">
        <v>82315</v>
      </c>
      <c r="C128" s="75">
        <f t="shared" si="54"/>
        <v>80833</v>
      </c>
      <c r="D128" s="76">
        <f t="shared" si="52"/>
        <v>109779.975955</v>
      </c>
      <c r="E128" s="76">
        <f t="shared" si="55"/>
        <v>49.360575220238097</v>
      </c>
      <c r="F128" s="82">
        <f t="shared" si="79"/>
        <v>44.177714822113096</v>
      </c>
      <c r="G128" s="77">
        <f t="shared" si="57"/>
        <v>45.905334954821434</v>
      </c>
      <c r="H128" s="77">
        <f t="shared" si="58"/>
        <v>47.632955087529758</v>
      </c>
      <c r="I128" s="82">
        <f t="shared" si="53"/>
        <v>49.360575220238097</v>
      </c>
      <c r="J128" s="77">
        <f t="shared" si="59"/>
        <v>51.088195352946428</v>
      </c>
      <c r="K128" s="77">
        <f t="shared" si="60"/>
        <v>52.815815485654767</v>
      </c>
      <c r="L128" s="77">
        <f t="shared" si="61"/>
        <v>54.543435618363098</v>
      </c>
      <c r="M128" s="77">
        <f t="shared" si="62"/>
        <v>56.271055751071422</v>
      </c>
      <c r="N128" s="77">
        <f t="shared" si="63"/>
        <v>57.998675883779768</v>
      </c>
      <c r="O128" s="77">
        <f t="shared" si="64"/>
        <v>59.726296016488092</v>
      </c>
      <c r="P128" s="77">
        <f t="shared" si="65"/>
        <v>61.453916149196438</v>
      </c>
      <c r="Q128" s="77">
        <f t="shared" si="66"/>
        <v>63.181536281904762</v>
      </c>
      <c r="R128" s="77">
        <f t="shared" si="67"/>
        <v>64.909156414613093</v>
      </c>
      <c r="S128" s="77">
        <f t="shared" si="68"/>
        <v>66.636776547321432</v>
      </c>
      <c r="T128" s="79">
        <f t="shared" si="69"/>
        <v>67.870790927827386</v>
      </c>
      <c r="U128" s="79">
        <f t="shared" si="70"/>
        <v>69.104805308333326</v>
      </c>
      <c r="V128" s="79">
        <f t="shared" si="71"/>
        <v>69.721812498586317</v>
      </c>
      <c r="W128" s="79">
        <f t="shared" si="72"/>
        <v>70.338819688839294</v>
      </c>
      <c r="X128" s="79">
        <f t="shared" si="73"/>
        <v>70.955826879092271</v>
      </c>
      <c r="Y128" s="79">
        <f t="shared" si="74"/>
        <v>71.572834069345234</v>
      </c>
      <c r="Z128" s="79">
        <f t="shared" si="75"/>
        <v>72.189841259598211</v>
      </c>
      <c r="AA128" s="79">
        <f t="shared" si="76"/>
        <v>72.806848449851202</v>
      </c>
      <c r="AB128" s="79">
        <f t="shared" si="77"/>
        <v>73.423855640104165</v>
      </c>
      <c r="AC128" s="79">
        <f t="shared" si="78"/>
        <v>74.040862830357142</v>
      </c>
      <c r="AD128" s="80">
        <v>23</v>
      </c>
    </row>
    <row r="129" spans="1:30" ht="12" customHeight="1" x14ac:dyDescent="0.3">
      <c r="A129" s="81">
        <v>24</v>
      </c>
      <c r="B129" s="75">
        <v>86387</v>
      </c>
      <c r="C129" s="75">
        <f t="shared" si="54"/>
        <v>84832</v>
      </c>
      <c r="D129" s="76">
        <f t="shared" si="52"/>
        <v>115210.62725900002</v>
      </c>
      <c r="E129" s="76">
        <f t="shared" si="55"/>
        <v>51.802559809523807</v>
      </c>
      <c r="F129" s="82">
        <f t="shared" si="79"/>
        <v>46.363291029523808</v>
      </c>
      <c r="G129" s="77">
        <f t="shared" si="57"/>
        <v>48.176380622857145</v>
      </c>
      <c r="H129" s="77">
        <f t="shared" si="58"/>
        <v>49.989470216190469</v>
      </c>
      <c r="I129" s="82">
        <f t="shared" si="53"/>
        <v>51.802559809523807</v>
      </c>
      <c r="J129" s="77">
        <f t="shared" si="59"/>
        <v>53.615649402857137</v>
      </c>
      <c r="K129" s="77">
        <f t="shared" si="60"/>
        <v>55.428738996190475</v>
      </c>
      <c r="L129" s="77">
        <f t="shared" si="61"/>
        <v>57.241828589523806</v>
      </c>
      <c r="M129" s="77">
        <f t="shared" si="62"/>
        <v>59.054918182857136</v>
      </c>
      <c r="N129" s="77">
        <f t="shared" si="63"/>
        <v>60.868007776190474</v>
      </c>
      <c r="O129" s="77">
        <f t="shared" si="64"/>
        <v>62.681097369523805</v>
      </c>
      <c r="P129" s="77">
        <f t="shared" si="65"/>
        <v>64.494186962857142</v>
      </c>
      <c r="Q129" s="77">
        <f t="shared" si="66"/>
        <v>66.307276556190473</v>
      </c>
      <c r="R129" s="77">
        <f t="shared" si="67"/>
        <v>68.120366149523804</v>
      </c>
      <c r="S129" s="77">
        <f t="shared" si="68"/>
        <v>69.933455742857149</v>
      </c>
      <c r="T129" s="79">
        <f t="shared" si="69"/>
        <v>71.22851973809523</v>
      </c>
      <c r="U129" s="79">
        <f t="shared" si="70"/>
        <v>72.523583733333325</v>
      </c>
      <c r="V129" s="79">
        <f t="shared" si="71"/>
        <v>73.17111573095238</v>
      </c>
      <c r="W129" s="79">
        <f t="shared" si="72"/>
        <v>73.81864772857142</v>
      </c>
      <c r="X129" s="79">
        <f t="shared" si="73"/>
        <v>74.466179726190475</v>
      </c>
      <c r="Y129" s="79">
        <f t="shared" si="74"/>
        <v>75.113711723809516</v>
      </c>
      <c r="Z129" s="79">
        <f t="shared" si="75"/>
        <v>75.761243721428556</v>
      </c>
      <c r="AA129" s="79">
        <f t="shared" si="76"/>
        <v>76.408775719047625</v>
      </c>
      <c r="AB129" s="79">
        <f t="shared" si="77"/>
        <v>77.056307716666666</v>
      </c>
      <c r="AC129" s="79">
        <f t="shared" si="78"/>
        <v>77.703839714285706</v>
      </c>
      <c r="AD129" s="80">
        <v>24</v>
      </c>
    </row>
    <row r="130" spans="1:30" ht="12" customHeight="1" x14ac:dyDescent="0.3">
      <c r="A130" s="81">
        <v>25</v>
      </c>
      <c r="B130" s="75">
        <v>90629</v>
      </c>
      <c r="C130" s="75">
        <f t="shared" si="54"/>
        <v>88998</v>
      </c>
      <c r="D130" s="76">
        <f t="shared" si="52"/>
        <v>120868.00025300002</v>
      </c>
      <c r="E130" s="76">
        <f t="shared" si="55"/>
        <v>54.346522750000005</v>
      </c>
      <c r="F130" s="82">
        <f t="shared" si="79"/>
        <v>48.640137861250004</v>
      </c>
      <c r="G130" s="77">
        <f t="shared" si="57"/>
        <v>50.542266157500009</v>
      </c>
      <c r="H130" s="77">
        <f t="shared" si="58"/>
        <v>52.44439445375</v>
      </c>
      <c r="I130" s="82">
        <f t="shared" si="53"/>
        <v>54.346522750000005</v>
      </c>
      <c r="J130" s="77">
        <f t="shared" si="59"/>
        <v>56.248651046250004</v>
      </c>
      <c r="K130" s="77">
        <f t="shared" si="60"/>
        <v>58.150779342500009</v>
      </c>
      <c r="L130" s="77">
        <f t="shared" si="61"/>
        <v>60.052907638750007</v>
      </c>
      <c r="M130" s="77">
        <f t="shared" si="62"/>
        <v>61.955035934999998</v>
      </c>
      <c r="N130" s="77">
        <f t="shared" si="63"/>
        <v>63.85716423125001</v>
      </c>
      <c r="O130" s="77">
        <f t="shared" si="64"/>
        <v>65.759292527500008</v>
      </c>
      <c r="P130" s="77">
        <f t="shared" si="65"/>
        <v>67.661420823750007</v>
      </c>
      <c r="Q130" s="77">
        <f t="shared" si="66"/>
        <v>69.563549120000005</v>
      </c>
      <c r="R130" s="77">
        <f t="shared" si="67"/>
        <v>71.465677416250003</v>
      </c>
      <c r="S130" s="77">
        <f t="shared" si="68"/>
        <v>73.367805712500015</v>
      </c>
      <c r="T130" s="79">
        <f t="shared" si="69"/>
        <v>74.726468781250006</v>
      </c>
      <c r="U130" s="79">
        <f t="shared" si="70"/>
        <v>76.085131849999996</v>
      </c>
      <c r="V130" s="79">
        <f t="shared" si="71"/>
        <v>76.764463384375006</v>
      </c>
      <c r="W130" s="79">
        <f t="shared" si="72"/>
        <v>77.443794918750015</v>
      </c>
      <c r="X130" s="79">
        <f t="shared" si="73"/>
        <v>78.12312645312501</v>
      </c>
      <c r="Y130" s="79">
        <f t="shared" si="74"/>
        <v>78.802457987500006</v>
      </c>
      <c r="Z130" s="79">
        <f t="shared" si="75"/>
        <v>79.481789521875001</v>
      </c>
      <c r="AA130" s="79">
        <f t="shared" si="76"/>
        <v>80.16112105625001</v>
      </c>
      <c r="AB130" s="79">
        <f t="shared" si="77"/>
        <v>80.840452590625006</v>
      </c>
      <c r="AC130" s="79">
        <f t="shared" si="78"/>
        <v>81.519784125000001</v>
      </c>
      <c r="AD130" s="80">
        <v>25</v>
      </c>
    </row>
    <row r="131" spans="1:30" ht="12" customHeight="1" x14ac:dyDescent="0.3">
      <c r="A131" s="81">
        <v>26</v>
      </c>
      <c r="B131" s="75">
        <v>95041</v>
      </c>
      <c r="C131" s="75">
        <f t="shared" si="54"/>
        <v>93330</v>
      </c>
      <c r="D131" s="76">
        <f t="shared" si="52"/>
        <v>126752.094937</v>
      </c>
      <c r="E131" s="76">
        <f t="shared" si="55"/>
        <v>56.991853392857138</v>
      </c>
      <c r="F131" s="82">
        <f t="shared" si="79"/>
        <v>51.007708786607139</v>
      </c>
      <c r="G131" s="77">
        <f t="shared" si="57"/>
        <v>53.002423655357141</v>
      </c>
      <c r="H131" s="77">
        <f t="shared" si="58"/>
        <v>54.997138524107136</v>
      </c>
      <c r="I131" s="82">
        <f t="shared" si="53"/>
        <v>56.991853392857138</v>
      </c>
      <c r="J131" s="77">
        <f t="shared" si="59"/>
        <v>58.986568261607133</v>
      </c>
      <c r="K131" s="77">
        <f t="shared" si="60"/>
        <v>60.981283130357141</v>
      </c>
      <c r="L131" s="77">
        <f t="shared" si="61"/>
        <v>62.975997999107136</v>
      </c>
      <c r="M131" s="77">
        <f t="shared" si="62"/>
        <v>64.970712867857131</v>
      </c>
      <c r="N131" s="77">
        <f t="shared" si="63"/>
        <v>66.96542773660714</v>
      </c>
      <c r="O131" s="77">
        <f t="shared" si="64"/>
        <v>68.960142605357134</v>
      </c>
      <c r="P131" s="77">
        <f t="shared" si="65"/>
        <v>70.954857474107143</v>
      </c>
      <c r="Q131" s="77">
        <f t="shared" si="66"/>
        <v>72.949572342857138</v>
      </c>
      <c r="R131" s="77">
        <f t="shared" si="67"/>
        <v>74.944287211607133</v>
      </c>
      <c r="S131" s="77">
        <f t="shared" si="68"/>
        <v>76.939002080357142</v>
      </c>
      <c r="T131" s="79">
        <f t="shared" si="69"/>
        <v>78.363798415178564</v>
      </c>
      <c r="U131" s="79">
        <f t="shared" si="70"/>
        <v>79.788594749999987</v>
      </c>
      <c r="V131" s="79">
        <f t="shared" si="71"/>
        <v>80.500992917410713</v>
      </c>
      <c r="W131" s="79">
        <f t="shared" si="72"/>
        <v>81.213391084821424</v>
      </c>
      <c r="X131" s="79">
        <f t="shared" si="73"/>
        <v>81.925789252232136</v>
      </c>
      <c r="Y131" s="79">
        <f t="shared" si="74"/>
        <v>82.638187419642847</v>
      </c>
      <c r="Z131" s="79">
        <f t="shared" si="75"/>
        <v>83.350585587053558</v>
      </c>
      <c r="AA131" s="79">
        <f t="shared" si="76"/>
        <v>84.062983754464284</v>
      </c>
      <c r="AB131" s="79">
        <f t="shared" si="77"/>
        <v>84.775381921874995</v>
      </c>
      <c r="AC131" s="79">
        <f t="shared" si="78"/>
        <v>85.487780089285707</v>
      </c>
      <c r="AD131" s="80">
        <v>26</v>
      </c>
    </row>
    <row r="132" spans="1:30" ht="12" customHeight="1" x14ac:dyDescent="0.3">
      <c r="A132" s="81">
        <v>27</v>
      </c>
      <c r="B132" s="75">
        <v>99627</v>
      </c>
      <c r="C132" s="75">
        <f t="shared" si="54"/>
        <v>97834</v>
      </c>
      <c r="D132" s="76">
        <f t="shared" si="52"/>
        <v>132868.24593900001</v>
      </c>
      <c r="E132" s="76">
        <f t="shared" si="55"/>
        <v>59.742215630952387</v>
      </c>
      <c r="F132" s="82">
        <f t="shared" si="79"/>
        <v>53.469282989702386</v>
      </c>
      <c r="G132" s="77">
        <f t="shared" si="57"/>
        <v>55.560260536785719</v>
      </c>
      <c r="H132" s="77">
        <f t="shared" si="58"/>
        <v>57.651238083869053</v>
      </c>
      <c r="I132" s="82">
        <f t="shared" si="53"/>
        <v>59.742215630952387</v>
      </c>
      <c r="J132" s="77">
        <f t="shared" si="59"/>
        <v>61.833193178035714</v>
      </c>
      <c r="K132" s="77">
        <f t="shared" si="60"/>
        <v>63.924170725119055</v>
      </c>
      <c r="L132" s="77">
        <f t="shared" si="61"/>
        <v>66.015148272202381</v>
      </c>
      <c r="M132" s="77">
        <f t="shared" si="62"/>
        <v>68.106125819285722</v>
      </c>
      <c r="N132" s="77">
        <f t="shared" si="63"/>
        <v>70.197103366369063</v>
      </c>
      <c r="O132" s="77">
        <f t="shared" si="64"/>
        <v>72.28808091345239</v>
      </c>
      <c r="P132" s="77">
        <f t="shared" si="65"/>
        <v>74.379058460535731</v>
      </c>
      <c r="Q132" s="77">
        <f t="shared" si="66"/>
        <v>76.470036007619058</v>
      </c>
      <c r="R132" s="77">
        <f t="shared" si="67"/>
        <v>78.561013554702384</v>
      </c>
      <c r="S132" s="77">
        <f t="shared" si="68"/>
        <v>80.651991101785725</v>
      </c>
      <c r="T132" s="79">
        <f t="shared" si="69"/>
        <v>82.145546492559532</v>
      </c>
      <c r="U132" s="79">
        <f t="shared" si="70"/>
        <v>83.639101883333339</v>
      </c>
      <c r="V132" s="79">
        <f t="shared" si="71"/>
        <v>84.38587957872025</v>
      </c>
      <c r="W132" s="79">
        <f t="shared" si="72"/>
        <v>85.13265727410716</v>
      </c>
      <c r="X132" s="79">
        <f t="shared" si="73"/>
        <v>85.879434969494056</v>
      </c>
      <c r="Y132" s="79">
        <f t="shared" si="74"/>
        <v>86.626212664880953</v>
      </c>
      <c r="Z132" s="79">
        <f t="shared" si="75"/>
        <v>87.372990360267863</v>
      </c>
      <c r="AA132" s="79">
        <f t="shared" si="76"/>
        <v>88.119768055654774</v>
      </c>
      <c r="AB132" s="79">
        <f t="shared" si="77"/>
        <v>88.866545751041684</v>
      </c>
      <c r="AC132" s="79">
        <f t="shared" si="78"/>
        <v>89.613323446428581</v>
      </c>
      <c r="AD132" s="80">
        <v>27</v>
      </c>
    </row>
    <row r="133" spans="1:30" ht="12" customHeight="1" x14ac:dyDescent="0.3">
      <c r="A133" s="81">
        <v>28</v>
      </c>
      <c r="B133" s="75">
        <v>104388</v>
      </c>
      <c r="C133" s="75">
        <f t="shared" si="54"/>
        <v>102509</v>
      </c>
      <c r="D133" s="76">
        <f t="shared" si="52"/>
        <v>139217.78691600001</v>
      </c>
      <c r="E133" s="76">
        <f t="shared" si="55"/>
        <v>62.596998815476191</v>
      </c>
      <c r="F133" s="82">
        <f t="shared" si="79"/>
        <v>56.02431393985119</v>
      </c>
      <c r="G133" s="77">
        <f t="shared" si="57"/>
        <v>58.215208898392859</v>
      </c>
      <c r="H133" s="77">
        <f t="shared" si="58"/>
        <v>60.406103856934521</v>
      </c>
      <c r="I133" s="82">
        <f t="shared" si="53"/>
        <v>62.596998815476191</v>
      </c>
      <c r="J133" s="77">
        <f t="shared" si="59"/>
        <v>64.787893774017846</v>
      </c>
      <c r="K133" s="77">
        <f t="shared" si="60"/>
        <v>66.978788732559522</v>
      </c>
      <c r="L133" s="77">
        <f t="shared" si="61"/>
        <v>69.169683691101184</v>
      </c>
      <c r="M133" s="77">
        <f t="shared" si="62"/>
        <v>71.360578649642846</v>
      </c>
      <c r="N133" s="77">
        <f t="shared" si="63"/>
        <v>73.551473608184523</v>
      </c>
      <c r="O133" s="77">
        <f t="shared" si="64"/>
        <v>75.742368566726185</v>
      </c>
      <c r="P133" s="77">
        <f t="shared" si="65"/>
        <v>77.933263525267861</v>
      </c>
      <c r="Q133" s="77">
        <f t="shared" si="66"/>
        <v>80.124158483809524</v>
      </c>
      <c r="R133" s="77">
        <f t="shared" si="67"/>
        <v>82.315053442351186</v>
      </c>
      <c r="S133" s="77">
        <f t="shared" si="68"/>
        <v>84.505948400892862</v>
      </c>
      <c r="T133" s="79">
        <f t="shared" si="69"/>
        <v>86.07087337127976</v>
      </c>
      <c r="U133" s="79">
        <f t="shared" si="70"/>
        <v>87.635798341666657</v>
      </c>
      <c r="V133" s="79">
        <f t="shared" si="71"/>
        <v>88.41826082686012</v>
      </c>
      <c r="W133" s="79">
        <f t="shared" si="72"/>
        <v>89.200723312053569</v>
      </c>
      <c r="X133" s="79">
        <f t="shared" si="73"/>
        <v>89.983185797247017</v>
      </c>
      <c r="Y133" s="79">
        <f t="shared" si="74"/>
        <v>90.76564828244048</v>
      </c>
      <c r="Z133" s="79">
        <f t="shared" si="75"/>
        <v>91.548110767633929</v>
      </c>
      <c r="AA133" s="79">
        <f t="shared" si="76"/>
        <v>92.330573252827392</v>
      </c>
      <c r="AB133" s="79">
        <f t="shared" si="77"/>
        <v>93.113035738020841</v>
      </c>
      <c r="AC133" s="79">
        <f t="shared" si="78"/>
        <v>93.89549822321429</v>
      </c>
      <c r="AD133" s="80">
        <v>28</v>
      </c>
    </row>
    <row r="134" spans="1:30" ht="12" customHeight="1" x14ac:dyDescent="0.3">
      <c r="A134" s="81">
        <v>29</v>
      </c>
      <c r="B134" s="75">
        <v>109327</v>
      </c>
      <c r="C134" s="75">
        <f t="shared" si="54"/>
        <v>107359</v>
      </c>
      <c r="D134" s="76">
        <f t="shared" si="52"/>
        <v>145804.71883900001</v>
      </c>
      <c r="E134" s="76">
        <f t="shared" si="55"/>
        <v>65.558645541666678</v>
      </c>
      <c r="F134" s="82">
        <f t="shared" si="79"/>
        <v>58.674987759791676</v>
      </c>
      <c r="G134" s="77">
        <f t="shared" si="57"/>
        <v>60.969540353750013</v>
      </c>
      <c r="H134" s="77">
        <f t="shared" si="58"/>
        <v>63.264092947708342</v>
      </c>
      <c r="I134" s="82">
        <f t="shared" si="53"/>
        <v>65.558645541666678</v>
      </c>
      <c r="J134" s="77">
        <f t="shared" si="59"/>
        <v>67.853198135625007</v>
      </c>
      <c r="K134" s="77">
        <f t="shared" si="60"/>
        <v>70.14775072958335</v>
      </c>
      <c r="L134" s="77">
        <f t="shared" si="61"/>
        <v>72.44230332354168</v>
      </c>
      <c r="M134" s="77">
        <f t="shared" si="62"/>
        <v>74.736855917500009</v>
      </c>
      <c r="N134" s="77">
        <f t="shared" si="63"/>
        <v>77.031408511458352</v>
      </c>
      <c r="O134" s="77">
        <f t="shared" si="64"/>
        <v>79.325961105416681</v>
      </c>
      <c r="P134" s="77">
        <f t="shared" si="65"/>
        <v>81.620513699375024</v>
      </c>
      <c r="Q134" s="77">
        <f t="shared" si="66"/>
        <v>83.915066293333354</v>
      </c>
      <c r="R134" s="77">
        <f t="shared" si="67"/>
        <v>86.209618887291683</v>
      </c>
      <c r="S134" s="77">
        <f t="shared" si="68"/>
        <v>88.504171481250026</v>
      </c>
      <c r="T134" s="79">
        <f t="shared" si="69"/>
        <v>90.143137619791688</v>
      </c>
      <c r="U134" s="79">
        <f t="shared" si="70"/>
        <v>91.782103758333349</v>
      </c>
      <c r="V134" s="79">
        <f t="shared" si="71"/>
        <v>92.601586827604194</v>
      </c>
      <c r="W134" s="79">
        <f t="shared" si="72"/>
        <v>93.421069896875025</v>
      </c>
      <c r="X134" s="79">
        <f t="shared" si="73"/>
        <v>94.240552966145856</v>
      </c>
      <c r="Y134" s="79">
        <f t="shared" si="74"/>
        <v>95.060036035416687</v>
      </c>
      <c r="Z134" s="79">
        <f t="shared" si="75"/>
        <v>95.879519104687517</v>
      </c>
      <c r="AA134" s="79">
        <f t="shared" si="76"/>
        <v>96.699002173958363</v>
      </c>
      <c r="AB134" s="79">
        <f t="shared" si="77"/>
        <v>97.518485243229193</v>
      </c>
      <c r="AC134" s="79">
        <f t="shared" si="78"/>
        <v>98.33796831250001</v>
      </c>
      <c r="AD134" s="80">
        <v>29</v>
      </c>
    </row>
    <row r="135" spans="1:30" ht="12" customHeight="1" x14ac:dyDescent="0.3">
      <c r="A135" s="74">
        <v>30</v>
      </c>
      <c r="B135" s="84">
        <v>114444</v>
      </c>
      <c r="C135" s="75">
        <f t="shared" si="54"/>
        <v>112384</v>
      </c>
      <c r="D135" s="85">
        <f t="shared" si="52"/>
        <v>152629.041708</v>
      </c>
      <c r="E135" s="85">
        <f t="shared" si="55"/>
        <v>68.627155809523813</v>
      </c>
      <c r="F135" s="86">
        <f t="shared" si="79"/>
        <v>61.421304449523817</v>
      </c>
      <c r="G135" s="79">
        <f t="shared" si="57"/>
        <v>63.823254902857151</v>
      </c>
      <c r="H135" s="79">
        <f t="shared" si="58"/>
        <v>66.225205356190472</v>
      </c>
      <c r="I135" s="86">
        <f t="shared" si="53"/>
        <v>68.627155809523813</v>
      </c>
      <c r="J135" s="79">
        <f t="shared" si="59"/>
        <v>71.029106262857141</v>
      </c>
      <c r="K135" s="79">
        <f t="shared" si="60"/>
        <v>73.431056716190483</v>
      </c>
      <c r="L135" s="79">
        <f t="shared" si="61"/>
        <v>75.83300716952381</v>
      </c>
      <c r="M135" s="79">
        <f t="shared" si="62"/>
        <v>78.234957622857138</v>
      </c>
      <c r="N135" s="79">
        <f t="shared" si="63"/>
        <v>80.63690807619048</v>
      </c>
      <c r="O135" s="79">
        <f t="shared" si="64"/>
        <v>83.038858529523807</v>
      </c>
      <c r="P135" s="79">
        <f t="shared" si="65"/>
        <v>85.440808982857149</v>
      </c>
      <c r="Q135" s="79">
        <f t="shared" si="66"/>
        <v>87.842759436190477</v>
      </c>
      <c r="R135" s="79">
        <f t="shared" si="67"/>
        <v>90.244709889523804</v>
      </c>
      <c r="S135" s="79">
        <f t="shared" si="68"/>
        <v>92.64666034285716</v>
      </c>
      <c r="T135" s="79">
        <f t="shared" si="69"/>
        <v>94.362339238095245</v>
      </c>
      <c r="U135" s="79">
        <f t="shared" si="70"/>
        <v>96.07801813333333</v>
      </c>
      <c r="V135" s="79">
        <f t="shared" si="71"/>
        <v>96.935857580952387</v>
      </c>
      <c r="W135" s="79">
        <f t="shared" si="72"/>
        <v>97.793697028571444</v>
      </c>
      <c r="X135" s="79">
        <f t="shared" si="73"/>
        <v>98.651536476190486</v>
      </c>
      <c r="Y135" s="79">
        <f t="shared" si="74"/>
        <v>99.509375923809529</v>
      </c>
      <c r="Z135" s="79">
        <f t="shared" si="75"/>
        <v>100.36721537142857</v>
      </c>
      <c r="AA135" s="79">
        <f t="shared" si="76"/>
        <v>101.22505481904763</v>
      </c>
      <c r="AB135" s="79">
        <f t="shared" si="77"/>
        <v>102.08289426666667</v>
      </c>
      <c r="AC135" s="79">
        <f t="shared" si="78"/>
        <v>102.94073371428573</v>
      </c>
      <c r="AD135" s="80">
        <v>30</v>
      </c>
    </row>
    <row r="136" spans="1:30" ht="12" customHeight="1" thickBot="1" x14ac:dyDescent="0.35">
      <c r="A136" s="87">
        <v>31</v>
      </c>
      <c r="B136" s="88">
        <v>119744</v>
      </c>
      <c r="C136" s="89">
        <f t="shared" si="54"/>
        <v>117589</v>
      </c>
      <c r="D136" s="90">
        <f t="shared" si="52"/>
        <v>159697.42380799999</v>
      </c>
      <c r="E136" s="90">
        <f t="shared" si="55"/>
        <v>71.805582863095253</v>
      </c>
      <c r="F136" s="91">
        <f t="shared" si="79"/>
        <v>64.265996662470258</v>
      </c>
      <c r="G136" s="92">
        <f>SUM(E136*0.93)</f>
        <v>66.77919206267859</v>
      </c>
      <c r="H136" s="92">
        <f>SUM(E136*0.965)</f>
        <v>69.292387462886921</v>
      </c>
      <c r="I136" s="91">
        <f>E136</f>
        <v>71.805582863095253</v>
      </c>
      <c r="J136" s="92">
        <f>SUM(E136*1.035)</f>
        <v>74.318778263303585</v>
      </c>
      <c r="K136" s="92">
        <f>SUM(E136*1.07)</f>
        <v>76.831973663511931</v>
      </c>
      <c r="L136" s="92">
        <f>SUM(E136*1.105)</f>
        <v>79.345169063720249</v>
      </c>
      <c r="M136" s="92">
        <f>SUM(E136*1.14)</f>
        <v>81.858364463928581</v>
      </c>
      <c r="N136" s="92">
        <f>SUM(E136*1.175)</f>
        <v>84.371559864136927</v>
      </c>
      <c r="O136" s="92">
        <f>SUM(E136*1.21)</f>
        <v>86.884755264345259</v>
      </c>
      <c r="P136" s="92">
        <f>SUM(E136*1.245)</f>
        <v>89.397950664553605</v>
      </c>
      <c r="Q136" s="92">
        <f>SUM(E136*1.28)</f>
        <v>91.911146064761923</v>
      </c>
      <c r="R136" s="92">
        <f>SUM(E136*1.315)</f>
        <v>94.424341464970254</v>
      </c>
      <c r="S136" s="92">
        <f>SUM(E136*1.35)</f>
        <v>96.9375368651786</v>
      </c>
      <c r="T136" s="93">
        <f t="shared" si="69"/>
        <v>98.73267643675598</v>
      </c>
      <c r="U136" s="93">
        <f t="shared" si="70"/>
        <v>100.52781600833335</v>
      </c>
      <c r="V136" s="93">
        <f t="shared" si="71"/>
        <v>101.42538579412205</v>
      </c>
      <c r="W136" s="93">
        <f t="shared" si="72"/>
        <v>102.32295557991074</v>
      </c>
      <c r="X136" s="93">
        <f t="shared" si="73"/>
        <v>103.22052536569943</v>
      </c>
      <c r="Y136" s="93">
        <f t="shared" si="74"/>
        <v>104.11809515148812</v>
      </c>
      <c r="Z136" s="93">
        <f t="shared" si="75"/>
        <v>105.0156649372768</v>
      </c>
      <c r="AA136" s="93">
        <f t="shared" si="76"/>
        <v>105.9132347230655</v>
      </c>
      <c r="AB136" s="93">
        <f t="shared" si="77"/>
        <v>106.81080450885419</v>
      </c>
      <c r="AC136" s="93">
        <f t="shared" si="78"/>
        <v>107.70837429464288</v>
      </c>
      <c r="AD136" s="94">
        <v>31</v>
      </c>
    </row>
    <row r="137" spans="1:30" ht="10.199999999999999" customHeight="1" thickBot="1" x14ac:dyDescent="0.35">
      <c r="A137" s="55"/>
      <c r="B137" s="56"/>
      <c r="C137" s="56"/>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4"/>
    </row>
    <row r="138" spans="1:30" ht="15" thickBot="1" x14ac:dyDescent="0.35">
      <c r="A138" s="55" t="s">
        <v>40</v>
      </c>
      <c r="B138" s="56"/>
      <c r="C138" s="56"/>
      <c r="D138" s="1"/>
      <c r="E138" s="1"/>
      <c r="F138" s="1"/>
      <c r="G138" s="1"/>
      <c r="H138" s="1"/>
      <c r="I138" s="1"/>
      <c r="J138" s="1"/>
      <c r="K138" s="1"/>
      <c r="L138" s="1"/>
      <c r="M138" s="1"/>
      <c r="R138" s="1"/>
      <c r="S138" s="1"/>
      <c r="T138" s="1"/>
      <c r="U138" s="1"/>
      <c r="V138" s="57">
        <f>V44</f>
        <v>2024</v>
      </c>
      <c r="W138" s="58" t="s">
        <v>41</v>
      </c>
      <c r="X138" s="59"/>
      <c r="Y138" s="59"/>
      <c r="Z138" s="59"/>
      <c r="AA138" s="59"/>
      <c r="AB138" s="59"/>
      <c r="AC138" s="95">
        <f>AC44</f>
        <v>123.10680000000001</v>
      </c>
      <c r="AD138" s="4"/>
    </row>
    <row r="139" spans="1:30" x14ac:dyDescent="0.3">
      <c r="A139" s="55" t="s">
        <v>43</v>
      </c>
      <c r="B139" s="56"/>
      <c r="C139" s="56"/>
      <c r="D139" s="1"/>
      <c r="E139" s="1"/>
      <c r="F139" s="1"/>
      <c r="G139" s="1"/>
      <c r="H139" s="1"/>
      <c r="I139" s="1"/>
      <c r="J139" s="1"/>
      <c r="K139" s="1"/>
      <c r="L139" s="1"/>
      <c r="M139" s="1"/>
      <c r="R139" s="1"/>
      <c r="S139" s="1"/>
      <c r="T139" s="137"/>
      <c r="U139" s="137"/>
      <c r="V139" s="137"/>
      <c r="W139" s="137"/>
      <c r="X139" s="137"/>
      <c r="Y139" s="137"/>
      <c r="Z139" s="137"/>
      <c r="AA139" s="137"/>
      <c r="AB139" s="137"/>
      <c r="AC139" s="137"/>
      <c r="AD139" s="4"/>
    </row>
    <row r="140" spans="1:30" x14ac:dyDescent="0.3">
      <c r="A140" s="55"/>
      <c r="B140" s="56"/>
      <c r="C140" s="122"/>
      <c r="D140" s="1"/>
      <c r="E140" s="1"/>
      <c r="F140" s="1" t="s">
        <v>61</v>
      </c>
      <c r="G140" s="1"/>
      <c r="H140" s="1"/>
      <c r="I140" s="1"/>
      <c r="J140" s="1"/>
      <c r="K140" s="1"/>
      <c r="L140" s="1"/>
      <c r="M140" s="1"/>
      <c r="R140" s="1"/>
      <c r="S140" s="1" t="str">
        <f>S46</f>
        <v>Teuerungsausgleich Monat Mai 2023 gem. Landesindex der Konsumentenpreise (Basis Mai 93=100 Punkte)</v>
      </c>
      <c r="T140" s="1"/>
      <c r="U140" s="1"/>
      <c r="V140" s="1"/>
      <c r="W140" s="64"/>
      <c r="X140" s="1"/>
      <c r="Y140" s="1"/>
      <c r="Z140" s="1"/>
      <c r="AA140" s="1"/>
      <c r="AB140" s="1"/>
      <c r="AC140" s="56">
        <f>AC46</f>
        <v>121.3</v>
      </c>
      <c r="AD140" s="4"/>
    </row>
    <row r="141" spans="1:30" x14ac:dyDescent="0.3">
      <c r="A141" s="55"/>
      <c r="B141" s="56"/>
      <c r="C141" s="65"/>
      <c r="D141" s="1"/>
      <c r="E141" s="1"/>
      <c r="F141" s="1" t="s">
        <v>44</v>
      </c>
      <c r="G141" s="1"/>
      <c r="H141" s="1"/>
      <c r="I141" s="1"/>
      <c r="J141" s="1"/>
      <c r="K141" s="1"/>
      <c r="L141" s="1"/>
      <c r="M141" s="1"/>
      <c r="N141" s="64" t="s">
        <v>1</v>
      </c>
      <c r="P141" s="1"/>
      <c r="Q141" s="1"/>
      <c r="R141" s="1"/>
      <c r="Y141" s="66"/>
      <c r="Z141" s="66"/>
      <c r="AA141" s="66"/>
      <c r="AB141" s="66"/>
      <c r="AC141" s="66"/>
    </row>
  </sheetData>
  <mergeCells count="3">
    <mergeCell ref="T45:AC45"/>
    <mergeCell ref="T92:AC92"/>
    <mergeCell ref="T139:AC13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O141"/>
  <sheetViews>
    <sheetView workbookViewId="0">
      <selection activeCell="L27" sqref="L27"/>
    </sheetView>
  </sheetViews>
  <sheetFormatPr baseColWidth="10" defaultRowHeight="14.4" x14ac:dyDescent="0.3"/>
  <cols>
    <col min="1" max="1" width="2.3984375" customWidth="1"/>
    <col min="2" max="2" width="7" hidden="1" customWidth="1"/>
    <col min="3" max="3" width="6.09765625" customWidth="1"/>
    <col min="4" max="5" width="7" style="6" hidden="1" customWidth="1"/>
    <col min="6" max="6" width="6.3984375" style="6" customWidth="1"/>
    <col min="7" max="8" width="6.5" bestFit="1" customWidth="1"/>
    <col min="9" max="29" width="6.19921875" customWidth="1"/>
    <col min="30" max="31" width="2.3984375" customWidth="1"/>
    <col min="32" max="32" width="6.09765625" customWidth="1"/>
    <col min="33" max="33" width="10.59765625" customWidth="1"/>
    <col min="34" max="35" width="6.09765625" style="6" customWidth="1"/>
    <col min="36" max="36" width="7.59765625" style="6" customWidth="1"/>
    <col min="37" max="37" width="11" style="6"/>
    <col min="38" max="38" width="2.3984375" style="6" customWidth="1"/>
    <col min="39" max="41" width="6.09765625" style="6" customWidth="1"/>
    <col min="42" max="42" width="2.3984375" customWidth="1"/>
  </cols>
  <sheetData>
    <row r="1" spans="1:41" x14ac:dyDescent="0.3">
      <c r="A1" s="2" t="s">
        <v>0</v>
      </c>
      <c r="B1" s="2"/>
      <c r="C1" s="2"/>
      <c r="D1" s="3"/>
      <c r="E1" s="3"/>
      <c r="F1" s="3"/>
      <c r="G1" s="2"/>
      <c r="H1" s="2"/>
      <c r="I1" s="2"/>
      <c r="J1" s="2"/>
      <c r="K1" s="2"/>
      <c r="L1" s="2"/>
      <c r="W1" s="4" t="s">
        <v>1</v>
      </c>
      <c r="Z1" s="5"/>
      <c r="AA1" s="5"/>
      <c r="AB1" s="5"/>
      <c r="AC1" s="5" t="s">
        <v>58</v>
      </c>
      <c r="AD1" s="6"/>
      <c r="AE1" s="6"/>
      <c r="AF1" s="6"/>
      <c r="AG1" s="6"/>
      <c r="AL1"/>
      <c r="AM1"/>
      <c r="AN1"/>
      <c r="AO1"/>
    </row>
    <row r="2" spans="1:41" ht="3.6" customHeight="1" x14ac:dyDescent="0.3">
      <c r="A2" s="2"/>
      <c r="B2" s="2"/>
      <c r="C2" s="2"/>
      <c r="D2" s="3"/>
      <c r="E2" s="3"/>
      <c r="F2" s="3"/>
      <c r="G2" s="2"/>
      <c r="H2" s="2"/>
      <c r="I2" s="2"/>
      <c r="J2" s="2"/>
      <c r="K2" s="2"/>
      <c r="L2" s="2"/>
    </row>
    <row r="3" spans="1:41" ht="18" customHeight="1" x14ac:dyDescent="0.3">
      <c r="A3" s="7" t="s">
        <v>59</v>
      </c>
      <c r="B3" s="2"/>
      <c r="C3" s="2"/>
      <c r="D3" s="3"/>
      <c r="E3" s="3"/>
      <c r="F3" s="3"/>
      <c r="G3" s="2"/>
      <c r="H3" s="2"/>
      <c r="I3" s="2"/>
      <c r="J3" s="2"/>
      <c r="K3" s="2"/>
      <c r="L3" s="2"/>
    </row>
    <row r="4" spans="1:41" ht="9" customHeight="1" x14ac:dyDescent="0.3">
      <c r="A4" s="2"/>
      <c r="B4" s="2"/>
      <c r="C4" s="2"/>
      <c r="D4" s="3"/>
      <c r="E4" s="3"/>
      <c r="F4" s="3"/>
      <c r="G4" s="2"/>
      <c r="H4" s="2"/>
      <c r="I4" s="2"/>
      <c r="J4" s="2"/>
      <c r="K4" s="2"/>
      <c r="L4" s="2"/>
    </row>
    <row r="5" spans="1:41" ht="12" customHeight="1" x14ac:dyDescent="0.3">
      <c r="A5" s="8" t="s">
        <v>60</v>
      </c>
      <c r="B5" s="2"/>
      <c r="C5" s="2"/>
      <c r="D5" s="3"/>
      <c r="E5" s="3"/>
      <c r="F5" s="3"/>
      <c r="G5" s="2"/>
      <c r="H5" s="2"/>
      <c r="I5" s="2"/>
      <c r="J5" s="2"/>
      <c r="K5" s="2"/>
      <c r="L5" s="2"/>
      <c r="AD5" s="6"/>
      <c r="AE5" s="6"/>
      <c r="AF5" s="6"/>
      <c r="AG5" s="6"/>
      <c r="AL5"/>
      <c r="AM5"/>
      <c r="AN5"/>
      <c r="AO5"/>
    </row>
    <row r="6" spans="1:41" ht="11.4" customHeight="1" x14ac:dyDescent="0.3">
      <c r="A6" s="9" t="s">
        <v>2</v>
      </c>
      <c r="B6" s="2"/>
      <c r="C6" s="2"/>
      <c r="D6" s="3"/>
      <c r="E6" s="10" t="s">
        <v>3</v>
      </c>
      <c r="F6" s="3"/>
      <c r="G6" s="2"/>
      <c r="H6" s="11"/>
      <c r="I6" s="2"/>
      <c r="J6" s="2"/>
      <c r="K6" s="2"/>
      <c r="L6" s="2"/>
    </row>
    <row r="7" spans="1:41" ht="9" customHeight="1" thickBot="1" x14ac:dyDescent="0.35"/>
    <row r="8" spans="1:41" ht="15" customHeight="1" x14ac:dyDescent="0.3">
      <c r="A8" s="12" t="s">
        <v>4</v>
      </c>
      <c r="B8" s="13"/>
      <c r="C8" s="14" t="s">
        <v>1</v>
      </c>
      <c r="D8" s="15"/>
      <c r="E8" s="15"/>
      <c r="F8" s="16" t="s">
        <v>5</v>
      </c>
      <c r="G8" s="17"/>
      <c r="H8" s="17"/>
      <c r="I8" s="14" t="s">
        <v>6</v>
      </c>
      <c r="J8" s="17"/>
      <c r="K8" s="17"/>
      <c r="L8" s="17"/>
      <c r="M8" s="17"/>
      <c r="N8" s="17"/>
      <c r="O8" s="17"/>
      <c r="P8" s="17"/>
      <c r="Q8" s="17"/>
      <c r="R8" s="17"/>
      <c r="S8" s="17"/>
      <c r="T8" s="17"/>
      <c r="U8" s="17"/>
      <c r="V8" s="17"/>
      <c r="W8" s="17"/>
      <c r="X8" s="17"/>
      <c r="Y8" s="17"/>
      <c r="Z8" s="18"/>
      <c r="AA8" s="18"/>
      <c r="AB8" s="18"/>
      <c r="AC8" s="19"/>
      <c r="AD8" s="20" t="s">
        <v>4</v>
      </c>
    </row>
    <row r="9" spans="1:41" x14ac:dyDescent="0.3">
      <c r="A9" s="21"/>
      <c r="B9" s="21"/>
      <c r="C9" s="21"/>
      <c r="D9" s="22"/>
      <c r="E9" s="22"/>
      <c r="F9" s="23" t="s">
        <v>7</v>
      </c>
      <c r="G9" s="24"/>
      <c r="H9" s="24"/>
      <c r="I9" s="21" t="s">
        <v>7</v>
      </c>
      <c r="J9" s="24"/>
      <c r="K9" s="24"/>
      <c r="L9" s="24"/>
      <c r="M9" s="24"/>
      <c r="N9" s="24"/>
      <c r="O9" s="24"/>
      <c r="P9" s="24"/>
      <c r="Q9" s="24"/>
      <c r="R9" s="24"/>
      <c r="S9" s="24"/>
      <c r="T9" s="25" t="s">
        <v>8</v>
      </c>
      <c r="U9" s="24"/>
      <c r="V9" s="25" t="s">
        <v>9</v>
      </c>
      <c r="W9" s="24"/>
      <c r="X9" s="24"/>
      <c r="Y9" s="24"/>
      <c r="Z9" s="26"/>
      <c r="AA9" s="26"/>
      <c r="AB9" s="26"/>
      <c r="AC9" s="27"/>
      <c r="AD9" s="28"/>
    </row>
    <row r="10" spans="1:41" x14ac:dyDescent="0.3">
      <c r="A10" s="29" t="s">
        <v>1</v>
      </c>
      <c r="B10" s="29" t="s">
        <v>10</v>
      </c>
      <c r="C10" s="29" t="s">
        <v>11</v>
      </c>
      <c r="D10" s="30" t="s">
        <v>12</v>
      </c>
      <c r="E10" s="31" t="s">
        <v>13</v>
      </c>
      <c r="F10" s="32" t="s">
        <v>14</v>
      </c>
      <c r="G10" s="33" t="s">
        <v>15</v>
      </c>
      <c r="H10" s="33" t="s">
        <v>16</v>
      </c>
      <c r="I10" s="29" t="s">
        <v>17</v>
      </c>
      <c r="J10" s="33" t="s">
        <v>18</v>
      </c>
      <c r="K10" s="33" t="s">
        <v>19</v>
      </c>
      <c r="L10" s="33" t="s">
        <v>20</v>
      </c>
      <c r="M10" s="33" t="s">
        <v>21</v>
      </c>
      <c r="N10" s="33" t="s">
        <v>22</v>
      </c>
      <c r="O10" s="33" t="s">
        <v>23</v>
      </c>
      <c r="P10" s="33" t="s">
        <v>24</v>
      </c>
      <c r="Q10" s="33" t="s">
        <v>25</v>
      </c>
      <c r="R10" s="33" t="s">
        <v>26</v>
      </c>
      <c r="S10" s="33" t="s">
        <v>27</v>
      </c>
      <c r="T10" s="33" t="s">
        <v>28</v>
      </c>
      <c r="U10" s="33" t="s">
        <v>29</v>
      </c>
      <c r="V10" s="33" t="s">
        <v>30</v>
      </c>
      <c r="W10" s="33" t="s">
        <v>31</v>
      </c>
      <c r="X10" s="33" t="s">
        <v>32</v>
      </c>
      <c r="Y10" s="34" t="s">
        <v>33</v>
      </c>
      <c r="Z10" s="35" t="s">
        <v>34</v>
      </c>
      <c r="AA10" s="35" t="s">
        <v>35</v>
      </c>
      <c r="AB10" s="35" t="s">
        <v>36</v>
      </c>
      <c r="AC10" s="35" t="s">
        <v>37</v>
      </c>
      <c r="AD10" s="36" t="s">
        <v>1</v>
      </c>
      <c r="AH10"/>
      <c r="AI10"/>
      <c r="AJ10"/>
      <c r="AK10"/>
      <c r="AL10"/>
      <c r="AM10"/>
      <c r="AN10"/>
      <c r="AO10"/>
    </row>
    <row r="11" spans="1:41" ht="5.4" customHeight="1" x14ac:dyDescent="0.3">
      <c r="A11" s="29"/>
      <c r="B11" s="37" t="s">
        <v>38</v>
      </c>
      <c r="C11" s="37"/>
      <c r="D11" s="30" t="s">
        <v>39</v>
      </c>
      <c r="E11" s="31"/>
      <c r="F11" s="32"/>
      <c r="G11" s="33"/>
      <c r="H11" s="33"/>
      <c r="I11" s="29"/>
      <c r="J11" s="33"/>
      <c r="K11" s="33"/>
      <c r="L11" s="33"/>
      <c r="M11" s="33"/>
      <c r="N11" s="33"/>
      <c r="O11" s="33"/>
      <c r="P11" s="33"/>
      <c r="Q11" s="33"/>
      <c r="R11" s="33"/>
      <c r="S11" s="33"/>
      <c r="T11" s="33"/>
      <c r="U11" s="33"/>
      <c r="V11" s="33"/>
      <c r="W11" s="33"/>
      <c r="X11" s="33"/>
      <c r="Y11" s="34"/>
      <c r="Z11" s="38"/>
      <c r="AA11" s="38"/>
      <c r="AB11" s="38"/>
      <c r="AC11" s="38"/>
      <c r="AD11" s="36"/>
      <c r="AH11"/>
      <c r="AI11"/>
      <c r="AJ11"/>
      <c r="AK11"/>
      <c r="AL11"/>
      <c r="AM11"/>
      <c r="AN11"/>
      <c r="AO11"/>
    </row>
    <row r="12" spans="1:41" ht="12" customHeight="1" x14ac:dyDescent="0.3">
      <c r="A12" s="39">
        <v>1</v>
      </c>
      <c r="B12" s="40">
        <v>30377</v>
      </c>
      <c r="C12" s="40">
        <v>29830</v>
      </c>
      <c r="D12" s="41">
        <f t="shared" ref="D12:E42" si="0">B12/12*13*$AC$44/100</f>
        <v>40512.498689</v>
      </c>
      <c r="E12" s="41">
        <f>C12/12*13*$AC$44/100</f>
        <v>39782.988310000008</v>
      </c>
      <c r="F12" s="117">
        <f>SUM(E12*0.895)</f>
        <v>35605.774537450008</v>
      </c>
      <c r="G12" s="118">
        <f>SUM(E12*0.93)</f>
        <v>36998.179128300006</v>
      </c>
      <c r="H12" s="118">
        <f>SUM(E12*0.965)</f>
        <v>38390.583719150003</v>
      </c>
      <c r="I12" s="119">
        <f>E12</f>
        <v>39782.988310000008</v>
      </c>
      <c r="J12" s="120">
        <f>SUM(E12*1.035)</f>
        <v>41175.392900850005</v>
      </c>
      <c r="K12" s="41">
        <f>SUM(E12*1.07)</f>
        <v>42567.79749170001</v>
      </c>
      <c r="L12" s="41">
        <f>SUM(E12*1.105)</f>
        <v>43960.202082550008</v>
      </c>
      <c r="M12" s="42">
        <f>SUM(E12*1.14)</f>
        <v>45352.606673400005</v>
      </c>
      <c r="N12" s="42">
        <f>SUM(E12*1.175)</f>
        <v>46745.01126425001</v>
      </c>
      <c r="O12" s="42">
        <f>SUM(E12*1.21)</f>
        <v>48137.415855100007</v>
      </c>
      <c r="P12" s="42">
        <f>SUM(E12*1.245)</f>
        <v>49529.820445950012</v>
      </c>
      <c r="Q12" s="41">
        <f>SUM(E12*1.28)</f>
        <v>50922.22503680001</v>
      </c>
      <c r="R12" s="41">
        <f>SUM(E12*1.315)</f>
        <v>52314.629627650007</v>
      </c>
      <c r="S12" s="41">
        <f>SUM(E12*1.35)</f>
        <v>53707.034218500012</v>
      </c>
      <c r="T12" s="41">
        <f>SUM(E12*1.375)</f>
        <v>54701.60892625001</v>
      </c>
      <c r="U12" s="41">
        <f>SUM(E12*1.4)</f>
        <v>55696.183634000008</v>
      </c>
      <c r="V12" s="41">
        <f>SUM(E12*1.4125)</f>
        <v>56193.470987875015</v>
      </c>
      <c r="W12" s="41">
        <f>SUM(E12*1.425)</f>
        <v>56690.758341750014</v>
      </c>
      <c r="X12" s="41">
        <f>SUM(E12*1.4375)</f>
        <v>57188.045695625013</v>
      </c>
      <c r="Y12" s="43">
        <f>SUM($E12*1.45)</f>
        <v>57685.333049500012</v>
      </c>
      <c r="Z12" s="44">
        <f>SUM($E12*1.4625)</f>
        <v>58182.620403375011</v>
      </c>
      <c r="AA12" s="44">
        <f>SUM($E12*1.475)</f>
        <v>58679.907757250017</v>
      </c>
      <c r="AB12" s="44">
        <f>SUM($E12*1.4875)</f>
        <v>59177.195111125016</v>
      </c>
      <c r="AC12" s="44">
        <f>SUM($E12*1.5)</f>
        <v>59674.482465000008</v>
      </c>
      <c r="AD12" s="45">
        <v>1</v>
      </c>
      <c r="AH12"/>
      <c r="AI12"/>
      <c r="AJ12"/>
      <c r="AK12"/>
      <c r="AL12"/>
      <c r="AM12"/>
      <c r="AN12"/>
      <c r="AO12"/>
    </row>
    <row r="13" spans="1:41" ht="12" customHeight="1" x14ac:dyDescent="0.3">
      <c r="A13" s="46">
        <v>2</v>
      </c>
      <c r="B13" s="40">
        <v>31385</v>
      </c>
      <c r="C13" s="40">
        <v>30820</v>
      </c>
      <c r="D13" s="41">
        <f t="shared" si="0"/>
        <v>41856.824945</v>
      </c>
      <c r="E13" s="41">
        <f t="shared" si="0"/>
        <v>41103.30874</v>
      </c>
      <c r="F13" s="117">
        <f t="shared" ref="F13:F42" si="1">SUM(E13*0.895)</f>
        <v>36787.461322299998</v>
      </c>
      <c r="G13" s="118">
        <f t="shared" ref="G13:G41" si="2">SUM(E13*0.93)</f>
        <v>38226.077128200006</v>
      </c>
      <c r="H13" s="118">
        <f t="shared" ref="H13:H41" si="3">SUM(E13*0.965)</f>
        <v>39664.6929341</v>
      </c>
      <c r="I13" s="121">
        <f t="shared" ref="I13:I41" si="4">E13</f>
        <v>41103.30874</v>
      </c>
      <c r="J13" s="41">
        <f t="shared" ref="J13:J41" si="5">SUM(E13*1.035)</f>
        <v>42541.924545899994</v>
      </c>
      <c r="K13" s="41">
        <f t="shared" ref="K13:K41" si="6">SUM(E13*1.07)</f>
        <v>43980.540351800002</v>
      </c>
      <c r="L13" s="42">
        <f t="shared" ref="L13:L41" si="7">SUM(E13*1.105)</f>
        <v>45419.156157700003</v>
      </c>
      <c r="M13" s="42">
        <f t="shared" ref="M13:M41" si="8">SUM(E13*1.14)</f>
        <v>46857.771963599997</v>
      </c>
      <c r="N13" s="42">
        <f t="shared" ref="N13:N41" si="9">SUM(E13*1.175)</f>
        <v>48296.387769500005</v>
      </c>
      <c r="O13" s="42">
        <f t="shared" ref="O13:O41" si="10">SUM(E13*1.21)</f>
        <v>49735.003575399998</v>
      </c>
      <c r="P13" s="42">
        <f t="shared" ref="P13:P41" si="11">SUM(E13*1.245)</f>
        <v>51173.619381300006</v>
      </c>
      <c r="Q13" s="41">
        <f t="shared" ref="Q13:Q41" si="12">SUM(E13*1.28)</f>
        <v>52612.2351872</v>
      </c>
      <c r="R13" s="41">
        <f t="shared" ref="R13:R41" si="13">SUM(E13*1.315)</f>
        <v>54050.850993100001</v>
      </c>
      <c r="S13" s="41">
        <f t="shared" ref="S13:S41" si="14">SUM(E13*1.35)</f>
        <v>55489.466799000002</v>
      </c>
      <c r="T13" s="41">
        <f t="shared" ref="T13:T41" si="15">SUM(E13*1.375)</f>
        <v>56517.049517500003</v>
      </c>
      <c r="U13" s="41">
        <f>SUM(E13*1.4)</f>
        <v>57544.632235999998</v>
      </c>
      <c r="V13" s="41">
        <f t="shared" ref="V13:V42" si="16">SUM(E13*1.4125)</f>
        <v>58058.423595250002</v>
      </c>
      <c r="W13" s="41">
        <f t="shared" ref="W13:W42" si="17">SUM(E13*1.425)</f>
        <v>58572.214954499999</v>
      </c>
      <c r="X13" s="41">
        <f t="shared" ref="X13:X42" si="18">SUM(E13*1.4375)</f>
        <v>59086.006313750004</v>
      </c>
      <c r="Y13" s="43">
        <f t="shared" ref="Y13:Y42" si="19">SUM($E13*1.45)</f>
        <v>59599.797673000001</v>
      </c>
      <c r="Z13" s="44">
        <f t="shared" ref="Z13:Z42" si="20">SUM($E13*1.4625)</f>
        <v>60113.589032249998</v>
      </c>
      <c r="AA13" s="44">
        <f t="shared" ref="AA13:AA42" si="21">SUM($E13*1.475)</f>
        <v>60627.380391500003</v>
      </c>
      <c r="AB13" s="44">
        <f t="shared" ref="AB13:AB42" si="22">SUM($E13*1.4875)</f>
        <v>61141.17175075</v>
      </c>
      <c r="AC13" s="44">
        <f t="shared" ref="AC13:AC42" si="23">SUM($E13*1.5)</f>
        <v>61654.963109999997</v>
      </c>
      <c r="AD13" s="45">
        <v>2</v>
      </c>
      <c r="AH13"/>
      <c r="AI13"/>
      <c r="AJ13"/>
      <c r="AK13"/>
      <c r="AL13"/>
      <c r="AM13"/>
      <c r="AN13"/>
      <c r="AO13"/>
    </row>
    <row r="14" spans="1:41" ht="12" customHeight="1" x14ac:dyDescent="0.3">
      <c r="A14" s="46">
        <v>3</v>
      </c>
      <c r="B14" s="40">
        <v>32502</v>
      </c>
      <c r="C14" s="40">
        <v>31917</v>
      </c>
      <c r="D14" s="41">
        <f t="shared" si="0"/>
        <v>43346.519813999999</v>
      </c>
      <c r="E14" s="41">
        <f t="shared" si="0"/>
        <v>42566.330469000008</v>
      </c>
      <c r="F14" s="117">
        <f t="shared" si="1"/>
        <v>38096.865769755008</v>
      </c>
      <c r="G14" s="118">
        <f t="shared" si="2"/>
        <v>39586.687336170013</v>
      </c>
      <c r="H14" s="120">
        <f t="shared" si="3"/>
        <v>41076.508902585003</v>
      </c>
      <c r="I14" s="40">
        <f t="shared" si="4"/>
        <v>42566.330469000008</v>
      </c>
      <c r="J14" s="41">
        <f t="shared" si="5"/>
        <v>44056.152035415005</v>
      </c>
      <c r="K14" s="42">
        <f t="shared" si="6"/>
        <v>45545.97360183001</v>
      </c>
      <c r="L14" s="42">
        <f t="shared" si="7"/>
        <v>47035.795168245008</v>
      </c>
      <c r="M14" s="42">
        <f t="shared" si="8"/>
        <v>48525.616734660005</v>
      </c>
      <c r="N14" s="42">
        <f t="shared" si="9"/>
        <v>50015.43830107501</v>
      </c>
      <c r="O14" s="42">
        <f t="shared" si="10"/>
        <v>51505.259867490007</v>
      </c>
      <c r="P14" s="42">
        <f t="shared" si="11"/>
        <v>52995.081433905012</v>
      </c>
      <c r="Q14" s="41">
        <f t="shared" si="12"/>
        <v>54484.90300032001</v>
      </c>
      <c r="R14" s="41">
        <f t="shared" si="13"/>
        <v>55974.724566735007</v>
      </c>
      <c r="S14" s="41">
        <f t="shared" si="14"/>
        <v>57464.546133150012</v>
      </c>
      <c r="T14" s="41">
        <f t="shared" si="15"/>
        <v>58528.704394875007</v>
      </c>
      <c r="U14" s="41">
        <f t="shared" ref="U14:U41" si="24">SUM(E14*1.4)</f>
        <v>59592.862656600009</v>
      </c>
      <c r="V14" s="41">
        <f t="shared" si="16"/>
        <v>60124.941787462514</v>
      </c>
      <c r="W14" s="41">
        <f t="shared" si="17"/>
        <v>60657.020918325012</v>
      </c>
      <c r="X14" s="41">
        <f t="shared" si="18"/>
        <v>61189.100049187509</v>
      </c>
      <c r="Y14" s="43">
        <f t="shared" si="19"/>
        <v>61721.179180050007</v>
      </c>
      <c r="Z14" s="44">
        <f t="shared" si="20"/>
        <v>62253.258310912504</v>
      </c>
      <c r="AA14" s="44">
        <f t="shared" si="21"/>
        <v>62785.337441775016</v>
      </c>
      <c r="AB14" s="44">
        <f t="shared" si="22"/>
        <v>63317.416572637514</v>
      </c>
      <c r="AC14" s="44">
        <f t="shared" si="23"/>
        <v>63849.495703500012</v>
      </c>
      <c r="AD14" s="45">
        <v>3</v>
      </c>
      <c r="AH14"/>
      <c r="AI14"/>
      <c r="AJ14"/>
      <c r="AK14"/>
      <c r="AL14"/>
      <c r="AM14"/>
      <c r="AN14"/>
      <c r="AO14"/>
    </row>
    <row r="15" spans="1:41" ht="12" customHeight="1" x14ac:dyDescent="0.3">
      <c r="A15" s="46">
        <v>4</v>
      </c>
      <c r="B15" s="40">
        <v>33730</v>
      </c>
      <c r="C15" s="40">
        <v>33123</v>
      </c>
      <c r="D15" s="41">
        <f t="shared" si="0"/>
        <v>44984.25061000001</v>
      </c>
      <c r="E15" s="41">
        <f t="shared" si="0"/>
        <v>44174.720810999999</v>
      </c>
      <c r="F15" s="117">
        <f t="shared" si="1"/>
        <v>39536.375125844999</v>
      </c>
      <c r="G15" s="120">
        <f t="shared" si="2"/>
        <v>41082.490354230002</v>
      </c>
      <c r="H15" s="41">
        <f t="shared" si="3"/>
        <v>42628.605582614997</v>
      </c>
      <c r="I15" s="40">
        <f t="shared" si="4"/>
        <v>44174.720810999999</v>
      </c>
      <c r="J15" s="42">
        <f t="shared" si="5"/>
        <v>45720.836039384994</v>
      </c>
      <c r="K15" s="42">
        <f t="shared" si="6"/>
        <v>47266.951267770004</v>
      </c>
      <c r="L15" s="42">
        <f t="shared" si="7"/>
        <v>48813.066496154999</v>
      </c>
      <c r="M15" s="42">
        <f t="shared" si="8"/>
        <v>50359.181724539994</v>
      </c>
      <c r="N15" s="42">
        <f t="shared" si="9"/>
        <v>51905.296952925004</v>
      </c>
      <c r="O15" s="42">
        <f t="shared" si="10"/>
        <v>53451.412181309999</v>
      </c>
      <c r="P15" s="42">
        <f t="shared" si="11"/>
        <v>54997.527409695002</v>
      </c>
      <c r="Q15" s="41">
        <f t="shared" si="12"/>
        <v>56543.642638079997</v>
      </c>
      <c r="R15" s="41">
        <f t="shared" si="13"/>
        <v>58089.757866464999</v>
      </c>
      <c r="S15" s="41">
        <f t="shared" si="14"/>
        <v>59635.873094850002</v>
      </c>
      <c r="T15" s="41">
        <f t="shared" si="15"/>
        <v>60740.241115124998</v>
      </c>
      <c r="U15" s="41">
        <f t="shared" si="24"/>
        <v>61844.609135399995</v>
      </c>
      <c r="V15" s="41">
        <f t="shared" si="16"/>
        <v>62396.7931455375</v>
      </c>
      <c r="W15" s="41">
        <f t="shared" si="17"/>
        <v>62948.977155674998</v>
      </c>
      <c r="X15" s="41">
        <f t="shared" si="18"/>
        <v>63501.161165812497</v>
      </c>
      <c r="Y15" s="43">
        <f t="shared" si="19"/>
        <v>64053.345175949995</v>
      </c>
      <c r="Z15" s="44">
        <f t="shared" si="20"/>
        <v>64605.529186087493</v>
      </c>
      <c r="AA15" s="44">
        <f t="shared" si="21"/>
        <v>65157.713196225006</v>
      </c>
      <c r="AB15" s="44">
        <f t="shared" si="22"/>
        <v>65709.897206362497</v>
      </c>
      <c r="AC15" s="44">
        <f t="shared" si="23"/>
        <v>66262.081216499995</v>
      </c>
      <c r="AD15" s="45">
        <v>4</v>
      </c>
      <c r="AH15"/>
      <c r="AI15"/>
      <c r="AJ15"/>
      <c r="AK15"/>
      <c r="AL15"/>
      <c r="AM15"/>
      <c r="AN15"/>
      <c r="AO15"/>
    </row>
    <row r="16" spans="1:41" ht="12" customHeight="1" x14ac:dyDescent="0.3">
      <c r="A16" s="46">
        <v>5</v>
      </c>
      <c r="B16" s="40">
        <v>35073</v>
      </c>
      <c r="C16" s="40">
        <v>34442</v>
      </c>
      <c r="D16" s="41">
        <f t="shared" si="0"/>
        <v>46775.351961</v>
      </c>
      <c r="E16" s="41">
        <f t="shared" si="0"/>
        <v>45933.814393999994</v>
      </c>
      <c r="F16" s="119">
        <f t="shared" si="1"/>
        <v>41110.763882629995</v>
      </c>
      <c r="G16" s="41">
        <f t="shared" si="2"/>
        <v>42718.447386419997</v>
      </c>
      <c r="H16" s="41">
        <f t="shared" si="3"/>
        <v>44326.130890209992</v>
      </c>
      <c r="I16" s="47">
        <f t="shared" si="4"/>
        <v>45933.814393999994</v>
      </c>
      <c r="J16" s="42">
        <f t="shared" si="5"/>
        <v>47541.497897789988</v>
      </c>
      <c r="K16" s="42">
        <f t="shared" si="6"/>
        <v>49149.181401579997</v>
      </c>
      <c r="L16" s="42">
        <f t="shared" si="7"/>
        <v>50756.864905369992</v>
      </c>
      <c r="M16" s="42">
        <f t="shared" si="8"/>
        <v>52364.548409159986</v>
      </c>
      <c r="N16" s="42">
        <f t="shared" si="9"/>
        <v>53972.231912949996</v>
      </c>
      <c r="O16" s="42">
        <f t="shared" si="10"/>
        <v>55579.91541673999</v>
      </c>
      <c r="P16" s="42">
        <f t="shared" si="11"/>
        <v>57187.598920529999</v>
      </c>
      <c r="Q16" s="41">
        <f t="shared" si="12"/>
        <v>58795.282424319994</v>
      </c>
      <c r="R16" s="41">
        <f t="shared" si="13"/>
        <v>60402.965928109988</v>
      </c>
      <c r="S16" s="41">
        <f t="shared" si="14"/>
        <v>62010.649431899998</v>
      </c>
      <c r="T16" s="41">
        <f t="shared" si="15"/>
        <v>63158.994791749989</v>
      </c>
      <c r="U16" s="41">
        <f t="shared" si="24"/>
        <v>64307.340151599987</v>
      </c>
      <c r="V16" s="41">
        <f t="shared" si="16"/>
        <v>64881.512831524997</v>
      </c>
      <c r="W16" s="41">
        <f t="shared" si="17"/>
        <v>65455.685511449992</v>
      </c>
      <c r="X16" s="41">
        <f t="shared" si="18"/>
        <v>66029.858191374995</v>
      </c>
      <c r="Y16" s="43">
        <f t="shared" si="19"/>
        <v>66604.030871299983</v>
      </c>
      <c r="Z16" s="44">
        <f t="shared" si="20"/>
        <v>67178.203551224986</v>
      </c>
      <c r="AA16" s="44">
        <f t="shared" si="21"/>
        <v>67752.376231149989</v>
      </c>
      <c r="AB16" s="44">
        <f t="shared" si="22"/>
        <v>68326.548911074991</v>
      </c>
      <c r="AC16" s="44">
        <f t="shared" si="23"/>
        <v>68900.721590999994</v>
      </c>
      <c r="AD16" s="45">
        <v>5</v>
      </c>
      <c r="AH16"/>
      <c r="AI16"/>
      <c r="AJ16"/>
      <c r="AK16"/>
      <c r="AL16"/>
      <c r="AM16"/>
      <c r="AN16"/>
      <c r="AO16"/>
    </row>
    <row r="17" spans="1:41" ht="12" customHeight="1" x14ac:dyDescent="0.3">
      <c r="A17" s="46">
        <v>6</v>
      </c>
      <c r="B17" s="40">
        <v>36516</v>
      </c>
      <c r="C17" s="40">
        <v>35859</v>
      </c>
      <c r="D17" s="41">
        <f t="shared" si="0"/>
        <v>48699.819012</v>
      </c>
      <c r="E17" s="41">
        <f t="shared" si="0"/>
        <v>47823.606363000006</v>
      </c>
      <c r="F17" s="40">
        <f t="shared" si="1"/>
        <v>42802.127694885006</v>
      </c>
      <c r="G17" s="41">
        <f t="shared" si="2"/>
        <v>44475.953917590006</v>
      </c>
      <c r="H17" s="42">
        <f t="shared" si="3"/>
        <v>46149.780140295006</v>
      </c>
      <c r="I17" s="47">
        <f t="shared" si="4"/>
        <v>47823.606363000006</v>
      </c>
      <c r="J17" s="42">
        <f t="shared" si="5"/>
        <v>49497.432585705006</v>
      </c>
      <c r="K17" s="42">
        <f t="shared" si="6"/>
        <v>51171.258808410006</v>
      </c>
      <c r="L17" s="42">
        <f t="shared" si="7"/>
        <v>52845.085031115006</v>
      </c>
      <c r="M17" s="42">
        <f>SUM(E17*1.14)</f>
        <v>54518.911253819999</v>
      </c>
      <c r="N17" s="42">
        <f t="shared" si="9"/>
        <v>56192.737476525006</v>
      </c>
      <c r="O17" s="42">
        <f t="shared" si="10"/>
        <v>57866.563699230006</v>
      </c>
      <c r="P17" s="42">
        <f t="shared" si="11"/>
        <v>59540.389921935013</v>
      </c>
      <c r="Q17" s="41">
        <f t="shared" si="12"/>
        <v>61214.216144640006</v>
      </c>
      <c r="R17" s="41">
        <f t="shared" si="13"/>
        <v>62888.042367345006</v>
      </c>
      <c r="S17" s="41">
        <f t="shared" si="14"/>
        <v>64561.868590050013</v>
      </c>
      <c r="T17" s="41">
        <f t="shared" si="15"/>
        <v>65757.458749125013</v>
      </c>
      <c r="U17" s="41">
        <f t="shared" si="24"/>
        <v>66953.048908199999</v>
      </c>
      <c r="V17" s="41">
        <f t="shared" si="16"/>
        <v>67550.843987737506</v>
      </c>
      <c r="W17" s="41">
        <f t="shared" si="17"/>
        <v>68148.639067275013</v>
      </c>
      <c r="X17" s="41">
        <f t="shared" si="18"/>
        <v>68746.434146812506</v>
      </c>
      <c r="Y17" s="43">
        <f t="shared" si="19"/>
        <v>69344.229226350013</v>
      </c>
      <c r="Z17" s="44">
        <f t="shared" si="20"/>
        <v>69942.024305887506</v>
      </c>
      <c r="AA17" s="44">
        <f t="shared" si="21"/>
        <v>70539.819385425013</v>
      </c>
      <c r="AB17" s="44">
        <f t="shared" si="22"/>
        <v>71137.614464962506</v>
      </c>
      <c r="AC17" s="44">
        <f t="shared" si="23"/>
        <v>71735.409544500013</v>
      </c>
      <c r="AD17" s="45">
        <v>6</v>
      </c>
      <c r="AH17"/>
      <c r="AI17"/>
      <c r="AJ17"/>
      <c r="AK17"/>
      <c r="AL17"/>
      <c r="AM17"/>
      <c r="AN17"/>
      <c r="AO17"/>
    </row>
    <row r="18" spans="1:41" ht="12" customHeight="1" x14ac:dyDescent="0.3">
      <c r="A18" s="46">
        <v>7</v>
      </c>
      <c r="B18" s="40">
        <v>38119</v>
      </c>
      <c r="C18" s="40">
        <v>37433</v>
      </c>
      <c r="D18" s="41">
        <f t="shared" si="0"/>
        <v>50837.671182999999</v>
      </c>
      <c r="E18" s="41">
        <f t="shared" si="0"/>
        <v>49922.782481000002</v>
      </c>
      <c r="F18" s="40">
        <f t="shared" si="1"/>
        <v>44680.890320495004</v>
      </c>
      <c r="G18" s="42">
        <f t="shared" si="2"/>
        <v>46428.187707330006</v>
      </c>
      <c r="H18" s="42">
        <f t="shared" si="3"/>
        <v>48175.485094165</v>
      </c>
      <c r="I18" s="47">
        <f t="shared" si="4"/>
        <v>49922.782481000002</v>
      </c>
      <c r="J18" s="42">
        <f t="shared" si="5"/>
        <v>51670.079867834997</v>
      </c>
      <c r="K18" s="42">
        <f t="shared" si="6"/>
        <v>53417.377254670006</v>
      </c>
      <c r="L18" s="42">
        <f t="shared" si="7"/>
        <v>55164.674641505</v>
      </c>
      <c r="M18" s="42">
        <f t="shared" si="8"/>
        <v>56911.972028339995</v>
      </c>
      <c r="N18" s="42">
        <f t="shared" si="9"/>
        <v>58659.269415175004</v>
      </c>
      <c r="O18" s="42">
        <f t="shared" si="10"/>
        <v>60406.566802009998</v>
      </c>
      <c r="P18" s="42">
        <f t="shared" si="11"/>
        <v>62153.864188845007</v>
      </c>
      <c r="Q18" s="41">
        <f t="shared" si="12"/>
        <v>63901.161575680002</v>
      </c>
      <c r="R18" s="41">
        <f t="shared" si="13"/>
        <v>65648.458962514997</v>
      </c>
      <c r="S18" s="41">
        <f t="shared" si="14"/>
        <v>67395.756349350006</v>
      </c>
      <c r="T18" s="41">
        <f t="shared" si="15"/>
        <v>68643.825911374995</v>
      </c>
      <c r="U18" s="41">
        <f t="shared" si="24"/>
        <v>69891.8954734</v>
      </c>
      <c r="V18" s="41">
        <f t="shared" si="16"/>
        <v>70515.930254412509</v>
      </c>
      <c r="W18" s="41">
        <f t="shared" si="17"/>
        <v>71139.965035425004</v>
      </c>
      <c r="X18" s="41">
        <f t="shared" si="18"/>
        <v>71763.999816437499</v>
      </c>
      <c r="Y18" s="43">
        <f t="shared" si="19"/>
        <v>72388.034597449994</v>
      </c>
      <c r="Z18" s="44">
        <f t="shared" si="20"/>
        <v>73012.069378462504</v>
      </c>
      <c r="AA18" s="44">
        <f t="shared" si="21"/>
        <v>73636.104159475013</v>
      </c>
      <c r="AB18" s="44">
        <f t="shared" si="22"/>
        <v>74260.138940487508</v>
      </c>
      <c r="AC18" s="44">
        <f t="shared" si="23"/>
        <v>74884.173721500003</v>
      </c>
      <c r="AD18" s="45">
        <v>7</v>
      </c>
      <c r="AH18"/>
      <c r="AI18"/>
      <c r="AJ18"/>
      <c r="AK18"/>
      <c r="AL18"/>
      <c r="AM18"/>
      <c r="AN18"/>
      <c r="AO18"/>
    </row>
    <row r="19" spans="1:41" ht="12" customHeight="1" x14ac:dyDescent="0.3">
      <c r="A19" s="46">
        <v>8</v>
      </c>
      <c r="B19" s="40">
        <v>39827</v>
      </c>
      <c r="C19" s="40">
        <v>39110</v>
      </c>
      <c r="D19" s="41">
        <f t="shared" si="0"/>
        <v>53115.557339000006</v>
      </c>
      <c r="E19" s="41">
        <f t="shared" si="0"/>
        <v>52159.325270000001</v>
      </c>
      <c r="F19" s="47">
        <f t="shared" si="1"/>
        <v>46682.596116650006</v>
      </c>
      <c r="G19" s="42">
        <f t="shared" si="2"/>
        <v>48508.172501100002</v>
      </c>
      <c r="H19" s="42">
        <f t="shared" si="3"/>
        <v>50333.748885549998</v>
      </c>
      <c r="I19" s="47">
        <f t="shared" si="4"/>
        <v>52159.325270000001</v>
      </c>
      <c r="J19" s="42">
        <f t="shared" si="5"/>
        <v>53984.901654449997</v>
      </c>
      <c r="K19" s="42">
        <f t="shared" si="6"/>
        <v>55810.478038900008</v>
      </c>
      <c r="L19" s="42">
        <f t="shared" si="7"/>
        <v>57636.054423349997</v>
      </c>
      <c r="M19" s="42">
        <f t="shared" si="8"/>
        <v>59461.630807799993</v>
      </c>
      <c r="N19" s="42">
        <f t="shared" si="9"/>
        <v>61287.207192250004</v>
      </c>
      <c r="O19" s="42">
        <f t="shared" si="10"/>
        <v>63112.7835767</v>
      </c>
      <c r="P19" s="42">
        <f t="shared" si="11"/>
        <v>64938.35996115001</v>
      </c>
      <c r="Q19" s="41">
        <f t="shared" si="12"/>
        <v>66763.936345599999</v>
      </c>
      <c r="R19" s="41">
        <f t="shared" si="13"/>
        <v>68589.512730050003</v>
      </c>
      <c r="S19" s="41">
        <f t="shared" si="14"/>
        <v>70415.089114500006</v>
      </c>
      <c r="T19" s="41">
        <f t="shared" si="15"/>
        <v>71719.072246249998</v>
      </c>
      <c r="U19" s="41">
        <f t="shared" si="24"/>
        <v>73023.05537799999</v>
      </c>
      <c r="V19" s="41">
        <f t="shared" si="16"/>
        <v>73675.046943875001</v>
      </c>
      <c r="W19" s="41">
        <f t="shared" si="17"/>
        <v>74327.038509750011</v>
      </c>
      <c r="X19" s="41">
        <f t="shared" si="18"/>
        <v>74979.030075625007</v>
      </c>
      <c r="Y19" s="43">
        <f t="shared" si="19"/>
        <v>75631.021641500003</v>
      </c>
      <c r="Z19" s="44">
        <f t="shared" si="20"/>
        <v>76283.013207374999</v>
      </c>
      <c r="AA19" s="44">
        <f t="shared" si="21"/>
        <v>76935.00477325001</v>
      </c>
      <c r="AB19" s="44">
        <f t="shared" si="22"/>
        <v>77586.996339125006</v>
      </c>
      <c r="AC19" s="44">
        <f t="shared" si="23"/>
        <v>78238.987905000002</v>
      </c>
      <c r="AD19" s="45">
        <v>8</v>
      </c>
      <c r="AH19"/>
      <c r="AI19"/>
      <c r="AJ19"/>
      <c r="AK19"/>
      <c r="AL19"/>
      <c r="AM19"/>
      <c r="AN19"/>
      <c r="AO19"/>
    </row>
    <row r="20" spans="1:41" ht="12" customHeight="1" x14ac:dyDescent="0.3">
      <c r="A20" s="46">
        <v>9</v>
      </c>
      <c r="B20" s="40">
        <v>41663</v>
      </c>
      <c r="C20" s="40">
        <v>40913</v>
      </c>
      <c r="D20" s="41">
        <f t="shared" si="0"/>
        <v>55564.151591000002</v>
      </c>
      <c r="E20" s="41">
        <f t="shared" si="0"/>
        <v>54563.908841000004</v>
      </c>
      <c r="F20" s="40">
        <f t="shared" si="1"/>
        <v>48834.698412695005</v>
      </c>
      <c r="G20" s="41">
        <f t="shared" si="2"/>
        <v>50744.435222130007</v>
      </c>
      <c r="H20" s="41">
        <f t="shared" si="3"/>
        <v>52654.172031565002</v>
      </c>
      <c r="I20" s="40">
        <f t="shared" si="4"/>
        <v>54563.908841000004</v>
      </c>
      <c r="J20" s="41">
        <f t="shared" si="5"/>
        <v>56473.645650434999</v>
      </c>
      <c r="K20" s="41">
        <f t="shared" si="6"/>
        <v>58383.382459870008</v>
      </c>
      <c r="L20" s="41">
        <f t="shared" si="7"/>
        <v>60293.119269305003</v>
      </c>
      <c r="M20" s="41">
        <f t="shared" si="8"/>
        <v>62202.856078739998</v>
      </c>
      <c r="N20" s="41">
        <f t="shared" si="9"/>
        <v>64112.592888175008</v>
      </c>
      <c r="O20" s="41">
        <f t="shared" si="10"/>
        <v>66022.32969761001</v>
      </c>
      <c r="P20" s="41">
        <f t="shared" si="11"/>
        <v>67932.066507045005</v>
      </c>
      <c r="Q20" s="41">
        <f t="shared" si="12"/>
        <v>69841.80331648</v>
      </c>
      <c r="R20" s="41">
        <f t="shared" si="13"/>
        <v>71751.540125915009</v>
      </c>
      <c r="S20" s="41">
        <f t="shared" si="14"/>
        <v>73661.276935350004</v>
      </c>
      <c r="T20" s="41">
        <f t="shared" si="15"/>
        <v>75025.374656375003</v>
      </c>
      <c r="U20" s="41">
        <f t="shared" si="24"/>
        <v>76389.472377400001</v>
      </c>
      <c r="V20" s="41">
        <f t="shared" si="16"/>
        <v>77071.521237912515</v>
      </c>
      <c r="W20" s="41">
        <f t="shared" si="17"/>
        <v>77753.570098425014</v>
      </c>
      <c r="X20" s="41">
        <f t="shared" si="18"/>
        <v>78435.618958937499</v>
      </c>
      <c r="Y20" s="43">
        <f t="shared" si="19"/>
        <v>79117.667819449998</v>
      </c>
      <c r="Z20" s="44">
        <f t="shared" si="20"/>
        <v>79799.716679962497</v>
      </c>
      <c r="AA20" s="44">
        <f t="shared" si="21"/>
        <v>80481.765540475011</v>
      </c>
      <c r="AB20" s="44">
        <f t="shared" si="22"/>
        <v>81163.81440098751</v>
      </c>
      <c r="AC20" s="44">
        <f t="shared" si="23"/>
        <v>81845.86326150001</v>
      </c>
      <c r="AD20" s="45">
        <v>9</v>
      </c>
      <c r="AH20"/>
      <c r="AI20"/>
      <c r="AJ20"/>
      <c r="AK20"/>
      <c r="AL20"/>
      <c r="AM20"/>
      <c r="AN20"/>
      <c r="AO20"/>
    </row>
    <row r="21" spans="1:41" ht="12" customHeight="1" x14ac:dyDescent="0.3">
      <c r="A21" s="46">
        <v>10</v>
      </c>
      <c r="B21" s="40">
        <v>43630</v>
      </c>
      <c r="C21" s="40">
        <v>42845</v>
      </c>
      <c r="D21" s="41">
        <f t="shared" si="0"/>
        <v>58187.45491</v>
      </c>
      <c r="E21" s="41">
        <f t="shared" si="0"/>
        <v>57140.534165000005</v>
      </c>
      <c r="F21" s="40">
        <f t="shared" si="1"/>
        <v>51140.778077675008</v>
      </c>
      <c r="G21" s="41">
        <f t="shared" si="2"/>
        <v>53140.696773450007</v>
      </c>
      <c r="H21" s="41">
        <f t="shared" si="3"/>
        <v>55140.615469225006</v>
      </c>
      <c r="I21" s="40">
        <f t="shared" si="4"/>
        <v>57140.534165000005</v>
      </c>
      <c r="J21" s="41">
        <f t="shared" si="5"/>
        <v>59140.452860775004</v>
      </c>
      <c r="K21" s="41">
        <f t="shared" si="6"/>
        <v>61140.37155655001</v>
      </c>
      <c r="L21" s="41">
        <f t="shared" si="7"/>
        <v>63140.290252325001</v>
      </c>
      <c r="M21" s="41">
        <f t="shared" si="8"/>
        <v>65140.2089481</v>
      </c>
      <c r="N21" s="41">
        <f t="shared" si="9"/>
        <v>67140.127643875006</v>
      </c>
      <c r="O21" s="41">
        <f t="shared" si="10"/>
        <v>69140.046339649998</v>
      </c>
      <c r="P21" s="41">
        <f t="shared" si="11"/>
        <v>71139.965035425019</v>
      </c>
      <c r="Q21" s="41">
        <f t="shared" si="12"/>
        <v>73139.883731200011</v>
      </c>
      <c r="R21" s="41">
        <f t="shared" si="13"/>
        <v>75139.802426975002</v>
      </c>
      <c r="S21" s="41">
        <f t="shared" si="14"/>
        <v>77139.721122750008</v>
      </c>
      <c r="T21" s="41">
        <f t="shared" si="15"/>
        <v>78568.234476875004</v>
      </c>
      <c r="U21" s="41">
        <f t="shared" si="24"/>
        <v>79996.747831000001</v>
      </c>
      <c r="V21" s="41">
        <f t="shared" si="16"/>
        <v>80711.004508062513</v>
      </c>
      <c r="W21" s="41">
        <f t="shared" si="17"/>
        <v>81425.261185125011</v>
      </c>
      <c r="X21" s="41">
        <f t="shared" si="18"/>
        <v>82139.517862187509</v>
      </c>
      <c r="Y21" s="43">
        <f t="shared" si="19"/>
        <v>82853.774539250007</v>
      </c>
      <c r="Z21" s="44">
        <f t="shared" si="20"/>
        <v>83568.031216312505</v>
      </c>
      <c r="AA21" s="44">
        <f t="shared" si="21"/>
        <v>84282.287893375018</v>
      </c>
      <c r="AB21" s="44">
        <f t="shared" si="22"/>
        <v>84996.544570437516</v>
      </c>
      <c r="AC21" s="44">
        <f t="shared" si="23"/>
        <v>85710.8012475</v>
      </c>
      <c r="AD21" s="45">
        <v>10</v>
      </c>
      <c r="AH21"/>
      <c r="AI21"/>
      <c r="AJ21"/>
      <c r="AK21"/>
      <c r="AL21"/>
      <c r="AM21"/>
      <c r="AN21"/>
      <c r="AO21"/>
    </row>
    <row r="22" spans="1:41" ht="12" customHeight="1" x14ac:dyDescent="0.3">
      <c r="A22" s="46">
        <v>11</v>
      </c>
      <c r="B22" s="40">
        <v>45731</v>
      </c>
      <c r="C22" s="40">
        <v>44908</v>
      </c>
      <c r="D22" s="41">
        <f t="shared" si="0"/>
        <v>60989.468267000004</v>
      </c>
      <c r="E22" s="41">
        <f t="shared" si="0"/>
        <v>59891.868556000001</v>
      </c>
      <c r="F22" s="40">
        <f t="shared" si="1"/>
        <v>53603.222357620005</v>
      </c>
      <c r="G22" s="41">
        <f t="shared" si="2"/>
        <v>55699.437757080006</v>
      </c>
      <c r="H22" s="41">
        <f t="shared" si="3"/>
        <v>57795.65315654</v>
      </c>
      <c r="I22" s="40">
        <f t="shared" si="4"/>
        <v>59891.868556000001</v>
      </c>
      <c r="J22" s="41">
        <f t="shared" si="5"/>
        <v>61988.083955459995</v>
      </c>
      <c r="K22" s="41">
        <f t="shared" si="6"/>
        <v>64084.299354920004</v>
      </c>
      <c r="L22" s="41">
        <f t="shared" si="7"/>
        <v>66180.514754379998</v>
      </c>
      <c r="M22" s="41">
        <f t="shared" si="8"/>
        <v>68276.730153839992</v>
      </c>
      <c r="N22" s="41">
        <f t="shared" si="9"/>
        <v>70372.9455533</v>
      </c>
      <c r="O22" s="41">
        <f t="shared" si="10"/>
        <v>72469.160952759994</v>
      </c>
      <c r="P22" s="41">
        <f t="shared" si="11"/>
        <v>74565.376352220002</v>
      </c>
      <c r="Q22" s="41">
        <f t="shared" si="12"/>
        <v>76661.591751679996</v>
      </c>
      <c r="R22" s="41">
        <f t="shared" si="13"/>
        <v>78757.807151140005</v>
      </c>
      <c r="S22" s="41">
        <f t="shared" si="14"/>
        <v>80854.022550600013</v>
      </c>
      <c r="T22" s="41">
        <f t="shared" si="15"/>
        <v>82351.319264499994</v>
      </c>
      <c r="U22" s="41">
        <f t="shared" si="24"/>
        <v>83848.61597839999</v>
      </c>
      <c r="V22" s="41">
        <f t="shared" si="16"/>
        <v>84597.264335350003</v>
      </c>
      <c r="W22" s="41">
        <f t="shared" si="17"/>
        <v>85345.9126923</v>
      </c>
      <c r="X22" s="41">
        <f t="shared" si="18"/>
        <v>86094.561049249998</v>
      </c>
      <c r="Y22" s="43">
        <f t="shared" si="19"/>
        <v>86843.209406199996</v>
      </c>
      <c r="Z22" s="44">
        <f t="shared" si="20"/>
        <v>87591.857763149994</v>
      </c>
      <c r="AA22" s="44">
        <f t="shared" si="21"/>
        <v>88340.506120100006</v>
      </c>
      <c r="AB22" s="44">
        <f t="shared" si="22"/>
        <v>89089.154477050004</v>
      </c>
      <c r="AC22" s="44">
        <f t="shared" si="23"/>
        <v>89837.802834000002</v>
      </c>
      <c r="AD22" s="45">
        <v>11</v>
      </c>
      <c r="AH22"/>
      <c r="AI22"/>
      <c r="AJ22"/>
      <c r="AK22"/>
      <c r="AL22"/>
      <c r="AM22"/>
      <c r="AN22"/>
      <c r="AO22"/>
    </row>
    <row r="23" spans="1:41" ht="12" customHeight="1" x14ac:dyDescent="0.3">
      <c r="A23" s="46">
        <v>12</v>
      </c>
      <c r="B23" s="40">
        <v>47966</v>
      </c>
      <c r="C23" s="40">
        <v>47103</v>
      </c>
      <c r="D23" s="41">
        <f t="shared" si="0"/>
        <v>63970.191661999997</v>
      </c>
      <c r="E23" s="41">
        <f t="shared" si="0"/>
        <v>62819.245671000004</v>
      </c>
      <c r="F23" s="40">
        <f t="shared" si="1"/>
        <v>56223.224875545005</v>
      </c>
      <c r="G23" s="41">
        <f t="shared" si="2"/>
        <v>58421.898474030007</v>
      </c>
      <c r="H23" s="41">
        <f t="shared" si="3"/>
        <v>60620.572072515002</v>
      </c>
      <c r="I23" s="40">
        <f t="shared" si="4"/>
        <v>62819.245671000004</v>
      </c>
      <c r="J23" s="41">
        <f t="shared" si="5"/>
        <v>65017.919269484999</v>
      </c>
      <c r="K23" s="41">
        <f t="shared" si="6"/>
        <v>67216.592867970016</v>
      </c>
      <c r="L23" s="41">
        <f t="shared" si="7"/>
        <v>69415.26646645501</v>
      </c>
      <c r="M23" s="41">
        <f t="shared" si="8"/>
        <v>71613.940064940005</v>
      </c>
      <c r="N23" s="41">
        <f t="shared" si="9"/>
        <v>73812.613663425014</v>
      </c>
      <c r="O23" s="41">
        <f t="shared" si="10"/>
        <v>76011.287261910009</v>
      </c>
      <c r="P23" s="41">
        <f t="shared" si="11"/>
        <v>78209.960860395018</v>
      </c>
      <c r="Q23" s="41">
        <f t="shared" si="12"/>
        <v>80408.634458880013</v>
      </c>
      <c r="R23" s="41">
        <f t="shared" si="13"/>
        <v>82607.308057365008</v>
      </c>
      <c r="S23" s="41">
        <f t="shared" si="14"/>
        <v>84805.981655850017</v>
      </c>
      <c r="T23" s="41">
        <f t="shared" si="15"/>
        <v>86376.462797625005</v>
      </c>
      <c r="U23" s="41">
        <f t="shared" si="24"/>
        <v>87946.943939400007</v>
      </c>
      <c r="V23" s="41">
        <f t="shared" si="16"/>
        <v>88732.184510287509</v>
      </c>
      <c r="W23" s="41">
        <f t="shared" si="17"/>
        <v>89517.42508117501</v>
      </c>
      <c r="X23" s="41">
        <f t="shared" si="18"/>
        <v>90302.665652062511</v>
      </c>
      <c r="Y23" s="43">
        <f t="shared" si="19"/>
        <v>91087.906222949998</v>
      </c>
      <c r="Z23" s="44">
        <f t="shared" si="20"/>
        <v>91873.146793837499</v>
      </c>
      <c r="AA23" s="44">
        <f t="shared" si="21"/>
        <v>92658.387364725015</v>
      </c>
      <c r="AB23" s="44">
        <f t="shared" si="22"/>
        <v>93443.627935612516</v>
      </c>
      <c r="AC23" s="44">
        <f t="shared" si="23"/>
        <v>94228.868506500003</v>
      </c>
      <c r="AD23" s="45">
        <v>12</v>
      </c>
      <c r="AH23"/>
      <c r="AI23"/>
      <c r="AJ23"/>
      <c r="AK23"/>
      <c r="AL23"/>
      <c r="AM23"/>
      <c r="AN23"/>
      <c r="AO23"/>
    </row>
    <row r="24" spans="1:41" ht="12" customHeight="1" x14ac:dyDescent="0.3">
      <c r="A24" s="46">
        <v>13</v>
      </c>
      <c r="B24" s="40">
        <v>50342</v>
      </c>
      <c r="C24" s="40">
        <v>49436</v>
      </c>
      <c r="D24" s="41">
        <f t="shared" si="0"/>
        <v>67138.960694000009</v>
      </c>
      <c r="E24" s="41">
        <f t="shared" si="0"/>
        <v>65930.667452000009</v>
      </c>
      <c r="F24" s="40">
        <f t="shared" si="1"/>
        <v>59007.947369540008</v>
      </c>
      <c r="G24" s="41">
        <f t="shared" si="2"/>
        <v>61315.520730360011</v>
      </c>
      <c r="H24" s="41">
        <f t="shared" si="3"/>
        <v>63623.094091180006</v>
      </c>
      <c r="I24" s="40">
        <f t="shared" si="4"/>
        <v>65930.667452000009</v>
      </c>
      <c r="J24" s="41">
        <f t="shared" si="5"/>
        <v>68238.240812820004</v>
      </c>
      <c r="K24" s="41">
        <f t="shared" si="6"/>
        <v>70545.814173640014</v>
      </c>
      <c r="L24" s="41">
        <f t="shared" si="7"/>
        <v>72853.387534460009</v>
      </c>
      <c r="M24" s="41">
        <f t="shared" si="8"/>
        <v>75160.960895280004</v>
      </c>
      <c r="N24" s="41">
        <f t="shared" si="9"/>
        <v>77468.534256100014</v>
      </c>
      <c r="O24" s="41">
        <f t="shared" si="10"/>
        <v>79776.10761692001</v>
      </c>
      <c r="P24" s="41">
        <f t="shared" si="11"/>
        <v>82083.680977740019</v>
      </c>
      <c r="Q24" s="41">
        <f t="shared" si="12"/>
        <v>84391.254338560015</v>
      </c>
      <c r="R24" s="41">
        <f t="shared" si="13"/>
        <v>86698.82769938001</v>
      </c>
      <c r="S24" s="41">
        <f t="shared" si="14"/>
        <v>89006.40106020002</v>
      </c>
      <c r="T24" s="41">
        <f t="shared" si="15"/>
        <v>90654.66774650001</v>
      </c>
      <c r="U24" s="41">
        <f t="shared" si="24"/>
        <v>92302.934432800001</v>
      </c>
      <c r="V24" s="41">
        <f t="shared" si="16"/>
        <v>93127.067775950025</v>
      </c>
      <c r="W24" s="41">
        <f t="shared" si="17"/>
        <v>93951.20111910002</v>
      </c>
      <c r="X24" s="41">
        <f t="shared" si="18"/>
        <v>94775.334462250015</v>
      </c>
      <c r="Y24" s="43">
        <f t="shared" si="19"/>
        <v>95599.467805400011</v>
      </c>
      <c r="Z24" s="44">
        <f t="shared" si="20"/>
        <v>96423.601148550006</v>
      </c>
      <c r="AA24" s="44">
        <f t="shared" si="21"/>
        <v>97247.734491700015</v>
      </c>
      <c r="AB24" s="44">
        <f t="shared" si="22"/>
        <v>98071.867834850011</v>
      </c>
      <c r="AC24" s="44">
        <f t="shared" si="23"/>
        <v>98896.001178000006</v>
      </c>
      <c r="AD24" s="45">
        <v>13</v>
      </c>
      <c r="AH24"/>
      <c r="AI24"/>
      <c r="AJ24"/>
      <c r="AK24"/>
      <c r="AL24"/>
      <c r="AM24"/>
      <c r="AN24"/>
      <c r="AO24"/>
    </row>
    <row r="25" spans="1:41" ht="12" customHeight="1" x14ac:dyDescent="0.3">
      <c r="A25" s="46">
        <v>14</v>
      </c>
      <c r="B25" s="40">
        <v>52859</v>
      </c>
      <c r="C25" s="40">
        <v>51908</v>
      </c>
      <c r="D25" s="41">
        <f t="shared" si="0"/>
        <v>70495.775363000008</v>
      </c>
      <c r="E25" s="41">
        <f t="shared" si="0"/>
        <v>69227.467556000003</v>
      </c>
      <c r="F25" s="40">
        <f t="shared" si="1"/>
        <v>61958.583462620001</v>
      </c>
      <c r="G25" s="41">
        <f t="shared" si="2"/>
        <v>64381.544827080004</v>
      </c>
      <c r="H25" s="41">
        <f t="shared" si="3"/>
        <v>66804.50619154</v>
      </c>
      <c r="I25" s="40">
        <f t="shared" si="4"/>
        <v>69227.467556000003</v>
      </c>
      <c r="J25" s="41">
        <f t="shared" si="5"/>
        <v>71650.428920459992</v>
      </c>
      <c r="K25" s="41">
        <f t="shared" si="6"/>
        <v>74073.390284920009</v>
      </c>
      <c r="L25" s="41">
        <f t="shared" si="7"/>
        <v>76496.351649379998</v>
      </c>
      <c r="M25" s="41">
        <f t="shared" si="8"/>
        <v>78919.313013840001</v>
      </c>
      <c r="N25" s="41">
        <f t="shared" si="9"/>
        <v>81342.274378300004</v>
      </c>
      <c r="O25" s="41">
        <f t="shared" si="10"/>
        <v>83765.235742760007</v>
      </c>
      <c r="P25" s="41">
        <f t="shared" si="11"/>
        <v>86188.19710722001</v>
      </c>
      <c r="Q25" s="41">
        <f t="shared" si="12"/>
        <v>88611.158471679999</v>
      </c>
      <c r="R25" s="41">
        <f t="shared" si="13"/>
        <v>91034.119836140002</v>
      </c>
      <c r="S25" s="41">
        <f t="shared" si="14"/>
        <v>93457.081200600005</v>
      </c>
      <c r="T25" s="41">
        <f t="shared" si="15"/>
        <v>95187.767889499999</v>
      </c>
      <c r="U25" s="41">
        <f t="shared" si="24"/>
        <v>96918.454578399993</v>
      </c>
      <c r="V25" s="41">
        <f t="shared" si="16"/>
        <v>97783.797922850004</v>
      </c>
      <c r="W25" s="41">
        <f t="shared" si="17"/>
        <v>98649.141267300001</v>
      </c>
      <c r="X25" s="41">
        <f t="shared" si="18"/>
        <v>99514.484611749998</v>
      </c>
      <c r="Y25" s="43">
        <f t="shared" si="19"/>
        <v>100379.8279562</v>
      </c>
      <c r="Z25" s="44">
        <f t="shared" si="20"/>
        <v>101245.17130064999</v>
      </c>
      <c r="AA25" s="44">
        <f t="shared" si="21"/>
        <v>102110.5146451</v>
      </c>
      <c r="AB25" s="44">
        <f t="shared" si="22"/>
        <v>102975.85798955</v>
      </c>
      <c r="AC25" s="44">
        <f t="shared" si="23"/>
        <v>103841.20133400001</v>
      </c>
      <c r="AD25" s="45">
        <v>14</v>
      </c>
      <c r="AH25"/>
      <c r="AI25"/>
      <c r="AJ25"/>
      <c r="AK25"/>
      <c r="AL25"/>
      <c r="AM25"/>
      <c r="AN25"/>
      <c r="AO25"/>
    </row>
    <row r="26" spans="1:41" ht="12" customHeight="1" x14ac:dyDescent="0.3">
      <c r="A26" s="46">
        <v>15</v>
      </c>
      <c r="B26" s="40">
        <v>55521</v>
      </c>
      <c r="C26" s="40">
        <v>54522</v>
      </c>
      <c r="D26" s="41">
        <f t="shared" si="0"/>
        <v>74045.970297000007</v>
      </c>
      <c r="E26" s="41">
        <f t="shared" si="0"/>
        <v>72713.646954000011</v>
      </c>
      <c r="F26" s="40">
        <f t="shared" si="1"/>
        <v>65078.714023830013</v>
      </c>
      <c r="G26" s="41">
        <f t="shared" si="2"/>
        <v>67623.691667220017</v>
      </c>
      <c r="H26" s="41">
        <f t="shared" si="3"/>
        <v>70168.669310610014</v>
      </c>
      <c r="I26" s="40">
        <f t="shared" si="4"/>
        <v>72713.646954000011</v>
      </c>
      <c r="J26" s="41">
        <f t="shared" si="5"/>
        <v>75258.624597390008</v>
      </c>
      <c r="K26" s="41">
        <f t="shared" si="6"/>
        <v>77803.602240780019</v>
      </c>
      <c r="L26" s="41">
        <f t="shared" si="7"/>
        <v>80348.579884170016</v>
      </c>
      <c r="M26" s="41">
        <f t="shared" si="8"/>
        <v>82893.557527559999</v>
      </c>
      <c r="N26" s="41">
        <f t="shared" si="9"/>
        <v>85438.53517095001</v>
      </c>
      <c r="O26" s="41">
        <f t="shared" si="10"/>
        <v>87983.512814340007</v>
      </c>
      <c r="P26" s="41">
        <f t="shared" si="11"/>
        <v>90528.490457730019</v>
      </c>
      <c r="Q26" s="41">
        <f t="shared" si="12"/>
        <v>93073.468101120015</v>
      </c>
      <c r="R26" s="41">
        <f t="shared" si="13"/>
        <v>95618.445744510012</v>
      </c>
      <c r="S26" s="41">
        <f t="shared" si="14"/>
        <v>98163.423387900024</v>
      </c>
      <c r="T26" s="41">
        <f t="shared" si="15"/>
        <v>99981.264561750009</v>
      </c>
      <c r="U26" s="41">
        <f t="shared" si="24"/>
        <v>101799.10573560001</v>
      </c>
      <c r="V26" s="41">
        <f t="shared" si="16"/>
        <v>102708.02632252502</v>
      </c>
      <c r="W26" s="41">
        <f t="shared" si="17"/>
        <v>103616.94690945002</v>
      </c>
      <c r="X26" s="41">
        <f t="shared" si="18"/>
        <v>104525.86749637501</v>
      </c>
      <c r="Y26" s="43">
        <f t="shared" si="19"/>
        <v>105434.78808330001</v>
      </c>
      <c r="Z26" s="44">
        <f t="shared" si="20"/>
        <v>106343.70867022501</v>
      </c>
      <c r="AA26" s="44">
        <f t="shared" si="21"/>
        <v>107252.62925715002</v>
      </c>
      <c r="AB26" s="44">
        <f t="shared" si="22"/>
        <v>108161.54984407502</v>
      </c>
      <c r="AC26" s="44">
        <f t="shared" si="23"/>
        <v>109070.47043100002</v>
      </c>
      <c r="AD26" s="45">
        <v>15</v>
      </c>
      <c r="AH26"/>
      <c r="AI26"/>
      <c r="AJ26"/>
      <c r="AK26"/>
      <c r="AL26"/>
      <c r="AM26"/>
      <c r="AN26"/>
      <c r="AO26"/>
    </row>
    <row r="27" spans="1:41" ht="12" customHeight="1" x14ac:dyDescent="0.3">
      <c r="A27" s="46">
        <v>16</v>
      </c>
      <c r="B27" s="40">
        <v>58330</v>
      </c>
      <c r="C27" s="40">
        <v>57280</v>
      </c>
      <c r="D27" s="41">
        <f t="shared" si="0"/>
        <v>77792.212809999997</v>
      </c>
      <c r="E27" s="41">
        <f t="shared" si="0"/>
        <v>76391.872960000008</v>
      </c>
      <c r="F27" s="40">
        <f t="shared" si="1"/>
        <v>68370.726299200003</v>
      </c>
      <c r="G27" s="41">
        <f t="shared" si="2"/>
        <v>71044.44185280001</v>
      </c>
      <c r="H27" s="41">
        <f t="shared" si="3"/>
        <v>73718.157406400001</v>
      </c>
      <c r="I27" s="40">
        <f t="shared" si="4"/>
        <v>76391.872960000008</v>
      </c>
      <c r="J27" s="41">
        <f t="shared" si="5"/>
        <v>79065.5885136</v>
      </c>
      <c r="K27" s="41">
        <f t="shared" si="6"/>
        <v>81739.304067200006</v>
      </c>
      <c r="L27" s="41">
        <f t="shared" si="7"/>
        <v>84413.019620800012</v>
      </c>
      <c r="M27" s="41">
        <f t="shared" si="8"/>
        <v>87086.735174400004</v>
      </c>
      <c r="N27" s="41">
        <f t="shared" si="9"/>
        <v>89760.450728000011</v>
      </c>
      <c r="O27" s="41">
        <f t="shared" si="10"/>
        <v>92434.166281600003</v>
      </c>
      <c r="P27" s="41">
        <f t="shared" si="11"/>
        <v>95107.881835200023</v>
      </c>
      <c r="Q27" s="41">
        <f t="shared" si="12"/>
        <v>97781.597388800015</v>
      </c>
      <c r="R27" s="41">
        <f t="shared" si="13"/>
        <v>100455.31294240001</v>
      </c>
      <c r="S27" s="41">
        <f t="shared" si="14"/>
        <v>103129.02849600001</v>
      </c>
      <c r="T27" s="41">
        <f t="shared" si="15"/>
        <v>105038.82532</v>
      </c>
      <c r="U27" s="41">
        <f t="shared" si="24"/>
        <v>106948.62214400001</v>
      </c>
      <c r="V27" s="41">
        <f t="shared" si="16"/>
        <v>107903.52055600002</v>
      </c>
      <c r="W27" s="41">
        <f t="shared" si="17"/>
        <v>108858.41896800001</v>
      </c>
      <c r="X27" s="41">
        <f t="shared" si="18"/>
        <v>109813.31738000001</v>
      </c>
      <c r="Y27" s="43">
        <f t="shared" si="19"/>
        <v>110768.215792</v>
      </c>
      <c r="Z27" s="44">
        <f t="shared" si="20"/>
        <v>111723.114204</v>
      </c>
      <c r="AA27" s="44">
        <f t="shared" si="21"/>
        <v>112678.01261600002</v>
      </c>
      <c r="AB27" s="44">
        <f t="shared" si="22"/>
        <v>113632.91102800002</v>
      </c>
      <c r="AC27" s="44">
        <f t="shared" si="23"/>
        <v>114587.80944000001</v>
      </c>
      <c r="AD27" s="45">
        <v>16</v>
      </c>
      <c r="AH27"/>
      <c r="AI27"/>
      <c r="AJ27"/>
      <c r="AK27"/>
      <c r="AL27"/>
      <c r="AM27"/>
      <c r="AN27"/>
      <c r="AO27"/>
    </row>
    <row r="28" spans="1:41" ht="12" customHeight="1" x14ac:dyDescent="0.3">
      <c r="A28" s="46">
        <v>17</v>
      </c>
      <c r="B28" s="40">
        <v>61288</v>
      </c>
      <c r="C28" s="40">
        <v>60185</v>
      </c>
      <c r="D28" s="41">
        <f t="shared" si="0"/>
        <v>81737.170215999999</v>
      </c>
      <c r="E28" s="41">
        <f t="shared" si="0"/>
        <v>80266.146545000011</v>
      </c>
      <c r="F28" s="40">
        <f t="shared" si="1"/>
        <v>71838.201157775009</v>
      </c>
      <c r="G28" s="41">
        <f t="shared" si="2"/>
        <v>74647.516286850019</v>
      </c>
      <c r="H28" s="41">
        <f t="shared" si="3"/>
        <v>77456.831415925015</v>
      </c>
      <c r="I28" s="40">
        <f t="shared" si="4"/>
        <v>80266.146545000011</v>
      </c>
      <c r="J28" s="41">
        <f t="shared" si="5"/>
        <v>83075.461674075006</v>
      </c>
      <c r="K28" s="41">
        <f t="shared" si="6"/>
        <v>85884.776803150016</v>
      </c>
      <c r="L28" s="41">
        <f t="shared" si="7"/>
        <v>88694.091932225012</v>
      </c>
      <c r="M28" s="41">
        <f t="shared" si="8"/>
        <v>91503.407061300008</v>
      </c>
      <c r="N28" s="41">
        <f t="shared" si="9"/>
        <v>94312.722190375018</v>
      </c>
      <c r="O28" s="41">
        <f t="shared" si="10"/>
        <v>97122.037319450013</v>
      </c>
      <c r="P28" s="41">
        <f t="shared" si="11"/>
        <v>99931.352448525024</v>
      </c>
      <c r="Q28" s="41">
        <f t="shared" si="12"/>
        <v>102740.66757760002</v>
      </c>
      <c r="R28" s="41">
        <f t="shared" si="13"/>
        <v>105549.98270667501</v>
      </c>
      <c r="S28" s="41">
        <f t="shared" si="14"/>
        <v>108359.29783575003</v>
      </c>
      <c r="T28" s="41">
        <f t="shared" si="15"/>
        <v>110365.95149937502</v>
      </c>
      <c r="U28" s="41">
        <f t="shared" si="24"/>
        <v>112372.60516300001</v>
      </c>
      <c r="V28" s="41">
        <f t="shared" si="16"/>
        <v>113375.93199481252</v>
      </c>
      <c r="W28" s="41">
        <f t="shared" si="17"/>
        <v>114379.25882662502</v>
      </c>
      <c r="X28" s="41">
        <f t="shared" si="18"/>
        <v>115382.58565843751</v>
      </c>
      <c r="Y28" s="43">
        <f t="shared" si="19"/>
        <v>116385.91249025002</v>
      </c>
      <c r="Z28" s="44">
        <f t="shared" si="20"/>
        <v>117389.23932206251</v>
      </c>
      <c r="AA28" s="44">
        <f t="shared" si="21"/>
        <v>118392.56615387503</v>
      </c>
      <c r="AB28" s="44">
        <f t="shared" si="22"/>
        <v>119395.89298568752</v>
      </c>
      <c r="AC28" s="44">
        <f t="shared" si="23"/>
        <v>120399.21981750001</v>
      </c>
      <c r="AD28" s="45">
        <v>17</v>
      </c>
      <c r="AH28"/>
      <c r="AI28"/>
      <c r="AJ28"/>
      <c r="AK28"/>
      <c r="AL28"/>
      <c r="AM28"/>
      <c r="AN28"/>
      <c r="AO28"/>
    </row>
    <row r="29" spans="1:41" ht="12" customHeight="1" x14ac:dyDescent="0.3">
      <c r="A29" s="46">
        <v>18</v>
      </c>
      <c r="B29" s="40">
        <v>64397</v>
      </c>
      <c r="C29" s="40">
        <v>63238</v>
      </c>
      <c r="D29" s="41">
        <f t="shared" si="0"/>
        <v>85883.509829000017</v>
      </c>
      <c r="E29" s="41">
        <f>C29/12*13*$AC$44/100</f>
        <v>84337.801366000014</v>
      </c>
      <c r="F29" s="40">
        <f t="shared" si="1"/>
        <v>75482.33222257001</v>
      </c>
      <c r="G29" s="41">
        <f t="shared" si="2"/>
        <v>78434.155270380012</v>
      </c>
      <c r="H29" s="41">
        <f t="shared" si="3"/>
        <v>81385.978318190013</v>
      </c>
      <c r="I29" s="40">
        <f t="shared" si="4"/>
        <v>84337.801366000014</v>
      </c>
      <c r="J29" s="41">
        <f t="shared" si="5"/>
        <v>87289.624413810001</v>
      </c>
      <c r="K29" s="41">
        <f t="shared" si="6"/>
        <v>90241.447461620017</v>
      </c>
      <c r="L29" s="41">
        <f t="shared" si="7"/>
        <v>93193.270509430018</v>
      </c>
      <c r="M29" s="41">
        <f t="shared" si="8"/>
        <v>96145.093557240005</v>
      </c>
      <c r="N29" s="41">
        <f t="shared" si="9"/>
        <v>99096.916605050021</v>
      </c>
      <c r="O29" s="41">
        <f t="shared" si="10"/>
        <v>102048.73965286001</v>
      </c>
      <c r="P29" s="41">
        <f t="shared" si="11"/>
        <v>105000.56270067002</v>
      </c>
      <c r="Q29" s="41">
        <f t="shared" si="12"/>
        <v>107952.38574848002</v>
      </c>
      <c r="R29" s="41">
        <f t="shared" si="13"/>
        <v>110904.20879629001</v>
      </c>
      <c r="S29" s="41">
        <f t="shared" si="14"/>
        <v>113856.03184410003</v>
      </c>
      <c r="T29" s="41">
        <f t="shared" si="15"/>
        <v>115964.47687825002</v>
      </c>
      <c r="U29" s="41">
        <f t="shared" si="24"/>
        <v>118072.92191240001</v>
      </c>
      <c r="V29" s="41">
        <f t="shared" si="16"/>
        <v>119127.14442947503</v>
      </c>
      <c r="W29" s="41">
        <f>SUM(E29*1.425)</f>
        <v>120181.36694655003</v>
      </c>
      <c r="X29" s="41">
        <f t="shared" si="18"/>
        <v>121235.58946362502</v>
      </c>
      <c r="Y29" s="43">
        <f>SUM($E29*1.45)</f>
        <v>122289.81198070002</v>
      </c>
      <c r="Z29" s="44">
        <f t="shared" si="20"/>
        <v>123344.03449777501</v>
      </c>
      <c r="AA29" s="44">
        <f t="shared" si="21"/>
        <v>124398.25701485002</v>
      </c>
      <c r="AB29" s="44">
        <f t="shared" si="22"/>
        <v>125452.47953192503</v>
      </c>
      <c r="AC29" s="44">
        <f t="shared" si="23"/>
        <v>126506.70204900001</v>
      </c>
      <c r="AD29" s="45">
        <v>18</v>
      </c>
      <c r="AH29"/>
      <c r="AI29"/>
      <c r="AJ29"/>
      <c r="AK29"/>
      <c r="AL29"/>
      <c r="AM29"/>
      <c r="AN29"/>
      <c r="AO29"/>
    </row>
    <row r="30" spans="1:41" ht="12" customHeight="1" x14ac:dyDescent="0.3">
      <c r="A30" s="46">
        <v>19</v>
      </c>
      <c r="B30" s="40">
        <v>67663</v>
      </c>
      <c r="C30" s="40">
        <v>66445</v>
      </c>
      <c r="D30" s="41">
        <f t="shared" si="0"/>
        <v>90239.233590999997</v>
      </c>
      <c r="E30" s="41">
        <f t="shared" si="0"/>
        <v>88614.839364999993</v>
      </c>
      <c r="F30" s="40">
        <f t="shared" si="1"/>
        <v>79310.281231674991</v>
      </c>
      <c r="G30" s="41">
        <f t="shared" si="2"/>
        <v>82411.800609450002</v>
      </c>
      <c r="H30" s="41">
        <f t="shared" si="3"/>
        <v>85513.319987224997</v>
      </c>
      <c r="I30" s="40">
        <f t="shared" si="4"/>
        <v>88614.839364999993</v>
      </c>
      <c r="J30" s="41">
        <f t="shared" si="5"/>
        <v>91716.358742774988</v>
      </c>
      <c r="K30" s="41">
        <f t="shared" si="6"/>
        <v>94817.878120549998</v>
      </c>
      <c r="L30" s="41">
        <f t="shared" si="7"/>
        <v>97919.397498324994</v>
      </c>
      <c r="M30" s="41">
        <f t="shared" si="8"/>
        <v>101020.91687609999</v>
      </c>
      <c r="N30" s="41">
        <f t="shared" si="9"/>
        <v>104122.436253875</v>
      </c>
      <c r="O30" s="41">
        <f t="shared" si="10"/>
        <v>107223.95563164999</v>
      </c>
      <c r="P30" s="41">
        <f t="shared" si="11"/>
        <v>110325.475009425</v>
      </c>
      <c r="Q30" s="41">
        <f t="shared" si="12"/>
        <v>113426.99438719999</v>
      </c>
      <c r="R30" s="41">
        <f t="shared" si="13"/>
        <v>116528.51376497498</v>
      </c>
      <c r="S30" s="41">
        <f t="shared" si="14"/>
        <v>119630.03314274999</v>
      </c>
      <c r="T30" s="41">
        <f>SUM(E30*1.375)</f>
        <v>121845.40412687499</v>
      </c>
      <c r="U30" s="41">
        <f t="shared" si="24"/>
        <v>124060.77511099998</v>
      </c>
      <c r="V30" s="41">
        <f t="shared" si="16"/>
        <v>125168.4606030625</v>
      </c>
      <c r="W30" s="41">
        <f t="shared" si="17"/>
        <v>126276.14609512499</v>
      </c>
      <c r="X30" s="41">
        <f t="shared" si="18"/>
        <v>127383.83158718749</v>
      </c>
      <c r="Y30" s="43">
        <f t="shared" si="19"/>
        <v>128491.51707924998</v>
      </c>
      <c r="Z30" s="44">
        <f t="shared" si="20"/>
        <v>129599.20257131247</v>
      </c>
      <c r="AA30" s="44">
        <f t="shared" si="21"/>
        <v>130706.88806337499</v>
      </c>
      <c r="AB30" s="44">
        <f t="shared" si="22"/>
        <v>131814.5735554375</v>
      </c>
      <c r="AC30" s="44">
        <f t="shared" si="23"/>
        <v>132922.25904749997</v>
      </c>
      <c r="AD30" s="45">
        <v>19</v>
      </c>
      <c r="AH30"/>
      <c r="AI30"/>
      <c r="AJ30"/>
      <c r="AK30"/>
      <c r="AL30"/>
      <c r="AM30"/>
      <c r="AN30"/>
      <c r="AO30"/>
    </row>
    <row r="31" spans="1:41" ht="12" customHeight="1" x14ac:dyDescent="0.3">
      <c r="A31" s="46">
        <v>20</v>
      </c>
      <c r="B31" s="40">
        <v>71084</v>
      </c>
      <c r="C31" s="40">
        <v>69804</v>
      </c>
      <c r="D31" s="41">
        <f t="shared" si="0"/>
        <v>94801.674188000019</v>
      </c>
      <c r="E31" s="41">
        <f t="shared" si="0"/>
        <v>93094.593228000012</v>
      </c>
      <c r="F31" s="40">
        <f t="shared" si="1"/>
        <v>83319.660939060006</v>
      </c>
      <c r="G31" s="41">
        <f t="shared" si="2"/>
        <v>86577.971702040013</v>
      </c>
      <c r="H31" s="41">
        <f t="shared" si="3"/>
        <v>89836.282465020005</v>
      </c>
      <c r="I31" s="40">
        <f t="shared" si="4"/>
        <v>93094.593228000012</v>
      </c>
      <c r="J31" s="41">
        <f t="shared" si="5"/>
        <v>96352.903990980005</v>
      </c>
      <c r="K31" s="41">
        <f t="shared" si="6"/>
        <v>99611.214753960012</v>
      </c>
      <c r="L31" s="41">
        <f t="shared" si="7"/>
        <v>102869.52551694002</v>
      </c>
      <c r="M31" s="41">
        <f t="shared" si="8"/>
        <v>106127.83627992001</v>
      </c>
      <c r="N31" s="41">
        <f t="shared" si="9"/>
        <v>109386.14704290002</v>
      </c>
      <c r="O31" s="41">
        <f t="shared" si="10"/>
        <v>112644.45780588001</v>
      </c>
      <c r="P31" s="41">
        <f t="shared" si="11"/>
        <v>115902.76856886003</v>
      </c>
      <c r="Q31" s="41">
        <f t="shared" si="12"/>
        <v>119161.07933184002</v>
      </c>
      <c r="R31" s="41">
        <f t="shared" si="13"/>
        <v>122419.39009482002</v>
      </c>
      <c r="S31" s="41">
        <f t="shared" si="14"/>
        <v>125677.70085780002</v>
      </c>
      <c r="T31" s="41">
        <f t="shared" si="15"/>
        <v>128005.06568850002</v>
      </c>
      <c r="U31" s="41">
        <f t="shared" si="24"/>
        <v>130332.4305192</v>
      </c>
      <c r="V31" s="41">
        <f t="shared" si="16"/>
        <v>131496.11293455004</v>
      </c>
      <c r="W31" s="41">
        <f t="shared" si="17"/>
        <v>132659.79534990003</v>
      </c>
      <c r="X31" s="41">
        <f t="shared" si="18"/>
        <v>133823.47776525002</v>
      </c>
      <c r="Y31" s="43">
        <f t="shared" si="19"/>
        <v>134987.16018060001</v>
      </c>
      <c r="Z31" s="44">
        <f t="shared" si="20"/>
        <v>136150.84259595</v>
      </c>
      <c r="AA31" s="44">
        <f t="shared" si="21"/>
        <v>137314.52501130002</v>
      </c>
      <c r="AB31" s="44">
        <f t="shared" si="22"/>
        <v>138478.20742665001</v>
      </c>
      <c r="AC31" s="44">
        <f t="shared" si="23"/>
        <v>139641.88984200003</v>
      </c>
      <c r="AD31" s="45">
        <v>20</v>
      </c>
      <c r="AH31"/>
      <c r="AI31"/>
      <c r="AJ31"/>
      <c r="AK31"/>
      <c r="AL31"/>
      <c r="AM31"/>
      <c r="AN31"/>
      <c r="AO31"/>
    </row>
    <row r="32" spans="1:41" ht="12" customHeight="1" x14ac:dyDescent="0.3">
      <c r="A32" s="46">
        <v>21</v>
      </c>
      <c r="B32" s="40">
        <v>74665</v>
      </c>
      <c r="C32" s="40">
        <v>73321</v>
      </c>
      <c r="D32" s="41">
        <f t="shared" si="0"/>
        <v>99577.49990499999</v>
      </c>
      <c r="E32" s="41">
        <f t="shared" si="0"/>
        <v>97785.064897000004</v>
      </c>
      <c r="F32" s="40">
        <f t="shared" si="1"/>
        <v>87517.633082815009</v>
      </c>
      <c r="G32" s="41">
        <f t="shared" si="2"/>
        <v>90940.110354210003</v>
      </c>
      <c r="H32" s="41">
        <f t="shared" si="3"/>
        <v>94362.587625604996</v>
      </c>
      <c r="I32" s="40">
        <f t="shared" si="4"/>
        <v>97785.064897000004</v>
      </c>
      <c r="J32" s="41">
        <f>SUM(E32*1.035)</f>
        <v>101207.542168395</v>
      </c>
      <c r="K32" s="41">
        <f t="shared" si="6"/>
        <v>104630.01943979</v>
      </c>
      <c r="L32" s="41">
        <f t="shared" si="7"/>
        <v>108052.496711185</v>
      </c>
      <c r="M32" s="41">
        <f t="shared" si="8"/>
        <v>111474.97398257999</v>
      </c>
      <c r="N32" s="41">
        <f t="shared" si="9"/>
        <v>114897.45125397501</v>
      </c>
      <c r="O32" s="41">
        <f t="shared" si="10"/>
        <v>118319.92852537001</v>
      </c>
      <c r="P32" s="41">
        <f t="shared" si="11"/>
        <v>121742.40579676502</v>
      </c>
      <c r="Q32" s="41">
        <f t="shared" si="12"/>
        <v>125164.88306816001</v>
      </c>
      <c r="R32" s="41">
        <f t="shared" si="13"/>
        <v>128587.360339555</v>
      </c>
      <c r="S32" s="41">
        <f t="shared" si="14"/>
        <v>132009.83761095002</v>
      </c>
      <c r="T32" s="41">
        <f t="shared" si="15"/>
        <v>134454.46423337501</v>
      </c>
      <c r="U32" s="41">
        <f t="shared" si="24"/>
        <v>136899.09085579999</v>
      </c>
      <c r="V32" s="41">
        <f t="shared" si="16"/>
        <v>138121.40416701252</v>
      </c>
      <c r="W32" s="41">
        <f t="shared" si="17"/>
        <v>139343.71747822501</v>
      </c>
      <c r="X32" s="41">
        <f t="shared" si="18"/>
        <v>140566.0307894375</v>
      </c>
      <c r="Y32" s="43">
        <f t="shared" si="19"/>
        <v>141788.34410064999</v>
      </c>
      <c r="Z32" s="44">
        <f t="shared" si="20"/>
        <v>143010.65741186248</v>
      </c>
      <c r="AA32" s="44">
        <f t="shared" si="21"/>
        <v>144232.97072307501</v>
      </c>
      <c r="AB32" s="44">
        <f t="shared" si="22"/>
        <v>145455.2840342875</v>
      </c>
      <c r="AC32" s="44">
        <f t="shared" si="23"/>
        <v>146677.59734550002</v>
      </c>
      <c r="AD32" s="45">
        <v>21</v>
      </c>
      <c r="AH32"/>
      <c r="AI32"/>
      <c r="AJ32"/>
      <c r="AK32"/>
      <c r="AL32"/>
      <c r="AM32"/>
      <c r="AN32"/>
      <c r="AO32"/>
    </row>
    <row r="33" spans="1:41" ht="12" customHeight="1" x14ac:dyDescent="0.3">
      <c r="A33" s="46">
        <v>22</v>
      </c>
      <c r="B33" s="40">
        <v>78408</v>
      </c>
      <c r="C33" s="40">
        <v>76997</v>
      </c>
      <c r="D33" s="41">
        <f t="shared" si="0"/>
        <v>104569.378056</v>
      </c>
      <c r="E33" s="41">
        <f t="shared" si="0"/>
        <v>102687.58802900002</v>
      </c>
      <c r="F33" s="40">
        <f t="shared" si="1"/>
        <v>91905.391285955018</v>
      </c>
      <c r="G33" s="41">
        <f t="shared" si="2"/>
        <v>95499.456866970024</v>
      </c>
      <c r="H33" s="41">
        <f t="shared" si="3"/>
        <v>99093.522447985015</v>
      </c>
      <c r="I33" s="40">
        <f t="shared" si="4"/>
        <v>102687.58802900002</v>
      </c>
      <c r="J33" s="41">
        <f t="shared" si="5"/>
        <v>106281.65361001501</v>
      </c>
      <c r="K33" s="41">
        <f t="shared" si="6"/>
        <v>109875.71919103003</v>
      </c>
      <c r="L33" s="41">
        <f t="shared" si="7"/>
        <v>113469.78477204502</v>
      </c>
      <c r="M33" s="41">
        <f t="shared" si="8"/>
        <v>117063.85035306001</v>
      </c>
      <c r="N33" s="41">
        <f t="shared" si="9"/>
        <v>120657.91593407503</v>
      </c>
      <c r="O33" s="41">
        <f t="shared" si="10"/>
        <v>124251.98151509002</v>
      </c>
      <c r="P33" s="41">
        <f t="shared" si="11"/>
        <v>127846.04709610503</v>
      </c>
      <c r="Q33" s="41">
        <f t="shared" si="12"/>
        <v>131440.11267712002</v>
      </c>
      <c r="R33" s="41">
        <f t="shared" si="13"/>
        <v>135034.17825813501</v>
      </c>
      <c r="S33" s="41">
        <f t="shared" si="14"/>
        <v>138628.24383915003</v>
      </c>
      <c r="T33" s="41">
        <f t="shared" si="15"/>
        <v>141195.43353987503</v>
      </c>
      <c r="U33" s="41">
        <f t="shared" si="24"/>
        <v>143762.62324060002</v>
      </c>
      <c r="V33" s="41">
        <f t="shared" si="16"/>
        <v>145046.21809096253</v>
      </c>
      <c r="W33" s="41">
        <f t="shared" si="17"/>
        <v>146329.81294132504</v>
      </c>
      <c r="X33" s="41">
        <f t="shared" si="18"/>
        <v>147613.40779168752</v>
      </c>
      <c r="Y33" s="43">
        <f t="shared" si="19"/>
        <v>148897.00264205004</v>
      </c>
      <c r="Z33" s="44">
        <f t="shared" si="20"/>
        <v>150180.59749241252</v>
      </c>
      <c r="AA33" s="44">
        <f t="shared" si="21"/>
        <v>151464.19234277503</v>
      </c>
      <c r="AB33" s="44">
        <f t="shared" si="22"/>
        <v>152747.78719313754</v>
      </c>
      <c r="AC33" s="44">
        <f t="shared" si="23"/>
        <v>154031.38204350002</v>
      </c>
      <c r="AD33" s="45">
        <v>22</v>
      </c>
      <c r="AH33"/>
      <c r="AI33"/>
      <c r="AJ33"/>
      <c r="AK33"/>
      <c r="AL33"/>
      <c r="AM33"/>
      <c r="AN33"/>
      <c r="AO33"/>
    </row>
    <row r="34" spans="1:41" ht="12" customHeight="1" x14ac:dyDescent="0.3">
      <c r="A34" s="46">
        <v>23</v>
      </c>
      <c r="B34" s="40">
        <v>82315</v>
      </c>
      <c r="C34" s="40">
        <v>80833</v>
      </c>
      <c r="D34" s="41">
        <f t="shared" si="0"/>
        <v>109779.975955</v>
      </c>
      <c r="E34" s="41">
        <f t="shared" si="0"/>
        <v>107803.496281</v>
      </c>
      <c r="F34" s="40">
        <f t="shared" si="1"/>
        <v>96484.129171495006</v>
      </c>
      <c r="G34" s="41">
        <f t="shared" si="2"/>
        <v>100257.25154133</v>
      </c>
      <c r="H34" s="41">
        <f t="shared" si="3"/>
        <v>104030.37391116499</v>
      </c>
      <c r="I34" s="40">
        <f t="shared" si="4"/>
        <v>107803.496281</v>
      </c>
      <c r="J34" s="41">
        <f t="shared" si="5"/>
        <v>111576.61865083499</v>
      </c>
      <c r="K34" s="41">
        <f t="shared" si="6"/>
        <v>115349.74102067</v>
      </c>
      <c r="L34" s="41">
        <f t="shared" si="7"/>
        <v>119122.86339050499</v>
      </c>
      <c r="M34" s="41">
        <f t="shared" si="8"/>
        <v>122895.98576033999</v>
      </c>
      <c r="N34" s="41">
        <f t="shared" si="9"/>
        <v>126669.10813017501</v>
      </c>
      <c r="O34" s="41">
        <f t="shared" si="10"/>
        <v>130442.23050001</v>
      </c>
      <c r="P34" s="41">
        <f t="shared" si="11"/>
        <v>134215.35286984502</v>
      </c>
      <c r="Q34" s="41">
        <f t="shared" si="12"/>
        <v>137988.47523968</v>
      </c>
      <c r="R34" s="41">
        <f t="shared" si="13"/>
        <v>141761.59760951498</v>
      </c>
      <c r="S34" s="41">
        <f t="shared" si="14"/>
        <v>145534.71997935002</v>
      </c>
      <c r="T34" s="41">
        <f t="shared" si="15"/>
        <v>148229.807386375</v>
      </c>
      <c r="U34" s="41">
        <f t="shared" si="24"/>
        <v>150924.89479339999</v>
      </c>
      <c r="V34" s="41">
        <f t="shared" si="16"/>
        <v>152272.43849691251</v>
      </c>
      <c r="W34" s="41">
        <f t="shared" si="17"/>
        <v>153619.982200425</v>
      </c>
      <c r="X34" s="41">
        <f t="shared" si="18"/>
        <v>154967.52590393749</v>
      </c>
      <c r="Y34" s="43">
        <f t="shared" si="19"/>
        <v>156315.06960744999</v>
      </c>
      <c r="Z34" s="44">
        <f t="shared" si="20"/>
        <v>157662.61331096248</v>
      </c>
      <c r="AA34" s="44">
        <f t="shared" si="21"/>
        <v>159010.157014475</v>
      </c>
      <c r="AB34" s="44">
        <f t="shared" si="22"/>
        <v>160357.70071798749</v>
      </c>
      <c r="AC34" s="44">
        <f t="shared" si="23"/>
        <v>161705.24442150001</v>
      </c>
      <c r="AD34" s="45">
        <v>23</v>
      </c>
      <c r="AF34" s="63"/>
      <c r="AG34" s="116"/>
      <c r="AH34"/>
      <c r="AI34"/>
      <c r="AJ34"/>
      <c r="AK34"/>
      <c r="AL34"/>
      <c r="AM34"/>
      <c r="AN34"/>
      <c r="AO34"/>
    </row>
    <row r="35" spans="1:41" ht="12" customHeight="1" x14ac:dyDescent="0.3">
      <c r="A35" s="46">
        <v>24</v>
      </c>
      <c r="B35" s="40">
        <v>86387</v>
      </c>
      <c r="C35" s="40">
        <v>84832</v>
      </c>
      <c r="D35" s="41">
        <f t="shared" si="0"/>
        <v>115210.62725900002</v>
      </c>
      <c r="E35" s="41">
        <f t="shared" si="0"/>
        <v>113136.790624</v>
      </c>
      <c r="F35" s="40">
        <f t="shared" si="1"/>
        <v>101257.42760848001</v>
      </c>
      <c r="G35" s="41">
        <f t="shared" si="2"/>
        <v>105217.21528032</v>
      </c>
      <c r="H35" s="41">
        <f t="shared" si="3"/>
        <v>109177.00295215999</v>
      </c>
      <c r="I35" s="40">
        <f t="shared" si="4"/>
        <v>113136.790624</v>
      </c>
      <c r="J35" s="41">
        <f t="shared" si="5"/>
        <v>117096.57829583999</v>
      </c>
      <c r="K35" s="41">
        <f t="shared" si="6"/>
        <v>121056.36596768</v>
      </c>
      <c r="L35" s="41">
        <f t="shared" si="7"/>
        <v>125016.15363951999</v>
      </c>
      <c r="M35" s="41">
        <f t="shared" si="8"/>
        <v>128975.94131135999</v>
      </c>
      <c r="N35" s="41">
        <f t="shared" si="9"/>
        <v>132935.72898320001</v>
      </c>
      <c r="O35" s="41">
        <f t="shared" si="10"/>
        <v>136895.51665504</v>
      </c>
      <c r="P35" s="41">
        <f t="shared" si="11"/>
        <v>140855.30432688002</v>
      </c>
      <c r="Q35" s="41">
        <f t="shared" si="12"/>
        <v>144815.09199872002</v>
      </c>
      <c r="R35" s="41">
        <f t="shared" si="13"/>
        <v>148774.87967055998</v>
      </c>
      <c r="S35" s="41">
        <f t="shared" si="14"/>
        <v>152734.6673424</v>
      </c>
      <c r="T35" s="41">
        <f t="shared" si="15"/>
        <v>155563.08710800001</v>
      </c>
      <c r="U35" s="41">
        <f t="shared" si="24"/>
        <v>158391.50687359998</v>
      </c>
      <c r="V35" s="41">
        <f t="shared" si="16"/>
        <v>159805.71675640001</v>
      </c>
      <c r="W35" s="41">
        <f t="shared" si="17"/>
        <v>161219.92663920001</v>
      </c>
      <c r="X35" s="41">
        <f t="shared" si="18"/>
        <v>162634.13652200002</v>
      </c>
      <c r="Y35" s="43">
        <f t="shared" si="19"/>
        <v>164048.34640479999</v>
      </c>
      <c r="Z35" s="44">
        <f t="shared" si="20"/>
        <v>165462.55628759999</v>
      </c>
      <c r="AA35" s="44">
        <f t="shared" si="21"/>
        <v>166876.76617040002</v>
      </c>
      <c r="AB35" s="44">
        <f t="shared" si="22"/>
        <v>168290.97605319999</v>
      </c>
      <c r="AC35" s="44">
        <f t="shared" si="23"/>
        <v>169705.18593599999</v>
      </c>
      <c r="AD35" s="45">
        <v>24</v>
      </c>
      <c r="AH35"/>
      <c r="AI35"/>
      <c r="AJ35"/>
      <c r="AK35"/>
      <c r="AL35"/>
      <c r="AM35"/>
      <c r="AN35"/>
      <c r="AO35"/>
    </row>
    <row r="36" spans="1:41" ht="12" customHeight="1" x14ac:dyDescent="0.3">
      <c r="A36" s="46">
        <v>25</v>
      </c>
      <c r="B36" s="40">
        <v>90629</v>
      </c>
      <c r="C36" s="40">
        <v>88998</v>
      </c>
      <c r="D36" s="41">
        <f t="shared" si="0"/>
        <v>120868.00025300002</v>
      </c>
      <c r="E36" s="41">
        <f t="shared" si="0"/>
        <v>118692.80568600001</v>
      </c>
      <c r="F36" s="40">
        <f t="shared" si="1"/>
        <v>106230.06108897</v>
      </c>
      <c r="G36" s="41">
        <f t="shared" si="2"/>
        <v>110384.30928798001</v>
      </c>
      <c r="H36" s="41">
        <f t="shared" si="3"/>
        <v>114538.55748699</v>
      </c>
      <c r="I36" s="40">
        <f t="shared" si="4"/>
        <v>118692.80568600001</v>
      </c>
      <c r="J36" s="41">
        <f t="shared" si="5"/>
        <v>122847.05388501</v>
      </c>
      <c r="K36" s="41">
        <f t="shared" si="6"/>
        <v>127001.30208402002</v>
      </c>
      <c r="L36" s="41">
        <f t="shared" si="7"/>
        <v>131155.55028303</v>
      </c>
      <c r="M36" s="41">
        <f t="shared" si="8"/>
        <v>135309.79848204</v>
      </c>
      <c r="N36" s="41">
        <f t="shared" si="9"/>
        <v>139464.04668105001</v>
      </c>
      <c r="O36" s="41">
        <f t="shared" si="10"/>
        <v>143618.29488006001</v>
      </c>
      <c r="P36" s="41">
        <f t="shared" si="11"/>
        <v>147772.54307907002</v>
      </c>
      <c r="Q36" s="41">
        <f t="shared" si="12"/>
        <v>151926.79127808003</v>
      </c>
      <c r="R36" s="41">
        <f t="shared" si="13"/>
        <v>156081.03947709</v>
      </c>
      <c r="S36" s="41">
        <f t="shared" si="14"/>
        <v>160235.28767610001</v>
      </c>
      <c r="T36" s="41">
        <f t="shared" si="15"/>
        <v>163202.60781825002</v>
      </c>
      <c r="U36" s="41">
        <f t="shared" si="24"/>
        <v>166169.9279604</v>
      </c>
      <c r="V36" s="41">
        <f t="shared" si="16"/>
        <v>167653.58803147502</v>
      </c>
      <c r="W36" s="41">
        <f t="shared" si="17"/>
        <v>169137.24810255002</v>
      </c>
      <c r="X36" s="41">
        <f t="shared" si="18"/>
        <v>170620.90817362501</v>
      </c>
      <c r="Y36" s="43">
        <f t="shared" si="19"/>
        <v>172104.5682447</v>
      </c>
      <c r="Z36" s="44">
        <f t="shared" si="20"/>
        <v>173588.22831577499</v>
      </c>
      <c r="AA36" s="44">
        <f t="shared" si="21"/>
        <v>175071.88838685001</v>
      </c>
      <c r="AB36" s="44">
        <f t="shared" si="22"/>
        <v>176555.548457925</v>
      </c>
      <c r="AC36" s="44">
        <f t="shared" si="23"/>
        <v>178039.208529</v>
      </c>
      <c r="AD36" s="45">
        <v>25</v>
      </c>
      <c r="AG36" s="63"/>
      <c r="AH36" s="63"/>
      <c r="AI36"/>
      <c r="AJ36"/>
      <c r="AK36"/>
      <c r="AL36"/>
      <c r="AM36"/>
      <c r="AN36"/>
      <c r="AO36"/>
    </row>
    <row r="37" spans="1:41" ht="12" customHeight="1" x14ac:dyDescent="0.3">
      <c r="A37" s="46">
        <v>26</v>
      </c>
      <c r="B37" s="40">
        <v>95041</v>
      </c>
      <c r="C37" s="40">
        <v>93330</v>
      </c>
      <c r="D37" s="41">
        <f t="shared" si="0"/>
        <v>126752.094937</v>
      </c>
      <c r="E37" s="41">
        <f t="shared" si="0"/>
        <v>124470.20781000001</v>
      </c>
      <c r="F37" s="40">
        <f t="shared" si="1"/>
        <v>111400.83598995001</v>
      </c>
      <c r="G37" s="41">
        <f t="shared" si="2"/>
        <v>115757.29326330002</v>
      </c>
      <c r="H37" s="41">
        <f t="shared" si="3"/>
        <v>120113.75053665</v>
      </c>
      <c r="I37" s="40">
        <f t="shared" si="4"/>
        <v>124470.20781000001</v>
      </c>
      <c r="J37" s="41">
        <f t="shared" si="5"/>
        <v>128826.66508335</v>
      </c>
      <c r="K37" s="41">
        <f t="shared" si="6"/>
        <v>133183.12235670001</v>
      </c>
      <c r="L37" s="41">
        <f t="shared" si="7"/>
        <v>137539.57963004999</v>
      </c>
      <c r="M37" s="41">
        <f t="shared" si="8"/>
        <v>141896.0369034</v>
      </c>
      <c r="N37" s="41">
        <f t="shared" si="9"/>
        <v>146252.49417675001</v>
      </c>
      <c r="O37" s="41">
        <f t="shared" si="10"/>
        <v>150608.95145009999</v>
      </c>
      <c r="P37" s="41">
        <f t="shared" si="11"/>
        <v>154965.40872345003</v>
      </c>
      <c r="Q37" s="41">
        <f t="shared" si="12"/>
        <v>159321.86599680001</v>
      </c>
      <c r="R37" s="41">
        <f t="shared" si="13"/>
        <v>163678.32327014999</v>
      </c>
      <c r="S37" s="41">
        <f t="shared" si="14"/>
        <v>168034.78054350003</v>
      </c>
      <c r="T37" s="41">
        <f t="shared" si="15"/>
        <v>171146.53573875001</v>
      </c>
      <c r="U37" s="41">
        <f t="shared" si="24"/>
        <v>174258.29093399999</v>
      </c>
      <c r="V37" s="41">
        <f t="shared" si="16"/>
        <v>175814.16853162501</v>
      </c>
      <c r="W37" s="41">
        <f t="shared" si="17"/>
        <v>177370.04612925003</v>
      </c>
      <c r="X37" s="41">
        <f t="shared" si="18"/>
        <v>178925.92372687501</v>
      </c>
      <c r="Y37" s="43">
        <f t="shared" si="19"/>
        <v>180481.8013245</v>
      </c>
      <c r="Z37" s="44">
        <f t="shared" si="20"/>
        <v>182037.67892212499</v>
      </c>
      <c r="AA37" s="44">
        <f t="shared" si="21"/>
        <v>183593.55651975001</v>
      </c>
      <c r="AB37" s="44">
        <f t="shared" si="22"/>
        <v>185149.43411737503</v>
      </c>
      <c r="AC37" s="44">
        <f t="shared" si="23"/>
        <v>186705.31171500002</v>
      </c>
      <c r="AD37" s="45">
        <v>26</v>
      </c>
      <c r="AG37" s="63"/>
      <c r="AH37"/>
      <c r="AI37"/>
      <c r="AJ37"/>
      <c r="AK37"/>
      <c r="AL37"/>
      <c r="AM37"/>
      <c r="AN37"/>
      <c r="AO37"/>
    </row>
    <row r="38" spans="1:41" ht="12" customHeight="1" x14ac:dyDescent="0.3">
      <c r="A38" s="46">
        <v>27</v>
      </c>
      <c r="B38" s="40">
        <v>99627</v>
      </c>
      <c r="C38" s="40">
        <v>97834</v>
      </c>
      <c r="D38" s="41">
        <f t="shared" si="0"/>
        <v>132868.24593900001</v>
      </c>
      <c r="E38" s="41">
        <f t="shared" si="0"/>
        <v>130476.998938</v>
      </c>
      <c r="F38" s="40">
        <f t="shared" si="1"/>
        <v>116776.91404951</v>
      </c>
      <c r="G38" s="41">
        <f t="shared" si="2"/>
        <v>121343.60901234001</v>
      </c>
      <c r="H38" s="41">
        <f t="shared" si="3"/>
        <v>125910.30397517</v>
      </c>
      <c r="I38" s="40">
        <f t="shared" si="4"/>
        <v>130476.998938</v>
      </c>
      <c r="J38" s="41">
        <f t="shared" si="5"/>
        <v>135043.69390083</v>
      </c>
      <c r="K38" s="41">
        <f t="shared" si="6"/>
        <v>139610.38886366002</v>
      </c>
      <c r="L38" s="41">
        <f t="shared" si="7"/>
        <v>144177.08382649001</v>
      </c>
      <c r="M38" s="41">
        <f t="shared" si="8"/>
        <v>148743.77878932</v>
      </c>
      <c r="N38" s="41">
        <f t="shared" si="9"/>
        <v>153310.47375215002</v>
      </c>
      <c r="O38" s="41">
        <f t="shared" si="10"/>
        <v>157877.16871498001</v>
      </c>
      <c r="P38" s="41">
        <f t="shared" si="11"/>
        <v>162443.86367781003</v>
      </c>
      <c r="Q38" s="41">
        <f t="shared" si="12"/>
        <v>167010.55864064</v>
      </c>
      <c r="R38" s="41">
        <f t="shared" si="13"/>
        <v>171577.25360346999</v>
      </c>
      <c r="S38" s="41">
        <f t="shared" si="14"/>
        <v>176143.94856630001</v>
      </c>
      <c r="T38" s="41">
        <f t="shared" si="15"/>
        <v>179405.87353975</v>
      </c>
      <c r="U38" s="41">
        <f t="shared" si="24"/>
        <v>182667.79851319999</v>
      </c>
      <c r="V38" s="41">
        <f t="shared" si="16"/>
        <v>184298.76099992503</v>
      </c>
      <c r="W38" s="41">
        <f t="shared" si="17"/>
        <v>185929.72348665001</v>
      </c>
      <c r="X38" s="41">
        <f t="shared" si="18"/>
        <v>187560.68597337502</v>
      </c>
      <c r="Y38" s="43">
        <f t="shared" si="19"/>
        <v>189191.6484601</v>
      </c>
      <c r="Z38" s="44">
        <f t="shared" si="20"/>
        <v>190822.61094682501</v>
      </c>
      <c r="AA38" s="44">
        <f t="shared" si="21"/>
        <v>192453.57343355002</v>
      </c>
      <c r="AB38" s="44">
        <f t="shared" si="22"/>
        <v>194084.53592027503</v>
      </c>
      <c r="AC38" s="44">
        <f t="shared" si="23"/>
        <v>195715.49840700001</v>
      </c>
      <c r="AD38" s="45">
        <v>27</v>
      </c>
      <c r="AH38"/>
      <c r="AI38"/>
      <c r="AJ38"/>
      <c r="AK38"/>
      <c r="AL38"/>
      <c r="AM38"/>
      <c r="AN38"/>
      <c r="AO38"/>
    </row>
    <row r="39" spans="1:41" ht="12" customHeight="1" x14ac:dyDescent="0.3">
      <c r="A39" s="46">
        <v>28</v>
      </c>
      <c r="B39" s="40">
        <v>104388</v>
      </c>
      <c r="C39" s="40">
        <v>102509</v>
      </c>
      <c r="D39" s="41">
        <f t="shared" si="0"/>
        <v>139217.78691600001</v>
      </c>
      <c r="E39" s="41">
        <f t="shared" si="0"/>
        <v>136711.84541299997</v>
      </c>
      <c r="F39" s="40">
        <f t="shared" si="1"/>
        <v>122357.10164463498</v>
      </c>
      <c r="G39" s="41">
        <f t="shared" si="2"/>
        <v>127142.01623408998</v>
      </c>
      <c r="H39" s="41">
        <f t="shared" si="3"/>
        <v>131926.93082354497</v>
      </c>
      <c r="I39" s="40">
        <f t="shared" si="4"/>
        <v>136711.84541299997</v>
      </c>
      <c r="J39" s="41">
        <f t="shared" si="5"/>
        <v>141496.76000245498</v>
      </c>
      <c r="K39" s="41">
        <f t="shared" si="6"/>
        <v>146281.67459190998</v>
      </c>
      <c r="L39" s="41">
        <f t="shared" si="7"/>
        <v>151066.58918136498</v>
      </c>
      <c r="M39" s="41">
        <f t="shared" si="8"/>
        <v>155851.50377081995</v>
      </c>
      <c r="N39" s="41">
        <f t="shared" si="9"/>
        <v>160636.41836027498</v>
      </c>
      <c r="O39" s="41">
        <f t="shared" si="10"/>
        <v>165421.33294972996</v>
      </c>
      <c r="P39" s="41">
        <f t="shared" si="11"/>
        <v>170206.24753918499</v>
      </c>
      <c r="Q39" s="41">
        <f t="shared" si="12"/>
        <v>174991.16212863996</v>
      </c>
      <c r="R39" s="41">
        <f t="shared" si="13"/>
        <v>179776.07671809496</v>
      </c>
      <c r="S39" s="41">
        <f t="shared" si="14"/>
        <v>184560.99130754996</v>
      </c>
      <c r="T39" s="41">
        <f t="shared" si="15"/>
        <v>187978.78744287498</v>
      </c>
      <c r="U39" s="41">
        <f t="shared" si="24"/>
        <v>191396.58357819996</v>
      </c>
      <c r="V39" s="41">
        <f t="shared" si="16"/>
        <v>193105.48164586248</v>
      </c>
      <c r="W39" s="41">
        <f t="shared" si="17"/>
        <v>194814.37971352498</v>
      </c>
      <c r="X39" s="41">
        <f t="shared" si="18"/>
        <v>196523.27778118747</v>
      </c>
      <c r="Y39" s="43">
        <f t="shared" si="19"/>
        <v>198232.17584884996</v>
      </c>
      <c r="Z39" s="44">
        <f t="shared" si="20"/>
        <v>199941.07391651245</v>
      </c>
      <c r="AA39" s="44">
        <f t="shared" si="21"/>
        <v>201649.97198417498</v>
      </c>
      <c r="AB39" s="44">
        <f t="shared" si="22"/>
        <v>203358.87005183747</v>
      </c>
      <c r="AC39" s="44">
        <f t="shared" si="23"/>
        <v>205067.76811949996</v>
      </c>
      <c r="AD39" s="45">
        <v>28</v>
      </c>
      <c r="AH39"/>
      <c r="AI39"/>
      <c r="AJ39"/>
      <c r="AK39"/>
      <c r="AL39"/>
      <c r="AM39"/>
      <c r="AN39"/>
      <c r="AO39"/>
    </row>
    <row r="40" spans="1:41" ht="12" customHeight="1" x14ac:dyDescent="0.3">
      <c r="A40" s="46">
        <v>29</v>
      </c>
      <c r="B40" s="40">
        <v>109327</v>
      </c>
      <c r="C40" s="40">
        <v>107359</v>
      </c>
      <c r="D40" s="41">
        <f t="shared" si="0"/>
        <v>145804.71883900001</v>
      </c>
      <c r="E40" s="41">
        <f t="shared" si="0"/>
        <v>143180.08186300003</v>
      </c>
      <c r="F40" s="40">
        <f t="shared" si="1"/>
        <v>128146.17326738503</v>
      </c>
      <c r="G40" s="41">
        <f t="shared" si="2"/>
        <v>133157.47613259003</v>
      </c>
      <c r="H40" s="41">
        <f t="shared" si="3"/>
        <v>138168.77899779502</v>
      </c>
      <c r="I40" s="40">
        <f t="shared" si="4"/>
        <v>143180.08186300003</v>
      </c>
      <c r="J40" s="41">
        <f t="shared" si="5"/>
        <v>148191.38472820501</v>
      </c>
      <c r="K40" s="41">
        <f t="shared" si="6"/>
        <v>153202.68759341005</v>
      </c>
      <c r="L40" s="41">
        <f t="shared" si="7"/>
        <v>158213.99045861504</v>
      </c>
      <c r="M40" s="41">
        <f t="shared" si="8"/>
        <v>163225.29332382002</v>
      </c>
      <c r="N40" s="41">
        <f t="shared" si="9"/>
        <v>168236.59618902503</v>
      </c>
      <c r="O40" s="41">
        <f t="shared" si="10"/>
        <v>173247.89905423002</v>
      </c>
      <c r="P40" s="41">
        <f t="shared" si="11"/>
        <v>178259.20191943506</v>
      </c>
      <c r="Q40" s="41">
        <f t="shared" si="12"/>
        <v>183270.50478464004</v>
      </c>
      <c r="R40" s="41">
        <f t="shared" si="13"/>
        <v>188281.80764984502</v>
      </c>
      <c r="S40" s="41">
        <f t="shared" si="14"/>
        <v>193293.11051505004</v>
      </c>
      <c r="T40" s="41">
        <f t="shared" si="15"/>
        <v>196872.61256162505</v>
      </c>
      <c r="U40" s="41">
        <f t="shared" si="24"/>
        <v>200452.11460820003</v>
      </c>
      <c r="V40" s="41">
        <f t="shared" si="16"/>
        <v>202241.86563148754</v>
      </c>
      <c r="W40" s="41">
        <f t="shared" si="17"/>
        <v>204031.61665477505</v>
      </c>
      <c r="X40" s="41">
        <f t="shared" si="18"/>
        <v>205821.36767806255</v>
      </c>
      <c r="Y40" s="43">
        <f t="shared" si="19"/>
        <v>207611.11870135003</v>
      </c>
      <c r="Z40" s="44">
        <f t="shared" si="20"/>
        <v>209400.86972463754</v>
      </c>
      <c r="AA40" s="44">
        <f t="shared" si="21"/>
        <v>211190.62074792504</v>
      </c>
      <c r="AB40" s="44">
        <f t="shared" si="22"/>
        <v>212980.37177121255</v>
      </c>
      <c r="AC40" s="44">
        <f t="shared" si="23"/>
        <v>214770.12279450003</v>
      </c>
      <c r="AD40" s="45">
        <v>29</v>
      </c>
      <c r="AH40"/>
      <c r="AI40"/>
      <c r="AJ40"/>
      <c r="AK40"/>
      <c r="AL40"/>
      <c r="AM40"/>
      <c r="AN40"/>
      <c r="AO40"/>
    </row>
    <row r="41" spans="1:41" ht="12" customHeight="1" x14ac:dyDescent="0.3">
      <c r="A41" s="39">
        <v>30</v>
      </c>
      <c r="B41" s="48">
        <v>114444</v>
      </c>
      <c r="C41" s="48">
        <v>112384</v>
      </c>
      <c r="D41" s="44">
        <f t="shared" si="0"/>
        <v>152629.041708</v>
      </c>
      <c r="E41" s="44">
        <f t="shared" si="0"/>
        <v>149881.70828800002</v>
      </c>
      <c r="F41" s="48">
        <f t="shared" si="1"/>
        <v>134144.12891776001</v>
      </c>
      <c r="G41" s="44">
        <f t="shared" si="2"/>
        <v>139389.98870784004</v>
      </c>
      <c r="H41" s="44">
        <f t="shared" si="3"/>
        <v>144635.84849792003</v>
      </c>
      <c r="I41" s="48">
        <f t="shared" si="4"/>
        <v>149881.70828800002</v>
      </c>
      <c r="J41" s="44">
        <f t="shared" si="5"/>
        <v>155127.56807808002</v>
      </c>
      <c r="K41" s="44">
        <f t="shared" si="6"/>
        <v>160373.42786816004</v>
      </c>
      <c r="L41" s="44">
        <f t="shared" si="7"/>
        <v>165619.28765824003</v>
      </c>
      <c r="M41" s="44">
        <f t="shared" si="8"/>
        <v>170865.14744832</v>
      </c>
      <c r="N41" s="44">
        <f t="shared" si="9"/>
        <v>176111.00723840002</v>
      </c>
      <c r="O41" s="44">
        <f t="shared" si="10"/>
        <v>181356.86702848002</v>
      </c>
      <c r="P41" s="44">
        <f t="shared" si="11"/>
        <v>186602.72681856004</v>
      </c>
      <c r="Q41" s="44">
        <f t="shared" si="12"/>
        <v>191848.58660864003</v>
      </c>
      <c r="R41" s="44">
        <f t="shared" si="13"/>
        <v>197094.44639872003</v>
      </c>
      <c r="S41" s="44">
        <f t="shared" si="14"/>
        <v>202340.30618880005</v>
      </c>
      <c r="T41" s="44">
        <f t="shared" si="15"/>
        <v>206087.34889600004</v>
      </c>
      <c r="U41" s="44">
        <f t="shared" si="24"/>
        <v>209834.39160320003</v>
      </c>
      <c r="V41" s="41">
        <f t="shared" si="16"/>
        <v>211707.91295680005</v>
      </c>
      <c r="W41" s="41">
        <f t="shared" si="17"/>
        <v>213581.43431040004</v>
      </c>
      <c r="X41" s="41">
        <f t="shared" si="18"/>
        <v>215454.95566400004</v>
      </c>
      <c r="Y41" s="43">
        <f t="shared" si="19"/>
        <v>217328.47701760003</v>
      </c>
      <c r="Z41" s="44">
        <f t="shared" si="20"/>
        <v>219201.99837120002</v>
      </c>
      <c r="AA41" s="44">
        <f t="shared" si="21"/>
        <v>221075.51972480005</v>
      </c>
      <c r="AB41" s="44">
        <f t="shared" si="22"/>
        <v>222949.04107840004</v>
      </c>
      <c r="AC41" s="44">
        <f t="shared" si="23"/>
        <v>224822.56243200004</v>
      </c>
      <c r="AD41" s="45">
        <v>30</v>
      </c>
      <c r="AH41"/>
      <c r="AI41"/>
      <c r="AJ41"/>
      <c r="AK41"/>
      <c r="AL41"/>
      <c r="AM41"/>
      <c r="AN41"/>
      <c r="AO41"/>
    </row>
    <row r="42" spans="1:41" ht="12" customHeight="1" thickBot="1" x14ac:dyDescent="0.35">
      <c r="A42" s="49">
        <v>31</v>
      </c>
      <c r="B42" s="50">
        <v>119744</v>
      </c>
      <c r="C42" s="50">
        <v>117589</v>
      </c>
      <c r="D42" s="51">
        <f t="shared" si="0"/>
        <v>159697.42380799999</v>
      </c>
      <c r="E42" s="51">
        <f t="shared" si="0"/>
        <v>156823.39297300001</v>
      </c>
      <c r="F42" s="50">
        <f t="shared" si="1"/>
        <v>140356.936710835</v>
      </c>
      <c r="G42" s="51">
        <f>SUM(E42*0.93)</f>
        <v>145845.75546489001</v>
      </c>
      <c r="H42" s="51">
        <f>SUM(E42*0.965)</f>
        <v>151334.574218945</v>
      </c>
      <c r="I42" s="50">
        <f>E42</f>
        <v>156823.39297300001</v>
      </c>
      <c r="J42" s="51">
        <f>SUM(E42*1.035)</f>
        <v>162312.21172705499</v>
      </c>
      <c r="K42" s="51">
        <f>SUM(E42*1.07)</f>
        <v>167801.03048111001</v>
      </c>
      <c r="L42" s="51">
        <f>SUM(E42*1.105)</f>
        <v>173289.84923516502</v>
      </c>
      <c r="M42" s="51">
        <f>SUM(E42*1.14)</f>
        <v>178778.66798922</v>
      </c>
      <c r="N42" s="51">
        <f>SUM(E42*1.175)</f>
        <v>184267.48674327502</v>
      </c>
      <c r="O42" s="51">
        <f>SUM(E42*1.21)</f>
        <v>189756.30549733</v>
      </c>
      <c r="P42" s="51">
        <f>SUM(E42*1.245)</f>
        <v>195245.12425138502</v>
      </c>
      <c r="Q42" s="51">
        <f>SUM(E42*1.28)</f>
        <v>200733.94300544003</v>
      </c>
      <c r="R42" s="51">
        <f>SUM(E42*1.315)</f>
        <v>206222.76175949501</v>
      </c>
      <c r="S42" s="51">
        <f>SUM(E42*1.35)</f>
        <v>211711.58051355003</v>
      </c>
      <c r="T42" s="51">
        <f>SUM(E42*1.375)</f>
        <v>215632.16533787502</v>
      </c>
      <c r="U42" s="51">
        <f>SUM(E42*1.4)</f>
        <v>219552.75016220001</v>
      </c>
      <c r="V42" s="52">
        <f t="shared" si="16"/>
        <v>221513.04257436254</v>
      </c>
      <c r="W42" s="52">
        <f t="shared" si="17"/>
        <v>223473.33498652501</v>
      </c>
      <c r="X42" s="52">
        <f t="shared" si="18"/>
        <v>225433.6273986875</v>
      </c>
      <c r="Y42" s="53">
        <f t="shared" si="19"/>
        <v>227393.91981085</v>
      </c>
      <c r="Z42" s="52">
        <f t="shared" si="20"/>
        <v>229354.2122230125</v>
      </c>
      <c r="AA42" s="52">
        <f t="shared" si="21"/>
        <v>231314.50463517502</v>
      </c>
      <c r="AB42" s="52">
        <f t="shared" si="22"/>
        <v>233274.79704733752</v>
      </c>
      <c r="AC42" s="52">
        <f t="shared" si="23"/>
        <v>235235.08945950001</v>
      </c>
      <c r="AD42" s="54">
        <v>31</v>
      </c>
      <c r="AF42" s="6"/>
      <c r="AH42"/>
      <c r="AI42"/>
      <c r="AJ42"/>
      <c r="AK42"/>
      <c r="AL42"/>
      <c r="AM42"/>
      <c r="AN42"/>
      <c r="AO42"/>
    </row>
    <row r="43" spans="1:41" ht="10.199999999999999" customHeight="1" thickBot="1" x14ac:dyDescent="0.35">
      <c r="A43" s="55"/>
      <c r="B43" s="56"/>
      <c r="C43" s="56"/>
      <c r="D43" s="1"/>
      <c r="E43" s="1"/>
      <c r="F43" s="1"/>
      <c r="G43" s="1"/>
      <c r="H43" s="1"/>
      <c r="I43" s="1"/>
      <c r="J43" s="1"/>
      <c r="K43" s="1"/>
      <c r="L43" s="1"/>
      <c r="M43" s="1"/>
      <c r="N43" s="1"/>
      <c r="O43" s="1"/>
      <c r="P43" s="1"/>
      <c r="Q43" s="1"/>
      <c r="R43" s="1"/>
      <c r="S43" s="1"/>
      <c r="T43" s="1"/>
      <c r="U43" s="1"/>
      <c r="V43" s="1"/>
      <c r="W43" s="1"/>
      <c r="X43" s="1"/>
      <c r="Y43" s="1"/>
      <c r="Z43" s="1"/>
      <c r="AA43" s="1"/>
      <c r="AB43" s="1"/>
      <c r="AC43" s="1"/>
      <c r="AD43" s="4"/>
      <c r="AH43"/>
      <c r="AI43"/>
      <c r="AJ43"/>
      <c r="AK43"/>
      <c r="AL43"/>
      <c r="AM43"/>
      <c r="AN43"/>
      <c r="AO43"/>
    </row>
    <row r="44" spans="1:41" ht="15" thickBot="1" x14ac:dyDescent="0.35">
      <c r="A44" s="55" t="s">
        <v>40</v>
      </c>
      <c r="B44" s="56"/>
      <c r="C44" s="56"/>
      <c r="D44" s="1"/>
      <c r="E44" s="1"/>
      <c r="F44" s="1"/>
      <c r="G44" s="1"/>
      <c r="H44" s="1"/>
      <c r="I44" s="1"/>
      <c r="J44" s="1"/>
      <c r="K44" s="1"/>
      <c r="L44" s="1"/>
      <c r="M44" s="1"/>
      <c r="N44" s="1"/>
      <c r="O44" s="1"/>
      <c r="P44" s="1"/>
      <c r="Q44" s="1"/>
      <c r="V44" s="57">
        <v>2024</v>
      </c>
      <c r="W44" s="58" t="s">
        <v>41</v>
      </c>
      <c r="X44" s="59"/>
      <c r="Y44" s="59"/>
      <c r="Z44" s="59"/>
      <c r="AA44" s="59"/>
      <c r="AB44" s="59"/>
      <c r="AC44" s="60">
        <v>123.10680000000001</v>
      </c>
      <c r="AE44" s="61" t="s">
        <v>42</v>
      </c>
      <c r="AH44" s="61"/>
      <c r="AI44"/>
      <c r="AJ44" s="62">
        <v>102.8</v>
      </c>
      <c r="AK44"/>
      <c r="AL44"/>
      <c r="AM44"/>
      <c r="AN44"/>
      <c r="AO44"/>
    </row>
    <row r="45" spans="1:41" x14ac:dyDescent="0.3">
      <c r="A45" s="55" t="s">
        <v>43</v>
      </c>
      <c r="B45" s="56"/>
      <c r="C45" s="56"/>
      <c r="D45" s="1"/>
      <c r="E45" s="1"/>
      <c r="F45" s="1"/>
      <c r="G45" s="1"/>
      <c r="H45" s="1"/>
      <c r="I45" s="1"/>
      <c r="J45" s="1"/>
      <c r="K45" s="1"/>
      <c r="L45" s="1"/>
      <c r="M45" s="1"/>
      <c r="N45" s="1"/>
      <c r="O45" s="1"/>
      <c r="P45" s="1"/>
      <c r="Q45" s="1"/>
      <c r="R45" s="1"/>
      <c r="S45" s="63"/>
      <c r="T45" s="137"/>
      <c r="U45" s="137"/>
      <c r="V45" s="137"/>
      <c r="W45" s="137"/>
      <c r="X45" s="137"/>
      <c r="Y45" s="137"/>
      <c r="Z45" s="137"/>
      <c r="AA45" s="137"/>
      <c r="AB45" s="137"/>
      <c r="AC45" s="137"/>
      <c r="AD45" s="4"/>
      <c r="AH45"/>
      <c r="AI45"/>
      <c r="AJ45"/>
      <c r="AK45"/>
      <c r="AL45"/>
      <c r="AM45"/>
      <c r="AN45"/>
      <c r="AO45"/>
    </row>
    <row r="46" spans="1:41" x14ac:dyDescent="0.3">
      <c r="A46" s="55"/>
      <c r="B46" s="56"/>
      <c r="C46" s="122"/>
      <c r="D46" s="1"/>
      <c r="E46" s="1"/>
      <c r="F46" s="1" t="s">
        <v>61</v>
      </c>
      <c r="G46" s="1"/>
      <c r="H46" s="1"/>
      <c r="I46" s="1"/>
      <c r="J46" s="1"/>
      <c r="K46" s="1"/>
      <c r="L46" s="1"/>
      <c r="M46" s="1"/>
      <c r="N46" s="1"/>
      <c r="S46" s="1" t="s">
        <v>62</v>
      </c>
      <c r="T46" s="1"/>
      <c r="U46" s="1"/>
      <c r="V46" s="1"/>
      <c r="W46" s="64"/>
      <c r="X46" s="1"/>
      <c r="Y46" s="1"/>
      <c r="Z46" s="1"/>
      <c r="AA46" s="1"/>
      <c r="AB46" s="1"/>
      <c r="AC46" s="56">
        <v>121.3</v>
      </c>
      <c r="AD46" s="4"/>
      <c r="AG46" s="123"/>
      <c r="AH46"/>
      <c r="AI46"/>
      <c r="AJ46"/>
      <c r="AK46"/>
      <c r="AL46"/>
      <c r="AM46"/>
      <c r="AN46"/>
      <c r="AO46"/>
    </row>
    <row r="47" spans="1:41" x14ac:dyDescent="0.3">
      <c r="A47" s="55"/>
      <c r="B47" s="56"/>
      <c r="C47" s="65"/>
      <c r="D47" s="1"/>
      <c r="E47" s="1"/>
      <c r="F47" s="1" t="s">
        <v>63</v>
      </c>
      <c r="G47" s="1"/>
      <c r="H47" s="1"/>
      <c r="I47" s="1"/>
      <c r="J47" s="1"/>
      <c r="K47" s="1"/>
      <c r="L47" s="1"/>
      <c r="M47" s="1"/>
      <c r="N47" s="64"/>
      <c r="T47" s="1"/>
      <c r="U47" s="1"/>
      <c r="V47" s="1"/>
      <c r="AC47" s="66"/>
      <c r="AH47"/>
      <c r="AI47"/>
      <c r="AJ47"/>
      <c r="AK47"/>
      <c r="AL47"/>
      <c r="AM47"/>
      <c r="AN47"/>
      <c r="AO47"/>
    </row>
    <row r="48" spans="1:41" x14ac:dyDescent="0.3">
      <c r="A48" s="2" t="s">
        <v>0</v>
      </c>
      <c r="B48" s="2"/>
      <c r="C48" s="2"/>
      <c r="D48" s="3"/>
      <c r="E48" s="3"/>
      <c r="F48" s="3"/>
      <c r="G48" s="2"/>
      <c r="H48" s="2"/>
      <c r="I48" s="2"/>
      <c r="J48" s="2"/>
      <c r="K48" s="2"/>
      <c r="L48" s="2"/>
      <c r="AC48" s="5" t="str">
        <f>AC1</f>
        <v>5.12.2023/rj</v>
      </c>
      <c r="AD48" s="6"/>
      <c r="AH48"/>
      <c r="AI48"/>
      <c r="AJ48"/>
      <c r="AK48"/>
      <c r="AL48"/>
      <c r="AM48"/>
      <c r="AN48"/>
      <c r="AO48"/>
    </row>
    <row r="49" spans="1:41" ht="6" customHeight="1" x14ac:dyDescent="0.3">
      <c r="A49" s="2"/>
      <c r="B49" s="2"/>
      <c r="C49" s="2"/>
      <c r="D49" s="3"/>
      <c r="E49" s="3"/>
      <c r="F49" s="3"/>
      <c r="G49" s="2"/>
      <c r="H49" s="2"/>
      <c r="I49" s="2"/>
      <c r="J49" s="2"/>
      <c r="K49" s="2"/>
      <c r="L49" s="2"/>
      <c r="AF49" t="s">
        <v>1</v>
      </c>
      <c r="AH49"/>
      <c r="AI49"/>
      <c r="AJ49"/>
      <c r="AK49"/>
      <c r="AL49"/>
      <c r="AM49"/>
      <c r="AN49"/>
      <c r="AO49"/>
    </row>
    <row r="50" spans="1:41" ht="17.399999999999999" x14ac:dyDescent="0.3">
      <c r="A50" s="7" t="str">
        <f>A3</f>
        <v>Lohntabelle 2024</v>
      </c>
      <c r="B50" s="2"/>
      <c r="C50" s="2"/>
      <c r="D50" s="3"/>
      <c r="E50" s="3"/>
      <c r="F50" s="3"/>
      <c r="G50" s="2"/>
      <c r="H50" s="2"/>
      <c r="I50" s="2"/>
      <c r="J50" s="2"/>
      <c r="K50" s="2"/>
      <c r="L50" s="2"/>
      <c r="AE50" s="6"/>
      <c r="AF50" s="6"/>
      <c r="AG50" s="6"/>
      <c r="AH50"/>
      <c r="AI50"/>
      <c r="AJ50"/>
      <c r="AK50"/>
      <c r="AL50"/>
      <c r="AM50"/>
      <c r="AN50"/>
      <c r="AO50"/>
    </row>
    <row r="51" spans="1:41" ht="7.2" customHeight="1" x14ac:dyDescent="0.3">
      <c r="A51" s="2"/>
      <c r="B51" s="2"/>
      <c r="C51" s="2"/>
      <c r="D51" s="3"/>
      <c r="E51" s="3"/>
      <c r="F51" s="3"/>
      <c r="G51" s="2"/>
      <c r="H51" s="2"/>
      <c r="I51" s="2"/>
      <c r="J51" s="2"/>
      <c r="K51" s="2"/>
      <c r="L51" s="2"/>
      <c r="AE51" s="6"/>
      <c r="AF51" s="6"/>
      <c r="AG51" s="6"/>
      <c r="AH51"/>
      <c r="AI51"/>
      <c r="AJ51"/>
      <c r="AK51"/>
      <c r="AL51"/>
      <c r="AM51"/>
      <c r="AN51"/>
      <c r="AO51"/>
    </row>
    <row r="52" spans="1:41" ht="12" customHeight="1" x14ac:dyDescent="0.3">
      <c r="A52" s="8" t="s">
        <v>64</v>
      </c>
      <c r="B52" s="2"/>
      <c r="C52" s="2"/>
      <c r="D52" s="3"/>
      <c r="E52" s="3"/>
      <c r="F52" s="3"/>
      <c r="G52" s="2"/>
      <c r="H52" s="2"/>
      <c r="I52" s="2"/>
      <c r="J52" s="2"/>
      <c r="K52" s="2"/>
      <c r="L52" s="2"/>
      <c r="AD52" s="6"/>
      <c r="AE52" s="6"/>
      <c r="AF52" s="6"/>
      <c r="AG52" s="6"/>
      <c r="AH52"/>
      <c r="AI52"/>
      <c r="AJ52"/>
      <c r="AK52"/>
      <c r="AL52"/>
      <c r="AM52"/>
      <c r="AN52"/>
      <c r="AO52"/>
    </row>
    <row r="53" spans="1:41" ht="11.4" customHeight="1" x14ac:dyDescent="0.3">
      <c r="A53" s="9" t="s">
        <v>2</v>
      </c>
      <c r="B53" s="2"/>
      <c r="C53" s="2"/>
      <c r="D53" s="3"/>
      <c r="E53" s="10"/>
      <c r="F53" s="3"/>
      <c r="G53" s="2"/>
      <c r="H53" s="11"/>
      <c r="I53" s="2"/>
      <c r="J53" s="2"/>
      <c r="K53" s="2"/>
      <c r="L53" s="2"/>
      <c r="V53" t="s">
        <v>1</v>
      </c>
      <c r="X53" t="s">
        <v>1</v>
      </c>
      <c r="AE53" s="6"/>
      <c r="AF53" s="6"/>
      <c r="AG53" s="6"/>
      <c r="AH53"/>
      <c r="AI53"/>
      <c r="AJ53"/>
      <c r="AK53"/>
      <c r="AL53"/>
      <c r="AM53"/>
      <c r="AN53"/>
      <c r="AO53"/>
    </row>
    <row r="54" spans="1:41" ht="6" customHeight="1" thickBot="1" x14ac:dyDescent="0.35">
      <c r="AE54" s="6"/>
      <c r="AF54" s="6"/>
      <c r="AG54" s="6"/>
      <c r="AH54"/>
      <c r="AI54"/>
      <c r="AJ54"/>
      <c r="AK54"/>
      <c r="AL54"/>
      <c r="AM54"/>
      <c r="AN54"/>
      <c r="AO54"/>
    </row>
    <row r="55" spans="1:41" x14ac:dyDescent="0.3">
      <c r="A55" s="12" t="s">
        <v>4</v>
      </c>
      <c r="B55" s="13"/>
      <c r="C55" s="14" t="s">
        <v>1</v>
      </c>
      <c r="D55" s="15"/>
      <c r="E55" s="15"/>
      <c r="F55" s="16" t="s">
        <v>5</v>
      </c>
      <c r="G55" s="17"/>
      <c r="H55" s="17"/>
      <c r="I55" s="14" t="s">
        <v>6</v>
      </c>
      <c r="J55" s="17"/>
      <c r="K55" s="17"/>
      <c r="L55" s="17"/>
      <c r="M55" s="17"/>
      <c r="N55" s="17"/>
      <c r="O55" s="17"/>
      <c r="P55" s="17"/>
      <c r="Q55" s="17"/>
      <c r="R55" s="17"/>
      <c r="S55" s="17"/>
      <c r="T55" s="17"/>
      <c r="U55" s="17"/>
      <c r="V55" s="17"/>
      <c r="W55" s="17"/>
      <c r="X55" s="17"/>
      <c r="Y55" s="17"/>
      <c r="Z55" s="18"/>
      <c r="AA55" s="18"/>
      <c r="AB55" s="18"/>
      <c r="AC55" s="19"/>
      <c r="AD55" s="20" t="s">
        <v>4</v>
      </c>
      <c r="AE55" s="6"/>
      <c r="AF55" s="6"/>
      <c r="AG55" s="6"/>
      <c r="AH55"/>
      <c r="AI55"/>
      <c r="AJ55"/>
      <c r="AK55"/>
      <c r="AL55"/>
      <c r="AM55"/>
      <c r="AN55"/>
      <c r="AO55"/>
    </row>
    <row r="56" spans="1:41" x14ac:dyDescent="0.3">
      <c r="A56" s="21"/>
      <c r="B56" s="21"/>
      <c r="C56" s="21"/>
      <c r="D56" s="22"/>
      <c r="E56" s="22"/>
      <c r="F56" s="23" t="s">
        <v>7</v>
      </c>
      <c r="G56" s="24"/>
      <c r="H56" s="24"/>
      <c r="I56" s="21" t="s">
        <v>7</v>
      </c>
      <c r="J56" s="24"/>
      <c r="K56" s="24"/>
      <c r="L56" s="24"/>
      <c r="M56" s="24"/>
      <c r="N56" s="24"/>
      <c r="O56" s="24"/>
      <c r="P56" s="24"/>
      <c r="Q56" s="24"/>
      <c r="R56" s="24"/>
      <c r="S56" s="24"/>
      <c r="T56" s="25" t="s">
        <v>8</v>
      </c>
      <c r="U56" s="24"/>
      <c r="V56" s="25" t="s">
        <v>9</v>
      </c>
      <c r="W56" s="24"/>
      <c r="X56" s="24"/>
      <c r="Y56" s="24"/>
      <c r="Z56" s="26"/>
      <c r="AA56" s="26"/>
      <c r="AB56" s="26"/>
      <c r="AC56" s="27"/>
      <c r="AD56" s="28"/>
      <c r="AE56" s="6"/>
      <c r="AF56" s="6"/>
      <c r="AG56" s="6"/>
      <c r="AH56"/>
      <c r="AI56"/>
      <c r="AJ56"/>
      <c r="AK56"/>
      <c r="AL56"/>
      <c r="AM56"/>
      <c r="AN56"/>
      <c r="AO56"/>
    </row>
    <row r="57" spans="1:41" x14ac:dyDescent="0.3">
      <c r="A57" s="29" t="s">
        <v>1</v>
      </c>
      <c r="B57" s="29" t="s">
        <v>10</v>
      </c>
      <c r="C57" s="29" t="s">
        <v>11</v>
      </c>
      <c r="D57" s="30" t="s">
        <v>12</v>
      </c>
      <c r="E57" s="31" t="s">
        <v>13</v>
      </c>
      <c r="F57" s="32" t="s">
        <v>14</v>
      </c>
      <c r="G57" s="33" t="s">
        <v>15</v>
      </c>
      <c r="H57" s="33" t="s">
        <v>16</v>
      </c>
      <c r="I57" s="29" t="s">
        <v>17</v>
      </c>
      <c r="J57" s="33" t="s">
        <v>18</v>
      </c>
      <c r="K57" s="33" t="s">
        <v>19</v>
      </c>
      <c r="L57" s="33" t="s">
        <v>20</v>
      </c>
      <c r="M57" s="33" t="s">
        <v>21</v>
      </c>
      <c r="N57" s="33" t="s">
        <v>22</v>
      </c>
      <c r="O57" s="33" t="s">
        <v>23</v>
      </c>
      <c r="P57" s="33" t="s">
        <v>24</v>
      </c>
      <c r="Q57" s="33" t="s">
        <v>25</v>
      </c>
      <c r="R57" s="33" t="s">
        <v>26</v>
      </c>
      <c r="S57" s="33" t="s">
        <v>27</v>
      </c>
      <c r="T57" s="33" t="s">
        <v>28</v>
      </c>
      <c r="U57" s="33" t="s">
        <v>29</v>
      </c>
      <c r="V57" s="33" t="s">
        <v>30</v>
      </c>
      <c r="W57" s="33" t="s">
        <v>31</v>
      </c>
      <c r="X57" s="33" t="s">
        <v>32</v>
      </c>
      <c r="Y57" s="34" t="s">
        <v>33</v>
      </c>
      <c r="Z57" s="35" t="s">
        <v>34</v>
      </c>
      <c r="AA57" s="35" t="s">
        <v>35</v>
      </c>
      <c r="AB57" s="35" t="s">
        <v>36</v>
      </c>
      <c r="AC57" s="35" t="s">
        <v>37</v>
      </c>
      <c r="AD57" s="36" t="s">
        <v>1</v>
      </c>
      <c r="AE57" s="6"/>
      <c r="AF57" s="6"/>
      <c r="AG57" s="6"/>
      <c r="AH57"/>
      <c r="AI57"/>
      <c r="AJ57"/>
      <c r="AK57"/>
      <c r="AL57"/>
      <c r="AM57"/>
      <c r="AN57"/>
      <c r="AO57"/>
    </row>
    <row r="58" spans="1:41" ht="6" customHeight="1" x14ac:dyDescent="0.3">
      <c r="A58" s="67"/>
      <c r="B58" s="68" t="s">
        <v>38</v>
      </c>
      <c r="C58" s="68"/>
      <c r="D58" s="69" t="s">
        <v>39</v>
      </c>
      <c r="E58" s="70"/>
      <c r="F58" s="71"/>
      <c r="G58" s="72"/>
      <c r="H58" s="72"/>
      <c r="I58" s="67"/>
      <c r="J58" s="72"/>
      <c r="K58" s="72"/>
      <c r="L58" s="72"/>
      <c r="M58" s="72"/>
      <c r="N58" s="72"/>
      <c r="O58" s="72"/>
      <c r="P58" s="72"/>
      <c r="Q58" s="72"/>
      <c r="R58" s="72"/>
      <c r="S58" s="72"/>
      <c r="T58" s="33"/>
      <c r="U58" s="33"/>
      <c r="V58" s="33"/>
      <c r="W58" s="33"/>
      <c r="X58" s="33"/>
      <c r="Y58" s="34"/>
      <c r="Z58" s="38"/>
      <c r="AA58" s="38"/>
      <c r="AB58" s="38"/>
      <c r="AC58" s="38"/>
      <c r="AD58" s="73"/>
      <c r="AE58" s="6"/>
      <c r="AF58" s="6"/>
      <c r="AG58" s="6"/>
      <c r="AH58"/>
      <c r="AI58"/>
      <c r="AJ58"/>
      <c r="AK58"/>
      <c r="AL58"/>
      <c r="AM58"/>
      <c r="AN58"/>
      <c r="AO58"/>
    </row>
    <row r="59" spans="1:41" ht="12" customHeight="1" x14ac:dyDescent="0.3">
      <c r="A59" s="74">
        <v>1</v>
      </c>
      <c r="B59" s="75">
        <v>30377</v>
      </c>
      <c r="C59" s="75">
        <f>C12</f>
        <v>29830</v>
      </c>
      <c r="D59" s="76">
        <f t="shared" ref="D59:D89" si="25">B59/12*13*$AC$44/100</f>
        <v>40512.498689</v>
      </c>
      <c r="E59" s="124">
        <f t="shared" ref="E59:E89" si="26">C59/12*$AC$44/100</f>
        <v>3060.2298700000001</v>
      </c>
      <c r="F59" s="125">
        <f>SUM(E59*0.895)</f>
        <v>2738.90573365</v>
      </c>
      <c r="G59" s="126">
        <f>SUM(E59*0.93)</f>
        <v>2846.0137791000002</v>
      </c>
      <c r="H59" s="126">
        <f>SUM(E59*0.965)</f>
        <v>2953.1218245499999</v>
      </c>
      <c r="I59" s="127">
        <f t="shared" ref="I59:I88" si="27">E59</f>
        <v>3060.2298700000001</v>
      </c>
      <c r="J59" s="128">
        <f>SUM(E59*1.035)</f>
        <v>3167.3379154499999</v>
      </c>
      <c r="K59" s="77">
        <f>SUM(E59*1.07)</f>
        <v>3274.4459609000005</v>
      </c>
      <c r="L59" s="77">
        <f>SUM(E59*1.105)</f>
        <v>3381.5540063500002</v>
      </c>
      <c r="M59" s="78">
        <f>SUM(E59*1.14)</f>
        <v>3488.6620518</v>
      </c>
      <c r="N59" s="78">
        <f>SUM(E59*1.175)</f>
        <v>3595.7700972500002</v>
      </c>
      <c r="O59" s="78">
        <f>SUM(E59*1.21)</f>
        <v>3702.8781426999999</v>
      </c>
      <c r="P59" s="77">
        <f>SUM(E59*1.245)</f>
        <v>3809.9861881500005</v>
      </c>
      <c r="Q59" s="77">
        <f>SUM(E59*1.28)</f>
        <v>3917.0942336000003</v>
      </c>
      <c r="R59" s="77">
        <f>SUM(E59*1.315)</f>
        <v>4024.20227905</v>
      </c>
      <c r="S59" s="77">
        <f>SUM(E59*1.35)</f>
        <v>4131.3103245000002</v>
      </c>
      <c r="T59" s="79">
        <f>SUM(E59*1.375)</f>
        <v>4207.8160712500003</v>
      </c>
      <c r="U59" s="79">
        <f>SUM(E59*1.4)</f>
        <v>4284.3218180000003</v>
      </c>
      <c r="V59" s="79">
        <f>SUM(E59*1.4125)</f>
        <v>4322.5746913750008</v>
      </c>
      <c r="W59" s="79">
        <f>SUM(E59*1.425)</f>
        <v>4360.8275647500004</v>
      </c>
      <c r="X59" s="79">
        <f>SUM(E59*1.4375)</f>
        <v>4399.080438125</v>
      </c>
      <c r="Y59" s="79">
        <f>SUM($E59*1.45)</f>
        <v>4437.3333115000005</v>
      </c>
      <c r="Z59" s="79">
        <f>SUM($E59*1.4625)</f>
        <v>4475.5861848750001</v>
      </c>
      <c r="AA59" s="79">
        <f>SUM($E59*1.475)</f>
        <v>4513.8390582500006</v>
      </c>
      <c r="AB59" s="79">
        <f>SUM($E59*1.4875)</f>
        <v>4552.0919316250001</v>
      </c>
      <c r="AC59" s="79">
        <f>SUM($E59*1.5)</f>
        <v>4590.3448050000006</v>
      </c>
      <c r="AD59" s="80">
        <v>1</v>
      </c>
      <c r="AE59" s="6"/>
      <c r="AF59" s="6"/>
      <c r="AG59" s="6"/>
      <c r="AH59"/>
      <c r="AI59"/>
      <c r="AJ59"/>
      <c r="AK59"/>
      <c r="AL59"/>
      <c r="AM59"/>
      <c r="AN59"/>
      <c r="AO59"/>
    </row>
    <row r="60" spans="1:41" ht="12" customHeight="1" x14ac:dyDescent="0.3">
      <c r="A60" s="81">
        <v>2</v>
      </c>
      <c r="B60" s="75">
        <v>31385</v>
      </c>
      <c r="C60" s="75">
        <f t="shared" ref="C60:C89" si="28">C13</f>
        <v>30820</v>
      </c>
      <c r="D60" s="76">
        <f t="shared" si="25"/>
        <v>41856.824945</v>
      </c>
      <c r="E60" s="76">
        <f t="shared" si="26"/>
        <v>3161.7929800000002</v>
      </c>
      <c r="F60" s="129">
        <f t="shared" ref="F60:F89" si="29">SUM(E60*0.895)</f>
        <v>2829.8047171000003</v>
      </c>
      <c r="G60" s="126">
        <f t="shared" ref="G60:G88" si="30">SUM(E60*0.93)</f>
        <v>2940.4674714000002</v>
      </c>
      <c r="H60" s="126">
        <f t="shared" ref="H60:H88" si="31">SUM(E60*0.965)</f>
        <v>3051.1302257000002</v>
      </c>
      <c r="I60" s="127">
        <f t="shared" si="27"/>
        <v>3161.7929800000002</v>
      </c>
      <c r="J60" s="77">
        <f t="shared" ref="J60:J88" si="32">SUM(E60*1.035)</f>
        <v>3272.4557343000001</v>
      </c>
      <c r="K60" s="77">
        <f t="shared" ref="K60:K88" si="33">SUM(E60*1.07)</f>
        <v>3383.1184886000005</v>
      </c>
      <c r="L60" s="78">
        <f t="shared" ref="L60:L88" si="34">SUM(E60*1.105)</f>
        <v>3493.7812429000001</v>
      </c>
      <c r="M60" s="78">
        <f t="shared" ref="M60:M88" si="35">SUM(E60*1.14)</f>
        <v>3604.4439972</v>
      </c>
      <c r="N60" s="78">
        <f t="shared" ref="N60:N88" si="36">SUM(E60*1.175)</f>
        <v>3715.1067515000004</v>
      </c>
      <c r="O60" s="78">
        <f t="shared" ref="O60:O88" si="37">SUM(E60*1.21)</f>
        <v>3825.7695057999999</v>
      </c>
      <c r="P60" s="77">
        <f t="shared" ref="P60:P88" si="38">SUM(E60*1.245)</f>
        <v>3936.4322601000003</v>
      </c>
      <c r="Q60" s="77">
        <f t="shared" ref="Q60:Q88" si="39">SUM(E60*1.28)</f>
        <v>4047.0950144000003</v>
      </c>
      <c r="R60" s="77">
        <f t="shared" ref="R60:R88" si="40">SUM(E60*1.315)</f>
        <v>4157.7577687000003</v>
      </c>
      <c r="S60" s="77">
        <f t="shared" ref="S60:S88" si="41">SUM(E60*1.35)</f>
        <v>4268.4205230000007</v>
      </c>
      <c r="T60" s="79">
        <f t="shared" ref="T60:T89" si="42">SUM(E60*1.375)</f>
        <v>4347.4653475000005</v>
      </c>
      <c r="U60" s="79">
        <f t="shared" ref="U60:U89" si="43">SUM(E60*1.4)</f>
        <v>4426.5101720000002</v>
      </c>
      <c r="V60" s="79">
        <f t="shared" ref="V60:V89" si="44">SUM(E60*1.4125)</f>
        <v>4466.0325842500006</v>
      </c>
      <c r="W60" s="79">
        <f t="shared" ref="W60:W89" si="45">SUM(E60*1.425)</f>
        <v>4505.5549965</v>
      </c>
      <c r="X60" s="79">
        <f t="shared" ref="X60:X89" si="46">SUM(E60*1.4375)</f>
        <v>4545.0774087500004</v>
      </c>
      <c r="Y60" s="79">
        <f t="shared" ref="Y60:Y89" si="47">SUM($E60*1.45)</f>
        <v>4584.5998209999998</v>
      </c>
      <c r="Z60" s="79">
        <f t="shared" ref="Z60:Z89" si="48">SUM($E60*1.4625)</f>
        <v>4624.1222332500001</v>
      </c>
      <c r="AA60" s="79">
        <f t="shared" ref="AA60:AA89" si="49">SUM($E60*1.475)</f>
        <v>4663.6446455000005</v>
      </c>
      <c r="AB60" s="79">
        <f t="shared" ref="AB60:AB89" si="50">SUM($E60*1.4875)</f>
        <v>4703.1670577500008</v>
      </c>
      <c r="AC60" s="79">
        <f t="shared" ref="AC60:AC89" si="51">SUM($E60*1.5)</f>
        <v>4742.6894700000003</v>
      </c>
      <c r="AD60" s="80">
        <v>2</v>
      </c>
      <c r="AE60" s="6"/>
      <c r="AF60" s="6"/>
      <c r="AG60" s="6"/>
      <c r="AH60"/>
      <c r="AI60"/>
      <c r="AJ60"/>
      <c r="AK60"/>
      <c r="AL60"/>
      <c r="AM60"/>
      <c r="AN60"/>
      <c r="AO60"/>
    </row>
    <row r="61" spans="1:41" ht="12" customHeight="1" x14ac:dyDescent="0.3">
      <c r="A61" s="81">
        <v>3</v>
      </c>
      <c r="B61" s="75">
        <v>32502</v>
      </c>
      <c r="C61" s="75">
        <f t="shared" si="28"/>
        <v>31917</v>
      </c>
      <c r="D61" s="76">
        <f t="shared" si="25"/>
        <v>43346.519813999999</v>
      </c>
      <c r="E61" s="76">
        <f t="shared" si="26"/>
        <v>3274.3331130000001</v>
      </c>
      <c r="F61" s="129">
        <f t="shared" si="29"/>
        <v>2930.5281361350003</v>
      </c>
      <c r="G61" s="126">
        <f t="shared" si="30"/>
        <v>3045.1297950900002</v>
      </c>
      <c r="H61" s="128">
        <f t="shared" si="31"/>
        <v>3159.7314540450002</v>
      </c>
      <c r="I61" s="82">
        <f t="shared" si="27"/>
        <v>3274.3331130000001</v>
      </c>
      <c r="J61" s="77">
        <f t="shared" si="32"/>
        <v>3388.9347719550001</v>
      </c>
      <c r="K61" s="77">
        <f t="shared" si="33"/>
        <v>3503.5364309100005</v>
      </c>
      <c r="L61" s="78">
        <f t="shared" si="34"/>
        <v>3618.138089865</v>
      </c>
      <c r="M61" s="78">
        <f t="shared" si="35"/>
        <v>3732.7397488199999</v>
      </c>
      <c r="N61" s="78">
        <f t="shared" si="36"/>
        <v>3847.3414077750003</v>
      </c>
      <c r="O61" s="78">
        <f t="shared" si="37"/>
        <v>3961.9430667299998</v>
      </c>
      <c r="P61" s="77">
        <f t="shared" si="38"/>
        <v>4076.5447256850007</v>
      </c>
      <c r="Q61" s="77">
        <f t="shared" si="39"/>
        <v>4191.1463846400002</v>
      </c>
      <c r="R61" s="77">
        <f t="shared" si="40"/>
        <v>4305.7480435950001</v>
      </c>
      <c r="S61" s="77">
        <f t="shared" si="41"/>
        <v>4420.3497025500001</v>
      </c>
      <c r="T61" s="79">
        <f t="shared" si="42"/>
        <v>4502.2080303749999</v>
      </c>
      <c r="U61" s="79">
        <f t="shared" si="43"/>
        <v>4584.0663581999997</v>
      </c>
      <c r="V61" s="79">
        <f t="shared" si="44"/>
        <v>4624.9955221125001</v>
      </c>
      <c r="W61" s="79">
        <f t="shared" si="45"/>
        <v>4665.9246860250005</v>
      </c>
      <c r="X61" s="79">
        <f t="shared" si="46"/>
        <v>4706.8538499374999</v>
      </c>
      <c r="Y61" s="79">
        <f t="shared" si="47"/>
        <v>4747.7830138500003</v>
      </c>
      <c r="Z61" s="79">
        <f t="shared" si="48"/>
        <v>4788.7121777624998</v>
      </c>
      <c r="AA61" s="79">
        <f t="shared" si="49"/>
        <v>4829.6413416750001</v>
      </c>
      <c r="AB61" s="79">
        <f t="shared" si="50"/>
        <v>4870.5705055875005</v>
      </c>
      <c r="AC61" s="79">
        <f t="shared" si="51"/>
        <v>4911.4996695</v>
      </c>
      <c r="AD61" s="80">
        <v>3</v>
      </c>
      <c r="AE61" s="6"/>
      <c r="AF61" s="6"/>
      <c r="AG61" s="6"/>
      <c r="AH61"/>
      <c r="AI61"/>
      <c r="AJ61"/>
    </row>
    <row r="62" spans="1:41" ht="12" customHeight="1" x14ac:dyDescent="0.3">
      <c r="A62" s="81">
        <v>4</v>
      </c>
      <c r="B62" s="75">
        <v>33730</v>
      </c>
      <c r="C62" s="75">
        <f t="shared" si="28"/>
        <v>33123</v>
      </c>
      <c r="D62" s="76">
        <f t="shared" si="25"/>
        <v>44984.25061000001</v>
      </c>
      <c r="E62" s="76">
        <f t="shared" si="26"/>
        <v>3398.0554470000002</v>
      </c>
      <c r="F62" s="129">
        <f t="shared" si="29"/>
        <v>3041.2596250650004</v>
      </c>
      <c r="G62" s="128">
        <f t="shared" si="30"/>
        <v>3160.1915657100003</v>
      </c>
      <c r="H62" s="77">
        <f t="shared" si="31"/>
        <v>3279.1235063550002</v>
      </c>
      <c r="I62" s="82">
        <f t="shared" si="27"/>
        <v>3398.0554470000002</v>
      </c>
      <c r="J62" s="77">
        <f t="shared" si="32"/>
        <v>3516.9873876450001</v>
      </c>
      <c r="K62" s="77">
        <f t="shared" si="33"/>
        <v>3635.9193282900005</v>
      </c>
      <c r="L62" s="78">
        <f t="shared" si="34"/>
        <v>3754.851268935</v>
      </c>
      <c r="M62" s="78">
        <f t="shared" si="35"/>
        <v>3873.7832095799999</v>
      </c>
      <c r="N62" s="78">
        <f t="shared" si="36"/>
        <v>3992.7151502250003</v>
      </c>
      <c r="O62" s="78">
        <f t="shared" si="37"/>
        <v>4111.6470908700003</v>
      </c>
      <c r="P62" s="77">
        <f t="shared" si="38"/>
        <v>4230.5790315150007</v>
      </c>
      <c r="Q62" s="77">
        <f t="shared" si="39"/>
        <v>4349.5109721600002</v>
      </c>
      <c r="R62" s="77">
        <f t="shared" si="40"/>
        <v>4468.4429128049997</v>
      </c>
      <c r="S62" s="77">
        <f t="shared" si="41"/>
        <v>4587.374853450001</v>
      </c>
      <c r="T62" s="79">
        <f t="shared" si="42"/>
        <v>4672.3262396250002</v>
      </c>
      <c r="U62" s="79">
        <f t="shared" si="43"/>
        <v>4757.2776258000004</v>
      </c>
      <c r="V62" s="79">
        <f t="shared" si="44"/>
        <v>4799.7533188875004</v>
      </c>
      <c r="W62" s="79">
        <f t="shared" si="45"/>
        <v>4842.2290119750005</v>
      </c>
      <c r="X62" s="79">
        <f t="shared" si="46"/>
        <v>4884.7047050625006</v>
      </c>
      <c r="Y62" s="79">
        <f t="shared" si="47"/>
        <v>4927.1803981499997</v>
      </c>
      <c r="Z62" s="79">
        <f t="shared" si="48"/>
        <v>4969.6560912374998</v>
      </c>
      <c r="AA62" s="79">
        <f t="shared" si="49"/>
        <v>5012.1317843250008</v>
      </c>
      <c r="AB62" s="79">
        <f t="shared" si="50"/>
        <v>5054.6074774125</v>
      </c>
      <c r="AC62" s="79">
        <f t="shared" si="51"/>
        <v>5097.0831705000001</v>
      </c>
      <c r="AD62" s="80">
        <v>4</v>
      </c>
      <c r="AE62" s="6"/>
      <c r="AF62" s="6"/>
      <c r="AG62" s="6"/>
      <c r="AH62"/>
      <c r="AI62"/>
      <c r="AJ62"/>
    </row>
    <row r="63" spans="1:41" ht="12" customHeight="1" x14ac:dyDescent="0.3">
      <c r="A63" s="81">
        <v>5</v>
      </c>
      <c r="B63" s="75">
        <v>35073</v>
      </c>
      <c r="C63" s="75">
        <f t="shared" si="28"/>
        <v>34442</v>
      </c>
      <c r="D63" s="76">
        <f t="shared" si="25"/>
        <v>46775.351961</v>
      </c>
      <c r="E63" s="76">
        <f t="shared" si="26"/>
        <v>3533.3703379999997</v>
      </c>
      <c r="F63" s="127">
        <f t="shared" si="29"/>
        <v>3162.3664525099998</v>
      </c>
      <c r="G63" s="77">
        <f t="shared" si="30"/>
        <v>3286.0344143399998</v>
      </c>
      <c r="H63" s="77">
        <f t="shared" si="31"/>
        <v>3409.7023761699998</v>
      </c>
      <c r="I63" s="82">
        <f t="shared" si="27"/>
        <v>3533.3703379999997</v>
      </c>
      <c r="J63" s="77">
        <f t="shared" si="32"/>
        <v>3657.0382998299992</v>
      </c>
      <c r="K63" s="77">
        <f t="shared" si="33"/>
        <v>3780.7062616600001</v>
      </c>
      <c r="L63" s="78">
        <f t="shared" si="34"/>
        <v>3904.3742234899996</v>
      </c>
      <c r="M63" s="78">
        <f t="shared" si="35"/>
        <v>4028.0421853199991</v>
      </c>
      <c r="N63" s="78">
        <f t="shared" si="36"/>
        <v>4151.71014715</v>
      </c>
      <c r="O63" s="78">
        <f t="shared" si="37"/>
        <v>4275.3781089799995</v>
      </c>
      <c r="P63" s="77">
        <f t="shared" si="38"/>
        <v>4399.0460708099999</v>
      </c>
      <c r="Q63" s="77">
        <f t="shared" si="39"/>
        <v>4522.7140326399995</v>
      </c>
      <c r="R63" s="77">
        <f t="shared" si="40"/>
        <v>4646.3819944699999</v>
      </c>
      <c r="S63" s="77">
        <f t="shared" si="41"/>
        <v>4770.0499563000003</v>
      </c>
      <c r="T63" s="79">
        <f t="shared" si="42"/>
        <v>4858.38421475</v>
      </c>
      <c r="U63" s="79">
        <f t="shared" si="43"/>
        <v>4946.7184731999996</v>
      </c>
      <c r="V63" s="79">
        <f t="shared" si="44"/>
        <v>4990.8856024249999</v>
      </c>
      <c r="W63" s="79">
        <f t="shared" si="45"/>
        <v>5035.0527316500002</v>
      </c>
      <c r="X63" s="79">
        <f t="shared" si="46"/>
        <v>5079.2198608749995</v>
      </c>
      <c r="Y63" s="79">
        <f t="shared" si="47"/>
        <v>5123.3869900999998</v>
      </c>
      <c r="Z63" s="79">
        <f t="shared" si="48"/>
        <v>5167.5541193249992</v>
      </c>
      <c r="AA63" s="79">
        <f t="shared" si="49"/>
        <v>5211.7212485499995</v>
      </c>
      <c r="AB63" s="79">
        <f t="shared" si="50"/>
        <v>5255.8883777749998</v>
      </c>
      <c r="AC63" s="79">
        <f t="shared" si="51"/>
        <v>5300.0555069999991</v>
      </c>
      <c r="AD63" s="80">
        <v>5</v>
      </c>
      <c r="AE63" s="6"/>
      <c r="AF63" s="6"/>
      <c r="AG63" s="6"/>
      <c r="AH63"/>
      <c r="AI63"/>
      <c r="AJ63"/>
    </row>
    <row r="64" spans="1:41" ht="12" customHeight="1" x14ac:dyDescent="0.3">
      <c r="A64" s="81">
        <v>6</v>
      </c>
      <c r="B64" s="75">
        <v>36516</v>
      </c>
      <c r="C64" s="75">
        <f t="shared" si="28"/>
        <v>35859</v>
      </c>
      <c r="D64" s="76">
        <f t="shared" si="25"/>
        <v>48699.819012</v>
      </c>
      <c r="E64" s="76">
        <f t="shared" si="26"/>
        <v>3678.7389510000003</v>
      </c>
      <c r="F64" s="82">
        <f t="shared" si="29"/>
        <v>3292.4713611450002</v>
      </c>
      <c r="G64" s="77">
        <f t="shared" si="30"/>
        <v>3421.2272244300002</v>
      </c>
      <c r="H64" s="78">
        <f t="shared" si="31"/>
        <v>3549.9830877150002</v>
      </c>
      <c r="I64" s="83">
        <f t="shared" si="27"/>
        <v>3678.7389510000003</v>
      </c>
      <c r="J64" s="78">
        <f t="shared" si="32"/>
        <v>3807.4948142849998</v>
      </c>
      <c r="K64" s="78">
        <f t="shared" si="33"/>
        <v>3936.2506775700003</v>
      </c>
      <c r="L64" s="78">
        <f t="shared" si="34"/>
        <v>4065.0065408550004</v>
      </c>
      <c r="M64" s="78">
        <f t="shared" si="35"/>
        <v>4193.7624041400004</v>
      </c>
      <c r="N64" s="78">
        <f t="shared" si="36"/>
        <v>4322.5182674250009</v>
      </c>
      <c r="O64" s="78">
        <f t="shared" si="37"/>
        <v>4451.2741307100005</v>
      </c>
      <c r="P64" s="77">
        <f t="shared" si="38"/>
        <v>4580.029993995001</v>
      </c>
      <c r="Q64" s="77">
        <f t="shared" si="39"/>
        <v>4708.7858572800005</v>
      </c>
      <c r="R64" s="77">
        <f t="shared" si="40"/>
        <v>4837.5417205650001</v>
      </c>
      <c r="S64" s="77">
        <f t="shared" si="41"/>
        <v>4966.2975838500006</v>
      </c>
      <c r="T64" s="79">
        <f t="shared" si="42"/>
        <v>5058.266057625</v>
      </c>
      <c r="U64" s="79">
        <f t="shared" si="43"/>
        <v>5150.2345314000004</v>
      </c>
      <c r="V64" s="79">
        <f t="shared" si="44"/>
        <v>5196.218768287501</v>
      </c>
      <c r="W64" s="79">
        <f t="shared" si="45"/>
        <v>5242.2030051750007</v>
      </c>
      <c r="X64" s="79">
        <f t="shared" si="46"/>
        <v>5288.1872420625004</v>
      </c>
      <c r="Y64" s="79">
        <f t="shared" si="47"/>
        <v>5334.1714789500002</v>
      </c>
      <c r="Z64" s="79">
        <f t="shared" si="48"/>
        <v>5380.1557158374999</v>
      </c>
      <c r="AA64" s="79">
        <f t="shared" si="49"/>
        <v>5426.1399527250005</v>
      </c>
      <c r="AB64" s="79">
        <f t="shared" si="50"/>
        <v>5472.1241896125002</v>
      </c>
      <c r="AC64" s="79">
        <f t="shared" si="51"/>
        <v>5518.1084265000009</v>
      </c>
      <c r="AD64" s="80">
        <v>6</v>
      </c>
      <c r="AE64" s="6"/>
      <c r="AF64" s="6"/>
      <c r="AG64" s="6"/>
      <c r="AH64"/>
      <c r="AI64"/>
      <c r="AJ64"/>
    </row>
    <row r="65" spans="1:36" ht="12" customHeight="1" x14ac:dyDescent="0.3">
      <c r="A65" s="81">
        <v>7</v>
      </c>
      <c r="B65" s="75">
        <v>38119</v>
      </c>
      <c r="C65" s="75">
        <f t="shared" si="28"/>
        <v>37433</v>
      </c>
      <c r="D65" s="76">
        <f t="shared" si="25"/>
        <v>50837.671182999999</v>
      </c>
      <c r="E65" s="76">
        <f t="shared" si="26"/>
        <v>3840.2140370000002</v>
      </c>
      <c r="F65" s="82">
        <f t="shared" si="29"/>
        <v>3436.9915631150002</v>
      </c>
      <c r="G65" s="78">
        <f t="shared" si="30"/>
        <v>3571.3990544100002</v>
      </c>
      <c r="H65" s="78">
        <f t="shared" si="31"/>
        <v>3705.8065457050002</v>
      </c>
      <c r="I65" s="83">
        <f t="shared" si="27"/>
        <v>3840.2140370000002</v>
      </c>
      <c r="J65" s="78">
        <f t="shared" si="32"/>
        <v>3974.6215282949997</v>
      </c>
      <c r="K65" s="78">
        <f t="shared" si="33"/>
        <v>4109.0290195900006</v>
      </c>
      <c r="L65" s="78">
        <f t="shared" si="34"/>
        <v>4243.4365108849997</v>
      </c>
      <c r="M65" s="78">
        <f t="shared" si="35"/>
        <v>4377.8440021799997</v>
      </c>
      <c r="N65" s="78">
        <f t="shared" si="36"/>
        <v>4512.2514934750006</v>
      </c>
      <c r="O65" s="78">
        <f t="shared" si="37"/>
        <v>4646.6589847699997</v>
      </c>
      <c r="P65" s="77">
        <f t="shared" si="38"/>
        <v>4781.0664760650006</v>
      </c>
      <c r="Q65" s="77">
        <f t="shared" si="39"/>
        <v>4915.4739673600006</v>
      </c>
      <c r="R65" s="77">
        <f t="shared" si="40"/>
        <v>5049.8814586549997</v>
      </c>
      <c r="S65" s="77">
        <f t="shared" si="41"/>
        <v>5184.2889499500006</v>
      </c>
      <c r="T65" s="79">
        <f t="shared" si="42"/>
        <v>5280.2943008749999</v>
      </c>
      <c r="U65" s="79">
        <f t="shared" si="43"/>
        <v>5376.2996518</v>
      </c>
      <c r="V65" s="79">
        <f t="shared" si="44"/>
        <v>5424.3023272625005</v>
      </c>
      <c r="W65" s="79">
        <f t="shared" si="45"/>
        <v>5472.3050027250001</v>
      </c>
      <c r="X65" s="79">
        <f t="shared" si="46"/>
        <v>5520.3076781875006</v>
      </c>
      <c r="Y65" s="79">
        <f t="shared" si="47"/>
        <v>5568.3103536500003</v>
      </c>
      <c r="Z65" s="79">
        <f t="shared" si="48"/>
        <v>5616.3130291124999</v>
      </c>
      <c r="AA65" s="79">
        <f t="shared" si="49"/>
        <v>5664.3157045750004</v>
      </c>
      <c r="AB65" s="79">
        <f t="shared" si="50"/>
        <v>5712.3183800375009</v>
      </c>
      <c r="AC65" s="79">
        <f t="shared" si="51"/>
        <v>5760.3210555000005</v>
      </c>
      <c r="AD65" s="80">
        <v>7</v>
      </c>
      <c r="AE65" s="6"/>
      <c r="AF65" s="6"/>
      <c r="AG65" s="6"/>
      <c r="AH65"/>
      <c r="AI65"/>
      <c r="AJ65"/>
    </row>
    <row r="66" spans="1:36" ht="12" customHeight="1" x14ac:dyDescent="0.3">
      <c r="A66" s="81">
        <v>8</v>
      </c>
      <c r="B66" s="75">
        <v>39827</v>
      </c>
      <c r="C66" s="75">
        <f t="shared" si="28"/>
        <v>39110</v>
      </c>
      <c r="D66" s="76">
        <f t="shared" si="25"/>
        <v>53115.557339000006</v>
      </c>
      <c r="E66" s="76">
        <f t="shared" si="26"/>
        <v>4012.2557900000002</v>
      </c>
      <c r="F66" s="83">
        <f t="shared" si="29"/>
        <v>3590.9689320500001</v>
      </c>
      <c r="G66" s="78">
        <f t="shared" si="30"/>
        <v>3731.3978847000003</v>
      </c>
      <c r="H66" s="78">
        <f t="shared" si="31"/>
        <v>3871.82683735</v>
      </c>
      <c r="I66" s="83">
        <f t="shared" si="27"/>
        <v>4012.2557900000002</v>
      </c>
      <c r="J66" s="78">
        <f t="shared" si="32"/>
        <v>4152.6847426499999</v>
      </c>
      <c r="K66" s="78">
        <f t="shared" si="33"/>
        <v>4293.1136953000005</v>
      </c>
      <c r="L66" s="78">
        <f t="shared" si="34"/>
        <v>4433.5426479500002</v>
      </c>
      <c r="M66" s="78">
        <f t="shared" si="35"/>
        <v>4573.9716005999999</v>
      </c>
      <c r="N66" s="78">
        <f t="shared" si="36"/>
        <v>4714.4005532500005</v>
      </c>
      <c r="O66" s="78">
        <f t="shared" si="37"/>
        <v>4854.8295059000002</v>
      </c>
      <c r="P66" s="77">
        <f t="shared" si="38"/>
        <v>4995.2584585500008</v>
      </c>
      <c r="Q66" s="77">
        <f t="shared" si="39"/>
        <v>5135.6874112000005</v>
      </c>
      <c r="R66" s="77">
        <f t="shared" si="40"/>
        <v>5276.1163638500002</v>
      </c>
      <c r="S66" s="77">
        <f t="shared" si="41"/>
        <v>5416.5453165000008</v>
      </c>
      <c r="T66" s="79">
        <f t="shared" si="42"/>
        <v>5516.8517112500003</v>
      </c>
      <c r="U66" s="79">
        <f t="shared" si="43"/>
        <v>5617.1581059999999</v>
      </c>
      <c r="V66" s="79">
        <f t="shared" si="44"/>
        <v>5667.3113033750005</v>
      </c>
      <c r="W66" s="79">
        <f t="shared" si="45"/>
        <v>5717.4645007500003</v>
      </c>
      <c r="X66" s="79">
        <f t="shared" si="46"/>
        <v>5767.6176981250001</v>
      </c>
      <c r="Y66" s="79">
        <f t="shared" si="47"/>
        <v>5817.7708954999998</v>
      </c>
      <c r="Z66" s="79">
        <f t="shared" si="48"/>
        <v>5867.9240928749996</v>
      </c>
      <c r="AA66" s="79">
        <f t="shared" si="49"/>
        <v>5918.0772902500003</v>
      </c>
      <c r="AB66" s="79">
        <f t="shared" si="50"/>
        <v>5968.230487625</v>
      </c>
      <c r="AC66" s="79">
        <f t="shared" si="51"/>
        <v>6018.3836850000007</v>
      </c>
      <c r="AD66" s="80">
        <v>8</v>
      </c>
      <c r="AE66" s="6"/>
      <c r="AF66" s="6"/>
      <c r="AG66" s="6"/>
      <c r="AH66"/>
      <c r="AI66"/>
      <c r="AJ66"/>
    </row>
    <row r="67" spans="1:36" ht="12" customHeight="1" x14ac:dyDescent="0.3">
      <c r="A67" s="81">
        <v>9</v>
      </c>
      <c r="B67" s="75">
        <v>41663</v>
      </c>
      <c r="C67" s="75">
        <f t="shared" si="28"/>
        <v>40913</v>
      </c>
      <c r="D67" s="76">
        <f t="shared" si="25"/>
        <v>55564.151591000002</v>
      </c>
      <c r="E67" s="76">
        <f t="shared" si="26"/>
        <v>4197.2237570000007</v>
      </c>
      <c r="F67" s="82">
        <f t="shared" si="29"/>
        <v>3756.5152625150008</v>
      </c>
      <c r="G67" s="77">
        <f t="shared" si="30"/>
        <v>3903.4180940100009</v>
      </c>
      <c r="H67" s="77">
        <f t="shared" si="31"/>
        <v>4050.3209255050006</v>
      </c>
      <c r="I67" s="82">
        <f t="shared" si="27"/>
        <v>4197.2237570000007</v>
      </c>
      <c r="J67" s="77">
        <f t="shared" si="32"/>
        <v>4344.1265884950008</v>
      </c>
      <c r="K67" s="77">
        <f t="shared" si="33"/>
        <v>4491.0294199900009</v>
      </c>
      <c r="L67" s="77">
        <f t="shared" si="34"/>
        <v>4637.932251485001</v>
      </c>
      <c r="M67" s="77">
        <f t="shared" si="35"/>
        <v>4784.8350829800002</v>
      </c>
      <c r="N67" s="77">
        <f t="shared" si="36"/>
        <v>4931.7379144750012</v>
      </c>
      <c r="O67" s="77">
        <f t="shared" si="37"/>
        <v>5078.6407459700004</v>
      </c>
      <c r="P67" s="77">
        <f t="shared" si="38"/>
        <v>5225.5435774650014</v>
      </c>
      <c r="Q67" s="77">
        <f t="shared" si="39"/>
        <v>5372.4464089600006</v>
      </c>
      <c r="R67" s="77">
        <f t="shared" si="40"/>
        <v>5519.3492404550007</v>
      </c>
      <c r="S67" s="77">
        <f t="shared" si="41"/>
        <v>5666.2520719500017</v>
      </c>
      <c r="T67" s="79">
        <f t="shared" si="42"/>
        <v>5771.1826658750006</v>
      </c>
      <c r="U67" s="79">
        <f t="shared" si="43"/>
        <v>5876.1132598000004</v>
      </c>
      <c r="V67" s="79">
        <f t="shared" si="44"/>
        <v>5928.5785567625016</v>
      </c>
      <c r="W67" s="79">
        <f t="shared" si="45"/>
        <v>5981.0438537250011</v>
      </c>
      <c r="X67" s="79">
        <f t="shared" si="46"/>
        <v>6033.5091506875006</v>
      </c>
      <c r="Y67" s="79">
        <f t="shared" si="47"/>
        <v>6085.9744476500009</v>
      </c>
      <c r="Z67" s="79">
        <f t="shared" si="48"/>
        <v>6138.4397446125004</v>
      </c>
      <c r="AA67" s="79">
        <f t="shared" si="49"/>
        <v>6190.9050415750016</v>
      </c>
      <c r="AB67" s="79">
        <f t="shared" si="50"/>
        <v>6243.3703385375011</v>
      </c>
      <c r="AC67" s="79">
        <f t="shared" si="51"/>
        <v>6295.8356355000014</v>
      </c>
      <c r="AD67" s="80">
        <v>9</v>
      </c>
      <c r="AE67" s="6"/>
      <c r="AF67" s="6"/>
      <c r="AG67" s="6"/>
      <c r="AH67"/>
      <c r="AI67"/>
      <c r="AJ67"/>
    </row>
    <row r="68" spans="1:36" ht="12" customHeight="1" x14ac:dyDescent="0.3">
      <c r="A68" s="81">
        <v>10</v>
      </c>
      <c r="B68" s="75">
        <v>43630</v>
      </c>
      <c r="C68" s="75">
        <f t="shared" si="28"/>
        <v>42845</v>
      </c>
      <c r="D68" s="76">
        <f t="shared" si="25"/>
        <v>58187.45491</v>
      </c>
      <c r="E68" s="76">
        <f t="shared" si="26"/>
        <v>4395.4257050000006</v>
      </c>
      <c r="F68" s="82">
        <f t="shared" si="29"/>
        <v>3933.9060059750004</v>
      </c>
      <c r="G68" s="77">
        <f t="shared" si="30"/>
        <v>4087.7459056500006</v>
      </c>
      <c r="H68" s="77">
        <f t="shared" si="31"/>
        <v>4241.5858053250004</v>
      </c>
      <c r="I68" s="82">
        <f t="shared" si="27"/>
        <v>4395.4257050000006</v>
      </c>
      <c r="J68" s="77">
        <f t="shared" si="32"/>
        <v>4549.2656046749998</v>
      </c>
      <c r="K68" s="77">
        <f t="shared" si="33"/>
        <v>4703.105504350001</v>
      </c>
      <c r="L68" s="77">
        <f t="shared" si="34"/>
        <v>4856.9454040250002</v>
      </c>
      <c r="M68" s="77">
        <f t="shared" si="35"/>
        <v>5010.7853037000004</v>
      </c>
      <c r="N68" s="77">
        <f t="shared" si="36"/>
        <v>5164.6252033750006</v>
      </c>
      <c r="O68" s="77">
        <f t="shared" si="37"/>
        <v>5318.4651030500008</v>
      </c>
      <c r="P68" s="77">
        <f t="shared" si="38"/>
        <v>5472.305002725001</v>
      </c>
      <c r="Q68" s="77">
        <f t="shared" si="39"/>
        <v>5626.1449024000012</v>
      </c>
      <c r="R68" s="77">
        <f t="shared" si="40"/>
        <v>5779.9848020750005</v>
      </c>
      <c r="S68" s="77">
        <f t="shared" si="41"/>
        <v>5933.8247017500007</v>
      </c>
      <c r="T68" s="79">
        <f t="shared" si="42"/>
        <v>6043.7103443750011</v>
      </c>
      <c r="U68" s="79">
        <f t="shared" si="43"/>
        <v>6153.5959870000006</v>
      </c>
      <c r="V68" s="79">
        <f t="shared" si="44"/>
        <v>6208.5388083125008</v>
      </c>
      <c r="W68" s="79">
        <f t="shared" si="45"/>
        <v>6263.481629625001</v>
      </c>
      <c r="X68" s="79">
        <f t="shared" si="46"/>
        <v>6318.4244509375012</v>
      </c>
      <c r="Y68" s="79">
        <f t="shared" si="47"/>
        <v>6373.3672722500005</v>
      </c>
      <c r="Z68" s="79">
        <f t="shared" si="48"/>
        <v>6428.3100935625007</v>
      </c>
      <c r="AA68" s="79">
        <f t="shared" si="49"/>
        <v>6483.2529148750009</v>
      </c>
      <c r="AB68" s="79">
        <f t="shared" si="50"/>
        <v>6538.1957361875011</v>
      </c>
      <c r="AC68" s="79">
        <f t="shared" si="51"/>
        <v>6593.1385575000004</v>
      </c>
      <c r="AD68" s="80">
        <v>10</v>
      </c>
      <c r="AE68" s="6"/>
      <c r="AF68" s="6"/>
      <c r="AG68" s="6"/>
      <c r="AH68"/>
      <c r="AI68"/>
      <c r="AJ68"/>
    </row>
    <row r="69" spans="1:36" ht="12" customHeight="1" x14ac:dyDescent="0.3">
      <c r="A69" s="81">
        <v>11</v>
      </c>
      <c r="B69" s="75">
        <v>45731</v>
      </c>
      <c r="C69" s="75">
        <f t="shared" si="28"/>
        <v>44908</v>
      </c>
      <c r="D69" s="76">
        <f t="shared" si="25"/>
        <v>60989.468267000004</v>
      </c>
      <c r="E69" s="76">
        <f t="shared" si="26"/>
        <v>4607.0668120000009</v>
      </c>
      <c r="F69" s="82">
        <f t="shared" si="29"/>
        <v>4123.3247967400011</v>
      </c>
      <c r="G69" s="77">
        <f t="shared" si="30"/>
        <v>4284.5721351600014</v>
      </c>
      <c r="H69" s="77">
        <f t="shared" si="31"/>
        <v>4445.8194735800007</v>
      </c>
      <c r="I69" s="82">
        <f t="shared" si="27"/>
        <v>4607.0668120000009</v>
      </c>
      <c r="J69" s="77">
        <f t="shared" si="32"/>
        <v>4768.3141504200003</v>
      </c>
      <c r="K69" s="77">
        <f t="shared" si="33"/>
        <v>4929.5614888400014</v>
      </c>
      <c r="L69" s="77">
        <f t="shared" si="34"/>
        <v>5090.8088272600007</v>
      </c>
      <c r="M69" s="77">
        <f t="shared" si="35"/>
        <v>5252.056165680001</v>
      </c>
      <c r="N69" s="77">
        <f t="shared" si="36"/>
        <v>5413.3035041000012</v>
      </c>
      <c r="O69" s="77">
        <f t="shared" si="37"/>
        <v>5574.5508425200005</v>
      </c>
      <c r="P69" s="77">
        <f t="shared" si="38"/>
        <v>5735.7981809400017</v>
      </c>
      <c r="Q69" s="77">
        <f t="shared" si="39"/>
        <v>5897.045519360001</v>
      </c>
      <c r="R69" s="77">
        <f t="shared" si="40"/>
        <v>6058.2928577800012</v>
      </c>
      <c r="S69" s="77">
        <f t="shared" si="41"/>
        <v>6219.5401962000014</v>
      </c>
      <c r="T69" s="79">
        <f t="shared" si="42"/>
        <v>6334.7168665000008</v>
      </c>
      <c r="U69" s="79">
        <f t="shared" si="43"/>
        <v>6449.8935368000011</v>
      </c>
      <c r="V69" s="79">
        <f t="shared" si="44"/>
        <v>6507.4818719500017</v>
      </c>
      <c r="W69" s="79">
        <f t="shared" si="45"/>
        <v>6565.0702071000014</v>
      </c>
      <c r="X69" s="79">
        <f t="shared" si="46"/>
        <v>6622.6585422500011</v>
      </c>
      <c r="Y69" s="79">
        <f t="shared" si="47"/>
        <v>6680.2468774000008</v>
      </c>
      <c r="Z69" s="79">
        <f t="shared" si="48"/>
        <v>6737.8352125500005</v>
      </c>
      <c r="AA69" s="79">
        <f t="shared" si="49"/>
        <v>6795.423547700002</v>
      </c>
      <c r="AB69" s="79">
        <f t="shared" si="50"/>
        <v>6853.0118828500017</v>
      </c>
      <c r="AC69" s="79">
        <f t="shared" si="51"/>
        <v>6910.6002180000014</v>
      </c>
      <c r="AD69" s="80">
        <v>11</v>
      </c>
      <c r="AE69" s="6"/>
      <c r="AF69" s="6"/>
      <c r="AG69" s="6"/>
      <c r="AH69"/>
      <c r="AI69"/>
      <c r="AJ69"/>
    </row>
    <row r="70" spans="1:36" ht="12" customHeight="1" x14ac:dyDescent="0.3">
      <c r="A70" s="81">
        <v>12</v>
      </c>
      <c r="B70" s="75">
        <v>47966</v>
      </c>
      <c r="C70" s="75">
        <f t="shared" si="28"/>
        <v>47103</v>
      </c>
      <c r="D70" s="76">
        <f t="shared" si="25"/>
        <v>63970.191661999997</v>
      </c>
      <c r="E70" s="76">
        <f t="shared" si="26"/>
        <v>4832.249667</v>
      </c>
      <c r="F70" s="82">
        <f t="shared" si="29"/>
        <v>4324.8634519650004</v>
      </c>
      <c r="G70" s="77">
        <f t="shared" si="30"/>
        <v>4493.9921903100003</v>
      </c>
      <c r="H70" s="77">
        <f t="shared" si="31"/>
        <v>4663.1209286550002</v>
      </c>
      <c r="I70" s="82">
        <f t="shared" si="27"/>
        <v>4832.249667</v>
      </c>
      <c r="J70" s="77">
        <f t="shared" si="32"/>
        <v>5001.3784053449999</v>
      </c>
      <c r="K70" s="77">
        <f t="shared" si="33"/>
        <v>5170.5071436900007</v>
      </c>
      <c r="L70" s="77">
        <f t="shared" si="34"/>
        <v>5339.6358820349997</v>
      </c>
      <c r="M70" s="77">
        <f t="shared" si="35"/>
        <v>5508.7646203799995</v>
      </c>
      <c r="N70" s="77">
        <f t="shared" si="36"/>
        <v>5677.8933587250003</v>
      </c>
      <c r="O70" s="77">
        <f t="shared" si="37"/>
        <v>5847.0220970700002</v>
      </c>
      <c r="P70" s="77">
        <f t="shared" si="38"/>
        <v>6016.150835415001</v>
      </c>
      <c r="Q70" s="77">
        <f t="shared" si="39"/>
        <v>6185.2795737599999</v>
      </c>
      <c r="R70" s="77">
        <f t="shared" si="40"/>
        <v>6354.4083121049998</v>
      </c>
      <c r="S70" s="77">
        <f t="shared" si="41"/>
        <v>6523.5370504500006</v>
      </c>
      <c r="T70" s="79">
        <f t="shared" si="42"/>
        <v>6644.3432921250005</v>
      </c>
      <c r="U70" s="79">
        <f t="shared" si="43"/>
        <v>6765.1495337999995</v>
      </c>
      <c r="V70" s="79">
        <f t="shared" si="44"/>
        <v>6825.5526546375004</v>
      </c>
      <c r="W70" s="79">
        <f t="shared" si="45"/>
        <v>6885.9557754750003</v>
      </c>
      <c r="X70" s="79">
        <f t="shared" si="46"/>
        <v>6946.3588963125003</v>
      </c>
      <c r="Y70" s="79">
        <f t="shared" si="47"/>
        <v>7006.7620171500002</v>
      </c>
      <c r="Z70" s="79">
        <f t="shared" si="48"/>
        <v>7067.1651379874993</v>
      </c>
      <c r="AA70" s="79">
        <f t="shared" si="49"/>
        <v>7127.5682588250002</v>
      </c>
      <c r="AB70" s="79">
        <f t="shared" si="50"/>
        <v>7187.9713796625001</v>
      </c>
      <c r="AC70" s="79">
        <f t="shared" si="51"/>
        <v>7248.3745005000001</v>
      </c>
      <c r="AD70" s="80">
        <v>12</v>
      </c>
      <c r="AE70" s="6"/>
      <c r="AF70" s="6"/>
      <c r="AG70" s="6"/>
      <c r="AH70"/>
      <c r="AI70"/>
      <c r="AJ70"/>
    </row>
    <row r="71" spans="1:36" ht="12" customHeight="1" x14ac:dyDescent="0.3">
      <c r="A71" s="81">
        <v>13</v>
      </c>
      <c r="B71" s="75">
        <v>50342</v>
      </c>
      <c r="C71" s="75">
        <f t="shared" si="28"/>
        <v>49436</v>
      </c>
      <c r="D71" s="76">
        <f t="shared" si="25"/>
        <v>67138.960694000009</v>
      </c>
      <c r="E71" s="76">
        <f t="shared" si="26"/>
        <v>5071.5898040000002</v>
      </c>
      <c r="F71" s="82">
        <f t="shared" si="29"/>
        <v>4539.0728745800006</v>
      </c>
      <c r="G71" s="77">
        <f t="shared" si="30"/>
        <v>4716.5785177200005</v>
      </c>
      <c r="H71" s="77">
        <f t="shared" si="31"/>
        <v>4894.0841608600003</v>
      </c>
      <c r="I71" s="82">
        <f t="shared" si="27"/>
        <v>5071.5898040000002</v>
      </c>
      <c r="J71" s="77">
        <f t="shared" si="32"/>
        <v>5249.09544714</v>
      </c>
      <c r="K71" s="77">
        <f t="shared" si="33"/>
        <v>5426.6010902800008</v>
      </c>
      <c r="L71" s="77">
        <f t="shared" si="34"/>
        <v>5604.1067334199997</v>
      </c>
      <c r="M71" s="77">
        <f t="shared" si="35"/>
        <v>5781.6123765599996</v>
      </c>
      <c r="N71" s="77">
        <f t="shared" si="36"/>
        <v>5959.1180197000003</v>
      </c>
      <c r="O71" s="77">
        <f t="shared" si="37"/>
        <v>6136.6236628400002</v>
      </c>
      <c r="P71" s="77">
        <f t="shared" si="38"/>
        <v>6314.1293059800009</v>
      </c>
      <c r="Q71" s="77">
        <f t="shared" si="39"/>
        <v>6491.6349491200008</v>
      </c>
      <c r="R71" s="77">
        <f t="shared" si="40"/>
        <v>6669.1405922599997</v>
      </c>
      <c r="S71" s="77">
        <f t="shared" si="41"/>
        <v>6846.6462354000005</v>
      </c>
      <c r="T71" s="79">
        <f t="shared" si="42"/>
        <v>6973.4359805000004</v>
      </c>
      <c r="U71" s="79">
        <f t="shared" si="43"/>
        <v>7100.2257256000003</v>
      </c>
      <c r="V71" s="79">
        <f t="shared" si="44"/>
        <v>7163.6205981500007</v>
      </c>
      <c r="W71" s="79">
        <f t="shared" si="45"/>
        <v>7227.0154707000002</v>
      </c>
      <c r="X71" s="79">
        <f t="shared" si="46"/>
        <v>7290.4103432500006</v>
      </c>
      <c r="Y71" s="79">
        <f t="shared" si="47"/>
        <v>7353.8052158</v>
      </c>
      <c r="Z71" s="79">
        <f t="shared" si="48"/>
        <v>7417.2000883499995</v>
      </c>
      <c r="AA71" s="79">
        <f t="shared" si="49"/>
        <v>7480.5949609000008</v>
      </c>
      <c r="AB71" s="79">
        <f t="shared" si="50"/>
        <v>7543.9898334500003</v>
      </c>
      <c r="AC71" s="79">
        <f t="shared" si="51"/>
        <v>7607.3847060000007</v>
      </c>
      <c r="AD71" s="80">
        <v>13</v>
      </c>
      <c r="AE71" s="6"/>
      <c r="AF71" s="6"/>
      <c r="AG71" s="6"/>
      <c r="AH71"/>
      <c r="AI71"/>
      <c r="AJ71"/>
    </row>
    <row r="72" spans="1:36" ht="12" customHeight="1" x14ac:dyDescent="0.3">
      <c r="A72" s="81">
        <v>14</v>
      </c>
      <c r="B72" s="75">
        <v>52859</v>
      </c>
      <c r="C72" s="75">
        <f t="shared" si="28"/>
        <v>51908</v>
      </c>
      <c r="D72" s="76">
        <f t="shared" si="25"/>
        <v>70495.775363000008</v>
      </c>
      <c r="E72" s="76">
        <f t="shared" si="26"/>
        <v>5325.1898120000005</v>
      </c>
      <c r="F72" s="82">
        <f t="shared" si="29"/>
        <v>4766.0448817400002</v>
      </c>
      <c r="G72" s="77">
        <f t="shared" si="30"/>
        <v>4952.4265251600009</v>
      </c>
      <c r="H72" s="77">
        <f t="shared" si="31"/>
        <v>5138.8081685800007</v>
      </c>
      <c r="I72" s="82">
        <f t="shared" si="27"/>
        <v>5325.1898120000005</v>
      </c>
      <c r="J72" s="77">
        <f t="shared" si="32"/>
        <v>5511.5714554200003</v>
      </c>
      <c r="K72" s="77">
        <f t="shared" si="33"/>
        <v>5697.9530988400011</v>
      </c>
      <c r="L72" s="77">
        <f t="shared" si="34"/>
        <v>5884.3347422600009</v>
      </c>
      <c r="M72" s="77">
        <f t="shared" si="35"/>
        <v>6070.7163856799998</v>
      </c>
      <c r="N72" s="77">
        <f t="shared" si="36"/>
        <v>6257.0980291000005</v>
      </c>
      <c r="O72" s="77">
        <f t="shared" si="37"/>
        <v>6443.4796725200003</v>
      </c>
      <c r="P72" s="77">
        <f t="shared" si="38"/>
        <v>6629.8613159400011</v>
      </c>
      <c r="Q72" s="77">
        <f t="shared" si="39"/>
        <v>6816.2429593600009</v>
      </c>
      <c r="R72" s="77">
        <f t="shared" si="40"/>
        <v>7002.6246027800007</v>
      </c>
      <c r="S72" s="77">
        <f t="shared" si="41"/>
        <v>7189.0062462000014</v>
      </c>
      <c r="T72" s="79">
        <f t="shared" si="42"/>
        <v>7322.1359915000012</v>
      </c>
      <c r="U72" s="79">
        <f t="shared" si="43"/>
        <v>7455.2657368</v>
      </c>
      <c r="V72" s="79">
        <f t="shared" si="44"/>
        <v>7521.8306094500012</v>
      </c>
      <c r="W72" s="79">
        <f t="shared" si="45"/>
        <v>7588.3954821000007</v>
      </c>
      <c r="X72" s="79">
        <f t="shared" si="46"/>
        <v>7654.960354750001</v>
      </c>
      <c r="Y72" s="79">
        <f t="shared" si="47"/>
        <v>7721.5252274000004</v>
      </c>
      <c r="Z72" s="79">
        <f t="shared" si="48"/>
        <v>7788.0901000500007</v>
      </c>
      <c r="AA72" s="79">
        <f t="shared" si="49"/>
        <v>7854.6549727000011</v>
      </c>
      <c r="AB72" s="79">
        <f t="shared" si="50"/>
        <v>7921.2198453500014</v>
      </c>
      <c r="AC72" s="79">
        <f t="shared" si="51"/>
        <v>7987.7847180000008</v>
      </c>
      <c r="AD72" s="80">
        <v>14</v>
      </c>
      <c r="AE72" s="6"/>
      <c r="AF72" s="6"/>
      <c r="AG72" s="6"/>
      <c r="AH72"/>
      <c r="AI72"/>
      <c r="AJ72"/>
    </row>
    <row r="73" spans="1:36" ht="12" customHeight="1" x14ac:dyDescent="0.3">
      <c r="A73" s="81">
        <v>15</v>
      </c>
      <c r="B73" s="75">
        <v>55521</v>
      </c>
      <c r="C73" s="75">
        <f t="shared" si="28"/>
        <v>54522</v>
      </c>
      <c r="D73" s="76">
        <f t="shared" si="25"/>
        <v>74045.970297000007</v>
      </c>
      <c r="E73" s="76">
        <f t="shared" si="26"/>
        <v>5593.3574580000004</v>
      </c>
      <c r="F73" s="82">
        <f t="shared" si="29"/>
        <v>5006.0549249100004</v>
      </c>
      <c r="G73" s="77">
        <f t="shared" si="30"/>
        <v>5201.822435940001</v>
      </c>
      <c r="H73" s="77">
        <f t="shared" si="31"/>
        <v>5397.5899469699998</v>
      </c>
      <c r="I73" s="82">
        <f t="shared" si="27"/>
        <v>5593.3574580000004</v>
      </c>
      <c r="J73" s="77">
        <f t="shared" si="32"/>
        <v>5789.1249690300001</v>
      </c>
      <c r="K73" s="77">
        <f t="shared" si="33"/>
        <v>5984.8924800600007</v>
      </c>
      <c r="L73" s="77">
        <f t="shared" si="34"/>
        <v>6180.6599910900004</v>
      </c>
      <c r="M73" s="77">
        <f t="shared" si="35"/>
        <v>6376.4275021200001</v>
      </c>
      <c r="N73" s="77">
        <f t="shared" si="36"/>
        <v>6572.1950131500007</v>
      </c>
      <c r="O73" s="77">
        <f t="shared" si="37"/>
        <v>6767.9625241800004</v>
      </c>
      <c r="P73" s="77">
        <f t="shared" si="38"/>
        <v>6963.730035210001</v>
      </c>
      <c r="Q73" s="77">
        <f t="shared" si="39"/>
        <v>7159.4975462400007</v>
      </c>
      <c r="R73" s="77">
        <f t="shared" si="40"/>
        <v>7355.2650572700004</v>
      </c>
      <c r="S73" s="77">
        <f t="shared" si="41"/>
        <v>7551.032568300001</v>
      </c>
      <c r="T73" s="79">
        <f t="shared" si="42"/>
        <v>7690.8665047500008</v>
      </c>
      <c r="U73" s="79">
        <f t="shared" si="43"/>
        <v>7830.7004411999997</v>
      </c>
      <c r="V73" s="79">
        <f t="shared" si="44"/>
        <v>7900.6174094250009</v>
      </c>
      <c r="W73" s="79">
        <f t="shared" si="45"/>
        <v>7970.5343776500013</v>
      </c>
      <c r="X73" s="79">
        <f t="shared" si="46"/>
        <v>8040.4513458750007</v>
      </c>
      <c r="Y73" s="79">
        <f t="shared" si="47"/>
        <v>8110.3683141000001</v>
      </c>
      <c r="Z73" s="79">
        <f t="shared" si="48"/>
        <v>8180.2852823250005</v>
      </c>
      <c r="AA73" s="79">
        <f t="shared" si="49"/>
        <v>8250.2022505500008</v>
      </c>
      <c r="AB73" s="79">
        <f t="shared" si="50"/>
        <v>8320.1192187750003</v>
      </c>
      <c r="AC73" s="79">
        <f t="shared" si="51"/>
        <v>8390.0361870000015</v>
      </c>
      <c r="AD73" s="80">
        <v>15</v>
      </c>
      <c r="AE73" s="6"/>
      <c r="AF73" s="6"/>
      <c r="AG73" s="6"/>
      <c r="AH73"/>
      <c r="AI73"/>
      <c r="AJ73"/>
    </row>
    <row r="74" spans="1:36" ht="12" customHeight="1" x14ac:dyDescent="0.3">
      <c r="A74" s="81">
        <v>16</v>
      </c>
      <c r="B74" s="75">
        <v>58330</v>
      </c>
      <c r="C74" s="75">
        <f t="shared" si="28"/>
        <v>57280</v>
      </c>
      <c r="D74" s="76">
        <f t="shared" si="25"/>
        <v>77792.212809999997</v>
      </c>
      <c r="E74" s="76">
        <f t="shared" si="26"/>
        <v>5876.29792</v>
      </c>
      <c r="F74" s="82">
        <f t="shared" si="29"/>
        <v>5259.2866383999999</v>
      </c>
      <c r="G74" s="77">
        <f t="shared" si="30"/>
        <v>5464.9570656000005</v>
      </c>
      <c r="H74" s="77">
        <f t="shared" si="31"/>
        <v>5670.6274927999993</v>
      </c>
      <c r="I74" s="82">
        <f t="shared" si="27"/>
        <v>5876.29792</v>
      </c>
      <c r="J74" s="77">
        <f t="shared" si="32"/>
        <v>6081.9683471999997</v>
      </c>
      <c r="K74" s="77">
        <f t="shared" si="33"/>
        <v>6287.6387744000003</v>
      </c>
      <c r="L74" s="77">
        <f t="shared" si="34"/>
        <v>6493.3092016000001</v>
      </c>
      <c r="M74" s="77">
        <f t="shared" si="35"/>
        <v>6698.9796287999998</v>
      </c>
      <c r="N74" s="77">
        <f t="shared" si="36"/>
        <v>6904.6500560000004</v>
      </c>
      <c r="O74" s="77">
        <f t="shared" si="37"/>
        <v>7110.3204832000001</v>
      </c>
      <c r="P74" s="77">
        <f t="shared" si="38"/>
        <v>7315.9909104000008</v>
      </c>
      <c r="Q74" s="77">
        <f t="shared" si="39"/>
        <v>7521.6613376000005</v>
      </c>
      <c r="R74" s="77">
        <f t="shared" si="40"/>
        <v>7727.3317647999993</v>
      </c>
      <c r="S74" s="77">
        <f t="shared" si="41"/>
        <v>7933.0021920000008</v>
      </c>
      <c r="T74" s="79">
        <f t="shared" si="42"/>
        <v>8079.9096399999999</v>
      </c>
      <c r="U74" s="79">
        <f t="shared" si="43"/>
        <v>8226.8170879999998</v>
      </c>
      <c r="V74" s="79">
        <f t="shared" si="44"/>
        <v>8300.2708120000007</v>
      </c>
      <c r="W74" s="79">
        <f t="shared" si="45"/>
        <v>8373.7245359999997</v>
      </c>
      <c r="X74" s="79">
        <f t="shared" si="46"/>
        <v>8447.1782600000006</v>
      </c>
      <c r="Y74" s="79">
        <f t="shared" si="47"/>
        <v>8520.6319839999996</v>
      </c>
      <c r="Z74" s="79">
        <f t="shared" si="48"/>
        <v>8594.0857079999987</v>
      </c>
      <c r="AA74" s="79">
        <f t="shared" si="49"/>
        <v>8667.5394319999996</v>
      </c>
      <c r="AB74" s="79">
        <f t="shared" si="50"/>
        <v>8740.9931560000005</v>
      </c>
      <c r="AC74" s="79">
        <f t="shared" si="51"/>
        <v>8814.4468799999995</v>
      </c>
      <c r="AD74" s="80">
        <v>16</v>
      </c>
      <c r="AE74" s="6"/>
      <c r="AF74" s="6"/>
      <c r="AG74" s="6"/>
      <c r="AH74"/>
      <c r="AI74"/>
      <c r="AJ74"/>
    </row>
    <row r="75" spans="1:36" ht="12" customHeight="1" x14ac:dyDescent="0.3">
      <c r="A75" s="81">
        <v>17</v>
      </c>
      <c r="B75" s="75">
        <v>61288</v>
      </c>
      <c r="C75" s="75">
        <f t="shared" si="28"/>
        <v>60185</v>
      </c>
      <c r="D75" s="76">
        <f t="shared" si="25"/>
        <v>81737.170215999999</v>
      </c>
      <c r="E75" s="76">
        <f t="shared" si="26"/>
        <v>6174.3189650000004</v>
      </c>
      <c r="F75" s="82">
        <f t="shared" si="29"/>
        <v>5526.0154736750001</v>
      </c>
      <c r="G75" s="77">
        <f t="shared" si="30"/>
        <v>5742.1166374500008</v>
      </c>
      <c r="H75" s="77">
        <f t="shared" si="31"/>
        <v>5958.2178012250006</v>
      </c>
      <c r="I75" s="82">
        <f t="shared" si="27"/>
        <v>6174.3189650000004</v>
      </c>
      <c r="J75" s="77">
        <f t="shared" si="32"/>
        <v>6390.4201287750002</v>
      </c>
      <c r="K75" s="77">
        <f t="shared" si="33"/>
        <v>6606.5212925500009</v>
      </c>
      <c r="L75" s="77">
        <f t="shared" si="34"/>
        <v>6822.6224563250007</v>
      </c>
      <c r="M75" s="77">
        <f t="shared" si="35"/>
        <v>7038.7236200999996</v>
      </c>
      <c r="N75" s="77">
        <f t="shared" si="36"/>
        <v>7254.8247838750003</v>
      </c>
      <c r="O75" s="77">
        <f t="shared" si="37"/>
        <v>7470.9259476500001</v>
      </c>
      <c r="P75" s="77">
        <f t="shared" si="38"/>
        <v>7687.0271114250008</v>
      </c>
      <c r="Q75" s="77">
        <f t="shared" si="39"/>
        <v>7903.1282752000006</v>
      </c>
      <c r="R75" s="77">
        <f t="shared" si="40"/>
        <v>8119.2294389750004</v>
      </c>
      <c r="S75" s="77">
        <f t="shared" si="41"/>
        <v>8335.3306027500003</v>
      </c>
      <c r="T75" s="79">
        <f t="shared" si="42"/>
        <v>8489.6885768749999</v>
      </c>
      <c r="U75" s="79">
        <f t="shared" si="43"/>
        <v>8644.0465509999995</v>
      </c>
      <c r="V75" s="79">
        <f t="shared" si="44"/>
        <v>8721.2255380625011</v>
      </c>
      <c r="W75" s="79">
        <f t="shared" si="45"/>
        <v>8798.4045251250009</v>
      </c>
      <c r="X75" s="79">
        <f t="shared" si="46"/>
        <v>8875.5835121875007</v>
      </c>
      <c r="Y75" s="79">
        <f t="shared" si="47"/>
        <v>8952.7624992500005</v>
      </c>
      <c r="Z75" s="79">
        <f t="shared" si="48"/>
        <v>9029.9414863125003</v>
      </c>
      <c r="AA75" s="79">
        <f t="shared" si="49"/>
        <v>9107.1204733750019</v>
      </c>
      <c r="AB75" s="79">
        <f t="shared" si="50"/>
        <v>9184.2994604375017</v>
      </c>
      <c r="AC75" s="79">
        <f t="shared" si="51"/>
        <v>9261.4784475000015</v>
      </c>
      <c r="AD75" s="80">
        <v>17</v>
      </c>
      <c r="AE75" s="6"/>
      <c r="AF75" s="6"/>
      <c r="AG75" s="6"/>
      <c r="AH75"/>
      <c r="AI75"/>
      <c r="AJ75"/>
    </row>
    <row r="76" spans="1:36" ht="12" customHeight="1" x14ac:dyDescent="0.3">
      <c r="A76" s="81">
        <v>18</v>
      </c>
      <c r="B76" s="75">
        <v>64397</v>
      </c>
      <c r="C76" s="75">
        <f t="shared" si="28"/>
        <v>63238</v>
      </c>
      <c r="D76" s="76">
        <f t="shared" si="25"/>
        <v>85883.509829000017</v>
      </c>
      <c r="E76" s="76">
        <f t="shared" si="26"/>
        <v>6487.5231819999999</v>
      </c>
      <c r="F76" s="82">
        <f t="shared" si="29"/>
        <v>5806.3332478900002</v>
      </c>
      <c r="G76" s="77">
        <f t="shared" si="30"/>
        <v>6033.3965592599998</v>
      </c>
      <c r="H76" s="77">
        <f t="shared" si="31"/>
        <v>6260.4598706299994</v>
      </c>
      <c r="I76" s="82">
        <f t="shared" si="27"/>
        <v>6487.5231819999999</v>
      </c>
      <c r="J76" s="77">
        <f t="shared" si="32"/>
        <v>6714.5864933699995</v>
      </c>
      <c r="K76" s="77">
        <f t="shared" si="33"/>
        <v>6941.64980474</v>
      </c>
      <c r="L76" s="77">
        <f t="shared" si="34"/>
        <v>7168.7131161099996</v>
      </c>
      <c r="M76" s="77">
        <f t="shared" si="35"/>
        <v>7395.7764274799993</v>
      </c>
      <c r="N76" s="77">
        <f t="shared" si="36"/>
        <v>7622.8397388499998</v>
      </c>
      <c r="O76" s="77">
        <f t="shared" si="37"/>
        <v>7849.9030502199994</v>
      </c>
      <c r="P76" s="77">
        <f t="shared" si="38"/>
        <v>8076.9663615900008</v>
      </c>
      <c r="Q76" s="77">
        <f t="shared" si="39"/>
        <v>8304.0296729599995</v>
      </c>
      <c r="R76" s="77">
        <f t="shared" si="40"/>
        <v>8531.09298433</v>
      </c>
      <c r="S76" s="77">
        <f t="shared" si="41"/>
        <v>8758.1562957000006</v>
      </c>
      <c r="T76" s="79">
        <f t="shared" si="42"/>
        <v>8920.3443752500007</v>
      </c>
      <c r="U76" s="79">
        <f t="shared" si="43"/>
        <v>9082.532454799999</v>
      </c>
      <c r="V76" s="79">
        <f t="shared" si="44"/>
        <v>9163.6264945750008</v>
      </c>
      <c r="W76" s="79">
        <f t="shared" si="45"/>
        <v>9244.7205343500009</v>
      </c>
      <c r="X76" s="79">
        <f t="shared" si="46"/>
        <v>9325.8145741249991</v>
      </c>
      <c r="Y76" s="79">
        <f t="shared" si="47"/>
        <v>9406.9086138999992</v>
      </c>
      <c r="Z76" s="79">
        <f t="shared" si="48"/>
        <v>9488.0026536749992</v>
      </c>
      <c r="AA76" s="79">
        <f t="shared" si="49"/>
        <v>9569.0966934500011</v>
      </c>
      <c r="AB76" s="79">
        <f t="shared" si="50"/>
        <v>9650.1907332249993</v>
      </c>
      <c r="AC76" s="79">
        <f t="shared" si="51"/>
        <v>9731.2847729999994</v>
      </c>
      <c r="AD76" s="80">
        <v>18</v>
      </c>
      <c r="AE76" s="6"/>
      <c r="AF76" s="6"/>
      <c r="AG76" s="6"/>
      <c r="AH76"/>
      <c r="AI76"/>
      <c r="AJ76"/>
    </row>
    <row r="77" spans="1:36" ht="12" customHeight="1" x14ac:dyDescent="0.3">
      <c r="A77" s="81">
        <v>19</v>
      </c>
      <c r="B77" s="75">
        <v>67663</v>
      </c>
      <c r="C77" s="75">
        <f t="shared" si="28"/>
        <v>66445</v>
      </c>
      <c r="D77" s="76">
        <f t="shared" si="25"/>
        <v>90239.233590999997</v>
      </c>
      <c r="E77" s="76">
        <f t="shared" si="26"/>
        <v>6816.5261049999999</v>
      </c>
      <c r="F77" s="82">
        <f t="shared" si="29"/>
        <v>6100.7908639750003</v>
      </c>
      <c r="G77" s="77">
        <f t="shared" si="30"/>
        <v>6339.3692776500002</v>
      </c>
      <c r="H77" s="77">
        <f t="shared" si="31"/>
        <v>6577.9476913250001</v>
      </c>
      <c r="I77" s="82">
        <f t="shared" si="27"/>
        <v>6816.5261049999999</v>
      </c>
      <c r="J77" s="77">
        <f t="shared" si="32"/>
        <v>7055.1045186749998</v>
      </c>
      <c r="K77" s="77">
        <f t="shared" si="33"/>
        <v>7293.6829323500006</v>
      </c>
      <c r="L77" s="77">
        <f t="shared" si="34"/>
        <v>7532.2613460249995</v>
      </c>
      <c r="M77" s="77">
        <f t="shared" si="35"/>
        <v>7770.8397596999994</v>
      </c>
      <c r="N77" s="77">
        <f t="shared" si="36"/>
        <v>8009.4181733750002</v>
      </c>
      <c r="O77" s="77">
        <f t="shared" si="37"/>
        <v>8247.99658705</v>
      </c>
      <c r="P77" s="77">
        <f t="shared" si="38"/>
        <v>8486.5750007250008</v>
      </c>
      <c r="Q77" s="77">
        <f t="shared" si="39"/>
        <v>8725.1534143999997</v>
      </c>
      <c r="R77" s="77">
        <f t="shared" si="40"/>
        <v>8963.7318280749987</v>
      </c>
      <c r="S77" s="77">
        <f t="shared" si="41"/>
        <v>9202.3102417500013</v>
      </c>
      <c r="T77" s="79">
        <f t="shared" si="42"/>
        <v>9372.7233943749998</v>
      </c>
      <c r="U77" s="79">
        <f t="shared" si="43"/>
        <v>9543.1365470000001</v>
      </c>
      <c r="V77" s="79">
        <f t="shared" si="44"/>
        <v>9628.3431233125011</v>
      </c>
      <c r="W77" s="79">
        <f t="shared" si="45"/>
        <v>9713.5496996250004</v>
      </c>
      <c r="X77" s="79">
        <f t="shared" si="46"/>
        <v>9798.7562759374996</v>
      </c>
      <c r="Y77" s="79">
        <f t="shared" si="47"/>
        <v>9883.9628522499988</v>
      </c>
      <c r="Z77" s="79">
        <f t="shared" si="48"/>
        <v>9969.1694285624999</v>
      </c>
      <c r="AA77" s="79">
        <f t="shared" si="49"/>
        <v>10054.376004875001</v>
      </c>
      <c r="AB77" s="79">
        <f t="shared" si="50"/>
        <v>10139.5825811875</v>
      </c>
      <c r="AC77" s="79">
        <f t="shared" si="51"/>
        <v>10224.789157499999</v>
      </c>
      <c r="AD77" s="80">
        <v>19</v>
      </c>
      <c r="AE77" s="6"/>
      <c r="AF77" s="6"/>
      <c r="AG77" s="6"/>
      <c r="AH77"/>
      <c r="AI77"/>
      <c r="AJ77"/>
    </row>
    <row r="78" spans="1:36" ht="12" customHeight="1" x14ac:dyDescent="0.3">
      <c r="A78" s="81">
        <v>20</v>
      </c>
      <c r="B78" s="75">
        <v>71084</v>
      </c>
      <c r="C78" s="75">
        <f t="shared" si="28"/>
        <v>69804</v>
      </c>
      <c r="D78" s="76">
        <f t="shared" si="25"/>
        <v>94801.674188000019</v>
      </c>
      <c r="E78" s="76">
        <f t="shared" si="26"/>
        <v>7161.1225560000003</v>
      </c>
      <c r="F78" s="82">
        <f t="shared" si="29"/>
        <v>6409.2046876200002</v>
      </c>
      <c r="G78" s="77">
        <f t="shared" si="30"/>
        <v>6659.8439770800005</v>
      </c>
      <c r="H78" s="77">
        <f t="shared" si="31"/>
        <v>6910.4832665399999</v>
      </c>
      <c r="I78" s="82">
        <f t="shared" si="27"/>
        <v>7161.1225560000003</v>
      </c>
      <c r="J78" s="77">
        <f t="shared" si="32"/>
        <v>7411.7618454599997</v>
      </c>
      <c r="K78" s="77">
        <f t="shared" si="33"/>
        <v>7662.4011349200009</v>
      </c>
      <c r="L78" s="77">
        <f t="shared" si="34"/>
        <v>7913.0404243800003</v>
      </c>
      <c r="M78" s="77">
        <f t="shared" si="35"/>
        <v>8163.6797138399997</v>
      </c>
      <c r="N78" s="77">
        <f t="shared" si="36"/>
        <v>8414.319003300001</v>
      </c>
      <c r="O78" s="77">
        <f t="shared" si="37"/>
        <v>8664.9582927600004</v>
      </c>
      <c r="P78" s="77">
        <f t="shared" si="38"/>
        <v>8915.5975822200016</v>
      </c>
      <c r="Q78" s="77">
        <f t="shared" si="39"/>
        <v>9166.2368716800011</v>
      </c>
      <c r="R78" s="77">
        <f t="shared" si="40"/>
        <v>9416.8761611400005</v>
      </c>
      <c r="S78" s="77">
        <f t="shared" si="41"/>
        <v>9667.5154506000017</v>
      </c>
      <c r="T78" s="79">
        <f t="shared" si="42"/>
        <v>9846.543514500001</v>
      </c>
      <c r="U78" s="79">
        <f t="shared" si="43"/>
        <v>10025.5715784</v>
      </c>
      <c r="V78" s="79">
        <f t="shared" si="44"/>
        <v>10115.085610350001</v>
      </c>
      <c r="W78" s="79">
        <f t="shared" si="45"/>
        <v>10204.599642300002</v>
      </c>
      <c r="X78" s="79">
        <f t="shared" si="46"/>
        <v>10294.11367425</v>
      </c>
      <c r="Y78" s="79">
        <f t="shared" si="47"/>
        <v>10383.627706200001</v>
      </c>
      <c r="Z78" s="79">
        <f t="shared" si="48"/>
        <v>10473.14173815</v>
      </c>
      <c r="AA78" s="79">
        <f t="shared" si="49"/>
        <v>10562.6557701</v>
      </c>
      <c r="AB78" s="79">
        <f t="shared" si="50"/>
        <v>10652.169802050001</v>
      </c>
      <c r="AC78" s="79">
        <f t="shared" si="51"/>
        <v>10741.683833999999</v>
      </c>
      <c r="AD78" s="80">
        <v>20</v>
      </c>
      <c r="AE78" s="6"/>
      <c r="AF78" s="6"/>
      <c r="AG78" s="6"/>
      <c r="AH78"/>
      <c r="AI78"/>
      <c r="AJ78"/>
    </row>
    <row r="79" spans="1:36" ht="12" customHeight="1" x14ac:dyDescent="0.3">
      <c r="A79" s="81">
        <v>21</v>
      </c>
      <c r="B79" s="75">
        <v>74665</v>
      </c>
      <c r="C79" s="75">
        <f t="shared" si="28"/>
        <v>73321</v>
      </c>
      <c r="D79" s="76">
        <f t="shared" si="25"/>
        <v>99577.49990499999</v>
      </c>
      <c r="E79" s="76">
        <f t="shared" si="26"/>
        <v>7521.9280689999996</v>
      </c>
      <c r="F79" s="82">
        <f t="shared" si="29"/>
        <v>6732.1256217549999</v>
      </c>
      <c r="G79" s="77">
        <f t="shared" si="30"/>
        <v>6995.3931041699998</v>
      </c>
      <c r="H79" s="77">
        <f t="shared" si="31"/>
        <v>7258.6605865849997</v>
      </c>
      <c r="I79" s="82">
        <f t="shared" si="27"/>
        <v>7521.9280689999996</v>
      </c>
      <c r="J79" s="77">
        <f t="shared" si="32"/>
        <v>7785.1955514149986</v>
      </c>
      <c r="K79" s="77">
        <f t="shared" si="33"/>
        <v>8048.4630338300003</v>
      </c>
      <c r="L79" s="77">
        <f t="shared" si="34"/>
        <v>8311.7305162449993</v>
      </c>
      <c r="M79" s="77">
        <f t="shared" si="35"/>
        <v>8574.9979986599992</v>
      </c>
      <c r="N79" s="77">
        <f t="shared" si="36"/>
        <v>8838.2654810749991</v>
      </c>
      <c r="O79" s="77">
        <f t="shared" si="37"/>
        <v>9101.532963489999</v>
      </c>
      <c r="P79" s="77">
        <f t="shared" si="38"/>
        <v>9364.8004459050007</v>
      </c>
      <c r="Q79" s="77">
        <f t="shared" si="39"/>
        <v>9628.0679283199988</v>
      </c>
      <c r="R79" s="77">
        <f t="shared" si="40"/>
        <v>9891.3354107349987</v>
      </c>
      <c r="S79" s="77">
        <f t="shared" si="41"/>
        <v>10154.60289315</v>
      </c>
      <c r="T79" s="79">
        <f t="shared" si="42"/>
        <v>10342.651094875</v>
      </c>
      <c r="U79" s="79">
        <f t="shared" si="43"/>
        <v>10530.699296599998</v>
      </c>
      <c r="V79" s="79">
        <f t="shared" si="44"/>
        <v>10624.7233974625</v>
      </c>
      <c r="W79" s="79">
        <f t="shared" si="45"/>
        <v>10718.747498324999</v>
      </c>
      <c r="X79" s="79">
        <f t="shared" si="46"/>
        <v>10812.771599187499</v>
      </c>
      <c r="Y79" s="79">
        <f t="shared" si="47"/>
        <v>10906.795700049999</v>
      </c>
      <c r="Z79" s="79">
        <f t="shared" si="48"/>
        <v>11000.819800912499</v>
      </c>
      <c r="AA79" s="79">
        <f t="shared" si="49"/>
        <v>11094.843901775001</v>
      </c>
      <c r="AB79" s="79">
        <f t="shared" si="50"/>
        <v>11188.8680026375</v>
      </c>
      <c r="AC79" s="79">
        <f t="shared" si="51"/>
        <v>11282.892103499998</v>
      </c>
      <c r="AD79" s="80">
        <v>21</v>
      </c>
      <c r="AE79" s="6"/>
      <c r="AF79" s="6"/>
      <c r="AG79" s="6"/>
      <c r="AH79"/>
      <c r="AI79"/>
      <c r="AJ79"/>
    </row>
    <row r="80" spans="1:36" ht="12" customHeight="1" x14ac:dyDescent="0.3">
      <c r="A80" s="81">
        <v>22</v>
      </c>
      <c r="B80" s="75">
        <v>78408</v>
      </c>
      <c r="C80" s="75">
        <f t="shared" si="28"/>
        <v>76997</v>
      </c>
      <c r="D80" s="76">
        <f t="shared" si="25"/>
        <v>104569.378056</v>
      </c>
      <c r="E80" s="76">
        <f t="shared" si="26"/>
        <v>7899.0452330000007</v>
      </c>
      <c r="F80" s="82">
        <f t="shared" si="29"/>
        <v>7069.6454835350005</v>
      </c>
      <c r="G80" s="77">
        <f t="shared" si="30"/>
        <v>7346.1120666900015</v>
      </c>
      <c r="H80" s="77">
        <f t="shared" si="31"/>
        <v>7622.5786498450007</v>
      </c>
      <c r="I80" s="82">
        <f t="shared" si="27"/>
        <v>7899.0452330000007</v>
      </c>
      <c r="J80" s="77">
        <f t="shared" si="32"/>
        <v>8175.5118161549999</v>
      </c>
      <c r="K80" s="77">
        <f t="shared" si="33"/>
        <v>8451.9783993100009</v>
      </c>
      <c r="L80" s="77">
        <f t="shared" si="34"/>
        <v>8728.4449824650001</v>
      </c>
      <c r="M80" s="77">
        <f t="shared" si="35"/>
        <v>9004.9115656199992</v>
      </c>
      <c r="N80" s="77">
        <f t="shared" si="36"/>
        <v>9281.378148775002</v>
      </c>
      <c r="O80" s="77">
        <f t="shared" si="37"/>
        <v>9557.8447319300012</v>
      </c>
      <c r="P80" s="77">
        <f t="shared" si="38"/>
        <v>9834.3113150850022</v>
      </c>
      <c r="Q80" s="77">
        <f t="shared" si="39"/>
        <v>10110.777898240001</v>
      </c>
      <c r="R80" s="77">
        <f t="shared" si="40"/>
        <v>10387.244481395001</v>
      </c>
      <c r="S80" s="77">
        <f t="shared" si="41"/>
        <v>10663.711064550002</v>
      </c>
      <c r="T80" s="79">
        <f t="shared" si="42"/>
        <v>10861.187195375001</v>
      </c>
      <c r="U80" s="79">
        <f t="shared" si="43"/>
        <v>11058.6633262</v>
      </c>
      <c r="V80" s="79">
        <f t="shared" si="44"/>
        <v>11157.401391612502</v>
      </c>
      <c r="W80" s="79">
        <f t="shared" si="45"/>
        <v>11256.139457025001</v>
      </c>
      <c r="X80" s="79">
        <f t="shared" si="46"/>
        <v>11354.8775224375</v>
      </c>
      <c r="Y80" s="79">
        <f t="shared" si="47"/>
        <v>11453.615587850001</v>
      </c>
      <c r="Z80" s="79">
        <f t="shared" si="48"/>
        <v>11552.3536532625</v>
      </c>
      <c r="AA80" s="79">
        <f t="shared" si="49"/>
        <v>11651.091718675001</v>
      </c>
      <c r="AB80" s="79">
        <f t="shared" si="50"/>
        <v>11749.829784087502</v>
      </c>
      <c r="AC80" s="79">
        <f t="shared" si="51"/>
        <v>11848.567849500001</v>
      </c>
      <c r="AD80" s="80">
        <v>22</v>
      </c>
      <c r="AE80" s="6"/>
      <c r="AF80" s="6"/>
      <c r="AG80" s="6"/>
      <c r="AH80"/>
      <c r="AI80"/>
      <c r="AJ80"/>
    </row>
    <row r="81" spans="1:36" ht="12" customHeight="1" x14ac:dyDescent="0.3">
      <c r="A81" s="81">
        <v>23</v>
      </c>
      <c r="B81" s="75">
        <v>82315</v>
      </c>
      <c r="C81" s="75">
        <f t="shared" si="28"/>
        <v>80833</v>
      </c>
      <c r="D81" s="76">
        <f t="shared" si="25"/>
        <v>109779.975955</v>
      </c>
      <c r="E81" s="76">
        <f t="shared" si="26"/>
        <v>8292.5766370000001</v>
      </c>
      <c r="F81" s="82">
        <f t="shared" si="29"/>
        <v>7421.8560901150004</v>
      </c>
      <c r="G81" s="77">
        <f t="shared" si="30"/>
        <v>7712.0962724100009</v>
      </c>
      <c r="H81" s="77">
        <f t="shared" si="31"/>
        <v>8002.3364547049996</v>
      </c>
      <c r="I81" s="82">
        <f t="shared" si="27"/>
        <v>8292.5766370000001</v>
      </c>
      <c r="J81" s="77">
        <f t="shared" si="32"/>
        <v>8582.8168192949997</v>
      </c>
      <c r="K81" s="77">
        <f t="shared" si="33"/>
        <v>8873.0570015900012</v>
      </c>
      <c r="L81" s="77">
        <f t="shared" si="34"/>
        <v>9163.2971838850008</v>
      </c>
      <c r="M81" s="77">
        <f t="shared" si="35"/>
        <v>9453.5373661799986</v>
      </c>
      <c r="N81" s="77">
        <f t="shared" si="36"/>
        <v>9743.777548475</v>
      </c>
      <c r="O81" s="77">
        <f t="shared" si="37"/>
        <v>10034.01773077</v>
      </c>
      <c r="P81" s="77">
        <f t="shared" si="38"/>
        <v>10324.257913065001</v>
      </c>
      <c r="Q81" s="77">
        <f t="shared" si="39"/>
        <v>10614.498095360001</v>
      </c>
      <c r="R81" s="77">
        <f t="shared" si="40"/>
        <v>10904.738277655</v>
      </c>
      <c r="S81" s="77">
        <f t="shared" si="41"/>
        <v>11194.978459950002</v>
      </c>
      <c r="T81" s="79">
        <f t="shared" si="42"/>
        <v>11402.292875875</v>
      </c>
      <c r="U81" s="79">
        <f t="shared" si="43"/>
        <v>11609.607291799999</v>
      </c>
      <c r="V81" s="79">
        <f t="shared" si="44"/>
        <v>11713.264499762501</v>
      </c>
      <c r="W81" s="79">
        <f t="shared" si="45"/>
        <v>11816.921707725001</v>
      </c>
      <c r="X81" s="79">
        <f t="shared" si="46"/>
        <v>11920.5789156875</v>
      </c>
      <c r="Y81" s="79">
        <f t="shared" si="47"/>
        <v>12024.23612365</v>
      </c>
      <c r="Z81" s="79">
        <f t="shared" si="48"/>
        <v>12127.8933316125</v>
      </c>
      <c r="AA81" s="79">
        <f t="shared" si="49"/>
        <v>12231.550539575001</v>
      </c>
      <c r="AB81" s="79">
        <f t="shared" si="50"/>
        <v>12335.207747537501</v>
      </c>
      <c r="AC81" s="79">
        <f t="shared" si="51"/>
        <v>12438.864955500001</v>
      </c>
      <c r="AD81" s="80">
        <v>23</v>
      </c>
      <c r="AE81" s="6"/>
      <c r="AF81" s="6"/>
      <c r="AG81" s="6"/>
      <c r="AH81"/>
      <c r="AI81"/>
      <c r="AJ81"/>
    </row>
    <row r="82" spans="1:36" ht="12" customHeight="1" x14ac:dyDescent="0.3">
      <c r="A82" s="81">
        <v>24</v>
      </c>
      <c r="B82" s="75">
        <v>86387</v>
      </c>
      <c r="C82" s="75">
        <f t="shared" si="28"/>
        <v>84832</v>
      </c>
      <c r="D82" s="76">
        <f t="shared" si="25"/>
        <v>115210.62725900002</v>
      </c>
      <c r="E82" s="76">
        <f t="shared" si="26"/>
        <v>8702.8300479999998</v>
      </c>
      <c r="F82" s="82">
        <f t="shared" si="29"/>
        <v>7789.03289296</v>
      </c>
      <c r="G82" s="77">
        <f t="shared" si="30"/>
        <v>8093.6319446400003</v>
      </c>
      <c r="H82" s="77">
        <f t="shared" si="31"/>
        <v>8398.2309963199987</v>
      </c>
      <c r="I82" s="82">
        <f t="shared" si="27"/>
        <v>8702.8300479999998</v>
      </c>
      <c r="J82" s="77">
        <f t="shared" si="32"/>
        <v>9007.4290996799991</v>
      </c>
      <c r="K82" s="77">
        <f t="shared" si="33"/>
        <v>9312.0281513600003</v>
      </c>
      <c r="L82" s="77">
        <f t="shared" si="34"/>
        <v>9616.6272030399996</v>
      </c>
      <c r="M82" s="77">
        <f t="shared" si="35"/>
        <v>9921.2262547199989</v>
      </c>
      <c r="N82" s="77">
        <f t="shared" si="36"/>
        <v>10225.8253064</v>
      </c>
      <c r="O82" s="77">
        <f t="shared" si="37"/>
        <v>10530.424358079999</v>
      </c>
      <c r="P82" s="77">
        <f t="shared" si="38"/>
        <v>10835.023409760001</v>
      </c>
      <c r="Q82" s="77">
        <f t="shared" si="39"/>
        <v>11139.62246144</v>
      </c>
      <c r="R82" s="77">
        <f t="shared" si="40"/>
        <v>11444.221513119999</v>
      </c>
      <c r="S82" s="77">
        <f t="shared" si="41"/>
        <v>11748.8205648</v>
      </c>
      <c r="T82" s="79">
        <f t="shared" si="42"/>
        <v>11966.391315999999</v>
      </c>
      <c r="U82" s="79">
        <f t="shared" si="43"/>
        <v>12183.962067199998</v>
      </c>
      <c r="V82" s="79">
        <f t="shared" si="44"/>
        <v>12292.7474428</v>
      </c>
      <c r="W82" s="79">
        <f t="shared" si="45"/>
        <v>12401.532818400001</v>
      </c>
      <c r="X82" s="79">
        <f t="shared" si="46"/>
        <v>12510.318193999999</v>
      </c>
      <c r="Y82" s="79">
        <f t="shared" si="47"/>
        <v>12619.1035696</v>
      </c>
      <c r="Z82" s="79">
        <f t="shared" si="48"/>
        <v>12727.888945199998</v>
      </c>
      <c r="AA82" s="79">
        <f t="shared" si="49"/>
        <v>12836.674320800001</v>
      </c>
      <c r="AB82" s="79">
        <f t="shared" si="50"/>
        <v>12945.459696399999</v>
      </c>
      <c r="AC82" s="79">
        <f t="shared" si="51"/>
        <v>13054.245072</v>
      </c>
      <c r="AD82" s="80">
        <v>24</v>
      </c>
      <c r="AE82" s="6"/>
      <c r="AF82" s="6"/>
      <c r="AG82" s="6"/>
      <c r="AH82"/>
      <c r="AI82"/>
      <c r="AJ82"/>
    </row>
    <row r="83" spans="1:36" ht="12" customHeight="1" x14ac:dyDescent="0.3">
      <c r="A83" s="81">
        <v>25</v>
      </c>
      <c r="B83" s="75">
        <v>90629</v>
      </c>
      <c r="C83" s="75">
        <f t="shared" si="28"/>
        <v>88998</v>
      </c>
      <c r="D83" s="76">
        <f t="shared" si="25"/>
        <v>120868.00025300002</v>
      </c>
      <c r="E83" s="76">
        <f t="shared" si="26"/>
        <v>9130.2158220000001</v>
      </c>
      <c r="F83" s="82">
        <f t="shared" si="29"/>
        <v>8171.5431606900001</v>
      </c>
      <c r="G83" s="77">
        <f t="shared" si="30"/>
        <v>8491.1007144600007</v>
      </c>
      <c r="H83" s="77">
        <f t="shared" si="31"/>
        <v>8810.6582682299995</v>
      </c>
      <c r="I83" s="82">
        <f t="shared" si="27"/>
        <v>9130.2158220000001</v>
      </c>
      <c r="J83" s="77">
        <f t="shared" si="32"/>
        <v>9449.7733757699989</v>
      </c>
      <c r="K83" s="77">
        <f t="shared" si="33"/>
        <v>9769.3309295400013</v>
      </c>
      <c r="L83" s="77">
        <f t="shared" si="34"/>
        <v>10088.88848331</v>
      </c>
      <c r="M83" s="77">
        <f t="shared" si="35"/>
        <v>10408.446037079999</v>
      </c>
      <c r="N83" s="77">
        <f t="shared" si="36"/>
        <v>10728.003590850001</v>
      </c>
      <c r="O83" s="77">
        <f t="shared" si="37"/>
        <v>11047.56114462</v>
      </c>
      <c r="P83" s="77">
        <f t="shared" si="38"/>
        <v>11367.118698390001</v>
      </c>
      <c r="Q83" s="77">
        <f t="shared" si="39"/>
        <v>11686.676252160001</v>
      </c>
      <c r="R83" s="77">
        <f t="shared" si="40"/>
        <v>12006.23380593</v>
      </c>
      <c r="S83" s="77">
        <f t="shared" si="41"/>
        <v>12325.791359700001</v>
      </c>
      <c r="T83" s="79">
        <f t="shared" si="42"/>
        <v>12554.046755249999</v>
      </c>
      <c r="U83" s="79">
        <f t="shared" si="43"/>
        <v>12782.3021508</v>
      </c>
      <c r="V83" s="79">
        <f t="shared" si="44"/>
        <v>12896.429848575001</v>
      </c>
      <c r="W83" s="79">
        <f t="shared" si="45"/>
        <v>13010.557546350001</v>
      </c>
      <c r="X83" s="79">
        <f t="shared" si="46"/>
        <v>13124.685244124999</v>
      </c>
      <c r="Y83" s="79">
        <f t="shared" si="47"/>
        <v>13238.8129419</v>
      </c>
      <c r="Z83" s="79">
        <f t="shared" si="48"/>
        <v>13352.940639675</v>
      </c>
      <c r="AA83" s="79">
        <f t="shared" si="49"/>
        <v>13467.06833745</v>
      </c>
      <c r="AB83" s="79">
        <f t="shared" si="50"/>
        <v>13581.196035225001</v>
      </c>
      <c r="AC83" s="79">
        <f t="shared" si="51"/>
        <v>13695.323733000001</v>
      </c>
      <c r="AD83" s="80">
        <v>25</v>
      </c>
      <c r="AE83" s="6"/>
      <c r="AF83" s="6"/>
      <c r="AG83" s="6"/>
      <c r="AH83"/>
      <c r="AI83"/>
      <c r="AJ83"/>
    </row>
    <row r="84" spans="1:36" ht="12" customHeight="1" x14ac:dyDescent="0.3">
      <c r="A84" s="81">
        <v>26</v>
      </c>
      <c r="B84" s="75">
        <v>95041</v>
      </c>
      <c r="C84" s="75">
        <f t="shared" si="28"/>
        <v>93330</v>
      </c>
      <c r="D84" s="76">
        <f t="shared" si="25"/>
        <v>126752.094937</v>
      </c>
      <c r="E84" s="76">
        <f t="shared" si="26"/>
        <v>9574.631370000001</v>
      </c>
      <c r="F84" s="82">
        <f t="shared" si="29"/>
        <v>8569.2950761500015</v>
      </c>
      <c r="G84" s="77">
        <f t="shared" si="30"/>
        <v>8904.4071741000007</v>
      </c>
      <c r="H84" s="77">
        <f t="shared" si="31"/>
        <v>9239.5192720499999</v>
      </c>
      <c r="I84" s="82">
        <f t="shared" si="27"/>
        <v>9574.631370000001</v>
      </c>
      <c r="J84" s="77">
        <f t="shared" si="32"/>
        <v>9909.7434679500002</v>
      </c>
      <c r="K84" s="77">
        <f t="shared" si="33"/>
        <v>10244.855565900001</v>
      </c>
      <c r="L84" s="77">
        <f t="shared" si="34"/>
        <v>10579.96766385</v>
      </c>
      <c r="M84" s="77">
        <f t="shared" si="35"/>
        <v>10915.0797618</v>
      </c>
      <c r="N84" s="77">
        <f t="shared" si="36"/>
        <v>11250.191859750001</v>
      </c>
      <c r="O84" s="77">
        <f t="shared" si="37"/>
        <v>11585.3039577</v>
      </c>
      <c r="P84" s="77">
        <f t="shared" si="38"/>
        <v>11920.416055650003</v>
      </c>
      <c r="Q84" s="77">
        <f t="shared" si="39"/>
        <v>12255.528153600002</v>
      </c>
      <c r="R84" s="77">
        <f t="shared" si="40"/>
        <v>12590.640251550001</v>
      </c>
      <c r="S84" s="77">
        <f t="shared" si="41"/>
        <v>12925.752349500002</v>
      </c>
      <c r="T84" s="79">
        <f t="shared" si="42"/>
        <v>13165.118133750002</v>
      </c>
      <c r="U84" s="79">
        <f t="shared" si="43"/>
        <v>13404.483918</v>
      </c>
      <c r="V84" s="79">
        <f t="shared" si="44"/>
        <v>13524.166810125002</v>
      </c>
      <c r="W84" s="79">
        <f t="shared" si="45"/>
        <v>13643.849702250001</v>
      </c>
      <c r="X84" s="79">
        <f t="shared" si="46"/>
        <v>13763.532594375001</v>
      </c>
      <c r="Y84" s="79">
        <f t="shared" si="47"/>
        <v>13883.215486500001</v>
      </c>
      <c r="Z84" s="79">
        <f t="shared" si="48"/>
        <v>14002.898378625001</v>
      </c>
      <c r="AA84" s="79">
        <f t="shared" si="49"/>
        <v>14122.581270750003</v>
      </c>
      <c r="AB84" s="79">
        <f t="shared" si="50"/>
        <v>14242.264162875003</v>
      </c>
      <c r="AC84" s="79">
        <f t="shared" si="51"/>
        <v>14361.947055000001</v>
      </c>
      <c r="AD84" s="80">
        <v>26</v>
      </c>
      <c r="AE84" s="6"/>
      <c r="AF84" s="6"/>
      <c r="AG84" s="6"/>
      <c r="AH84"/>
      <c r="AI84"/>
      <c r="AJ84"/>
    </row>
    <row r="85" spans="1:36" ht="12" customHeight="1" x14ac:dyDescent="0.3">
      <c r="A85" s="81">
        <v>27</v>
      </c>
      <c r="B85" s="75">
        <v>99627</v>
      </c>
      <c r="C85" s="75">
        <f t="shared" si="28"/>
        <v>97834</v>
      </c>
      <c r="D85" s="76">
        <f t="shared" si="25"/>
        <v>132868.24593900001</v>
      </c>
      <c r="E85" s="76">
        <f t="shared" si="26"/>
        <v>10036.692225999999</v>
      </c>
      <c r="F85" s="82">
        <f t="shared" si="29"/>
        <v>8982.8395422699996</v>
      </c>
      <c r="G85" s="77">
        <f t="shared" si="30"/>
        <v>9334.1237701800001</v>
      </c>
      <c r="H85" s="77">
        <f t="shared" si="31"/>
        <v>9685.4079980899987</v>
      </c>
      <c r="I85" s="82">
        <f t="shared" si="27"/>
        <v>10036.692225999999</v>
      </c>
      <c r="J85" s="77">
        <f t="shared" si="32"/>
        <v>10387.976453909998</v>
      </c>
      <c r="K85" s="77">
        <f t="shared" si="33"/>
        <v>10739.26068182</v>
      </c>
      <c r="L85" s="77">
        <f t="shared" si="34"/>
        <v>11090.544909729999</v>
      </c>
      <c r="M85" s="77">
        <f t="shared" si="35"/>
        <v>11441.829137639997</v>
      </c>
      <c r="N85" s="77">
        <f t="shared" si="36"/>
        <v>11793.11336555</v>
      </c>
      <c r="O85" s="77">
        <f t="shared" si="37"/>
        <v>12144.397593459998</v>
      </c>
      <c r="P85" s="77">
        <f t="shared" si="38"/>
        <v>12495.681821370001</v>
      </c>
      <c r="Q85" s="77">
        <f t="shared" si="39"/>
        <v>12846.966049279999</v>
      </c>
      <c r="R85" s="77">
        <f t="shared" si="40"/>
        <v>13198.250277189998</v>
      </c>
      <c r="S85" s="77">
        <f t="shared" si="41"/>
        <v>13549.5345051</v>
      </c>
      <c r="T85" s="79">
        <f t="shared" si="42"/>
        <v>13800.451810749999</v>
      </c>
      <c r="U85" s="79">
        <f t="shared" si="43"/>
        <v>14051.369116399997</v>
      </c>
      <c r="V85" s="79">
        <f t="shared" si="44"/>
        <v>14176.827769224999</v>
      </c>
      <c r="W85" s="79">
        <f t="shared" si="45"/>
        <v>14302.28642205</v>
      </c>
      <c r="X85" s="79">
        <f t="shared" si="46"/>
        <v>14427.745074874998</v>
      </c>
      <c r="Y85" s="79">
        <f t="shared" si="47"/>
        <v>14553.203727699998</v>
      </c>
      <c r="Z85" s="79">
        <f t="shared" si="48"/>
        <v>14678.662380524998</v>
      </c>
      <c r="AA85" s="79">
        <f t="shared" si="49"/>
        <v>14804.12103335</v>
      </c>
      <c r="AB85" s="79">
        <f t="shared" si="50"/>
        <v>14929.579686174999</v>
      </c>
      <c r="AC85" s="79">
        <f t="shared" si="51"/>
        <v>15055.038338999999</v>
      </c>
      <c r="AD85" s="80">
        <v>27</v>
      </c>
      <c r="AE85" s="6"/>
      <c r="AF85" s="6"/>
      <c r="AG85" s="6"/>
      <c r="AH85"/>
      <c r="AI85"/>
      <c r="AJ85"/>
    </row>
    <row r="86" spans="1:36" ht="12" customHeight="1" x14ac:dyDescent="0.3">
      <c r="A86" s="81">
        <v>28</v>
      </c>
      <c r="B86" s="75">
        <v>104388</v>
      </c>
      <c r="C86" s="75">
        <f t="shared" si="28"/>
        <v>102509</v>
      </c>
      <c r="D86" s="76">
        <f t="shared" si="25"/>
        <v>139217.78691600001</v>
      </c>
      <c r="E86" s="76">
        <f t="shared" si="26"/>
        <v>10516.295800999998</v>
      </c>
      <c r="F86" s="82">
        <f t="shared" si="29"/>
        <v>9412.0847418949979</v>
      </c>
      <c r="G86" s="77">
        <f t="shared" si="30"/>
        <v>9780.1550949299999</v>
      </c>
      <c r="H86" s="77">
        <f t="shared" si="31"/>
        <v>10148.225447964998</v>
      </c>
      <c r="I86" s="82">
        <f t="shared" si="27"/>
        <v>10516.295800999998</v>
      </c>
      <c r="J86" s="77">
        <f t="shared" si="32"/>
        <v>10884.366154034997</v>
      </c>
      <c r="K86" s="77">
        <f t="shared" si="33"/>
        <v>11252.436507069999</v>
      </c>
      <c r="L86" s="77">
        <f t="shared" si="34"/>
        <v>11620.506860104999</v>
      </c>
      <c r="M86" s="77">
        <f t="shared" si="35"/>
        <v>11988.577213139997</v>
      </c>
      <c r="N86" s="77">
        <f t="shared" si="36"/>
        <v>12356.647566174999</v>
      </c>
      <c r="O86" s="77">
        <f t="shared" si="37"/>
        <v>12724.717919209997</v>
      </c>
      <c r="P86" s="77">
        <f t="shared" si="38"/>
        <v>13092.788272244999</v>
      </c>
      <c r="Q86" s="77">
        <f t="shared" si="39"/>
        <v>13460.858625279998</v>
      </c>
      <c r="R86" s="77">
        <f t="shared" si="40"/>
        <v>13828.928978314998</v>
      </c>
      <c r="S86" s="77">
        <f t="shared" si="41"/>
        <v>14196.999331349998</v>
      </c>
      <c r="T86" s="79">
        <f t="shared" si="42"/>
        <v>14459.906726374998</v>
      </c>
      <c r="U86" s="79">
        <f t="shared" si="43"/>
        <v>14722.814121399997</v>
      </c>
      <c r="V86" s="79">
        <f t="shared" si="44"/>
        <v>14854.267818912498</v>
      </c>
      <c r="W86" s="79">
        <f t="shared" si="45"/>
        <v>14985.721516424997</v>
      </c>
      <c r="X86" s="79">
        <f t="shared" si="46"/>
        <v>15117.175213937498</v>
      </c>
      <c r="Y86" s="79">
        <f t="shared" si="47"/>
        <v>15248.628911449998</v>
      </c>
      <c r="Z86" s="79">
        <f t="shared" si="48"/>
        <v>15380.082608962497</v>
      </c>
      <c r="AA86" s="79">
        <f t="shared" si="49"/>
        <v>15511.536306474998</v>
      </c>
      <c r="AB86" s="79">
        <f t="shared" si="50"/>
        <v>15642.990003987497</v>
      </c>
      <c r="AC86" s="79">
        <f t="shared" si="51"/>
        <v>15774.443701499997</v>
      </c>
      <c r="AD86" s="80">
        <v>28</v>
      </c>
      <c r="AE86" s="6"/>
      <c r="AF86" s="6"/>
      <c r="AG86" s="6"/>
      <c r="AH86"/>
      <c r="AI86"/>
      <c r="AJ86"/>
    </row>
    <row r="87" spans="1:36" ht="12" customHeight="1" x14ac:dyDescent="0.3">
      <c r="A87" s="81">
        <v>29</v>
      </c>
      <c r="B87" s="75">
        <v>109327</v>
      </c>
      <c r="C87" s="75">
        <f t="shared" si="28"/>
        <v>107359</v>
      </c>
      <c r="D87" s="76">
        <f t="shared" si="25"/>
        <v>145804.71883900001</v>
      </c>
      <c r="E87" s="76">
        <f t="shared" si="26"/>
        <v>11013.852451000002</v>
      </c>
      <c r="F87" s="82">
        <f t="shared" si="29"/>
        <v>9857.3979436450027</v>
      </c>
      <c r="G87" s="77">
        <f t="shared" si="30"/>
        <v>10242.882779430003</v>
      </c>
      <c r="H87" s="77">
        <f t="shared" si="31"/>
        <v>10628.367615215002</v>
      </c>
      <c r="I87" s="82">
        <f t="shared" si="27"/>
        <v>11013.852451000002</v>
      </c>
      <c r="J87" s="77">
        <f t="shared" si="32"/>
        <v>11399.337286785001</v>
      </c>
      <c r="K87" s="77">
        <f t="shared" si="33"/>
        <v>11784.822122570004</v>
      </c>
      <c r="L87" s="77">
        <f t="shared" si="34"/>
        <v>12170.306958355002</v>
      </c>
      <c r="M87" s="77">
        <f t="shared" si="35"/>
        <v>12555.791794140001</v>
      </c>
      <c r="N87" s="77">
        <f t="shared" si="36"/>
        <v>12941.276629925003</v>
      </c>
      <c r="O87" s="77">
        <f t="shared" si="37"/>
        <v>13326.761465710002</v>
      </c>
      <c r="P87" s="77">
        <f t="shared" si="38"/>
        <v>13712.246301495004</v>
      </c>
      <c r="Q87" s="77">
        <f t="shared" si="39"/>
        <v>14097.731137280003</v>
      </c>
      <c r="R87" s="77">
        <f t="shared" si="40"/>
        <v>14483.215973065002</v>
      </c>
      <c r="S87" s="77">
        <f t="shared" si="41"/>
        <v>14868.700808850004</v>
      </c>
      <c r="T87" s="79">
        <f t="shared" si="42"/>
        <v>15144.047120125004</v>
      </c>
      <c r="U87" s="79">
        <f t="shared" si="43"/>
        <v>15419.393431400002</v>
      </c>
      <c r="V87" s="79">
        <f t="shared" si="44"/>
        <v>15557.066587037505</v>
      </c>
      <c r="W87" s="79">
        <f t="shared" si="45"/>
        <v>15694.739742675005</v>
      </c>
      <c r="X87" s="79">
        <f t="shared" si="46"/>
        <v>15832.412898312503</v>
      </c>
      <c r="Y87" s="79">
        <f t="shared" si="47"/>
        <v>15970.086053950003</v>
      </c>
      <c r="Z87" s="79">
        <f t="shared" si="48"/>
        <v>16107.759209587502</v>
      </c>
      <c r="AA87" s="79">
        <f t="shared" si="49"/>
        <v>16245.432365225004</v>
      </c>
      <c r="AB87" s="79">
        <f t="shared" si="50"/>
        <v>16383.105520862504</v>
      </c>
      <c r="AC87" s="79">
        <f t="shared" si="51"/>
        <v>16520.778676500006</v>
      </c>
      <c r="AD87" s="80">
        <v>29</v>
      </c>
      <c r="AE87" s="6"/>
      <c r="AF87" s="6"/>
      <c r="AG87" s="6"/>
      <c r="AH87"/>
      <c r="AI87"/>
      <c r="AJ87"/>
    </row>
    <row r="88" spans="1:36" ht="12" customHeight="1" x14ac:dyDescent="0.3">
      <c r="A88" s="74">
        <v>30</v>
      </c>
      <c r="B88" s="84">
        <v>114444</v>
      </c>
      <c r="C88" s="75">
        <f t="shared" si="28"/>
        <v>112384</v>
      </c>
      <c r="D88" s="85">
        <f t="shared" si="25"/>
        <v>152629.041708</v>
      </c>
      <c r="E88" s="85">
        <f t="shared" si="26"/>
        <v>11529.362176000001</v>
      </c>
      <c r="F88" s="86">
        <f t="shared" si="29"/>
        <v>10318.779147520001</v>
      </c>
      <c r="G88" s="79">
        <f t="shared" si="30"/>
        <v>10722.306823680001</v>
      </c>
      <c r="H88" s="79">
        <f t="shared" si="31"/>
        <v>11125.834499840001</v>
      </c>
      <c r="I88" s="86">
        <f t="shared" si="27"/>
        <v>11529.362176000001</v>
      </c>
      <c r="J88" s="79">
        <f t="shared" si="32"/>
        <v>11932.88985216</v>
      </c>
      <c r="K88" s="79">
        <f t="shared" si="33"/>
        <v>12336.417528320002</v>
      </c>
      <c r="L88" s="79">
        <f t="shared" si="34"/>
        <v>12739.94520448</v>
      </c>
      <c r="M88" s="79">
        <f t="shared" si="35"/>
        <v>13143.47288064</v>
      </c>
      <c r="N88" s="79">
        <f t="shared" si="36"/>
        <v>13547.000556800002</v>
      </c>
      <c r="O88" s="79">
        <f t="shared" si="37"/>
        <v>13950.52823296</v>
      </c>
      <c r="P88" s="79">
        <f t="shared" si="38"/>
        <v>14354.055909120001</v>
      </c>
      <c r="Q88" s="79">
        <f t="shared" si="39"/>
        <v>14757.583585280001</v>
      </c>
      <c r="R88" s="79">
        <f t="shared" si="40"/>
        <v>15161.111261440001</v>
      </c>
      <c r="S88" s="79">
        <f t="shared" si="41"/>
        <v>15564.638937600002</v>
      </c>
      <c r="T88" s="79">
        <f t="shared" si="42"/>
        <v>15852.872992000001</v>
      </c>
      <c r="U88" s="79">
        <f t="shared" si="43"/>
        <v>16141.1070464</v>
      </c>
      <c r="V88" s="79">
        <f t="shared" si="44"/>
        <v>16285.224073600002</v>
      </c>
      <c r="W88" s="79">
        <f t="shared" si="45"/>
        <v>16429.3411008</v>
      </c>
      <c r="X88" s="79">
        <f t="shared" si="46"/>
        <v>16573.458128000002</v>
      </c>
      <c r="Y88" s="79">
        <f t="shared" si="47"/>
        <v>16717.5751552</v>
      </c>
      <c r="Z88" s="79">
        <f t="shared" si="48"/>
        <v>16861.692182399998</v>
      </c>
      <c r="AA88" s="79">
        <f t="shared" si="49"/>
        <v>17005.8092096</v>
      </c>
      <c r="AB88" s="79">
        <f t="shared" si="50"/>
        <v>17149.926236800002</v>
      </c>
      <c r="AC88" s="79">
        <f t="shared" si="51"/>
        <v>17294.043264</v>
      </c>
      <c r="AD88" s="80">
        <v>30</v>
      </c>
      <c r="AE88" s="6"/>
      <c r="AF88" s="6"/>
      <c r="AG88" s="6"/>
      <c r="AH88"/>
      <c r="AI88"/>
      <c r="AJ88"/>
    </row>
    <row r="89" spans="1:36" ht="12" customHeight="1" thickBot="1" x14ac:dyDescent="0.35">
      <c r="A89" s="87">
        <v>31</v>
      </c>
      <c r="B89" s="88">
        <v>119744</v>
      </c>
      <c r="C89" s="89">
        <f t="shared" si="28"/>
        <v>117589</v>
      </c>
      <c r="D89" s="90">
        <f t="shared" si="25"/>
        <v>159697.42380799999</v>
      </c>
      <c r="E89" s="69">
        <f t="shared" si="26"/>
        <v>12063.337921000002</v>
      </c>
      <c r="F89" s="91">
        <f t="shared" si="29"/>
        <v>10796.687439295001</v>
      </c>
      <c r="G89" s="92">
        <f>SUM(E89*0.93)</f>
        <v>11218.904266530002</v>
      </c>
      <c r="H89" s="92">
        <f>SUM(E89*0.965)</f>
        <v>11641.121093765001</v>
      </c>
      <c r="I89" s="91">
        <f>E89</f>
        <v>12063.337921000002</v>
      </c>
      <c r="J89" s="92">
        <f>SUM(E89*1.035)</f>
        <v>12485.554748235001</v>
      </c>
      <c r="K89" s="92">
        <f>SUM(E89*1.07)</f>
        <v>12907.771575470004</v>
      </c>
      <c r="L89" s="92">
        <f>SUM(E89*1.105)</f>
        <v>13329.988402705003</v>
      </c>
      <c r="M89" s="92">
        <f>SUM(E89*1.14)</f>
        <v>13752.205229940002</v>
      </c>
      <c r="N89" s="92">
        <f>SUM(E89*1.175)</f>
        <v>14174.422057175003</v>
      </c>
      <c r="O89" s="92">
        <f>SUM(E89*1.21)</f>
        <v>14596.638884410002</v>
      </c>
      <c r="P89" s="92">
        <f>SUM(E89*1.245)</f>
        <v>15018.855711645005</v>
      </c>
      <c r="Q89" s="92">
        <f>SUM(E89*1.28)</f>
        <v>15441.072538880004</v>
      </c>
      <c r="R89" s="92">
        <f>SUM(E89*1.315)</f>
        <v>15863.289366115003</v>
      </c>
      <c r="S89" s="92">
        <f>SUM(E89*1.35)</f>
        <v>16285.506193350004</v>
      </c>
      <c r="T89" s="93">
        <f t="shared" si="42"/>
        <v>16587.089641375002</v>
      </c>
      <c r="U89" s="93">
        <f t="shared" si="43"/>
        <v>16888.673089400003</v>
      </c>
      <c r="V89" s="93">
        <f t="shared" si="44"/>
        <v>17039.464813412505</v>
      </c>
      <c r="W89" s="93">
        <f t="shared" si="45"/>
        <v>17190.256537425004</v>
      </c>
      <c r="X89" s="93">
        <f t="shared" si="46"/>
        <v>17341.048261437503</v>
      </c>
      <c r="Y89" s="93">
        <f t="shared" si="47"/>
        <v>17491.839985450002</v>
      </c>
      <c r="Z89" s="93">
        <f t="shared" si="48"/>
        <v>17642.631709462501</v>
      </c>
      <c r="AA89" s="93">
        <f t="shared" si="49"/>
        <v>17793.423433475004</v>
      </c>
      <c r="AB89" s="93">
        <f t="shared" si="50"/>
        <v>17944.215157487502</v>
      </c>
      <c r="AC89" s="93">
        <f t="shared" si="51"/>
        <v>18095.006881500005</v>
      </c>
      <c r="AD89" s="94">
        <v>31</v>
      </c>
      <c r="AE89" s="6"/>
      <c r="AF89" s="6"/>
      <c r="AG89" s="6"/>
      <c r="AH89"/>
      <c r="AI89"/>
      <c r="AJ89"/>
    </row>
    <row r="90" spans="1:36" ht="10.199999999999999" customHeight="1" thickBot="1" x14ac:dyDescent="0.35">
      <c r="A90" s="55"/>
      <c r="B90" s="56"/>
      <c r="C90" s="56"/>
      <c r="D90" s="1"/>
      <c r="E90" s="1"/>
      <c r="F90" s="1"/>
      <c r="G90" s="1"/>
      <c r="H90" s="1"/>
      <c r="I90" s="1"/>
      <c r="J90" s="1"/>
      <c r="K90" s="1"/>
      <c r="L90" s="1"/>
      <c r="M90" s="1"/>
      <c r="N90" s="1"/>
      <c r="O90" s="1"/>
      <c r="P90" s="1"/>
      <c r="Q90" s="1"/>
      <c r="R90" s="1"/>
      <c r="S90" s="1"/>
      <c r="T90" s="1"/>
      <c r="U90" s="1"/>
      <c r="V90" s="1"/>
      <c r="W90" s="1"/>
      <c r="X90" s="1"/>
      <c r="Y90" s="1"/>
      <c r="Z90" s="1"/>
      <c r="AA90" s="1"/>
      <c r="AB90" s="1"/>
      <c r="AC90" s="1"/>
      <c r="AD90" s="4"/>
      <c r="AE90" s="6"/>
      <c r="AF90" s="6"/>
      <c r="AG90" s="6"/>
      <c r="AH90"/>
      <c r="AI90"/>
      <c r="AJ90"/>
    </row>
    <row r="91" spans="1:36" ht="15" thickBot="1" x14ac:dyDescent="0.35">
      <c r="A91" s="55" t="s">
        <v>40</v>
      </c>
      <c r="B91" s="56"/>
      <c r="C91" s="56"/>
      <c r="D91" s="1"/>
      <c r="E91" s="1"/>
      <c r="F91" s="1"/>
      <c r="G91" s="1"/>
      <c r="H91" s="1"/>
      <c r="I91" s="1"/>
      <c r="J91" s="1"/>
      <c r="K91" s="1"/>
      <c r="L91" s="1"/>
      <c r="M91" s="1"/>
      <c r="N91" s="1"/>
      <c r="S91" s="1"/>
      <c r="T91" s="1"/>
      <c r="U91" s="1"/>
      <c r="V91" s="57">
        <f>V44</f>
        <v>2024</v>
      </c>
      <c r="W91" s="58" t="s">
        <v>41</v>
      </c>
      <c r="X91" s="59"/>
      <c r="Y91" s="59"/>
      <c r="Z91" s="59"/>
      <c r="AA91" s="59"/>
      <c r="AB91" s="59"/>
      <c r="AC91" s="95">
        <f>AC44</f>
        <v>123.10680000000001</v>
      </c>
      <c r="AD91" s="4"/>
      <c r="AE91" s="6"/>
      <c r="AF91" s="6"/>
      <c r="AG91" s="6"/>
      <c r="AH91"/>
      <c r="AI91"/>
      <c r="AJ91"/>
    </row>
    <row r="92" spans="1:36" x14ac:dyDescent="0.3">
      <c r="A92" s="55" t="s">
        <v>43</v>
      </c>
      <c r="B92" s="56"/>
      <c r="C92" s="56"/>
      <c r="D92" s="1"/>
      <c r="E92" s="1"/>
      <c r="F92" s="1"/>
      <c r="G92" s="1"/>
      <c r="H92" s="1"/>
      <c r="I92" s="1"/>
      <c r="J92" s="1"/>
      <c r="K92" s="1"/>
      <c r="L92" s="1"/>
      <c r="M92" s="1"/>
      <c r="N92" s="1"/>
      <c r="S92" s="1"/>
      <c r="T92" s="137"/>
      <c r="U92" s="137"/>
      <c r="V92" s="137"/>
      <c r="W92" s="137"/>
      <c r="X92" s="137"/>
      <c r="Y92" s="137"/>
      <c r="Z92" s="137"/>
      <c r="AA92" s="137"/>
      <c r="AB92" s="137"/>
      <c r="AC92" s="137"/>
      <c r="AD92" s="4"/>
      <c r="AE92" s="6"/>
      <c r="AF92" s="6"/>
      <c r="AG92" s="6"/>
      <c r="AH92"/>
      <c r="AI92"/>
      <c r="AJ92"/>
    </row>
    <row r="93" spans="1:36" x14ac:dyDescent="0.3">
      <c r="A93" s="55"/>
      <c r="B93" s="56"/>
      <c r="C93" s="122"/>
      <c r="D93" s="1"/>
      <c r="E93" s="1"/>
      <c r="F93" s="1" t="s">
        <v>61</v>
      </c>
      <c r="G93" s="1"/>
      <c r="H93" s="1"/>
      <c r="I93" s="1"/>
      <c r="J93" s="1"/>
      <c r="K93" s="1"/>
      <c r="L93" s="1"/>
      <c r="M93" s="1"/>
      <c r="N93" s="1"/>
      <c r="S93" s="1" t="str">
        <f>S46</f>
        <v>Teuerungsausgleich Monat Mai 2023 gem. Landesindex der Konsumentenpreise (Basis Mai 93=100 Punkte)</v>
      </c>
      <c r="T93" s="1"/>
      <c r="U93" s="1"/>
      <c r="V93" s="1"/>
      <c r="W93" s="64"/>
      <c r="X93" s="1"/>
      <c r="Y93" s="1"/>
      <c r="Z93" s="1"/>
      <c r="AA93" s="1"/>
      <c r="AB93" s="1"/>
      <c r="AC93" s="56">
        <f>AC46</f>
        <v>121.3</v>
      </c>
      <c r="AD93" s="4"/>
      <c r="AE93" s="6"/>
      <c r="AF93" s="6"/>
      <c r="AG93" s="6"/>
      <c r="AH93"/>
      <c r="AI93"/>
      <c r="AJ93"/>
    </row>
    <row r="94" spans="1:36" x14ac:dyDescent="0.3">
      <c r="A94" s="55"/>
      <c r="B94" s="56"/>
      <c r="C94" s="65"/>
      <c r="D94" s="1"/>
      <c r="E94" s="1"/>
      <c r="F94" s="1" t="s">
        <v>44</v>
      </c>
      <c r="G94" s="1"/>
      <c r="H94" s="1"/>
      <c r="I94" s="1"/>
      <c r="J94" s="1"/>
      <c r="K94" s="1"/>
      <c r="L94" s="1"/>
      <c r="M94" s="1"/>
      <c r="N94" s="64" t="s">
        <v>1</v>
      </c>
      <c r="T94" s="1"/>
      <c r="U94" s="1"/>
      <c r="V94" s="1"/>
      <c r="AC94" s="66"/>
      <c r="AE94" s="6"/>
      <c r="AF94" s="6"/>
      <c r="AG94" s="6"/>
      <c r="AH94"/>
      <c r="AI94"/>
      <c r="AJ94"/>
    </row>
    <row r="95" spans="1:36" x14ac:dyDescent="0.3">
      <c r="A95" s="2" t="s">
        <v>0</v>
      </c>
      <c r="B95" s="2"/>
      <c r="C95" s="2"/>
      <c r="D95" s="3"/>
      <c r="E95" s="3"/>
      <c r="F95" s="3"/>
      <c r="G95" s="2"/>
      <c r="H95" s="2"/>
      <c r="I95" s="2"/>
      <c r="J95" s="2"/>
      <c r="K95" s="2"/>
      <c r="L95" s="2"/>
      <c r="AA95" s="4" t="s">
        <v>1</v>
      </c>
      <c r="AC95" s="5" t="str">
        <f>$AC$1</f>
        <v>5.12.2023/rj</v>
      </c>
      <c r="AD95" s="6"/>
      <c r="AE95" s="6"/>
      <c r="AF95" s="6"/>
      <c r="AG95" s="6"/>
      <c r="AH95"/>
      <c r="AI95"/>
      <c r="AJ95"/>
    </row>
    <row r="96" spans="1:36" ht="7.2" customHeight="1" x14ac:dyDescent="0.3">
      <c r="A96" s="2"/>
      <c r="B96" s="2"/>
      <c r="C96" s="2"/>
      <c r="D96" s="3"/>
      <c r="E96" s="3"/>
      <c r="F96" s="3"/>
      <c r="G96" s="2"/>
      <c r="H96" s="2"/>
      <c r="I96" s="2"/>
      <c r="J96" s="2"/>
      <c r="K96" s="2"/>
      <c r="L96" s="2"/>
      <c r="AE96" s="6"/>
      <c r="AF96" s="6"/>
      <c r="AG96" s="6"/>
      <c r="AH96"/>
      <c r="AI96"/>
      <c r="AJ96"/>
    </row>
    <row r="97" spans="1:36" ht="17.399999999999999" x14ac:dyDescent="0.3">
      <c r="A97" s="7" t="str">
        <f>A3</f>
        <v>Lohntabelle 2024</v>
      </c>
      <c r="B97" s="2"/>
      <c r="C97" s="2"/>
      <c r="D97" s="3"/>
      <c r="E97" s="3"/>
      <c r="F97" s="3"/>
      <c r="G97" s="2"/>
      <c r="H97" s="2"/>
      <c r="I97" s="2"/>
      <c r="J97" s="2"/>
      <c r="K97" s="2" t="s">
        <v>1</v>
      </c>
      <c r="L97" s="2"/>
      <c r="AE97" s="6"/>
      <c r="AF97" s="6"/>
      <c r="AG97" s="6"/>
      <c r="AH97"/>
      <c r="AI97"/>
      <c r="AJ97"/>
    </row>
    <row r="98" spans="1:36" ht="6.6" customHeight="1" x14ac:dyDescent="0.3">
      <c r="A98" s="2"/>
      <c r="B98" s="2"/>
      <c r="C98" s="2"/>
      <c r="D98" s="3"/>
      <c r="E98" s="3"/>
      <c r="F98" s="3"/>
      <c r="G98" s="2"/>
      <c r="H98" s="2"/>
      <c r="I98" s="2"/>
      <c r="J98" s="2"/>
      <c r="K98" s="2"/>
      <c r="L98" s="2"/>
      <c r="AE98" s="6"/>
      <c r="AF98" s="6"/>
      <c r="AG98" s="6"/>
      <c r="AH98"/>
      <c r="AI98"/>
      <c r="AJ98"/>
    </row>
    <row r="99" spans="1:36" ht="12" customHeight="1" x14ac:dyDescent="0.3">
      <c r="A99" s="8" t="s">
        <v>65</v>
      </c>
      <c r="B99" s="2"/>
      <c r="C99" s="2"/>
      <c r="D99" s="3"/>
      <c r="E99" s="3"/>
      <c r="F99" s="3"/>
      <c r="G99" s="2"/>
      <c r="H99" s="2"/>
      <c r="I99" s="2"/>
      <c r="J99" s="2"/>
      <c r="K99" s="2"/>
      <c r="L99" s="2"/>
      <c r="AD99" s="6"/>
    </row>
    <row r="100" spans="1:36" ht="11.4" customHeight="1" x14ac:dyDescent="0.3">
      <c r="A100" s="9" t="s">
        <v>57</v>
      </c>
      <c r="B100" s="2"/>
      <c r="C100" s="2"/>
      <c r="D100" s="3"/>
      <c r="E100" s="10"/>
      <c r="F100" s="3"/>
      <c r="G100" s="2"/>
      <c r="H100" s="11"/>
      <c r="I100" s="2"/>
      <c r="J100" s="2"/>
      <c r="K100" s="2"/>
      <c r="L100" s="2"/>
      <c r="V100" t="s">
        <v>1</v>
      </c>
      <c r="X100" t="s">
        <v>1</v>
      </c>
    </row>
    <row r="101" spans="1:36" ht="7.2" customHeight="1" thickBot="1" x14ac:dyDescent="0.35"/>
    <row r="102" spans="1:36" x14ac:dyDescent="0.3">
      <c r="A102" s="12" t="s">
        <v>4</v>
      </c>
      <c r="B102" s="13"/>
      <c r="C102" s="14" t="s">
        <v>1</v>
      </c>
      <c r="D102" s="15"/>
      <c r="E102" s="15"/>
      <c r="F102" s="16" t="s">
        <v>5</v>
      </c>
      <c r="G102" s="17"/>
      <c r="H102" s="17"/>
      <c r="I102" s="14" t="s">
        <v>6</v>
      </c>
      <c r="J102" s="17"/>
      <c r="K102" s="17"/>
      <c r="L102" s="17"/>
      <c r="M102" s="17"/>
      <c r="N102" s="17"/>
      <c r="O102" s="17"/>
      <c r="P102" s="17"/>
      <c r="Q102" s="17"/>
      <c r="R102" s="17"/>
      <c r="S102" s="17"/>
      <c r="T102" s="17"/>
      <c r="U102" s="17"/>
      <c r="V102" s="17"/>
      <c r="W102" s="17"/>
      <c r="X102" s="17"/>
      <c r="Y102" s="17"/>
      <c r="Z102" s="96"/>
      <c r="AA102" s="96"/>
      <c r="AB102" s="96"/>
      <c r="AC102" s="96"/>
      <c r="AD102" s="97" t="s">
        <v>4</v>
      </c>
    </row>
    <row r="103" spans="1:36" x14ac:dyDescent="0.3">
      <c r="A103" s="21"/>
      <c r="B103" s="21"/>
      <c r="C103" s="21"/>
      <c r="D103" s="22"/>
      <c r="E103" s="22"/>
      <c r="F103" s="23" t="s">
        <v>7</v>
      </c>
      <c r="G103" s="24"/>
      <c r="H103" s="24"/>
      <c r="I103" s="21" t="s">
        <v>7</v>
      </c>
      <c r="J103" s="24"/>
      <c r="K103" s="24"/>
      <c r="L103" s="24"/>
      <c r="M103" s="24"/>
      <c r="N103" s="24"/>
      <c r="O103" s="24"/>
      <c r="P103" s="24"/>
      <c r="Q103" s="24"/>
      <c r="R103" s="24"/>
      <c r="S103" s="24"/>
      <c r="T103" s="25" t="s">
        <v>8</v>
      </c>
      <c r="U103" s="24"/>
      <c r="V103" s="25" t="s">
        <v>9</v>
      </c>
      <c r="W103" s="24"/>
      <c r="X103" s="24"/>
      <c r="Y103" s="24"/>
      <c r="Z103" s="26"/>
      <c r="AA103" s="26"/>
      <c r="AB103" s="26"/>
      <c r="AC103" s="27"/>
      <c r="AD103" s="28"/>
    </row>
    <row r="104" spans="1:36" x14ac:dyDescent="0.3">
      <c r="A104" s="29" t="s">
        <v>1</v>
      </c>
      <c r="B104" s="29" t="s">
        <v>10</v>
      </c>
      <c r="C104" s="29" t="s">
        <v>11</v>
      </c>
      <c r="D104" s="30" t="s">
        <v>12</v>
      </c>
      <c r="E104" s="31" t="s">
        <v>13</v>
      </c>
      <c r="F104" s="32" t="s">
        <v>14</v>
      </c>
      <c r="G104" s="33" t="s">
        <v>15</v>
      </c>
      <c r="H104" s="33" t="s">
        <v>16</v>
      </c>
      <c r="I104" s="29" t="s">
        <v>17</v>
      </c>
      <c r="J104" s="33" t="s">
        <v>18</v>
      </c>
      <c r="K104" s="33" t="s">
        <v>19</v>
      </c>
      <c r="L104" s="33" t="s">
        <v>20</v>
      </c>
      <c r="M104" s="33" t="s">
        <v>21</v>
      </c>
      <c r="N104" s="33" t="s">
        <v>22</v>
      </c>
      <c r="O104" s="33" t="s">
        <v>23</v>
      </c>
      <c r="P104" s="33" t="s">
        <v>24</v>
      </c>
      <c r="Q104" s="33" t="s">
        <v>25</v>
      </c>
      <c r="R104" s="33" t="s">
        <v>26</v>
      </c>
      <c r="S104" s="33" t="s">
        <v>27</v>
      </c>
      <c r="T104" s="33" t="s">
        <v>28</v>
      </c>
      <c r="U104" s="33" t="s">
        <v>29</v>
      </c>
      <c r="V104" s="33" t="s">
        <v>30</v>
      </c>
      <c r="W104" s="33" t="s">
        <v>31</v>
      </c>
      <c r="X104" s="33" t="s">
        <v>32</v>
      </c>
      <c r="Y104" s="34" t="s">
        <v>33</v>
      </c>
      <c r="Z104" s="35" t="s">
        <v>34</v>
      </c>
      <c r="AA104" s="35" t="s">
        <v>35</v>
      </c>
      <c r="AB104" s="35" t="s">
        <v>36</v>
      </c>
      <c r="AC104" s="35" t="s">
        <v>37</v>
      </c>
      <c r="AD104" s="36" t="s">
        <v>1</v>
      </c>
    </row>
    <row r="105" spans="1:36" ht="6" customHeight="1" x14ac:dyDescent="0.3">
      <c r="A105" s="67"/>
      <c r="B105" s="68" t="s">
        <v>38</v>
      </c>
      <c r="C105" s="68"/>
      <c r="D105" s="69" t="s">
        <v>39</v>
      </c>
      <c r="E105" s="70"/>
      <c r="F105" s="71"/>
      <c r="G105" s="72"/>
      <c r="H105" s="72"/>
      <c r="I105" s="67"/>
      <c r="J105" s="72"/>
      <c r="K105" s="72"/>
      <c r="L105" s="72"/>
      <c r="M105" s="72"/>
      <c r="N105" s="72"/>
      <c r="O105" s="72"/>
      <c r="P105" s="72"/>
      <c r="Q105" s="72"/>
      <c r="R105" s="72"/>
      <c r="S105" s="72"/>
      <c r="T105" s="33"/>
      <c r="U105" s="33"/>
      <c r="V105" s="33"/>
      <c r="W105" s="33"/>
      <c r="X105" s="33"/>
      <c r="Y105" s="34"/>
      <c r="Z105" s="38"/>
      <c r="AA105" s="38"/>
      <c r="AB105" s="38"/>
      <c r="AC105" s="38"/>
      <c r="AD105" s="73"/>
    </row>
    <row r="106" spans="1:36" ht="12" customHeight="1" x14ac:dyDescent="0.3">
      <c r="A106" s="74">
        <v>1</v>
      </c>
      <c r="B106" s="75">
        <v>30377</v>
      </c>
      <c r="C106" s="75">
        <f>C12</f>
        <v>29830</v>
      </c>
      <c r="D106" s="76">
        <f t="shared" ref="D106:D136" si="52">B106/12*13*$AC$44/100</f>
        <v>40512.498689</v>
      </c>
      <c r="E106" s="76">
        <f>C106/12*13/2184*$AC$44/100</f>
        <v>18.215653988095241</v>
      </c>
      <c r="F106" s="130">
        <f>SUM(E106*0.895)</f>
        <v>16.30301031934524</v>
      </c>
      <c r="G106" s="131">
        <f>SUM(E106*0.93)</f>
        <v>16.940558208928575</v>
      </c>
      <c r="H106" s="131">
        <f>SUM(E106*0.965)</f>
        <v>17.578106098511906</v>
      </c>
      <c r="I106" s="127">
        <f t="shared" ref="I106:I135" si="53">E106</f>
        <v>18.215653988095241</v>
      </c>
      <c r="J106" s="128">
        <f>SUM(E106*1.035)</f>
        <v>18.853201877678572</v>
      </c>
      <c r="K106" s="77">
        <f>SUM(E106*1.07)</f>
        <v>19.49074976726191</v>
      </c>
      <c r="L106" s="77">
        <f>SUM(E106*1.105)</f>
        <v>20.128297656845241</v>
      </c>
      <c r="M106" s="78">
        <f>SUM(E106*1.14)</f>
        <v>20.765845546428572</v>
      </c>
      <c r="N106" s="78">
        <f>SUM(E106*1.175)</f>
        <v>21.40339343601191</v>
      </c>
      <c r="O106" s="78">
        <f>SUM(E106*1.21)</f>
        <v>22.040941325595242</v>
      </c>
      <c r="P106" s="77">
        <f>SUM(E106*1.245)</f>
        <v>22.678489215178576</v>
      </c>
      <c r="Q106" s="77">
        <f>SUM(E106*1.28)</f>
        <v>23.316037104761907</v>
      </c>
      <c r="R106" s="77">
        <f>SUM(E106*1.315)</f>
        <v>23.953584994345242</v>
      </c>
      <c r="S106" s="77">
        <f>SUM(E106*1.35)</f>
        <v>24.591132883928577</v>
      </c>
      <c r="T106" s="79">
        <f>SUM(E106*1.375)</f>
        <v>25.046524233630954</v>
      </c>
      <c r="U106" s="79">
        <f>SUM(E106*1.4)</f>
        <v>25.501915583333336</v>
      </c>
      <c r="V106" s="79">
        <f>SUM(E106*1.4125)</f>
        <v>25.72961125818453</v>
      </c>
      <c r="W106" s="79">
        <f>SUM(E106*1.425)</f>
        <v>25.957306933035721</v>
      </c>
      <c r="X106" s="79">
        <f>SUM(E106*1.4375)</f>
        <v>26.185002607886908</v>
      </c>
      <c r="Y106" s="79">
        <f>SUM($E106*1.45)</f>
        <v>26.412698282738098</v>
      </c>
      <c r="Z106" s="79">
        <f>SUM($E106*1.4625)</f>
        <v>26.640393957589289</v>
      </c>
      <c r="AA106" s="79">
        <f>SUM($E106*1.475)</f>
        <v>26.868089632440483</v>
      </c>
      <c r="AB106" s="79">
        <f>SUM($E106*1.4875)</f>
        <v>27.095785307291671</v>
      </c>
      <c r="AC106" s="79">
        <f>SUM($E106*1.5)</f>
        <v>27.323480982142861</v>
      </c>
      <c r="AD106" s="80">
        <v>1</v>
      </c>
    </row>
    <row r="107" spans="1:36" ht="12" customHeight="1" x14ac:dyDescent="0.3">
      <c r="A107" s="81">
        <v>2</v>
      </c>
      <c r="B107" s="75">
        <v>31385</v>
      </c>
      <c r="C107" s="75">
        <f t="shared" ref="C107:C136" si="54">C13</f>
        <v>30820</v>
      </c>
      <c r="D107" s="76">
        <f t="shared" si="52"/>
        <v>41856.824945</v>
      </c>
      <c r="E107" s="76">
        <f t="shared" ref="E107:E136" si="55">C107/12*13/2184*$AC$44/100</f>
        <v>18.820196309523809</v>
      </c>
      <c r="F107" s="130">
        <f t="shared" ref="F107:F122" si="56">SUM(E107*0.895)</f>
        <v>16.844075697023808</v>
      </c>
      <c r="G107" s="131">
        <f t="shared" ref="G107:G135" si="57">SUM(E107*0.93)</f>
        <v>17.502782567857142</v>
      </c>
      <c r="H107" s="131">
        <f t="shared" ref="H107:H135" si="58">SUM(E107*0.965)</f>
        <v>18.161489438690474</v>
      </c>
      <c r="I107" s="127">
        <f t="shared" si="53"/>
        <v>18.820196309523809</v>
      </c>
      <c r="J107" s="77">
        <f t="shared" ref="J107:J135" si="59">SUM(E107*1.035)</f>
        <v>19.47890318035714</v>
      </c>
      <c r="K107" s="77">
        <f t="shared" ref="K107:K135" si="60">SUM(E107*1.07)</f>
        <v>20.137610051190475</v>
      </c>
      <c r="L107" s="78">
        <f t="shared" ref="L107:L135" si="61">SUM(E107*1.105)</f>
        <v>20.796316922023809</v>
      </c>
      <c r="M107" s="78">
        <f t="shared" ref="M107:M135" si="62">SUM(E107*1.14)</f>
        <v>21.455023792857141</v>
      </c>
      <c r="N107" s="78">
        <f t="shared" ref="N107:N135" si="63">SUM(E107*1.175)</f>
        <v>22.113730663690475</v>
      </c>
      <c r="O107" s="78">
        <f t="shared" ref="O107:O135" si="64">SUM(E107*1.21)</f>
        <v>22.772437534523807</v>
      </c>
      <c r="P107" s="77">
        <f t="shared" ref="P107:P135" si="65">SUM(E107*1.245)</f>
        <v>23.431144405357145</v>
      </c>
      <c r="Q107" s="77">
        <f t="shared" ref="Q107:Q135" si="66">SUM(E107*1.28)</f>
        <v>24.089851276190476</v>
      </c>
      <c r="R107" s="77">
        <f t="shared" ref="R107:R135" si="67">SUM(E107*1.315)</f>
        <v>24.748558147023807</v>
      </c>
      <c r="S107" s="77">
        <f t="shared" ref="S107:S135" si="68">SUM(E107*1.35)</f>
        <v>25.407265017857142</v>
      </c>
      <c r="T107" s="79">
        <f t="shared" ref="T107:T136" si="69">SUM(E107*1.375)</f>
        <v>25.877769925595238</v>
      </c>
      <c r="U107" s="79">
        <f t="shared" ref="U107:U136" si="70">SUM(E107*1.4)</f>
        <v>26.348274833333331</v>
      </c>
      <c r="V107" s="79">
        <f t="shared" ref="V107:V136" si="71">SUM(E107*1.4125)</f>
        <v>26.583527287202383</v>
      </c>
      <c r="W107" s="79">
        <f t="shared" ref="W107:W136" si="72">SUM(E107*1.425)</f>
        <v>26.818779741071427</v>
      </c>
      <c r="X107" s="79">
        <f t="shared" ref="X107:X136" si="73">SUM(E107*1.4375)</f>
        <v>27.054032194940476</v>
      </c>
      <c r="Y107" s="79">
        <f t="shared" ref="Y107:Y136" si="74">SUM($E107*1.45)</f>
        <v>27.28928464880952</v>
      </c>
      <c r="Z107" s="79">
        <f t="shared" ref="Z107:Z136" si="75">SUM($E107*1.4625)</f>
        <v>27.524537102678568</v>
      </c>
      <c r="AA107" s="79">
        <f t="shared" ref="AA107:AA136" si="76">SUM($E107*1.475)</f>
        <v>27.75978955654762</v>
      </c>
      <c r="AB107" s="79">
        <f t="shared" ref="AB107:AB136" si="77">SUM($E107*1.4875)</f>
        <v>27.995042010416665</v>
      </c>
      <c r="AC107" s="79">
        <f t="shared" ref="AC107:AC136" si="78">SUM($E107*1.5)</f>
        <v>28.230294464285713</v>
      </c>
      <c r="AD107" s="80">
        <v>2</v>
      </c>
    </row>
    <row r="108" spans="1:36" ht="12" customHeight="1" x14ac:dyDescent="0.3">
      <c r="A108" s="81">
        <v>3</v>
      </c>
      <c r="B108" s="75">
        <v>32502</v>
      </c>
      <c r="C108" s="75">
        <f t="shared" si="54"/>
        <v>31917</v>
      </c>
      <c r="D108" s="76">
        <f t="shared" si="52"/>
        <v>43346.519813999999</v>
      </c>
      <c r="E108" s="76">
        <f t="shared" si="55"/>
        <v>19.490078053571427</v>
      </c>
      <c r="F108" s="130">
        <f t="shared" si="56"/>
        <v>17.443619857946427</v>
      </c>
      <c r="G108" s="131">
        <f t="shared" si="57"/>
        <v>18.125772589821427</v>
      </c>
      <c r="H108" s="128">
        <f t="shared" si="58"/>
        <v>18.807925321696427</v>
      </c>
      <c r="I108" s="82">
        <f t="shared" si="53"/>
        <v>19.490078053571427</v>
      </c>
      <c r="J108" s="77">
        <f t="shared" si="59"/>
        <v>20.172230785446427</v>
      </c>
      <c r="K108" s="78">
        <f t="shared" si="60"/>
        <v>20.854383517321427</v>
      </c>
      <c r="L108" s="78">
        <f t="shared" si="61"/>
        <v>21.536536249196427</v>
      </c>
      <c r="M108" s="78">
        <f t="shared" si="62"/>
        <v>22.218688981071423</v>
      </c>
      <c r="N108" s="78">
        <f t="shared" si="63"/>
        <v>22.900841712946427</v>
      </c>
      <c r="O108" s="78">
        <f t="shared" si="64"/>
        <v>23.582994444821427</v>
      </c>
      <c r="P108" s="77">
        <f t="shared" si="65"/>
        <v>24.265147176696427</v>
      </c>
      <c r="Q108" s="77">
        <f t="shared" si="66"/>
        <v>24.947299908571427</v>
      </c>
      <c r="R108" s="77">
        <f t="shared" si="67"/>
        <v>25.629452640446424</v>
      </c>
      <c r="S108" s="77">
        <f t="shared" si="68"/>
        <v>26.311605372321427</v>
      </c>
      <c r="T108" s="79">
        <f t="shared" si="69"/>
        <v>26.798857323660712</v>
      </c>
      <c r="U108" s="79">
        <f t="shared" si="70"/>
        <v>27.286109274999998</v>
      </c>
      <c r="V108" s="79">
        <f t="shared" si="71"/>
        <v>27.529735250669642</v>
      </c>
      <c r="W108" s="79">
        <f t="shared" si="72"/>
        <v>27.773361226339283</v>
      </c>
      <c r="X108" s="79">
        <f t="shared" si="73"/>
        <v>28.016987202008927</v>
      </c>
      <c r="Y108" s="79">
        <f t="shared" si="74"/>
        <v>28.260613177678568</v>
      </c>
      <c r="Z108" s="79">
        <f t="shared" si="75"/>
        <v>28.504239153348209</v>
      </c>
      <c r="AA108" s="79">
        <f t="shared" si="76"/>
        <v>28.747865129017857</v>
      </c>
      <c r="AB108" s="79">
        <f t="shared" si="77"/>
        <v>28.991491104687498</v>
      </c>
      <c r="AC108" s="79">
        <f t="shared" si="78"/>
        <v>29.235117080357142</v>
      </c>
      <c r="AD108" s="80">
        <v>3</v>
      </c>
    </row>
    <row r="109" spans="1:36" ht="12" customHeight="1" x14ac:dyDescent="0.3">
      <c r="A109" s="81">
        <v>4</v>
      </c>
      <c r="B109" s="75">
        <v>33730</v>
      </c>
      <c r="C109" s="75">
        <f t="shared" si="54"/>
        <v>33123</v>
      </c>
      <c r="D109" s="76">
        <f t="shared" si="52"/>
        <v>44984.25061000001</v>
      </c>
      <c r="E109" s="76">
        <f t="shared" si="55"/>
        <v>20.226520517857146</v>
      </c>
      <c r="F109" s="130">
        <f t="shared" si="56"/>
        <v>18.102735863482145</v>
      </c>
      <c r="G109" s="128">
        <f t="shared" si="57"/>
        <v>18.810664081607147</v>
      </c>
      <c r="H109" s="77">
        <f t="shared" si="58"/>
        <v>19.518592299732145</v>
      </c>
      <c r="I109" s="82">
        <f t="shared" si="53"/>
        <v>20.226520517857146</v>
      </c>
      <c r="J109" s="78">
        <f t="shared" si="59"/>
        <v>20.934448735982144</v>
      </c>
      <c r="K109" s="78">
        <f t="shared" si="60"/>
        <v>21.642376954107149</v>
      </c>
      <c r="L109" s="78">
        <f t="shared" si="61"/>
        <v>22.350305172232147</v>
      </c>
      <c r="M109" s="78">
        <f t="shared" si="62"/>
        <v>23.058233390357145</v>
      </c>
      <c r="N109" s="78">
        <f t="shared" si="63"/>
        <v>23.766161608482147</v>
      </c>
      <c r="O109" s="78">
        <f t="shared" si="64"/>
        <v>24.474089826607145</v>
      </c>
      <c r="P109" s="77">
        <f t="shared" si="65"/>
        <v>25.18201804473215</v>
      </c>
      <c r="Q109" s="77">
        <f t="shared" si="66"/>
        <v>25.889946262857148</v>
      </c>
      <c r="R109" s="77">
        <f t="shared" si="67"/>
        <v>26.597874480982146</v>
      </c>
      <c r="S109" s="77">
        <f t="shared" si="68"/>
        <v>27.305802699107151</v>
      </c>
      <c r="T109" s="79">
        <f t="shared" si="69"/>
        <v>27.811465712053575</v>
      </c>
      <c r="U109" s="79">
        <f t="shared" si="70"/>
        <v>28.317128725000003</v>
      </c>
      <c r="V109" s="79">
        <f t="shared" si="71"/>
        <v>28.569960231473221</v>
      </c>
      <c r="W109" s="79">
        <f t="shared" si="72"/>
        <v>28.822791737946435</v>
      </c>
      <c r="X109" s="79">
        <f t="shared" si="73"/>
        <v>29.075623244419649</v>
      </c>
      <c r="Y109" s="79">
        <f t="shared" si="74"/>
        <v>29.32845475089286</v>
      </c>
      <c r="Z109" s="79">
        <f t="shared" si="75"/>
        <v>29.581286257366074</v>
      </c>
      <c r="AA109" s="79">
        <f t="shared" si="76"/>
        <v>29.834117763839291</v>
      </c>
      <c r="AB109" s="79">
        <f t="shared" si="77"/>
        <v>30.086949270312505</v>
      </c>
      <c r="AC109" s="79">
        <f t="shared" si="78"/>
        <v>30.339780776785719</v>
      </c>
      <c r="AD109" s="80">
        <v>4</v>
      </c>
    </row>
    <row r="110" spans="1:36" ht="12" customHeight="1" x14ac:dyDescent="0.3">
      <c r="A110" s="81">
        <v>5</v>
      </c>
      <c r="B110" s="75">
        <v>35073</v>
      </c>
      <c r="C110" s="75">
        <f t="shared" si="54"/>
        <v>34442</v>
      </c>
      <c r="D110" s="76">
        <f t="shared" si="52"/>
        <v>46775.351961</v>
      </c>
      <c r="E110" s="76">
        <f t="shared" si="55"/>
        <v>21.031966297619046</v>
      </c>
      <c r="F110" s="127">
        <f t="shared" si="56"/>
        <v>18.823609836369048</v>
      </c>
      <c r="G110" s="77">
        <f t="shared" si="57"/>
        <v>19.559728656785715</v>
      </c>
      <c r="H110" s="77">
        <f t="shared" si="58"/>
        <v>20.295847477202379</v>
      </c>
      <c r="I110" s="83">
        <f t="shared" si="53"/>
        <v>21.031966297619046</v>
      </c>
      <c r="J110" s="78">
        <f t="shared" si="59"/>
        <v>21.76808511803571</v>
      </c>
      <c r="K110" s="78">
        <f t="shared" si="60"/>
        <v>22.504203938452381</v>
      </c>
      <c r="L110" s="78">
        <f t="shared" si="61"/>
        <v>23.240322758869045</v>
      </c>
      <c r="M110" s="78">
        <f t="shared" si="62"/>
        <v>23.976441579285712</v>
      </c>
      <c r="N110" s="78">
        <f t="shared" si="63"/>
        <v>24.712560399702379</v>
      </c>
      <c r="O110" s="78">
        <f t="shared" si="64"/>
        <v>25.448679220119047</v>
      </c>
      <c r="P110" s="77">
        <f t="shared" si="65"/>
        <v>26.184798040535714</v>
      </c>
      <c r="Q110" s="77">
        <f t="shared" si="66"/>
        <v>26.920916860952381</v>
      </c>
      <c r="R110" s="77">
        <f t="shared" si="67"/>
        <v>27.657035681369045</v>
      </c>
      <c r="S110" s="77">
        <f t="shared" si="68"/>
        <v>28.393154501785716</v>
      </c>
      <c r="T110" s="79">
        <f t="shared" si="69"/>
        <v>28.91895365922619</v>
      </c>
      <c r="U110" s="79">
        <f t="shared" si="70"/>
        <v>29.444752816666664</v>
      </c>
      <c r="V110" s="79">
        <f t="shared" si="71"/>
        <v>29.707652395386905</v>
      </c>
      <c r="W110" s="79">
        <f t="shared" si="72"/>
        <v>29.970551974107142</v>
      </c>
      <c r="X110" s="79">
        <f t="shared" si="73"/>
        <v>30.233451552827379</v>
      </c>
      <c r="Y110" s="79">
        <f t="shared" si="74"/>
        <v>30.496351131547616</v>
      </c>
      <c r="Z110" s="79">
        <f t="shared" si="75"/>
        <v>30.759250710267853</v>
      </c>
      <c r="AA110" s="79">
        <f t="shared" si="76"/>
        <v>31.022150288988094</v>
      </c>
      <c r="AB110" s="79">
        <f t="shared" si="77"/>
        <v>31.285049867708331</v>
      </c>
      <c r="AC110" s="79">
        <f t="shared" si="78"/>
        <v>31.547949446428568</v>
      </c>
      <c r="AD110" s="80">
        <v>5</v>
      </c>
    </row>
    <row r="111" spans="1:36" ht="12" customHeight="1" x14ac:dyDescent="0.3">
      <c r="A111" s="81">
        <v>6</v>
      </c>
      <c r="B111" s="75">
        <v>36516</v>
      </c>
      <c r="C111" s="75">
        <f t="shared" si="54"/>
        <v>35859</v>
      </c>
      <c r="D111" s="76">
        <f t="shared" si="52"/>
        <v>48699.819012</v>
      </c>
      <c r="E111" s="76">
        <f t="shared" si="55"/>
        <v>21.897255660714286</v>
      </c>
      <c r="F111" s="82">
        <f t="shared" si="56"/>
        <v>19.598043816339288</v>
      </c>
      <c r="G111" s="77">
        <f t="shared" si="57"/>
        <v>20.364447764464288</v>
      </c>
      <c r="H111" s="78">
        <f t="shared" si="58"/>
        <v>21.130851712589287</v>
      </c>
      <c r="I111" s="83">
        <f t="shared" si="53"/>
        <v>21.897255660714286</v>
      </c>
      <c r="J111" s="78">
        <f t="shared" si="59"/>
        <v>22.663659608839286</v>
      </c>
      <c r="K111" s="78">
        <f t="shared" si="60"/>
        <v>23.430063556964289</v>
      </c>
      <c r="L111" s="78">
        <f t="shared" si="61"/>
        <v>24.196467505089284</v>
      </c>
      <c r="M111" s="78">
        <f t="shared" si="62"/>
        <v>24.962871453214284</v>
      </c>
      <c r="N111" s="78">
        <f t="shared" si="63"/>
        <v>25.729275401339287</v>
      </c>
      <c r="O111" s="78">
        <f t="shared" si="64"/>
        <v>26.495679349464286</v>
      </c>
      <c r="P111" s="77">
        <f t="shared" si="65"/>
        <v>27.262083297589289</v>
      </c>
      <c r="Q111" s="77">
        <f t="shared" si="66"/>
        <v>28.028487245714288</v>
      </c>
      <c r="R111" s="77">
        <f t="shared" si="67"/>
        <v>28.794891193839284</v>
      </c>
      <c r="S111" s="77">
        <f t="shared" si="68"/>
        <v>29.561295141964287</v>
      </c>
      <c r="T111" s="79">
        <f t="shared" si="69"/>
        <v>30.108726533482145</v>
      </c>
      <c r="U111" s="79">
        <f t="shared" si="70"/>
        <v>30.656157924999999</v>
      </c>
      <c r="V111" s="79">
        <f t="shared" si="71"/>
        <v>30.929873620758933</v>
      </c>
      <c r="W111" s="79">
        <f t="shared" si="72"/>
        <v>31.20358931651786</v>
      </c>
      <c r="X111" s="79">
        <f t="shared" si="73"/>
        <v>31.477305012276787</v>
      </c>
      <c r="Y111" s="79">
        <f t="shared" si="74"/>
        <v>31.751020708035714</v>
      </c>
      <c r="Z111" s="79">
        <f t="shared" si="75"/>
        <v>32.024736403794641</v>
      </c>
      <c r="AA111" s="79">
        <f t="shared" si="76"/>
        <v>32.298452099553572</v>
      </c>
      <c r="AB111" s="79">
        <f t="shared" si="77"/>
        <v>32.572167795312502</v>
      </c>
      <c r="AC111" s="79">
        <f t="shared" si="78"/>
        <v>32.845883491071433</v>
      </c>
      <c r="AD111" s="80">
        <v>6</v>
      </c>
    </row>
    <row r="112" spans="1:36" ht="12" customHeight="1" x14ac:dyDescent="0.3">
      <c r="A112" s="81">
        <v>7</v>
      </c>
      <c r="B112" s="75">
        <v>38119</v>
      </c>
      <c r="C112" s="75">
        <f t="shared" si="54"/>
        <v>37433</v>
      </c>
      <c r="D112" s="76">
        <f t="shared" si="52"/>
        <v>50837.671182999999</v>
      </c>
      <c r="E112" s="76">
        <f t="shared" si="55"/>
        <v>22.858416886904759</v>
      </c>
      <c r="F112" s="82">
        <f t="shared" si="56"/>
        <v>20.45828311377976</v>
      </c>
      <c r="G112" s="78">
        <f t="shared" si="57"/>
        <v>21.258327704821429</v>
      </c>
      <c r="H112" s="78">
        <f t="shared" si="58"/>
        <v>22.058372295863091</v>
      </c>
      <c r="I112" s="83">
        <f t="shared" si="53"/>
        <v>22.858416886904759</v>
      </c>
      <c r="J112" s="78">
        <f t="shared" si="59"/>
        <v>23.658461477946425</v>
      </c>
      <c r="K112" s="78">
        <f t="shared" si="60"/>
        <v>24.458506068988093</v>
      </c>
      <c r="L112" s="78">
        <f t="shared" si="61"/>
        <v>25.258550660029758</v>
      </c>
      <c r="M112" s="78">
        <f t="shared" si="62"/>
        <v>26.058595251071424</v>
      </c>
      <c r="N112" s="78">
        <f t="shared" si="63"/>
        <v>26.858639842113092</v>
      </c>
      <c r="O112" s="78">
        <f t="shared" si="64"/>
        <v>27.658684433154757</v>
      </c>
      <c r="P112" s="77">
        <f t="shared" si="65"/>
        <v>28.45872902419643</v>
      </c>
      <c r="Q112" s="77">
        <f t="shared" si="66"/>
        <v>29.258773615238091</v>
      </c>
      <c r="R112" s="77">
        <f t="shared" si="67"/>
        <v>30.058818206279756</v>
      </c>
      <c r="S112" s="77">
        <f t="shared" si="68"/>
        <v>30.858862797321429</v>
      </c>
      <c r="T112" s="79">
        <f t="shared" si="69"/>
        <v>31.430323219494046</v>
      </c>
      <c r="U112" s="79">
        <f t="shared" si="70"/>
        <v>32.001783641666663</v>
      </c>
      <c r="V112" s="79">
        <f t="shared" si="71"/>
        <v>32.287513852752973</v>
      </c>
      <c r="W112" s="79">
        <f t="shared" si="72"/>
        <v>32.573244063839283</v>
      </c>
      <c r="X112" s="79">
        <f t="shared" si="73"/>
        <v>32.858974274925593</v>
      </c>
      <c r="Y112" s="79">
        <f t="shared" si="74"/>
        <v>33.144704486011904</v>
      </c>
      <c r="Z112" s="79">
        <f t="shared" si="75"/>
        <v>33.430434697098207</v>
      </c>
      <c r="AA112" s="79">
        <f t="shared" si="76"/>
        <v>33.716164908184524</v>
      </c>
      <c r="AB112" s="79">
        <f t="shared" si="77"/>
        <v>34.001895119270827</v>
      </c>
      <c r="AC112" s="79">
        <f t="shared" si="78"/>
        <v>34.287625330357137</v>
      </c>
      <c r="AD112" s="80">
        <v>7</v>
      </c>
    </row>
    <row r="113" spans="1:30" ht="12" customHeight="1" x14ac:dyDescent="0.3">
      <c r="A113" s="81">
        <v>8</v>
      </c>
      <c r="B113" s="75">
        <v>39827</v>
      </c>
      <c r="C113" s="75">
        <f t="shared" si="54"/>
        <v>39110</v>
      </c>
      <c r="D113" s="76">
        <f t="shared" si="52"/>
        <v>53115.557339000006</v>
      </c>
      <c r="E113" s="76">
        <f t="shared" si="55"/>
        <v>23.88247494047619</v>
      </c>
      <c r="F113" s="83">
        <f t="shared" si="56"/>
        <v>21.374815071726189</v>
      </c>
      <c r="G113" s="78">
        <f t="shared" si="57"/>
        <v>22.210701694642857</v>
      </c>
      <c r="H113" s="78">
        <f t="shared" si="58"/>
        <v>23.046588317559522</v>
      </c>
      <c r="I113" s="83">
        <f t="shared" si="53"/>
        <v>23.88247494047619</v>
      </c>
      <c r="J113" s="78">
        <f t="shared" si="59"/>
        <v>24.718361563392854</v>
      </c>
      <c r="K113" s="78">
        <f t="shared" si="60"/>
        <v>25.554248186309525</v>
      </c>
      <c r="L113" s="78">
        <f t="shared" si="61"/>
        <v>26.39013480922619</v>
      </c>
      <c r="M113" s="78">
        <f t="shared" si="62"/>
        <v>27.226021432142854</v>
      </c>
      <c r="N113" s="78">
        <f t="shared" si="63"/>
        <v>28.061908055059522</v>
      </c>
      <c r="O113" s="78">
        <f t="shared" si="64"/>
        <v>28.89779467797619</v>
      </c>
      <c r="P113" s="77">
        <f t="shared" si="65"/>
        <v>29.733681300892858</v>
      </c>
      <c r="Q113" s="77">
        <f t="shared" si="66"/>
        <v>30.569567923809522</v>
      </c>
      <c r="R113" s="77">
        <f t="shared" si="67"/>
        <v>31.405454546726187</v>
      </c>
      <c r="S113" s="77">
        <f t="shared" si="68"/>
        <v>32.241341169642858</v>
      </c>
      <c r="T113" s="79">
        <f t="shared" si="69"/>
        <v>32.838403043154763</v>
      </c>
      <c r="U113" s="79">
        <f t="shared" si="70"/>
        <v>33.43546491666666</v>
      </c>
      <c r="V113" s="79">
        <f t="shared" si="71"/>
        <v>33.73399585342262</v>
      </c>
      <c r="W113" s="79">
        <f t="shared" si="72"/>
        <v>34.032526790178572</v>
      </c>
      <c r="X113" s="79">
        <f t="shared" si="73"/>
        <v>34.331057726934525</v>
      </c>
      <c r="Y113" s="79">
        <f t="shared" si="74"/>
        <v>34.629588663690477</v>
      </c>
      <c r="Z113" s="79">
        <f t="shared" si="75"/>
        <v>34.928119600446422</v>
      </c>
      <c r="AA113" s="79">
        <f t="shared" si="76"/>
        <v>35.226650537202381</v>
      </c>
      <c r="AB113" s="79">
        <f t="shared" si="77"/>
        <v>35.525181473958334</v>
      </c>
      <c r="AC113" s="79">
        <f t="shared" si="78"/>
        <v>35.823712410714286</v>
      </c>
      <c r="AD113" s="80">
        <v>8</v>
      </c>
    </row>
    <row r="114" spans="1:30" ht="12" customHeight="1" x14ac:dyDescent="0.3">
      <c r="A114" s="81">
        <v>9</v>
      </c>
      <c r="B114" s="75">
        <v>41663</v>
      </c>
      <c r="C114" s="75">
        <f t="shared" si="54"/>
        <v>40913</v>
      </c>
      <c r="D114" s="76">
        <f t="shared" si="52"/>
        <v>55564.151591000002</v>
      </c>
      <c r="E114" s="76">
        <f t="shared" si="55"/>
        <v>24.983474744047623</v>
      </c>
      <c r="F114" s="82">
        <f t="shared" si="56"/>
        <v>22.360209895922623</v>
      </c>
      <c r="G114" s="77">
        <f t="shared" si="57"/>
        <v>23.234631511964292</v>
      </c>
      <c r="H114" s="77">
        <f t="shared" si="58"/>
        <v>24.109053128005954</v>
      </c>
      <c r="I114" s="82">
        <f t="shared" si="53"/>
        <v>24.983474744047623</v>
      </c>
      <c r="J114" s="77">
        <f t="shared" si="59"/>
        <v>25.857896360089288</v>
      </c>
      <c r="K114" s="77">
        <f t="shared" si="60"/>
        <v>26.732317976130958</v>
      </c>
      <c r="L114" s="77">
        <f t="shared" si="61"/>
        <v>27.606739592172623</v>
      </c>
      <c r="M114" s="77">
        <f t="shared" si="62"/>
        <v>28.481161208214289</v>
      </c>
      <c r="N114" s="77">
        <f t="shared" si="63"/>
        <v>29.355582824255958</v>
      </c>
      <c r="O114" s="77">
        <f t="shared" si="64"/>
        <v>30.230004440297623</v>
      </c>
      <c r="P114" s="77">
        <f t="shared" si="65"/>
        <v>31.104426056339292</v>
      </c>
      <c r="Q114" s="77">
        <f t="shared" si="66"/>
        <v>31.978847672380958</v>
      </c>
      <c r="R114" s="77">
        <f t="shared" si="67"/>
        <v>32.853269288422624</v>
      </c>
      <c r="S114" s="77">
        <f t="shared" si="68"/>
        <v>33.727690904464296</v>
      </c>
      <c r="T114" s="79">
        <f t="shared" si="69"/>
        <v>34.352277773065481</v>
      </c>
      <c r="U114" s="79">
        <f t="shared" si="70"/>
        <v>34.976864641666673</v>
      </c>
      <c r="V114" s="79">
        <f t="shared" si="71"/>
        <v>35.289158075967272</v>
      </c>
      <c r="W114" s="79">
        <f t="shared" si="72"/>
        <v>35.601451510267864</v>
      </c>
      <c r="X114" s="79">
        <f t="shared" si="73"/>
        <v>35.913744944568457</v>
      </c>
      <c r="Y114" s="79">
        <f t="shared" si="74"/>
        <v>36.226038378869049</v>
      </c>
      <c r="Z114" s="79">
        <f t="shared" si="75"/>
        <v>36.538331813169648</v>
      </c>
      <c r="AA114" s="79">
        <f t="shared" si="76"/>
        <v>36.850625247470248</v>
      </c>
      <c r="AB114" s="79">
        <f t="shared" si="77"/>
        <v>37.16291868177084</v>
      </c>
      <c r="AC114" s="79">
        <f t="shared" si="78"/>
        <v>37.475212116071432</v>
      </c>
      <c r="AD114" s="80">
        <v>9</v>
      </c>
    </row>
    <row r="115" spans="1:30" ht="12" customHeight="1" x14ac:dyDescent="0.3">
      <c r="A115" s="81">
        <v>10</v>
      </c>
      <c r="B115" s="75">
        <v>43630</v>
      </c>
      <c r="C115" s="75">
        <f t="shared" si="54"/>
        <v>42845</v>
      </c>
      <c r="D115" s="76">
        <f t="shared" si="52"/>
        <v>58187.45491</v>
      </c>
      <c r="E115" s="76">
        <f t="shared" si="55"/>
        <v>26.163248244047619</v>
      </c>
      <c r="F115" s="82">
        <f t="shared" si="56"/>
        <v>23.416107178422621</v>
      </c>
      <c r="G115" s="77">
        <f t="shared" si="57"/>
        <v>24.331820866964286</v>
      </c>
      <c r="H115" s="77">
        <f t="shared" si="58"/>
        <v>25.24753455550595</v>
      </c>
      <c r="I115" s="82">
        <f t="shared" si="53"/>
        <v>26.163248244047619</v>
      </c>
      <c r="J115" s="77">
        <f t="shared" si="59"/>
        <v>27.078961932589284</v>
      </c>
      <c r="K115" s="77">
        <f t="shared" si="60"/>
        <v>27.994675621130956</v>
      </c>
      <c r="L115" s="77">
        <f t="shared" si="61"/>
        <v>28.910389309672617</v>
      </c>
      <c r="M115" s="77">
        <f t="shared" si="62"/>
        <v>29.826102998214282</v>
      </c>
      <c r="N115" s="77">
        <f t="shared" si="63"/>
        <v>30.741816686755953</v>
      </c>
      <c r="O115" s="77">
        <f t="shared" si="64"/>
        <v>31.657530375297618</v>
      </c>
      <c r="P115" s="77">
        <f t="shared" si="65"/>
        <v>32.57324406383929</v>
      </c>
      <c r="Q115" s="77">
        <f t="shared" si="66"/>
        <v>33.488957752380955</v>
      </c>
      <c r="R115" s="77">
        <f t="shared" si="67"/>
        <v>34.40467144092262</v>
      </c>
      <c r="S115" s="77">
        <f t="shared" si="68"/>
        <v>35.320385129464285</v>
      </c>
      <c r="T115" s="79">
        <f t="shared" si="69"/>
        <v>35.974466335565474</v>
      </c>
      <c r="U115" s="79">
        <f t="shared" si="70"/>
        <v>36.628547541666663</v>
      </c>
      <c r="V115" s="79">
        <f t="shared" si="71"/>
        <v>36.955588144717261</v>
      </c>
      <c r="W115" s="79">
        <f t="shared" si="72"/>
        <v>37.282628747767859</v>
      </c>
      <c r="X115" s="79">
        <f t="shared" si="73"/>
        <v>37.60966935081845</v>
      </c>
      <c r="Y115" s="79">
        <f t="shared" si="74"/>
        <v>37.936709953869048</v>
      </c>
      <c r="Z115" s="79">
        <f t="shared" si="75"/>
        <v>38.263750556919639</v>
      </c>
      <c r="AA115" s="79">
        <f t="shared" si="76"/>
        <v>38.590791159970237</v>
      </c>
      <c r="AB115" s="79">
        <f t="shared" si="77"/>
        <v>38.917831763020835</v>
      </c>
      <c r="AC115" s="79">
        <f t="shared" si="78"/>
        <v>39.244872366071426</v>
      </c>
      <c r="AD115" s="80">
        <v>10</v>
      </c>
    </row>
    <row r="116" spans="1:30" ht="12" customHeight="1" x14ac:dyDescent="0.3">
      <c r="A116" s="81">
        <v>11</v>
      </c>
      <c r="B116" s="75">
        <v>45731</v>
      </c>
      <c r="C116" s="75">
        <f t="shared" si="54"/>
        <v>44908</v>
      </c>
      <c r="D116" s="76">
        <f t="shared" si="52"/>
        <v>60989.468267000004</v>
      </c>
      <c r="E116" s="76">
        <f t="shared" si="55"/>
        <v>27.423016738095239</v>
      </c>
      <c r="F116" s="82">
        <f t="shared" si="56"/>
        <v>24.543599980595239</v>
      </c>
      <c r="G116" s="77">
        <f t="shared" si="57"/>
        <v>25.503405566428572</v>
      </c>
      <c r="H116" s="77">
        <f t="shared" si="58"/>
        <v>26.463211152261906</v>
      </c>
      <c r="I116" s="82">
        <f t="shared" si="53"/>
        <v>27.423016738095239</v>
      </c>
      <c r="J116" s="77">
        <f t="shared" si="59"/>
        <v>28.382822323928568</v>
      </c>
      <c r="K116" s="77">
        <f t="shared" si="60"/>
        <v>29.342627909761909</v>
      </c>
      <c r="L116" s="77">
        <f t="shared" si="61"/>
        <v>30.302433495595238</v>
      </c>
      <c r="M116" s="77">
        <f t="shared" si="62"/>
        <v>31.262239081428568</v>
      </c>
      <c r="N116" s="77">
        <f t="shared" si="63"/>
        <v>32.222044667261905</v>
      </c>
      <c r="O116" s="77">
        <f t="shared" si="64"/>
        <v>33.181850253095234</v>
      </c>
      <c r="P116" s="77">
        <f t="shared" si="65"/>
        <v>34.141655838928578</v>
      </c>
      <c r="Q116" s="77">
        <f t="shared" si="66"/>
        <v>35.101461424761908</v>
      </c>
      <c r="R116" s="77">
        <f t="shared" si="67"/>
        <v>36.061267010595238</v>
      </c>
      <c r="S116" s="77">
        <f t="shared" si="68"/>
        <v>37.021072596428574</v>
      </c>
      <c r="T116" s="79">
        <f t="shared" si="69"/>
        <v>37.706648014880955</v>
      </c>
      <c r="U116" s="79">
        <f t="shared" si="70"/>
        <v>38.392223433333335</v>
      </c>
      <c r="V116" s="79">
        <f t="shared" si="71"/>
        <v>38.735011142559529</v>
      </c>
      <c r="W116" s="79">
        <f t="shared" si="72"/>
        <v>39.077798851785715</v>
      </c>
      <c r="X116" s="79">
        <f t="shared" si="73"/>
        <v>39.420586561011909</v>
      </c>
      <c r="Y116" s="79">
        <f t="shared" si="74"/>
        <v>39.763374270238096</v>
      </c>
      <c r="Z116" s="79">
        <f t="shared" si="75"/>
        <v>40.106161979464282</v>
      </c>
      <c r="AA116" s="79">
        <f t="shared" si="76"/>
        <v>40.448949688690483</v>
      </c>
      <c r="AB116" s="79">
        <f t="shared" si="77"/>
        <v>40.79173739791667</v>
      </c>
      <c r="AC116" s="79">
        <f t="shared" si="78"/>
        <v>41.134525107142856</v>
      </c>
      <c r="AD116" s="80">
        <v>11</v>
      </c>
    </row>
    <row r="117" spans="1:30" ht="12" customHeight="1" x14ac:dyDescent="0.3">
      <c r="A117" s="81">
        <v>12</v>
      </c>
      <c r="B117" s="75">
        <v>47966</v>
      </c>
      <c r="C117" s="75">
        <f t="shared" si="54"/>
        <v>47103</v>
      </c>
      <c r="D117" s="76">
        <f t="shared" si="52"/>
        <v>63970.191661999997</v>
      </c>
      <c r="E117" s="76">
        <f t="shared" si="55"/>
        <v>28.763390874999999</v>
      </c>
      <c r="F117" s="82">
        <f t="shared" si="56"/>
        <v>25.743234833125001</v>
      </c>
      <c r="G117" s="77">
        <f t="shared" si="57"/>
        <v>26.74995351375</v>
      </c>
      <c r="H117" s="77">
        <f t="shared" si="58"/>
        <v>27.756672194375</v>
      </c>
      <c r="I117" s="82">
        <f t="shared" si="53"/>
        <v>28.763390874999999</v>
      </c>
      <c r="J117" s="77">
        <f t="shared" si="59"/>
        <v>29.770109555624998</v>
      </c>
      <c r="K117" s="77">
        <f t="shared" si="60"/>
        <v>30.776828236250001</v>
      </c>
      <c r="L117" s="77">
        <f t="shared" si="61"/>
        <v>31.783546916874997</v>
      </c>
      <c r="M117" s="77">
        <f t="shared" si="62"/>
        <v>32.790265597499996</v>
      </c>
      <c r="N117" s="77">
        <f t="shared" si="63"/>
        <v>33.796984278125002</v>
      </c>
      <c r="O117" s="77">
        <f t="shared" si="64"/>
        <v>34.803702958749994</v>
      </c>
      <c r="P117" s="77">
        <f t="shared" si="65"/>
        <v>35.810421639375001</v>
      </c>
      <c r="Q117" s="77">
        <f t="shared" si="66"/>
        <v>36.81714032</v>
      </c>
      <c r="R117" s="77">
        <f t="shared" si="67"/>
        <v>37.823859000624999</v>
      </c>
      <c r="S117" s="77">
        <f t="shared" si="68"/>
        <v>38.830577681249999</v>
      </c>
      <c r="T117" s="79">
        <f t="shared" si="69"/>
        <v>39.549662453124995</v>
      </c>
      <c r="U117" s="79">
        <f t="shared" si="70"/>
        <v>40.268747224999998</v>
      </c>
      <c r="V117" s="79">
        <f t="shared" si="71"/>
        <v>40.6282896109375</v>
      </c>
      <c r="W117" s="79">
        <f t="shared" si="72"/>
        <v>40.987831996875002</v>
      </c>
      <c r="X117" s="79">
        <f t="shared" si="73"/>
        <v>41.347374382812497</v>
      </c>
      <c r="Y117" s="79">
        <f t="shared" si="74"/>
        <v>41.706916768749998</v>
      </c>
      <c r="Z117" s="79">
        <f t="shared" si="75"/>
        <v>42.066459154687493</v>
      </c>
      <c r="AA117" s="79">
        <f t="shared" si="76"/>
        <v>42.426001540625002</v>
      </c>
      <c r="AB117" s="79">
        <f t="shared" si="77"/>
        <v>42.785543926562497</v>
      </c>
      <c r="AC117" s="79">
        <f t="shared" si="78"/>
        <v>43.145086312499998</v>
      </c>
      <c r="AD117" s="80">
        <v>12</v>
      </c>
    </row>
    <row r="118" spans="1:30" ht="12" customHeight="1" x14ac:dyDescent="0.3">
      <c r="A118" s="81">
        <v>13</v>
      </c>
      <c r="B118" s="75">
        <v>50342</v>
      </c>
      <c r="C118" s="75">
        <f t="shared" si="54"/>
        <v>49436</v>
      </c>
      <c r="D118" s="76">
        <f t="shared" si="52"/>
        <v>67138.960694000009</v>
      </c>
      <c r="E118" s="76">
        <f t="shared" si="55"/>
        <v>30.188034547619054</v>
      </c>
      <c r="F118" s="82">
        <f t="shared" si="56"/>
        <v>27.018290920119053</v>
      </c>
      <c r="G118" s="77">
        <f t="shared" si="57"/>
        <v>28.074872129285723</v>
      </c>
      <c r="H118" s="77">
        <f t="shared" si="58"/>
        <v>29.131453338452385</v>
      </c>
      <c r="I118" s="82">
        <f t="shared" si="53"/>
        <v>30.188034547619054</v>
      </c>
      <c r="J118" s="77">
        <f t="shared" si="59"/>
        <v>31.24461575678572</v>
      </c>
      <c r="K118" s="77">
        <f t="shared" si="60"/>
        <v>32.301196965952393</v>
      </c>
      <c r="L118" s="77">
        <f t="shared" si="61"/>
        <v>33.357778175119051</v>
      </c>
      <c r="M118" s="77">
        <f t="shared" si="62"/>
        <v>34.414359384285717</v>
      </c>
      <c r="N118" s="77">
        <f t="shared" si="63"/>
        <v>35.47094059345239</v>
      </c>
      <c r="O118" s="77">
        <f t="shared" si="64"/>
        <v>36.527521802619056</v>
      </c>
      <c r="P118" s="77">
        <f t="shared" si="65"/>
        <v>37.584103011785729</v>
      </c>
      <c r="Q118" s="77">
        <f t="shared" si="66"/>
        <v>38.640684220952387</v>
      </c>
      <c r="R118" s="77">
        <f t="shared" si="67"/>
        <v>39.697265430119053</v>
      </c>
      <c r="S118" s="77">
        <f t="shared" si="68"/>
        <v>40.753846639285726</v>
      </c>
      <c r="T118" s="79">
        <f t="shared" si="69"/>
        <v>41.508547502976199</v>
      </c>
      <c r="U118" s="79">
        <f t="shared" si="70"/>
        <v>42.263248366666673</v>
      </c>
      <c r="V118" s="79">
        <f t="shared" si="71"/>
        <v>42.640598798511917</v>
      </c>
      <c r="W118" s="79">
        <f t="shared" si="72"/>
        <v>43.017949230357154</v>
      </c>
      <c r="X118" s="79">
        <f t="shared" si="73"/>
        <v>43.39529966220239</v>
      </c>
      <c r="Y118" s="79">
        <f t="shared" si="74"/>
        <v>43.772650094047627</v>
      </c>
      <c r="Z118" s="79">
        <f t="shared" si="75"/>
        <v>44.150000525892864</v>
      </c>
      <c r="AA118" s="79">
        <f t="shared" si="76"/>
        <v>44.527350957738108</v>
      </c>
      <c r="AB118" s="79">
        <f t="shared" si="77"/>
        <v>44.904701389583344</v>
      </c>
      <c r="AC118" s="79">
        <f t="shared" si="78"/>
        <v>45.282051821428581</v>
      </c>
      <c r="AD118" s="80">
        <v>13</v>
      </c>
    </row>
    <row r="119" spans="1:30" ht="12" customHeight="1" x14ac:dyDescent="0.3">
      <c r="A119" s="81">
        <v>14</v>
      </c>
      <c r="B119" s="75">
        <v>52859</v>
      </c>
      <c r="C119" s="75">
        <f t="shared" si="54"/>
        <v>51908</v>
      </c>
      <c r="D119" s="76">
        <f t="shared" si="52"/>
        <v>70495.775363000008</v>
      </c>
      <c r="E119" s="76">
        <f t="shared" si="55"/>
        <v>31.697558404761907</v>
      </c>
      <c r="F119" s="82">
        <f t="shared" si="56"/>
        <v>28.369314772261905</v>
      </c>
      <c r="G119" s="77">
        <f t="shared" si="57"/>
        <v>29.478729316428574</v>
      </c>
      <c r="H119" s="77">
        <f t="shared" si="58"/>
        <v>30.588143860595238</v>
      </c>
      <c r="I119" s="82">
        <f t="shared" si="53"/>
        <v>31.697558404761907</v>
      </c>
      <c r="J119" s="77">
        <f t="shared" si="59"/>
        <v>32.806972948928568</v>
      </c>
      <c r="K119" s="77">
        <f t="shared" si="60"/>
        <v>33.916387493095243</v>
      </c>
      <c r="L119" s="77">
        <f t="shared" si="61"/>
        <v>35.025802037261904</v>
      </c>
      <c r="M119" s="77">
        <f t="shared" si="62"/>
        <v>36.135216581428573</v>
      </c>
      <c r="N119" s="77">
        <f t="shared" si="63"/>
        <v>37.244631125595241</v>
      </c>
      <c r="O119" s="77">
        <f t="shared" si="64"/>
        <v>38.354045669761909</v>
      </c>
      <c r="P119" s="77">
        <f t="shared" si="65"/>
        <v>39.463460213928578</v>
      </c>
      <c r="Q119" s="77">
        <f t="shared" si="66"/>
        <v>40.572874758095239</v>
      </c>
      <c r="R119" s="77">
        <f t="shared" si="67"/>
        <v>41.682289302261907</v>
      </c>
      <c r="S119" s="77">
        <f t="shared" si="68"/>
        <v>42.791703846428575</v>
      </c>
      <c r="T119" s="79">
        <f t="shared" si="69"/>
        <v>43.584142806547618</v>
      </c>
      <c r="U119" s="79">
        <f t="shared" si="70"/>
        <v>44.376581766666668</v>
      </c>
      <c r="V119" s="79">
        <f t="shared" si="71"/>
        <v>44.772801246726196</v>
      </c>
      <c r="W119" s="79">
        <f t="shared" si="72"/>
        <v>45.169020726785718</v>
      </c>
      <c r="X119" s="79">
        <f t="shared" si="73"/>
        <v>45.565240206845239</v>
      </c>
      <c r="Y119" s="79">
        <f t="shared" si="74"/>
        <v>45.96145968690476</v>
      </c>
      <c r="Z119" s="79">
        <f t="shared" si="75"/>
        <v>46.357679166964289</v>
      </c>
      <c r="AA119" s="79">
        <f t="shared" si="76"/>
        <v>46.753898647023817</v>
      </c>
      <c r="AB119" s="79">
        <f t="shared" si="77"/>
        <v>47.150118127083338</v>
      </c>
      <c r="AC119" s="79">
        <f t="shared" si="78"/>
        <v>47.54633760714286</v>
      </c>
      <c r="AD119" s="80">
        <v>14</v>
      </c>
    </row>
    <row r="120" spans="1:30" ht="12" customHeight="1" x14ac:dyDescent="0.3">
      <c r="A120" s="81">
        <v>15</v>
      </c>
      <c r="B120" s="75">
        <v>55521</v>
      </c>
      <c r="C120" s="75">
        <f t="shared" si="54"/>
        <v>54522</v>
      </c>
      <c r="D120" s="76">
        <f t="shared" si="52"/>
        <v>74045.970297000007</v>
      </c>
      <c r="E120" s="76">
        <f t="shared" si="55"/>
        <v>33.293794392857144</v>
      </c>
      <c r="F120" s="82">
        <f t="shared" si="56"/>
        <v>29.797945981607146</v>
      </c>
      <c r="G120" s="77">
        <f t="shared" si="57"/>
        <v>30.963228785357146</v>
      </c>
      <c r="H120" s="77">
        <f t="shared" si="58"/>
        <v>32.128511589107141</v>
      </c>
      <c r="I120" s="82">
        <f t="shared" si="53"/>
        <v>33.293794392857144</v>
      </c>
      <c r="J120" s="77">
        <f t="shared" si="59"/>
        <v>34.45907719660714</v>
      </c>
      <c r="K120" s="77">
        <f t="shared" si="60"/>
        <v>35.624360000357143</v>
      </c>
      <c r="L120" s="77">
        <f t="shared" si="61"/>
        <v>36.789642804107146</v>
      </c>
      <c r="M120" s="77">
        <f t="shared" si="62"/>
        <v>37.954925607857142</v>
      </c>
      <c r="N120" s="77">
        <f t="shared" si="63"/>
        <v>39.120208411607145</v>
      </c>
      <c r="O120" s="77">
        <f t="shared" si="64"/>
        <v>40.285491215357141</v>
      </c>
      <c r="P120" s="77">
        <f t="shared" si="65"/>
        <v>41.450774019107151</v>
      </c>
      <c r="Q120" s="77">
        <f t="shared" si="66"/>
        <v>42.616056822857146</v>
      </c>
      <c r="R120" s="77">
        <f t="shared" si="67"/>
        <v>43.781339626607142</v>
      </c>
      <c r="S120" s="77">
        <f t="shared" si="68"/>
        <v>44.946622430357145</v>
      </c>
      <c r="T120" s="79">
        <f t="shared" si="69"/>
        <v>45.778967290178571</v>
      </c>
      <c r="U120" s="79">
        <f t="shared" si="70"/>
        <v>46.611312149999996</v>
      </c>
      <c r="V120" s="79">
        <f t="shared" si="71"/>
        <v>47.02748457991072</v>
      </c>
      <c r="W120" s="79">
        <f t="shared" si="72"/>
        <v>47.443657009821429</v>
      </c>
      <c r="X120" s="79">
        <f t="shared" si="73"/>
        <v>47.859829439732145</v>
      </c>
      <c r="Y120" s="79">
        <f t="shared" si="74"/>
        <v>48.276001869642855</v>
      </c>
      <c r="Z120" s="79">
        <f t="shared" si="75"/>
        <v>48.692174299553571</v>
      </c>
      <c r="AA120" s="79">
        <f t="shared" si="76"/>
        <v>49.108346729464287</v>
      </c>
      <c r="AB120" s="79">
        <f t="shared" si="77"/>
        <v>49.524519159375004</v>
      </c>
      <c r="AC120" s="79">
        <f t="shared" si="78"/>
        <v>49.94069158928572</v>
      </c>
      <c r="AD120" s="80">
        <v>15</v>
      </c>
    </row>
    <row r="121" spans="1:30" ht="12" customHeight="1" x14ac:dyDescent="0.3">
      <c r="A121" s="81">
        <v>16</v>
      </c>
      <c r="B121" s="75">
        <v>58330</v>
      </c>
      <c r="C121" s="75">
        <f t="shared" si="54"/>
        <v>57280</v>
      </c>
      <c r="D121" s="76">
        <f t="shared" si="52"/>
        <v>77792.212809999997</v>
      </c>
      <c r="E121" s="76">
        <f t="shared" si="55"/>
        <v>34.977963809523807</v>
      </c>
      <c r="F121" s="82">
        <f t="shared" si="56"/>
        <v>31.305277609523809</v>
      </c>
      <c r="G121" s="77">
        <f t="shared" si="57"/>
        <v>32.52950634285714</v>
      </c>
      <c r="H121" s="77">
        <f t="shared" si="58"/>
        <v>33.753735076190473</v>
      </c>
      <c r="I121" s="82">
        <f t="shared" si="53"/>
        <v>34.977963809523807</v>
      </c>
      <c r="J121" s="77">
        <f t="shared" si="59"/>
        <v>36.202192542857141</v>
      </c>
      <c r="K121" s="77">
        <f t="shared" si="60"/>
        <v>37.426421276190474</v>
      </c>
      <c r="L121" s="77">
        <f t="shared" si="61"/>
        <v>38.650650009523808</v>
      </c>
      <c r="M121" s="77">
        <f t="shared" si="62"/>
        <v>39.874878742857135</v>
      </c>
      <c r="N121" s="77">
        <f t="shared" si="63"/>
        <v>41.099107476190476</v>
      </c>
      <c r="O121" s="77">
        <f t="shared" si="64"/>
        <v>42.323336209523802</v>
      </c>
      <c r="P121" s="77">
        <f t="shared" si="65"/>
        <v>43.547564942857143</v>
      </c>
      <c r="Q121" s="77">
        <f t="shared" si="66"/>
        <v>44.771793676190477</v>
      </c>
      <c r="R121" s="77">
        <f t="shared" si="67"/>
        <v>45.996022409523803</v>
      </c>
      <c r="S121" s="77">
        <f t="shared" si="68"/>
        <v>47.220251142857144</v>
      </c>
      <c r="T121" s="79">
        <f t="shared" si="69"/>
        <v>48.094700238095236</v>
      </c>
      <c r="U121" s="79">
        <f t="shared" si="70"/>
        <v>48.969149333333327</v>
      </c>
      <c r="V121" s="79">
        <f t="shared" si="71"/>
        <v>49.40637388095238</v>
      </c>
      <c r="W121" s="79">
        <f t="shared" si="72"/>
        <v>49.843598428571426</v>
      </c>
      <c r="X121" s="79">
        <f t="shared" si="73"/>
        <v>50.280822976190471</v>
      </c>
      <c r="Y121" s="79">
        <f t="shared" si="74"/>
        <v>50.718047523809517</v>
      </c>
      <c r="Z121" s="79">
        <f t="shared" si="75"/>
        <v>51.155272071428563</v>
      </c>
      <c r="AA121" s="79">
        <f t="shared" si="76"/>
        <v>51.592496619047616</v>
      </c>
      <c r="AB121" s="79">
        <f t="shared" si="77"/>
        <v>52.029721166666661</v>
      </c>
      <c r="AC121" s="79">
        <f t="shared" si="78"/>
        <v>52.466945714285714</v>
      </c>
      <c r="AD121" s="80">
        <v>16</v>
      </c>
    </row>
    <row r="122" spans="1:30" ht="12" customHeight="1" x14ac:dyDescent="0.3">
      <c r="A122" s="81">
        <v>17</v>
      </c>
      <c r="B122" s="75">
        <v>61288</v>
      </c>
      <c r="C122" s="75">
        <f t="shared" si="54"/>
        <v>60185</v>
      </c>
      <c r="D122" s="76">
        <f t="shared" si="52"/>
        <v>81737.170215999999</v>
      </c>
      <c r="E122" s="76">
        <f t="shared" si="55"/>
        <v>36.751898601190476</v>
      </c>
      <c r="F122" s="82">
        <f t="shared" si="56"/>
        <v>32.892949248065477</v>
      </c>
      <c r="G122" s="77">
        <f t="shared" si="57"/>
        <v>34.179265699107141</v>
      </c>
      <c r="H122" s="77">
        <f t="shared" si="58"/>
        <v>35.465582150148805</v>
      </c>
      <c r="I122" s="82">
        <f t="shared" si="53"/>
        <v>36.751898601190476</v>
      </c>
      <c r="J122" s="77">
        <f t="shared" si="59"/>
        <v>38.03821505223214</v>
      </c>
      <c r="K122" s="77">
        <f t="shared" si="60"/>
        <v>39.324531503273811</v>
      </c>
      <c r="L122" s="77">
        <f t="shared" si="61"/>
        <v>40.610847954315474</v>
      </c>
      <c r="M122" s="77">
        <f t="shared" si="62"/>
        <v>41.897164405357138</v>
      </c>
      <c r="N122" s="77">
        <f t="shared" si="63"/>
        <v>43.183480856398809</v>
      </c>
      <c r="O122" s="77">
        <f t="shared" si="64"/>
        <v>44.469797307440473</v>
      </c>
      <c r="P122" s="77">
        <f t="shared" si="65"/>
        <v>45.756113758482144</v>
      </c>
      <c r="Q122" s="77">
        <f t="shared" si="66"/>
        <v>47.042430209523808</v>
      </c>
      <c r="R122" s="77">
        <f t="shared" si="67"/>
        <v>48.328746660565471</v>
      </c>
      <c r="S122" s="77">
        <f t="shared" si="68"/>
        <v>49.615063111607142</v>
      </c>
      <c r="T122" s="79">
        <f t="shared" si="69"/>
        <v>50.533860576636904</v>
      </c>
      <c r="U122" s="79">
        <f t="shared" si="70"/>
        <v>51.452658041666666</v>
      </c>
      <c r="V122" s="79">
        <f t="shared" si="71"/>
        <v>51.912056774181551</v>
      </c>
      <c r="W122" s="79">
        <f t="shared" si="72"/>
        <v>52.371455506696428</v>
      </c>
      <c r="X122" s="79">
        <f t="shared" si="73"/>
        <v>52.830854239211305</v>
      </c>
      <c r="Y122" s="79">
        <f t="shared" si="74"/>
        <v>53.29025297172619</v>
      </c>
      <c r="Z122" s="79">
        <f t="shared" si="75"/>
        <v>53.749651704241067</v>
      </c>
      <c r="AA122" s="79">
        <f t="shared" si="76"/>
        <v>54.209050436755952</v>
      </c>
      <c r="AB122" s="79">
        <f t="shared" si="77"/>
        <v>54.668449169270836</v>
      </c>
      <c r="AC122" s="79">
        <f t="shared" si="78"/>
        <v>55.127847901785714</v>
      </c>
      <c r="AD122" s="80">
        <v>17</v>
      </c>
    </row>
    <row r="123" spans="1:30" ht="12" customHeight="1" x14ac:dyDescent="0.3">
      <c r="A123" s="81">
        <v>18</v>
      </c>
      <c r="B123" s="75">
        <v>64397</v>
      </c>
      <c r="C123" s="75">
        <f t="shared" si="54"/>
        <v>63238</v>
      </c>
      <c r="D123" s="76">
        <f t="shared" si="52"/>
        <v>85883.509829000017</v>
      </c>
      <c r="E123" s="76">
        <f t="shared" si="55"/>
        <v>38.616209416666663</v>
      </c>
      <c r="F123" s="82">
        <f t="shared" ref="F123:F136" si="79">SUM(E123*0.895)</f>
        <v>34.561507427916666</v>
      </c>
      <c r="G123" s="77">
        <f t="shared" si="57"/>
        <v>35.913074757499999</v>
      </c>
      <c r="H123" s="77">
        <f t="shared" si="58"/>
        <v>37.264642087083331</v>
      </c>
      <c r="I123" s="82">
        <f t="shared" si="53"/>
        <v>38.616209416666663</v>
      </c>
      <c r="J123" s="77">
        <f t="shared" si="59"/>
        <v>39.967776746249996</v>
      </c>
      <c r="K123" s="77">
        <f t="shared" si="60"/>
        <v>41.319344075833335</v>
      </c>
      <c r="L123" s="77">
        <f t="shared" si="61"/>
        <v>42.670911405416661</v>
      </c>
      <c r="M123" s="77">
        <f t="shared" si="62"/>
        <v>44.022478734999993</v>
      </c>
      <c r="N123" s="77">
        <f t="shared" si="63"/>
        <v>45.374046064583332</v>
      </c>
      <c r="O123" s="77">
        <f t="shared" si="64"/>
        <v>46.725613394166665</v>
      </c>
      <c r="P123" s="77">
        <f t="shared" si="65"/>
        <v>48.077180723749997</v>
      </c>
      <c r="Q123" s="77">
        <f t="shared" si="66"/>
        <v>49.428748053333329</v>
      </c>
      <c r="R123" s="77">
        <f t="shared" si="67"/>
        <v>50.780315382916662</v>
      </c>
      <c r="S123" s="77">
        <f t="shared" si="68"/>
        <v>52.131882712500001</v>
      </c>
      <c r="T123" s="79">
        <f t="shared" si="69"/>
        <v>53.097287947916662</v>
      </c>
      <c r="U123" s="79">
        <f t="shared" si="70"/>
        <v>54.062693183333323</v>
      </c>
      <c r="V123" s="79">
        <f t="shared" si="71"/>
        <v>54.545395801041664</v>
      </c>
      <c r="W123" s="79">
        <f t="shared" si="72"/>
        <v>55.028098418749998</v>
      </c>
      <c r="X123" s="79">
        <f t="shared" si="73"/>
        <v>55.510801036458332</v>
      </c>
      <c r="Y123" s="79">
        <f t="shared" si="74"/>
        <v>55.993503654166659</v>
      </c>
      <c r="Z123" s="79">
        <f t="shared" si="75"/>
        <v>56.476206271874993</v>
      </c>
      <c r="AA123" s="79">
        <f t="shared" si="76"/>
        <v>56.958908889583334</v>
      </c>
      <c r="AB123" s="79">
        <f t="shared" si="77"/>
        <v>57.441611507291661</v>
      </c>
      <c r="AC123" s="79">
        <f t="shared" si="78"/>
        <v>57.924314124999995</v>
      </c>
      <c r="AD123" s="80">
        <v>18</v>
      </c>
    </row>
    <row r="124" spans="1:30" ht="12" customHeight="1" x14ac:dyDescent="0.3">
      <c r="A124" s="81">
        <v>19</v>
      </c>
      <c r="B124" s="75">
        <v>67663</v>
      </c>
      <c r="C124" s="75">
        <f t="shared" si="54"/>
        <v>66445</v>
      </c>
      <c r="D124" s="76">
        <f t="shared" si="52"/>
        <v>90239.233590999997</v>
      </c>
      <c r="E124" s="76">
        <f t="shared" si="55"/>
        <v>40.574560148809518</v>
      </c>
      <c r="F124" s="82">
        <f t="shared" si="79"/>
        <v>36.314231333184516</v>
      </c>
      <c r="G124" s="77">
        <f t="shared" si="57"/>
        <v>37.734340938392855</v>
      </c>
      <c r="H124" s="77">
        <f t="shared" si="58"/>
        <v>39.154450543601186</v>
      </c>
      <c r="I124" s="82">
        <f t="shared" si="53"/>
        <v>40.574560148809518</v>
      </c>
      <c r="J124" s="77">
        <f t="shared" si="59"/>
        <v>41.994669754017849</v>
      </c>
      <c r="K124" s="77">
        <f t="shared" si="60"/>
        <v>43.414779359226188</v>
      </c>
      <c r="L124" s="77">
        <f t="shared" si="61"/>
        <v>44.834888964434519</v>
      </c>
      <c r="M124" s="77">
        <f t="shared" si="62"/>
        <v>46.254998569642844</v>
      </c>
      <c r="N124" s="77">
        <f t="shared" si="63"/>
        <v>47.675108174851182</v>
      </c>
      <c r="O124" s="77">
        <f t="shared" si="64"/>
        <v>49.095217780059514</v>
      </c>
      <c r="P124" s="77">
        <f t="shared" si="65"/>
        <v>50.515327385267852</v>
      </c>
      <c r="Q124" s="77">
        <f t="shared" si="66"/>
        <v>51.935436990476184</v>
      </c>
      <c r="R124" s="77">
        <f t="shared" si="67"/>
        <v>53.355546595684515</v>
      </c>
      <c r="S124" s="77">
        <f t="shared" si="68"/>
        <v>54.775656200892854</v>
      </c>
      <c r="T124" s="79">
        <f t="shared" si="69"/>
        <v>55.790020204613086</v>
      </c>
      <c r="U124" s="79">
        <f t="shared" si="70"/>
        <v>56.804384208333317</v>
      </c>
      <c r="V124" s="79">
        <f t="shared" si="71"/>
        <v>57.311566210193448</v>
      </c>
      <c r="W124" s="79">
        <f t="shared" si="72"/>
        <v>57.818748212053563</v>
      </c>
      <c r="X124" s="79">
        <f t="shared" si="73"/>
        <v>58.325930213913679</v>
      </c>
      <c r="Y124" s="79">
        <f t="shared" si="74"/>
        <v>58.833112215773795</v>
      </c>
      <c r="Z124" s="79">
        <f t="shared" si="75"/>
        <v>59.340294217633918</v>
      </c>
      <c r="AA124" s="79">
        <f t="shared" si="76"/>
        <v>59.847476219494041</v>
      </c>
      <c r="AB124" s="79">
        <f t="shared" si="77"/>
        <v>60.354658221354157</v>
      </c>
      <c r="AC124" s="79">
        <f t="shared" si="78"/>
        <v>60.861840223214273</v>
      </c>
      <c r="AD124" s="80">
        <v>19</v>
      </c>
    </row>
    <row r="125" spans="1:30" ht="12" customHeight="1" x14ac:dyDescent="0.3">
      <c r="A125" s="81">
        <v>20</v>
      </c>
      <c r="B125" s="75">
        <v>71084</v>
      </c>
      <c r="C125" s="75">
        <f t="shared" si="54"/>
        <v>69804</v>
      </c>
      <c r="D125" s="76">
        <f t="shared" si="52"/>
        <v>94801.674188000019</v>
      </c>
      <c r="E125" s="76">
        <f t="shared" si="55"/>
        <v>42.625729500000006</v>
      </c>
      <c r="F125" s="82">
        <f t="shared" si="79"/>
        <v>38.150027902500007</v>
      </c>
      <c r="G125" s="77">
        <f t="shared" si="57"/>
        <v>39.641928435000004</v>
      </c>
      <c r="H125" s="77">
        <f t="shared" si="58"/>
        <v>41.133828967500001</v>
      </c>
      <c r="I125" s="82">
        <f t="shared" si="53"/>
        <v>42.625729500000006</v>
      </c>
      <c r="J125" s="77">
        <f t="shared" si="59"/>
        <v>44.117630032500003</v>
      </c>
      <c r="K125" s="77">
        <f t="shared" si="60"/>
        <v>45.609530565000007</v>
      </c>
      <c r="L125" s="77">
        <f t="shared" si="61"/>
        <v>47.101431097500004</v>
      </c>
      <c r="M125" s="77">
        <f t="shared" si="62"/>
        <v>48.593331630000002</v>
      </c>
      <c r="N125" s="77">
        <f t="shared" si="63"/>
        <v>50.085232162500006</v>
      </c>
      <c r="O125" s="77">
        <f t="shared" si="64"/>
        <v>51.577132695000003</v>
      </c>
      <c r="P125" s="77">
        <f t="shared" si="65"/>
        <v>53.069033227500015</v>
      </c>
      <c r="Q125" s="77">
        <f t="shared" si="66"/>
        <v>54.560933760000012</v>
      </c>
      <c r="R125" s="77">
        <f t="shared" si="67"/>
        <v>56.052834292500002</v>
      </c>
      <c r="S125" s="77">
        <f t="shared" si="68"/>
        <v>57.544734825000013</v>
      </c>
      <c r="T125" s="79">
        <f t="shared" si="69"/>
        <v>58.610378062500004</v>
      </c>
      <c r="U125" s="79">
        <f t="shared" si="70"/>
        <v>59.676021300000002</v>
      </c>
      <c r="V125" s="79">
        <f t="shared" si="71"/>
        <v>60.208842918750008</v>
      </c>
      <c r="W125" s="79">
        <f t="shared" si="72"/>
        <v>60.741664537500007</v>
      </c>
      <c r="X125" s="79">
        <f t="shared" si="73"/>
        <v>61.274486156250006</v>
      </c>
      <c r="Y125" s="79">
        <f t="shared" si="74"/>
        <v>61.807307775000005</v>
      </c>
      <c r="Z125" s="79">
        <f t="shared" si="75"/>
        <v>62.340129393750004</v>
      </c>
      <c r="AA125" s="79">
        <f t="shared" si="76"/>
        <v>62.87295101250001</v>
      </c>
      <c r="AB125" s="79">
        <f t="shared" si="77"/>
        <v>63.405772631250009</v>
      </c>
      <c r="AC125" s="79">
        <f t="shared" si="78"/>
        <v>63.938594250000008</v>
      </c>
      <c r="AD125" s="80">
        <v>20</v>
      </c>
    </row>
    <row r="126" spans="1:30" ht="12" customHeight="1" x14ac:dyDescent="0.3">
      <c r="A126" s="81">
        <v>21</v>
      </c>
      <c r="B126" s="75">
        <v>74665</v>
      </c>
      <c r="C126" s="75">
        <f t="shared" si="54"/>
        <v>73321</v>
      </c>
      <c r="D126" s="76">
        <f t="shared" si="52"/>
        <v>99577.49990499999</v>
      </c>
      <c r="E126" s="76">
        <f t="shared" si="55"/>
        <v>44.77338136309524</v>
      </c>
      <c r="F126" s="82">
        <f t="shared" si="79"/>
        <v>40.072176319970239</v>
      </c>
      <c r="G126" s="77">
        <f t="shared" si="57"/>
        <v>41.639244667678575</v>
      </c>
      <c r="H126" s="77">
        <f t="shared" si="58"/>
        <v>43.206313015386904</v>
      </c>
      <c r="I126" s="82">
        <f t="shared" si="53"/>
        <v>44.77338136309524</v>
      </c>
      <c r="J126" s="77">
        <f t="shared" si="59"/>
        <v>46.340449710803568</v>
      </c>
      <c r="K126" s="77">
        <f t="shared" si="60"/>
        <v>47.907518058511911</v>
      </c>
      <c r="L126" s="77">
        <f t="shared" si="61"/>
        <v>49.47458640622024</v>
      </c>
      <c r="M126" s="77">
        <f t="shared" si="62"/>
        <v>51.041654753928569</v>
      </c>
      <c r="N126" s="77">
        <f t="shared" si="63"/>
        <v>52.608723101636912</v>
      </c>
      <c r="O126" s="77">
        <f t="shared" si="64"/>
        <v>54.17579144934524</v>
      </c>
      <c r="P126" s="77">
        <f t="shared" si="65"/>
        <v>55.742859797053576</v>
      </c>
      <c r="Q126" s="77">
        <f t="shared" si="66"/>
        <v>57.309928144761905</v>
      </c>
      <c r="R126" s="77">
        <f t="shared" si="67"/>
        <v>58.876996492470241</v>
      </c>
      <c r="S126" s="77">
        <f t="shared" si="68"/>
        <v>60.444064840178577</v>
      </c>
      <c r="T126" s="79">
        <f t="shared" si="69"/>
        <v>61.563399374255951</v>
      </c>
      <c r="U126" s="79">
        <f t="shared" si="70"/>
        <v>62.682733908333333</v>
      </c>
      <c r="V126" s="79">
        <f t="shared" si="71"/>
        <v>63.242401175372031</v>
      </c>
      <c r="W126" s="79">
        <f t="shared" si="72"/>
        <v>63.802068442410722</v>
      </c>
      <c r="X126" s="79">
        <f t="shared" si="73"/>
        <v>64.361735709449405</v>
      </c>
      <c r="Y126" s="79">
        <f t="shared" si="74"/>
        <v>64.921402976488096</v>
      </c>
      <c r="Z126" s="79">
        <f t="shared" si="75"/>
        <v>65.481070243526787</v>
      </c>
      <c r="AA126" s="79">
        <f t="shared" si="76"/>
        <v>66.040737510565478</v>
      </c>
      <c r="AB126" s="79">
        <f t="shared" si="77"/>
        <v>66.600404777604169</v>
      </c>
      <c r="AC126" s="79">
        <f t="shared" si="78"/>
        <v>67.16007204464286</v>
      </c>
      <c r="AD126" s="80">
        <v>21</v>
      </c>
    </row>
    <row r="127" spans="1:30" ht="12" customHeight="1" x14ac:dyDescent="0.3">
      <c r="A127" s="81">
        <v>22</v>
      </c>
      <c r="B127" s="75">
        <v>78408</v>
      </c>
      <c r="C127" s="75">
        <f t="shared" si="54"/>
        <v>76997</v>
      </c>
      <c r="D127" s="76">
        <f t="shared" si="52"/>
        <v>104569.378056</v>
      </c>
      <c r="E127" s="76">
        <f t="shared" si="55"/>
        <v>47.018126386904761</v>
      </c>
      <c r="F127" s="82">
        <f t="shared" si="79"/>
        <v>42.081223116279759</v>
      </c>
      <c r="G127" s="77">
        <f t="shared" si="57"/>
        <v>43.726857539821431</v>
      </c>
      <c r="H127" s="77">
        <f t="shared" si="58"/>
        <v>45.372491963363096</v>
      </c>
      <c r="I127" s="82">
        <f t="shared" si="53"/>
        <v>47.018126386904761</v>
      </c>
      <c r="J127" s="77">
        <f t="shared" si="59"/>
        <v>48.663760810446426</v>
      </c>
      <c r="K127" s="77">
        <f t="shared" si="60"/>
        <v>50.309395233988099</v>
      </c>
      <c r="L127" s="77">
        <f t="shared" si="61"/>
        <v>51.955029657529764</v>
      </c>
      <c r="M127" s="77">
        <f t="shared" si="62"/>
        <v>53.600664081071422</v>
      </c>
      <c r="N127" s="77">
        <f t="shared" si="63"/>
        <v>55.246298504613094</v>
      </c>
      <c r="O127" s="77">
        <f t="shared" si="64"/>
        <v>56.891932928154759</v>
      </c>
      <c r="P127" s="77">
        <f t="shared" si="65"/>
        <v>58.537567351696431</v>
      </c>
      <c r="Q127" s="77">
        <f t="shared" si="66"/>
        <v>60.183201775238096</v>
      </c>
      <c r="R127" s="77">
        <f t="shared" si="67"/>
        <v>61.828836198779761</v>
      </c>
      <c r="S127" s="77">
        <f t="shared" si="68"/>
        <v>63.474470622321434</v>
      </c>
      <c r="T127" s="79">
        <f t="shared" si="69"/>
        <v>64.649923781994048</v>
      </c>
      <c r="U127" s="79">
        <f t="shared" si="70"/>
        <v>65.825376941666661</v>
      </c>
      <c r="V127" s="79">
        <f t="shared" si="71"/>
        <v>66.413103521502975</v>
      </c>
      <c r="W127" s="79">
        <f t="shared" si="72"/>
        <v>67.00083010133929</v>
      </c>
      <c r="X127" s="79">
        <f t="shared" si="73"/>
        <v>67.588556681175589</v>
      </c>
      <c r="Y127" s="79">
        <f t="shared" si="74"/>
        <v>68.176283261011903</v>
      </c>
      <c r="Z127" s="79">
        <f t="shared" si="75"/>
        <v>68.764009840848203</v>
      </c>
      <c r="AA127" s="79">
        <f t="shared" si="76"/>
        <v>69.351736420684531</v>
      </c>
      <c r="AB127" s="79">
        <f t="shared" si="77"/>
        <v>69.939463000520831</v>
      </c>
      <c r="AC127" s="79">
        <f t="shared" si="78"/>
        <v>70.527189580357145</v>
      </c>
      <c r="AD127" s="80">
        <v>22</v>
      </c>
    </row>
    <row r="128" spans="1:30" ht="12" customHeight="1" x14ac:dyDescent="0.3">
      <c r="A128" s="81">
        <v>23</v>
      </c>
      <c r="B128" s="75">
        <v>82315</v>
      </c>
      <c r="C128" s="75">
        <f t="shared" si="54"/>
        <v>80833</v>
      </c>
      <c r="D128" s="76">
        <f t="shared" si="52"/>
        <v>109779.975955</v>
      </c>
      <c r="E128" s="76">
        <f t="shared" si="55"/>
        <v>49.360575220238097</v>
      </c>
      <c r="F128" s="82">
        <f t="shared" si="79"/>
        <v>44.177714822113096</v>
      </c>
      <c r="G128" s="77">
        <f t="shared" si="57"/>
        <v>45.905334954821434</v>
      </c>
      <c r="H128" s="77">
        <f t="shared" si="58"/>
        <v>47.632955087529758</v>
      </c>
      <c r="I128" s="82">
        <f t="shared" si="53"/>
        <v>49.360575220238097</v>
      </c>
      <c r="J128" s="77">
        <f t="shared" si="59"/>
        <v>51.088195352946428</v>
      </c>
      <c r="K128" s="77">
        <f t="shared" si="60"/>
        <v>52.815815485654767</v>
      </c>
      <c r="L128" s="77">
        <f t="shared" si="61"/>
        <v>54.543435618363098</v>
      </c>
      <c r="M128" s="77">
        <f t="shared" si="62"/>
        <v>56.271055751071422</v>
      </c>
      <c r="N128" s="77">
        <f t="shared" si="63"/>
        <v>57.998675883779768</v>
      </c>
      <c r="O128" s="77">
        <f t="shared" si="64"/>
        <v>59.726296016488092</v>
      </c>
      <c r="P128" s="77">
        <f t="shared" si="65"/>
        <v>61.453916149196438</v>
      </c>
      <c r="Q128" s="77">
        <f t="shared" si="66"/>
        <v>63.181536281904762</v>
      </c>
      <c r="R128" s="77">
        <f t="shared" si="67"/>
        <v>64.909156414613093</v>
      </c>
      <c r="S128" s="77">
        <f t="shared" si="68"/>
        <v>66.636776547321432</v>
      </c>
      <c r="T128" s="79">
        <f t="shared" si="69"/>
        <v>67.870790927827386</v>
      </c>
      <c r="U128" s="79">
        <f t="shared" si="70"/>
        <v>69.104805308333326</v>
      </c>
      <c r="V128" s="79">
        <f t="shared" si="71"/>
        <v>69.721812498586317</v>
      </c>
      <c r="W128" s="79">
        <f t="shared" si="72"/>
        <v>70.338819688839294</v>
      </c>
      <c r="X128" s="79">
        <f t="shared" si="73"/>
        <v>70.955826879092271</v>
      </c>
      <c r="Y128" s="79">
        <f t="shared" si="74"/>
        <v>71.572834069345234</v>
      </c>
      <c r="Z128" s="79">
        <f t="shared" si="75"/>
        <v>72.189841259598211</v>
      </c>
      <c r="AA128" s="79">
        <f t="shared" si="76"/>
        <v>72.806848449851202</v>
      </c>
      <c r="AB128" s="79">
        <f t="shared" si="77"/>
        <v>73.423855640104165</v>
      </c>
      <c r="AC128" s="79">
        <f t="shared" si="78"/>
        <v>74.040862830357142</v>
      </c>
      <c r="AD128" s="80">
        <v>23</v>
      </c>
    </row>
    <row r="129" spans="1:30" ht="12" customHeight="1" x14ac:dyDescent="0.3">
      <c r="A129" s="81">
        <v>24</v>
      </c>
      <c r="B129" s="75">
        <v>86387</v>
      </c>
      <c r="C129" s="75">
        <f t="shared" si="54"/>
        <v>84832</v>
      </c>
      <c r="D129" s="76">
        <f t="shared" si="52"/>
        <v>115210.62725900002</v>
      </c>
      <c r="E129" s="76">
        <f t="shared" si="55"/>
        <v>51.802559809523807</v>
      </c>
      <c r="F129" s="82">
        <f t="shared" si="79"/>
        <v>46.363291029523808</v>
      </c>
      <c r="G129" s="77">
        <f t="shared" si="57"/>
        <v>48.176380622857145</v>
      </c>
      <c r="H129" s="77">
        <f t="shared" si="58"/>
        <v>49.989470216190469</v>
      </c>
      <c r="I129" s="82">
        <f t="shared" si="53"/>
        <v>51.802559809523807</v>
      </c>
      <c r="J129" s="77">
        <f t="shared" si="59"/>
        <v>53.615649402857137</v>
      </c>
      <c r="K129" s="77">
        <f t="shared" si="60"/>
        <v>55.428738996190475</v>
      </c>
      <c r="L129" s="77">
        <f t="shared" si="61"/>
        <v>57.241828589523806</v>
      </c>
      <c r="M129" s="77">
        <f t="shared" si="62"/>
        <v>59.054918182857136</v>
      </c>
      <c r="N129" s="77">
        <f t="shared" si="63"/>
        <v>60.868007776190474</v>
      </c>
      <c r="O129" s="77">
        <f t="shared" si="64"/>
        <v>62.681097369523805</v>
      </c>
      <c r="P129" s="77">
        <f t="shared" si="65"/>
        <v>64.494186962857142</v>
      </c>
      <c r="Q129" s="77">
        <f t="shared" si="66"/>
        <v>66.307276556190473</v>
      </c>
      <c r="R129" s="77">
        <f t="shared" si="67"/>
        <v>68.120366149523804</v>
      </c>
      <c r="S129" s="77">
        <f t="shared" si="68"/>
        <v>69.933455742857149</v>
      </c>
      <c r="T129" s="79">
        <f t="shared" si="69"/>
        <v>71.22851973809523</v>
      </c>
      <c r="U129" s="79">
        <f t="shared" si="70"/>
        <v>72.523583733333325</v>
      </c>
      <c r="V129" s="79">
        <f t="shared" si="71"/>
        <v>73.17111573095238</v>
      </c>
      <c r="W129" s="79">
        <f t="shared" si="72"/>
        <v>73.81864772857142</v>
      </c>
      <c r="X129" s="79">
        <f t="shared" si="73"/>
        <v>74.466179726190475</v>
      </c>
      <c r="Y129" s="79">
        <f t="shared" si="74"/>
        <v>75.113711723809516</v>
      </c>
      <c r="Z129" s="79">
        <f t="shared" si="75"/>
        <v>75.761243721428556</v>
      </c>
      <c r="AA129" s="79">
        <f t="shared" si="76"/>
        <v>76.408775719047625</v>
      </c>
      <c r="AB129" s="79">
        <f t="shared" si="77"/>
        <v>77.056307716666666</v>
      </c>
      <c r="AC129" s="79">
        <f t="shared" si="78"/>
        <v>77.703839714285706</v>
      </c>
      <c r="AD129" s="80">
        <v>24</v>
      </c>
    </row>
    <row r="130" spans="1:30" ht="12" customHeight="1" x14ac:dyDescent="0.3">
      <c r="A130" s="81">
        <v>25</v>
      </c>
      <c r="B130" s="75">
        <v>90629</v>
      </c>
      <c r="C130" s="75">
        <f t="shared" si="54"/>
        <v>88998</v>
      </c>
      <c r="D130" s="76">
        <f t="shared" si="52"/>
        <v>120868.00025300002</v>
      </c>
      <c r="E130" s="76">
        <f t="shared" si="55"/>
        <v>54.346522750000005</v>
      </c>
      <c r="F130" s="82">
        <f t="shared" si="79"/>
        <v>48.640137861250004</v>
      </c>
      <c r="G130" s="77">
        <f t="shared" si="57"/>
        <v>50.542266157500009</v>
      </c>
      <c r="H130" s="77">
        <f t="shared" si="58"/>
        <v>52.44439445375</v>
      </c>
      <c r="I130" s="82">
        <f t="shared" si="53"/>
        <v>54.346522750000005</v>
      </c>
      <c r="J130" s="77">
        <f t="shared" si="59"/>
        <v>56.248651046250004</v>
      </c>
      <c r="K130" s="77">
        <f t="shared" si="60"/>
        <v>58.150779342500009</v>
      </c>
      <c r="L130" s="77">
        <f t="shared" si="61"/>
        <v>60.052907638750007</v>
      </c>
      <c r="M130" s="77">
        <f t="shared" si="62"/>
        <v>61.955035934999998</v>
      </c>
      <c r="N130" s="77">
        <f t="shared" si="63"/>
        <v>63.85716423125001</v>
      </c>
      <c r="O130" s="77">
        <f t="shared" si="64"/>
        <v>65.759292527500008</v>
      </c>
      <c r="P130" s="77">
        <f t="shared" si="65"/>
        <v>67.661420823750007</v>
      </c>
      <c r="Q130" s="77">
        <f t="shared" si="66"/>
        <v>69.563549120000005</v>
      </c>
      <c r="R130" s="77">
        <f t="shared" si="67"/>
        <v>71.465677416250003</v>
      </c>
      <c r="S130" s="77">
        <f t="shared" si="68"/>
        <v>73.367805712500015</v>
      </c>
      <c r="T130" s="79">
        <f t="shared" si="69"/>
        <v>74.726468781250006</v>
      </c>
      <c r="U130" s="79">
        <f t="shared" si="70"/>
        <v>76.085131849999996</v>
      </c>
      <c r="V130" s="79">
        <f t="shared" si="71"/>
        <v>76.764463384375006</v>
      </c>
      <c r="W130" s="79">
        <f t="shared" si="72"/>
        <v>77.443794918750015</v>
      </c>
      <c r="X130" s="79">
        <f t="shared" si="73"/>
        <v>78.12312645312501</v>
      </c>
      <c r="Y130" s="79">
        <f t="shared" si="74"/>
        <v>78.802457987500006</v>
      </c>
      <c r="Z130" s="79">
        <f t="shared" si="75"/>
        <v>79.481789521875001</v>
      </c>
      <c r="AA130" s="79">
        <f t="shared" si="76"/>
        <v>80.16112105625001</v>
      </c>
      <c r="AB130" s="79">
        <f t="shared" si="77"/>
        <v>80.840452590625006</v>
      </c>
      <c r="AC130" s="79">
        <f t="shared" si="78"/>
        <v>81.519784125000001</v>
      </c>
      <c r="AD130" s="80">
        <v>25</v>
      </c>
    </row>
    <row r="131" spans="1:30" ht="12" customHeight="1" x14ac:dyDescent="0.3">
      <c r="A131" s="81">
        <v>26</v>
      </c>
      <c r="B131" s="75">
        <v>95041</v>
      </c>
      <c r="C131" s="75">
        <f t="shared" si="54"/>
        <v>93330</v>
      </c>
      <c r="D131" s="76">
        <f t="shared" si="52"/>
        <v>126752.094937</v>
      </c>
      <c r="E131" s="76">
        <f t="shared" si="55"/>
        <v>56.991853392857138</v>
      </c>
      <c r="F131" s="82">
        <f t="shared" si="79"/>
        <v>51.007708786607139</v>
      </c>
      <c r="G131" s="77">
        <f t="shared" si="57"/>
        <v>53.002423655357141</v>
      </c>
      <c r="H131" s="77">
        <f t="shared" si="58"/>
        <v>54.997138524107136</v>
      </c>
      <c r="I131" s="82">
        <f t="shared" si="53"/>
        <v>56.991853392857138</v>
      </c>
      <c r="J131" s="77">
        <f t="shared" si="59"/>
        <v>58.986568261607133</v>
      </c>
      <c r="K131" s="77">
        <f t="shared" si="60"/>
        <v>60.981283130357141</v>
      </c>
      <c r="L131" s="77">
        <f t="shared" si="61"/>
        <v>62.975997999107136</v>
      </c>
      <c r="M131" s="77">
        <f t="shared" si="62"/>
        <v>64.970712867857131</v>
      </c>
      <c r="N131" s="77">
        <f t="shared" si="63"/>
        <v>66.96542773660714</v>
      </c>
      <c r="O131" s="77">
        <f t="shared" si="64"/>
        <v>68.960142605357134</v>
      </c>
      <c r="P131" s="77">
        <f t="shared" si="65"/>
        <v>70.954857474107143</v>
      </c>
      <c r="Q131" s="77">
        <f t="shared" si="66"/>
        <v>72.949572342857138</v>
      </c>
      <c r="R131" s="77">
        <f t="shared" si="67"/>
        <v>74.944287211607133</v>
      </c>
      <c r="S131" s="77">
        <f t="shared" si="68"/>
        <v>76.939002080357142</v>
      </c>
      <c r="T131" s="79">
        <f t="shared" si="69"/>
        <v>78.363798415178564</v>
      </c>
      <c r="U131" s="79">
        <f t="shared" si="70"/>
        <v>79.788594749999987</v>
      </c>
      <c r="V131" s="79">
        <f t="shared" si="71"/>
        <v>80.500992917410713</v>
      </c>
      <c r="W131" s="79">
        <f t="shared" si="72"/>
        <v>81.213391084821424</v>
      </c>
      <c r="X131" s="79">
        <f t="shared" si="73"/>
        <v>81.925789252232136</v>
      </c>
      <c r="Y131" s="79">
        <f t="shared" si="74"/>
        <v>82.638187419642847</v>
      </c>
      <c r="Z131" s="79">
        <f t="shared" si="75"/>
        <v>83.350585587053558</v>
      </c>
      <c r="AA131" s="79">
        <f t="shared" si="76"/>
        <v>84.062983754464284</v>
      </c>
      <c r="AB131" s="79">
        <f t="shared" si="77"/>
        <v>84.775381921874995</v>
      </c>
      <c r="AC131" s="79">
        <f t="shared" si="78"/>
        <v>85.487780089285707</v>
      </c>
      <c r="AD131" s="80">
        <v>26</v>
      </c>
    </row>
    <row r="132" spans="1:30" ht="12" customHeight="1" x14ac:dyDescent="0.3">
      <c r="A132" s="81">
        <v>27</v>
      </c>
      <c r="B132" s="75">
        <v>99627</v>
      </c>
      <c r="C132" s="75">
        <f t="shared" si="54"/>
        <v>97834</v>
      </c>
      <c r="D132" s="76">
        <f t="shared" si="52"/>
        <v>132868.24593900001</v>
      </c>
      <c r="E132" s="76">
        <f t="shared" si="55"/>
        <v>59.742215630952387</v>
      </c>
      <c r="F132" s="82">
        <f t="shared" si="79"/>
        <v>53.469282989702386</v>
      </c>
      <c r="G132" s="77">
        <f t="shared" si="57"/>
        <v>55.560260536785719</v>
      </c>
      <c r="H132" s="77">
        <f t="shared" si="58"/>
        <v>57.651238083869053</v>
      </c>
      <c r="I132" s="82">
        <f t="shared" si="53"/>
        <v>59.742215630952387</v>
      </c>
      <c r="J132" s="77">
        <f t="shared" si="59"/>
        <v>61.833193178035714</v>
      </c>
      <c r="K132" s="77">
        <f t="shared" si="60"/>
        <v>63.924170725119055</v>
      </c>
      <c r="L132" s="77">
        <f t="shared" si="61"/>
        <v>66.015148272202381</v>
      </c>
      <c r="M132" s="77">
        <f t="shared" si="62"/>
        <v>68.106125819285722</v>
      </c>
      <c r="N132" s="77">
        <f t="shared" si="63"/>
        <v>70.197103366369063</v>
      </c>
      <c r="O132" s="77">
        <f t="shared" si="64"/>
        <v>72.28808091345239</v>
      </c>
      <c r="P132" s="77">
        <f t="shared" si="65"/>
        <v>74.379058460535731</v>
      </c>
      <c r="Q132" s="77">
        <f t="shared" si="66"/>
        <v>76.470036007619058</v>
      </c>
      <c r="R132" s="77">
        <f t="shared" si="67"/>
        <v>78.561013554702384</v>
      </c>
      <c r="S132" s="77">
        <f t="shared" si="68"/>
        <v>80.651991101785725</v>
      </c>
      <c r="T132" s="79">
        <f t="shared" si="69"/>
        <v>82.145546492559532</v>
      </c>
      <c r="U132" s="79">
        <f t="shared" si="70"/>
        <v>83.639101883333339</v>
      </c>
      <c r="V132" s="79">
        <f t="shared" si="71"/>
        <v>84.38587957872025</v>
      </c>
      <c r="W132" s="79">
        <f t="shared" si="72"/>
        <v>85.13265727410716</v>
      </c>
      <c r="X132" s="79">
        <f t="shared" si="73"/>
        <v>85.879434969494056</v>
      </c>
      <c r="Y132" s="79">
        <f t="shared" si="74"/>
        <v>86.626212664880953</v>
      </c>
      <c r="Z132" s="79">
        <f t="shared" si="75"/>
        <v>87.372990360267863</v>
      </c>
      <c r="AA132" s="79">
        <f t="shared" si="76"/>
        <v>88.119768055654774</v>
      </c>
      <c r="AB132" s="79">
        <f t="shared" si="77"/>
        <v>88.866545751041684</v>
      </c>
      <c r="AC132" s="79">
        <f t="shared" si="78"/>
        <v>89.613323446428581</v>
      </c>
      <c r="AD132" s="80">
        <v>27</v>
      </c>
    </row>
    <row r="133" spans="1:30" ht="12" customHeight="1" x14ac:dyDescent="0.3">
      <c r="A133" s="81">
        <v>28</v>
      </c>
      <c r="B133" s="75">
        <v>104388</v>
      </c>
      <c r="C133" s="75">
        <f t="shared" si="54"/>
        <v>102509</v>
      </c>
      <c r="D133" s="76">
        <f t="shared" si="52"/>
        <v>139217.78691600001</v>
      </c>
      <c r="E133" s="76">
        <f t="shared" si="55"/>
        <v>62.596998815476191</v>
      </c>
      <c r="F133" s="82">
        <f t="shared" si="79"/>
        <v>56.02431393985119</v>
      </c>
      <c r="G133" s="77">
        <f t="shared" si="57"/>
        <v>58.215208898392859</v>
      </c>
      <c r="H133" s="77">
        <f t="shared" si="58"/>
        <v>60.406103856934521</v>
      </c>
      <c r="I133" s="82">
        <f t="shared" si="53"/>
        <v>62.596998815476191</v>
      </c>
      <c r="J133" s="77">
        <f t="shared" si="59"/>
        <v>64.787893774017846</v>
      </c>
      <c r="K133" s="77">
        <f t="shared" si="60"/>
        <v>66.978788732559522</v>
      </c>
      <c r="L133" s="77">
        <f t="shared" si="61"/>
        <v>69.169683691101184</v>
      </c>
      <c r="M133" s="77">
        <f t="shared" si="62"/>
        <v>71.360578649642846</v>
      </c>
      <c r="N133" s="77">
        <f t="shared" si="63"/>
        <v>73.551473608184523</v>
      </c>
      <c r="O133" s="77">
        <f t="shared" si="64"/>
        <v>75.742368566726185</v>
      </c>
      <c r="P133" s="77">
        <f t="shared" si="65"/>
        <v>77.933263525267861</v>
      </c>
      <c r="Q133" s="77">
        <f t="shared" si="66"/>
        <v>80.124158483809524</v>
      </c>
      <c r="R133" s="77">
        <f t="shared" si="67"/>
        <v>82.315053442351186</v>
      </c>
      <c r="S133" s="77">
        <f t="shared" si="68"/>
        <v>84.505948400892862</v>
      </c>
      <c r="T133" s="79">
        <f t="shared" si="69"/>
        <v>86.07087337127976</v>
      </c>
      <c r="U133" s="79">
        <f t="shared" si="70"/>
        <v>87.635798341666657</v>
      </c>
      <c r="V133" s="79">
        <f t="shared" si="71"/>
        <v>88.41826082686012</v>
      </c>
      <c r="W133" s="79">
        <f t="shared" si="72"/>
        <v>89.200723312053569</v>
      </c>
      <c r="X133" s="79">
        <f t="shared" si="73"/>
        <v>89.983185797247017</v>
      </c>
      <c r="Y133" s="79">
        <f t="shared" si="74"/>
        <v>90.76564828244048</v>
      </c>
      <c r="Z133" s="79">
        <f t="shared" si="75"/>
        <v>91.548110767633929</v>
      </c>
      <c r="AA133" s="79">
        <f t="shared" si="76"/>
        <v>92.330573252827392</v>
      </c>
      <c r="AB133" s="79">
        <f t="shared" si="77"/>
        <v>93.113035738020841</v>
      </c>
      <c r="AC133" s="79">
        <f t="shared" si="78"/>
        <v>93.89549822321429</v>
      </c>
      <c r="AD133" s="80">
        <v>28</v>
      </c>
    </row>
    <row r="134" spans="1:30" ht="12" customHeight="1" x14ac:dyDescent="0.3">
      <c r="A134" s="81">
        <v>29</v>
      </c>
      <c r="B134" s="75">
        <v>109327</v>
      </c>
      <c r="C134" s="75">
        <f t="shared" si="54"/>
        <v>107359</v>
      </c>
      <c r="D134" s="76">
        <f t="shared" si="52"/>
        <v>145804.71883900001</v>
      </c>
      <c r="E134" s="76">
        <f t="shared" si="55"/>
        <v>65.558645541666678</v>
      </c>
      <c r="F134" s="82">
        <f t="shared" si="79"/>
        <v>58.674987759791676</v>
      </c>
      <c r="G134" s="77">
        <f t="shared" si="57"/>
        <v>60.969540353750013</v>
      </c>
      <c r="H134" s="77">
        <f t="shared" si="58"/>
        <v>63.264092947708342</v>
      </c>
      <c r="I134" s="82">
        <f t="shared" si="53"/>
        <v>65.558645541666678</v>
      </c>
      <c r="J134" s="77">
        <f t="shared" si="59"/>
        <v>67.853198135625007</v>
      </c>
      <c r="K134" s="77">
        <f t="shared" si="60"/>
        <v>70.14775072958335</v>
      </c>
      <c r="L134" s="77">
        <f t="shared" si="61"/>
        <v>72.44230332354168</v>
      </c>
      <c r="M134" s="77">
        <f t="shared" si="62"/>
        <v>74.736855917500009</v>
      </c>
      <c r="N134" s="77">
        <f t="shared" si="63"/>
        <v>77.031408511458352</v>
      </c>
      <c r="O134" s="77">
        <f t="shared" si="64"/>
        <v>79.325961105416681</v>
      </c>
      <c r="P134" s="77">
        <f t="shared" si="65"/>
        <v>81.620513699375024</v>
      </c>
      <c r="Q134" s="77">
        <f t="shared" si="66"/>
        <v>83.915066293333354</v>
      </c>
      <c r="R134" s="77">
        <f t="shared" si="67"/>
        <v>86.209618887291683</v>
      </c>
      <c r="S134" s="77">
        <f t="shared" si="68"/>
        <v>88.504171481250026</v>
      </c>
      <c r="T134" s="79">
        <f t="shared" si="69"/>
        <v>90.143137619791688</v>
      </c>
      <c r="U134" s="79">
        <f t="shared" si="70"/>
        <v>91.782103758333349</v>
      </c>
      <c r="V134" s="79">
        <f t="shared" si="71"/>
        <v>92.601586827604194</v>
      </c>
      <c r="W134" s="79">
        <f t="shared" si="72"/>
        <v>93.421069896875025</v>
      </c>
      <c r="X134" s="79">
        <f t="shared" si="73"/>
        <v>94.240552966145856</v>
      </c>
      <c r="Y134" s="79">
        <f t="shared" si="74"/>
        <v>95.060036035416687</v>
      </c>
      <c r="Z134" s="79">
        <f t="shared" si="75"/>
        <v>95.879519104687517</v>
      </c>
      <c r="AA134" s="79">
        <f t="shared" si="76"/>
        <v>96.699002173958363</v>
      </c>
      <c r="AB134" s="79">
        <f t="shared" si="77"/>
        <v>97.518485243229193</v>
      </c>
      <c r="AC134" s="79">
        <f t="shared" si="78"/>
        <v>98.33796831250001</v>
      </c>
      <c r="AD134" s="80">
        <v>29</v>
      </c>
    </row>
    <row r="135" spans="1:30" ht="12" customHeight="1" x14ac:dyDescent="0.3">
      <c r="A135" s="74">
        <v>30</v>
      </c>
      <c r="B135" s="84">
        <v>114444</v>
      </c>
      <c r="C135" s="75">
        <f t="shared" si="54"/>
        <v>112384</v>
      </c>
      <c r="D135" s="85">
        <f t="shared" si="52"/>
        <v>152629.041708</v>
      </c>
      <c r="E135" s="85">
        <f t="shared" si="55"/>
        <v>68.627155809523813</v>
      </c>
      <c r="F135" s="86">
        <f t="shared" si="79"/>
        <v>61.421304449523817</v>
      </c>
      <c r="G135" s="79">
        <f t="shared" si="57"/>
        <v>63.823254902857151</v>
      </c>
      <c r="H135" s="79">
        <f t="shared" si="58"/>
        <v>66.225205356190472</v>
      </c>
      <c r="I135" s="86">
        <f t="shared" si="53"/>
        <v>68.627155809523813</v>
      </c>
      <c r="J135" s="79">
        <f t="shared" si="59"/>
        <v>71.029106262857141</v>
      </c>
      <c r="K135" s="79">
        <f t="shared" si="60"/>
        <v>73.431056716190483</v>
      </c>
      <c r="L135" s="79">
        <f t="shared" si="61"/>
        <v>75.83300716952381</v>
      </c>
      <c r="M135" s="79">
        <f t="shared" si="62"/>
        <v>78.234957622857138</v>
      </c>
      <c r="N135" s="79">
        <f t="shared" si="63"/>
        <v>80.63690807619048</v>
      </c>
      <c r="O135" s="79">
        <f t="shared" si="64"/>
        <v>83.038858529523807</v>
      </c>
      <c r="P135" s="79">
        <f t="shared" si="65"/>
        <v>85.440808982857149</v>
      </c>
      <c r="Q135" s="79">
        <f t="shared" si="66"/>
        <v>87.842759436190477</v>
      </c>
      <c r="R135" s="79">
        <f t="shared" si="67"/>
        <v>90.244709889523804</v>
      </c>
      <c r="S135" s="79">
        <f t="shared" si="68"/>
        <v>92.64666034285716</v>
      </c>
      <c r="T135" s="79">
        <f t="shared" si="69"/>
        <v>94.362339238095245</v>
      </c>
      <c r="U135" s="79">
        <f t="shared" si="70"/>
        <v>96.07801813333333</v>
      </c>
      <c r="V135" s="79">
        <f t="shared" si="71"/>
        <v>96.935857580952387</v>
      </c>
      <c r="W135" s="79">
        <f t="shared" si="72"/>
        <v>97.793697028571444</v>
      </c>
      <c r="X135" s="79">
        <f t="shared" si="73"/>
        <v>98.651536476190486</v>
      </c>
      <c r="Y135" s="79">
        <f t="shared" si="74"/>
        <v>99.509375923809529</v>
      </c>
      <c r="Z135" s="79">
        <f t="shared" si="75"/>
        <v>100.36721537142857</v>
      </c>
      <c r="AA135" s="79">
        <f t="shared" si="76"/>
        <v>101.22505481904763</v>
      </c>
      <c r="AB135" s="79">
        <f t="shared" si="77"/>
        <v>102.08289426666667</v>
      </c>
      <c r="AC135" s="79">
        <f t="shared" si="78"/>
        <v>102.94073371428573</v>
      </c>
      <c r="AD135" s="80">
        <v>30</v>
      </c>
    </row>
    <row r="136" spans="1:30" ht="12" customHeight="1" thickBot="1" x14ac:dyDescent="0.35">
      <c r="A136" s="87">
        <v>31</v>
      </c>
      <c r="B136" s="88">
        <v>119744</v>
      </c>
      <c r="C136" s="89">
        <f t="shared" si="54"/>
        <v>117589</v>
      </c>
      <c r="D136" s="90">
        <f t="shared" si="52"/>
        <v>159697.42380799999</v>
      </c>
      <c r="E136" s="90">
        <f t="shared" si="55"/>
        <v>71.805582863095253</v>
      </c>
      <c r="F136" s="91">
        <f t="shared" si="79"/>
        <v>64.265996662470258</v>
      </c>
      <c r="G136" s="92">
        <f>SUM(E136*0.93)</f>
        <v>66.77919206267859</v>
      </c>
      <c r="H136" s="92">
        <f>SUM(E136*0.965)</f>
        <v>69.292387462886921</v>
      </c>
      <c r="I136" s="91">
        <f>E136</f>
        <v>71.805582863095253</v>
      </c>
      <c r="J136" s="92">
        <f>SUM(E136*1.035)</f>
        <v>74.318778263303585</v>
      </c>
      <c r="K136" s="92">
        <f>SUM(E136*1.07)</f>
        <v>76.831973663511931</v>
      </c>
      <c r="L136" s="92">
        <f>SUM(E136*1.105)</f>
        <v>79.345169063720249</v>
      </c>
      <c r="M136" s="92">
        <f>SUM(E136*1.14)</f>
        <v>81.858364463928581</v>
      </c>
      <c r="N136" s="92">
        <f>SUM(E136*1.175)</f>
        <v>84.371559864136927</v>
      </c>
      <c r="O136" s="92">
        <f>SUM(E136*1.21)</f>
        <v>86.884755264345259</v>
      </c>
      <c r="P136" s="92">
        <f>SUM(E136*1.245)</f>
        <v>89.397950664553605</v>
      </c>
      <c r="Q136" s="92">
        <f>SUM(E136*1.28)</f>
        <v>91.911146064761923</v>
      </c>
      <c r="R136" s="92">
        <f>SUM(E136*1.315)</f>
        <v>94.424341464970254</v>
      </c>
      <c r="S136" s="92">
        <f>SUM(E136*1.35)</f>
        <v>96.9375368651786</v>
      </c>
      <c r="T136" s="93">
        <f t="shared" si="69"/>
        <v>98.73267643675598</v>
      </c>
      <c r="U136" s="93">
        <f t="shared" si="70"/>
        <v>100.52781600833335</v>
      </c>
      <c r="V136" s="93">
        <f t="shared" si="71"/>
        <v>101.42538579412205</v>
      </c>
      <c r="W136" s="93">
        <f t="shared" si="72"/>
        <v>102.32295557991074</v>
      </c>
      <c r="X136" s="93">
        <f t="shared" si="73"/>
        <v>103.22052536569943</v>
      </c>
      <c r="Y136" s="93">
        <f t="shared" si="74"/>
        <v>104.11809515148812</v>
      </c>
      <c r="Z136" s="93">
        <f t="shared" si="75"/>
        <v>105.0156649372768</v>
      </c>
      <c r="AA136" s="93">
        <f t="shared" si="76"/>
        <v>105.9132347230655</v>
      </c>
      <c r="AB136" s="93">
        <f t="shared" si="77"/>
        <v>106.81080450885419</v>
      </c>
      <c r="AC136" s="93">
        <f t="shared" si="78"/>
        <v>107.70837429464288</v>
      </c>
      <c r="AD136" s="94">
        <v>31</v>
      </c>
    </row>
    <row r="137" spans="1:30" ht="10.199999999999999" customHeight="1" thickBot="1" x14ac:dyDescent="0.35">
      <c r="A137" s="55"/>
      <c r="B137" s="56"/>
      <c r="C137" s="56"/>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4"/>
    </row>
    <row r="138" spans="1:30" ht="15" thickBot="1" x14ac:dyDescent="0.35">
      <c r="A138" s="55" t="s">
        <v>40</v>
      </c>
      <c r="B138" s="56"/>
      <c r="C138" s="56"/>
      <c r="D138" s="1"/>
      <c r="E138" s="1"/>
      <c r="F138" s="1"/>
      <c r="G138" s="1"/>
      <c r="H138" s="1"/>
      <c r="I138" s="1"/>
      <c r="J138" s="1"/>
      <c r="K138" s="1"/>
      <c r="L138" s="1"/>
      <c r="M138" s="1"/>
      <c r="R138" s="1"/>
      <c r="S138" s="1"/>
      <c r="T138" s="1"/>
      <c r="U138" s="1"/>
      <c r="V138" s="57">
        <f>V44</f>
        <v>2024</v>
      </c>
      <c r="W138" s="58" t="s">
        <v>41</v>
      </c>
      <c r="X138" s="59"/>
      <c r="Y138" s="59"/>
      <c r="Z138" s="59"/>
      <c r="AA138" s="59"/>
      <c r="AB138" s="59"/>
      <c r="AC138" s="95">
        <f>AC44</f>
        <v>123.10680000000001</v>
      </c>
      <c r="AD138" s="4"/>
    </row>
    <row r="139" spans="1:30" x14ac:dyDescent="0.3">
      <c r="A139" s="55" t="s">
        <v>43</v>
      </c>
      <c r="B139" s="56"/>
      <c r="C139" s="56"/>
      <c r="D139" s="1"/>
      <c r="E139" s="1"/>
      <c r="F139" s="1"/>
      <c r="G139" s="1"/>
      <c r="H139" s="1"/>
      <c r="I139" s="1"/>
      <c r="J139" s="1"/>
      <c r="K139" s="1"/>
      <c r="L139" s="1"/>
      <c r="M139" s="1"/>
      <c r="R139" s="1"/>
      <c r="S139" s="1"/>
      <c r="T139" s="137"/>
      <c r="U139" s="137"/>
      <c r="V139" s="137"/>
      <c r="W139" s="137"/>
      <c r="X139" s="137"/>
      <c r="Y139" s="137"/>
      <c r="Z139" s="137"/>
      <c r="AA139" s="137"/>
      <c r="AB139" s="137"/>
      <c r="AC139" s="137"/>
      <c r="AD139" s="4"/>
    </row>
    <row r="140" spans="1:30" x14ac:dyDescent="0.3">
      <c r="A140" s="55"/>
      <c r="B140" s="56"/>
      <c r="C140" s="122"/>
      <c r="D140" s="1"/>
      <c r="E140" s="1"/>
      <c r="F140" s="1" t="s">
        <v>61</v>
      </c>
      <c r="G140" s="1"/>
      <c r="H140" s="1"/>
      <c r="I140" s="1"/>
      <c r="J140" s="1"/>
      <c r="K140" s="1"/>
      <c r="L140" s="1"/>
      <c r="M140" s="1"/>
      <c r="R140" s="1"/>
      <c r="S140" s="1" t="str">
        <f>S46</f>
        <v>Teuerungsausgleich Monat Mai 2023 gem. Landesindex der Konsumentenpreise (Basis Mai 93=100 Punkte)</v>
      </c>
      <c r="T140" s="1"/>
      <c r="U140" s="1"/>
      <c r="V140" s="1"/>
      <c r="W140" s="64"/>
      <c r="X140" s="1"/>
      <c r="Y140" s="1"/>
      <c r="Z140" s="1"/>
      <c r="AA140" s="1"/>
      <c r="AB140" s="1"/>
      <c r="AC140" s="56">
        <f>AC46</f>
        <v>121.3</v>
      </c>
      <c r="AD140" s="4"/>
    </row>
    <row r="141" spans="1:30" x14ac:dyDescent="0.3">
      <c r="A141" s="55"/>
      <c r="B141" s="56"/>
      <c r="C141" s="65"/>
      <c r="D141" s="1"/>
      <c r="E141" s="1"/>
      <c r="F141" s="1" t="s">
        <v>44</v>
      </c>
      <c r="G141" s="1"/>
      <c r="H141" s="1"/>
      <c r="I141" s="1"/>
      <c r="J141" s="1"/>
      <c r="K141" s="1"/>
      <c r="L141" s="1"/>
      <c r="M141" s="1"/>
      <c r="N141" s="64" t="s">
        <v>1</v>
      </c>
      <c r="P141" s="1"/>
      <c r="Q141" s="1"/>
      <c r="R141" s="1"/>
      <c r="Y141" s="66"/>
      <c r="Z141" s="66"/>
      <c r="AA141" s="66"/>
      <c r="AB141" s="66"/>
      <c r="AC141" s="66"/>
    </row>
  </sheetData>
  <mergeCells count="3">
    <mergeCell ref="T45:AC45"/>
    <mergeCell ref="T92:AC92"/>
    <mergeCell ref="T139:AC139"/>
  </mergeCells>
  <pageMargins left="1.1811023622047245" right="0.78740157480314965" top="0.78740157480314965" bottom="0.78740157480314965" header="0.51181102362204722" footer="0.51181102362204722"/>
  <pageSetup paperSize="9" orientation="portrait" r:id="rId1"/>
  <headerFooter scaleWithDoc="0">
    <oddHeader>&amp;R&amp;G</oddHeader>
    <oddFooter>&amp;L&amp;8&amp;F&amp;R&amp;8&amp;P /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Berechnung_Bruttolohn</vt:lpstr>
      <vt:lpstr>LOHNTAB23</vt:lpstr>
      <vt:lpstr>LOHNTAB24</vt:lpstr>
      <vt:lpstr>Berechnung_Bruttolohn!Druckbereich</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 Reto</dc:creator>
  <cp:lastModifiedBy>Jost Reto</cp:lastModifiedBy>
  <cp:lastPrinted>2023-11-30T07:17:46Z</cp:lastPrinted>
  <dcterms:created xsi:type="dcterms:W3CDTF">2011-06-07T13:38:34Z</dcterms:created>
  <dcterms:modified xsi:type="dcterms:W3CDTF">2024-11-19T14:23:18Z</dcterms:modified>
</cp:coreProperties>
</file>