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mc:AlternateContent xmlns:mc="http://schemas.openxmlformats.org/markup-compatibility/2006">
    <mc:Choice Requires="x15">
      <x15ac:absPath xmlns:x15ac="http://schemas.microsoft.com/office/spreadsheetml/2010/11/ac" url="H:\FPAMT\Lohntabellen\2027\"/>
    </mc:Choice>
  </mc:AlternateContent>
  <xr:revisionPtr revIDLastSave="0" documentId="13_ncr:1_{005676E5-1457-436F-B6FF-A013DB7230A4}" xr6:coauthVersionLast="47" xr6:coauthVersionMax="47" xr10:uidLastSave="{00000000-0000-0000-0000-000000000000}"/>
  <bookViews>
    <workbookView xWindow="57480" yWindow="780" windowWidth="29040" windowHeight="15720" xr2:uid="{00000000-000D-0000-FFFF-FFFF00000000}"/>
  </bookViews>
  <sheets>
    <sheet name="Berechnung_Bruttolohn" sheetId="2" r:id="rId1"/>
    <sheet name="LOHNTAB-ALT" sheetId="5" r:id="rId2"/>
    <sheet name="LOHNTAB-NEU" sheetId="3" r:id="rId3"/>
  </sheets>
  <definedNames>
    <definedName name="_xlnm.Print_Area" localSheetId="0">Berechnung_Bruttolohn!$B$1:$C$26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40" i="3" l="1"/>
  <c r="S140" i="3"/>
  <c r="AC138" i="3"/>
  <c r="V138" i="3"/>
  <c r="AA136" i="3"/>
  <c r="Z136" i="3"/>
  <c r="Y136" i="3"/>
  <c r="X136" i="3"/>
  <c r="W136" i="3"/>
  <c r="U136" i="3"/>
  <c r="Q136" i="3"/>
  <c r="N136" i="3"/>
  <c r="F136" i="3"/>
  <c r="D136" i="3"/>
  <c r="C136" i="3"/>
  <c r="E136" i="3" s="1"/>
  <c r="T136" i="3" s="1"/>
  <c r="AB135" i="3"/>
  <c r="AA135" i="3"/>
  <c r="Y135" i="3"/>
  <c r="V135" i="3"/>
  <c r="U135" i="3"/>
  <c r="T135" i="3"/>
  <c r="L135" i="3"/>
  <c r="K135" i="3"/>
  <c r="J135" i="3"/>
  <c r="H135" i="3"/>
  <c r="E135" i="3"/>
  <c r="D135" i="3"/>
  <c r="C135" i="3"/>
  <c r="O134" i="3"/>
  <c r="E134" i="3"/>
  <c r="D134" i="3"/>
  <c r="C134" i="3"/>
  <c r="V133" i="3"/>
  <c r="U133" i="3"/>
  <c r="T133" i="3"/>
  <c r="R133" i="3"/>
  <c r="Q133" i="3"/>
  <c r="N133" i="3"/>
  <c r="K133" i="3"/>
  <c r="H133" i="3"/>
  <c r="G133" i="3"/>
  <c r="F133" i="3"/>
  <c r="E133" i="3"/>
  <c r="D133" i="3"/>
  <c r="C133" i="3"/>
  <c r="AA132" i="3"/>
  <c r="Y132" i="3"/>
  <c r="X132" i="3"/>
  <c r="W132" i="3"/>
  <c r="U132" i="3"/>
  <c r="S132" i="3"/>
  <c r="R132" i="3"/>
  <c r="Q132" i="3"/>
  <c r="P132" i="3"/>
  <c r="M132" i="3"/>
  <c r="K132" i="3"/>
  <c r="J132" i="3"/>
  <c r="I132" i="3"/>
  <c r="H132" i="3"/>
  <c r="G132" i="3"/>
  <c r="F132" i="3"/>
  <c r="E132" i="3"/>
  <c r="T132" i="3" s="1"/>
  <c r="D132" i="3"/>
  <c r="C132" i="3"/>
  <c r="V131" i="3"/>
  <c r="D131" i="3"/>
  <c r="C131" i="3"/>
  <c r="E131" i="3" s="1"/>
  <c r="AC130" i="3"/>
  <c r="AB130" i="3"/>
  <c r="Y130" i="3"/>
  <c r="W130" i="3"/>
  <c r="U130" i="3"/>
  <c r="S130" i="3"/>
  <c r="R130" i="3"/>
  <c r="Q130" i="3"/>
  <c r="P130" i="3"/>
  <c r="O130" i="3"/>
  <c r="N130" i="3"/>
  <c r="K130" i="3"/>
  <c r="I130" i="3"/>
  <c r="H130" i="3"/>
  <c r="G130" i="3"/>
  <c r="F130" i="3"/>
  <c r="E130" i="3"/>
  <c r="T130" i="3" s="1"/>
  <c r="D130" i="3"/>
  <c r="C130" i="3"/>
  <c r="V129" i="3"/>
  <c r="R129" i="3"/>
  <c r="H129" i="3"/>
  <c r="G129" i="3"/>
  <c r="F129" i="3"/>
  <c r="E129" i="3"/>
  <c r="D129" i="3"/>
  <c r="C129" i="3"/>
  <c r="AC128" i="3"/>
  <c r="AB128" i="3"/>
  <c r="AA128" i="3"/>
  <c r="Z128" i="3"/>
  <c r="U128" i="3"/>
  <c r="S128" i="3"/>
  <c r="R128" i="3"/>
  <c r="Q128" i="3"/>
  <c r="P128" i="3"/>
  <c r="O128" i="3"/>
  <c r="N128" i="3"/>
  <c r="M128" i="3"/>
  <c r="L128" i="3"/>
  <c r="I128" i="3"/>
  <c r="G128" i="3"/>
  <c r="F128" i="3"/>
  <c r="E128" i="3"/>
  <c r="T128" i="3" s="1"/>
  <c r="D128" i="3"/>
  <c r="C128" i="3"/>
  <c r="Y127" i="3"/>
  <c r="V127" i="3"/>
  <c r="T127" i="3"/>
  <c r="R127" i="3"/>
  <c r="K127" i="3"/>
  <c r="F127" i="3"/>
  <c r="E127" i="3"/>
  <c r="D127" i="3"/>
  <c r="C127" i="3"/>
  <c r="AC126" i="3"/>
  <c r="AB126" i="3"/>
  <c r="AA126" i="3"/>
  <c r="Z126" i="3"/>
  <c r="X126" i="3"/>
  <c r="S126" i="3"/>
  <c r="R126" i="3"/>
  <c r="Q126" i="3"/>
  <c r="P126" i="3"/>
  <c r="O126" i="3"/>
  <c r="N126" i="3"/>
  <c r="M126" i="3"/>
  <c r="L126" i="3"/>
  <c r="K126" i="3"/>
  <c r="J126" i="3"/>
  <c r="G126" i="3"/>
  <c r="E126" i="3"/>
  <c r="U126" i="3" s="1"/>
  <c r="D126" i="3"/>
  <c r="C126" i="3"/>
  <c r="Z125" i="3"/>
  <c r="Y125" i="3"/>
  <c r="X125" i="3"/>
  <c r="W125" i="3"/>
  <c r="R125" i="3"/>
  <c r="Q125" i="3"/>
  <c r="P125" i="3"/>
  <c r="N125" i="3"/>
  <c r="K125" i="3"/>
  <c r="J125" i="3"/>
  <c r="I125" i="3"/>
  <c r="F125" i="3"/>
  <c r="D125" i="3"/>
  <c r="C125" i="3"/>
  <c r="E125" i="3" s="1"/>
  <c r="AB124" i="3"/>
  <c r="AA124" i="3"/>
  <c r="Z124" i="3"/>
  <c r="X124" i="3"/>
  <c r="S124" i="3"/>
  <c r="Q124" i="3"/>
  <c r="P124" i="3"/>
  <c r="O124" i="3"/>
  <c r="N124" i="3"/>
  <c r="M124" i="3"/>
  <c r="K124" i="3"/>
  <c r="J124" i="3"/>
  <c r="E124" i="3"/>
  <c r="D124" i="3"/>
  <c r="C124" i="3"/>
  <c r="AC123" i="3"/>
  <c r="AB123" i="3"/>
  <c r="AA123" i="3"/>
  <c r="Z123" i="3"/>
  <c r="Y123" i="3"/>
  <c r="X123" i="3"/>
  <c r="W123" i="3"/>
  <c r="V123" i="3"/>
  <c r="U123" i="3"/>
  <c r="R123" i="3"/>
  <c r="P123" i="3"/>
  <c r="O123" i="3"/>
  <c r="N123" i="3"/>
  <c r="M123" i="3"/>
  <c r="L123" i="3"/>
  <c r="K123" i="3"/>
  <c r="J123" i="3"/>
  <c r="I123" i="3"/>
  <c r="H123" i="3"/>
  <c r="G123" i="3"/>
  <c r="E123" i="3"/>
  <c r="T123" i="3" s="1"/>
  <c r="D123" i="3"/>
  <c r="C123" i="3"/>
  <c r="AC122" i="3"/>
  <c r="X122" i="3"/>
  <c r="W122" i="3"/>
  <c r="V122" i="3"/>
  <c r="U122" i="3"/>
  <c r="T122" i="3"/>
  <c r="Q122" i="3"/>
  <c r="N122" i="3"/>
  <c r="M122" i="3"/>
  <c r="L122" i="3"/>
  <c r="J122" i="3"/>
  <c r="G122" i="3"/>
  <c r="F122" i="3"/>
  <c r="D122" i="3"/>
  <c r="C122" i="3"/>
  <c r="E122" i="3" s="1"/>
  <c r="Y121" i="3"/>
  <c r="X121" i="3"/>
  <c r="W121" i="3"/>
  <c r="U121" i="3"/>
  <c r="Q121" i="3"/>
  <c r="P121" i="3"/>
  <c r="N121" i="3"/>
  <c r="M121" i="3"/>
  <c r="L121" i="3"/>
  <c r="K121" i="3"/>
  <c r="I121" i="3"/>
  <c r="E121" i="3"/>
  <c r="D121" i="3"/>
  <c r="C121" i="3"/>
  <c r="AC120" i="3"/>
  <c r="AA120" i="3"/>
  <c r="Z120" i="3"/>
  <c r="Y120" i="3"/>
  <c r="X120" i="3"/>
  <c r="W120" i="3"/>
  <c r="U120" i="3"/>
  <c r="T120" i="3"/>
  <c r="S120" i="3"/>
  <c r="J120" i="3"/>
  <c r="I120" i="3"/>
  <c r="H120" i="3"/>
  <c r="G120" i="3"/>
  <c r="E120" i="3"/>
  <c r="D120" i="3"/>
  <c r="C120" i="3"/>
  <c r="AB119" i="3"/>
  <c r="X119" i="3"/>
  <c r="W119" i="3"/>
  <c r="V119" i="3"/>
  <c r="K119" i="3"/>
  <c r="D119" i="3"/>
  <c r="C119" i="3"/>
  <c r="E119" i="3" s="1"/>
  <c r="AB118" i="3"/>
  <c r="T118" i="3"/>
  <c r="S118" i="3"/>
  <c r="R118" i="3"/>
  <c r="Q118" i="3"/>
  <c r="P118" i="3"/>
  <c r="O118" i="3"/>
  <c r="M118" i="3"/>
  <c r="K118" i="3"/>
  <c r="J118" i="3"/>
  <c r="H118" i="3"/>
  <c r="E118" i="3"/>
  <c r="D118" i="3"/>
  <c r="C118" i="3"/>
  <c r="AB117" i="3"/>
  <c r="AA117" i="3"/>
  <c r="X117" i="3"/>
  <c r="W117" i="3"/>
  <c r="V117" i="3"/>
  <c r="R117" i="3"/>
  <c r="Q117" i="3"/>
  <c r="N117" i="3"/>
  <c r="D117" i="3"/>
  <c r="C117" i="3"/>
  <c r="E117" i="3" s="1"/>
  <c r="E116" i="3"/>
  <c r="D116" i="3"/>
  <c r="C116" i="3"/>
  <c r="D115" i="3"/>
  <c r="C115" i="3"/>
  <c r="E115" i="3" s="1"/>
  <c r="Z114" i="3"/>
  <c r="Q114" i="3"/>
  <c r="O114" i="3"/>
  <c r="N114" i="3"/>
  <c r="G114" i="3"/>
  <c r="D114" i="3"/>
  <c r="C114" i="3"/>
  <c r="E114" i="3" s="1"/>
  <c r="S113" i="3"/>
  <c r="R113" i="3"/>
  <c r="Q113" i="3"/>
  <c r="P113" i="3"/>
  <c r="O113" i="3"/>
  <c r="M113" i="3"/>
  <c r="L113" i="3"/>
  <c r="D113" i="3"/>
  <c r="C113" i="3"/>
  <c r="E113" i="3" s="1"/>
  <c r="AC112" i="3"/>
  <c r="AB112" i="3"/>
  <c r="AA112" i="3"/>
  <c r="Z112" i="3"/>
  <c r="Y112" i="3"/>
  <c r="X112" i="3"/>
  <c r="W112" i="3"/>
  <c r="V112" i="3"/>
  <c r="S112" i="3"/>
  <c r="Q112" i="3"/>
  <c r="P112" i="3"/>
  <c r="O112" i="3"/>
  <c r="N112" i="3"/>
  <c r="M112" i="3"/>
  <c r="L112" i="3"/>
  <c r="K112" i="3"/>
  <c r="J112" i="3"/>
  <c r="I112" i="3"/>
  <c r="H112" i="3"/>
  <c r="G112" i="3"/>
  <c r="E112" i="3"/>
  <c r="R112" i="3" s="1"/>
  <c r="D112" i="3"/>
  <c r="C112" i="3"/>
  <c r="AB111" i="3"/>
  <c r="AA111" i="3"/>
  <c r="Z111" i="3"/>
  <c r="Y111" i="3"/>
  <c r="X111" i="3"/>
  <c r="V111" i="3"/>
  <c r="U111" i="3"/>
  <c r="T111" i="3"/>
  <c r="R111" i="3"/>
  <c r="P111" i="3"/>
  <c r="N111" i="3"/>
  <c r="K111" i="3"/>
  <c r="J111" i="3"/>
  <c r="I111" i="3"/>
  <c r="H111" i="3"/>
  <c r="G111" i="3"/>
  <c r="F111" i="3"/>
  <c r="D111" i="3"/>
  <c r="C111" i="3"/>
  <c r="E111" i="3" s="1"/>
  <c r="D110" i="3"/>
  <c r="C110" i="3"/>
  <c r="E110" i="3" s="1"/>
  <c r="AC109" i="3"/>
  <c r="AB109" i="3"/>
  <c r="Z109" i="3"/>
  <c r="W109" i="3"/>
  <c r="V109" i="3"/>
  <c r="S109" i="3"/>
  <c r="N109" i="3"/>
  <c r="M109" i="3"/>
  <c r="K109" i="3"/>
  <c r="I109" i="3"/>
  <c r="H109" i="3"/>
  <c r="G109" i="3"/>
  <c r="F109" i="3"/>
  <c r="E109" i="3"/>
  <c r="D109" i="3"/>
  <c r="C109" i="3"/>
  <c r="AC108" i="3"/>
  <c r="X108" i="3"/>
  <c r="U108" i="3"/>
  <c r="T108" i="3"/>
  <c r="S108" i="3"/>
  <c r="R108" i="3"/>
  <c r="Q108" i="3"/>
  <c r="O108" i="3"/>
  <c r="N108" i="3"/>
  <c r="M108" i="3"/>
  <c r="L108" i="3"/>
  <c r="K108" i="3"/>
  <c r="F108" i="3"/>
  <c r="E108" i="3"/>
  <c r="V108" i="3" s="1"/>
  <c r="D108" i="3"/>
  <c r="C108" i="3"/>
  <c r="D107" i="3"/>
  <c r="C107" i="3"/>
  <c r="E107" i="3" s="1"/>
  <c r="AC106" i="3"/>
  <c r="Y106" i="3"/>
  <c r="D106" i="3"/>
  <c r="C106" i="3"/>
  <c r="E106" i="3" s="1"/>
  <c r="A97" i="3"/>
  <c r="AC93" i="3"/>
  <c r="S93" i="3"/>
  <c r="AC91" i="3"/>
  <c r="V91" i="3"/>
  <c r="D89" i="3"/>
  <c r="C89" i="3"/>
  <c r="E89" i="3" s="1"/>
  <c r="AC88" i="3"/>
  <c r="AB88" i="3"/>
  <c r="AA88" i="3"/>
  <c r="Z88" i="3"/>
  <c r="Y88" i="3"/>
  <c r="X88" i="3"/>
  <c r="W88" i="3"/>
  <c r="V88" i="3"/>
  <c r="U88" i="3"/>
  <c r="S88" i="3"/>
  <c r="P88" i="3"/>
  <c r="O88" i="3"/>
  <c r="N88" i="3"/>
  <c r="M88" i="3"/>
  <c r="L88" i="3"/>
  <c r="K88" i="3"/>
  <c r="J88" i="3"/>
  <c r="I88" i="3"/>
  <c r="H88" i="3"/>
  <c r="G88" i="3"/>
  <c r="F88" i="3"/>
  <c r="E88" i="3"/>
  <c r="R88" i="3" s="1"/>
  <c r="D88" i="3"/>
  <c r="C88" i="3"/>
  <c r="AB87" i="3"/>
  <c r="AA87" i="3"/>
  <c r="Z87" i="3"/>
  <c r="Y87" i="3"/>
  <c r="X87" i="3"/>
  <c r="V87" i="3"/>
  <c r="I87" i="3"/>
  <c r="E87" i="3"/>
  <c r="D87" i="3"/>
  <c r="C87" i="3"/>
  <c r="AC86" i="3"/>
  <c r="Y86" i="3"/>
  <c r="W86" i="3"/>
  <c r="U86" i="3"/>
  <c r="T86" i="3"/>
  <c r="S86" i="3"/>
  <c r="R86" i="3"/>
  <c r="Q86" i="3"/>
  <c r="N86" i="3"/>
  <c r="L86" i="3"/>
  <c r="K86" i="3"/>
  <c r="H86" i="3"/>
  <c r="G86" i="3"/>
  <c r="F86" i="3"/>
  <c r="E86" i="3"/>
  <c r="V86" i="3" s="1"/>
  <c r="D86" i="3"/>
  <c r="C86" i="3"/>
  <c r="X85" i="3"/>
  <c r="W85" i="3"/>
  <c r="R85" i="3"/>
  <c r="E85" i="3"/>
  <c r="D85" i="3"/>
  <c r="C85" i="3"/>
  <c r="D84" i="3"/>
  <c r="C84" i="3"/>
  <c r="E84" i="3" s="1"/>
  <c r="Q83" i="3"/>
  <c r="P83" i="3"/>
  <c r="O83" i="3"/>
  <c r="N83" i="3"/>
  <c r="L83" i="3"/>
  <c r="E83" i="3"/>
  <c r="AC83" i="3" s="1"/>
  <c r="D83" i="3"/>
  <c r="C83" i="3"/>
  <c r="W82" i="3"/>
  <c r="U82" i="3"/>
  <c r="T82" i="3"/>
  <c r="O82" i="3"/>
  <c r="H82" i="3"/>
  <c r="E82" i="3"/>
  <c r="F82" i="3" s="1"/>
  <c r="D82" i="3"/>
  <c r="C82" i="3"/>
  <c r="AC81" i="3"/>
  <c r="AA81" i="3"/>
  <c r="U81" i="3"/>
  <c r="Q81" i="3"/>
  <c r="P81" i="3"/>
  <c r="N81" i="3"/>
  <c r="L81" i="3"/>
  <c r="J81" i="3"/>
  <c r="H81" i="3"/>
  <c r="E81" i="3"/>
  <c r="D81" i="3"/>
  <c r="C81" i="3"/>
  <c r="D80" i="3"/>
  <c r="C80" i="3"/>
  <c r="E80" i="3" s="1"/>
  <c r="D79" i="3"/>
  <c r="C79" i="3"/>
  <c r="E79" i="3" s="1"/>
  <c r="AC78" i="3"/>
  <c r="AB78" i="3"/>
  <c r="AA78" i="3"/>
  <c r="Z78" i="3"/>
  <c r="Y78" i="3"/>
  <c r="X78" i="3"/>
  <c r="W78" i="3"/>
  <c r="U78" i="3"/>
  <c r="S78" i="3"/>
  <c r="Q78" i="3"/>
  <c r="P78" i="3"/>
  <c r="O78" i="3"/>
  <c r="N78" i="3"/>
  <c r="M78" i="3"/>
  <c r="L78" i="3"/>
  <c r="K78" i="3"/>
  <c r="J78" i="3"/>
  <c r="I78" i="3"/>
  <c r="G78" i="3"/>
  <c r="F78" i="3"/>
  <c r="E78" i="3"/>
  <c r="R78" i="3" s="1"/>
  <c r="D78" i="3"/>
  <c r="C78" i="3"/>
  <c r="Z77" i="3"/>
  <c r="Y77" i="3"/>
  <c r="X77" i="3"/>
  <c r="W77" i="3"/>
  <c r="V77" i="3"/>
  <c r="S77" i="3"/>
  <c r="R77" i="3"/>
  <c r="M77" i="3"/>
  <c r="E77" i="3"/>
  <c r="D77" i="3"/>
  <c r="C77" i="3"/>
  <c r="E76" i="3"/>
  <c r="D76" i="3"/>
  <c r="C76" i="3"/>
  <c r="D75" i="3"/>
  <c r="C75" i="3"/>
  <c r="E75" i="3" s="1"/>
  <c r="AC74" i="3"/>
  <c r="D74" i="3"/>
  <c r="C74" i="3"/>
  <c r="E74" i="3" s="1"/>
  <c r="AC73" i="3"/>
  <c r="AB73" i="3"/>
  <c r="AA73" i="3"/>
  <c r="Z73" i="3"/>
  <c r="Y73" i="3"/>
  <c r="X73" i="3"/>
  <c r="W73" i="3"/>
  <c r="T73" i="3"/>
  <c r="R73" i="3"/>
  <c r="P73" i="3"/>
  <c r="O73" i="3"/>
  <c r="N73" i="3"/>
  <c r="M73" i="3"/>
  <c r="L73" i="3"/>
  <c r="K73" i="3"/>
  <c r="J73" i="3"/>
  <c r="I73" i="3"/>
  <c r="H73" i="3"/>
  <c r="G73" i="3"/>
  <c r="E73" i="3"/>
  <c r="D73" i="3"/>
  <c r="C73" i="3"/>
  <c r="AC72" i="3"/>
  <c r="AB72" i="3"/>
  <c r="AA72" i="3"/>
  <c r="Z72" i="3"/>
  <c r="Y72" i="3"/>
  <c r="X72" i="3"/>
  <c r="U72" i="3"/>
  <c r="N72" i="3"/>
  <c r="M72" i="3"/>
  <c r="L72" i="3"/>
  <c r="K72" i="3"/>
  <c r="J72" i="3"/>
  <c r="I72" i="3"/>
  <c r="H72" i="3"/>
  <c r="G72" i="3"/>
  <c r="F72" i="3"/>
  <c r="E72" i="3"/>
  <c r="V72" i="3" s="1"/>
  <c r="D72" i="3"/>
  <c r="C72" i="3"/>
  <c r="D71" i="3"/>
  <c r="C71" i="3"/>
  <c r="E71" i="3" s="1"/>
  <c r="AC70" i="3"/>
  <c r="AA70" i="3"/>
  <c r="X70" i="3"/>
  <c r="W70" i="3"/>
  <c r="U70" i="3"/>
  <c r="R70" i="3"/>
  <c r="Q70" i="3"/>
  <c r="P70" i="3"/>
  <c r="O70" i="3"/>
  <c r="M70" i="3"/>
  <c r="L70" i="3"/>
  <c r="I70" i="3"/>
  <c r="H70" i="3"/>
  <c r="G70" i="3"/>
  <c r="F70" i="3"/>
  <c r="E70" i="3"/>
  <c r="T70" i="3" s="1"/>
  <c r="D70" i="3"/>
  <c r="C70" i="3"/>
  <c r="D69" i="3"/>
  <c r="C69" i="3"/>
  <c r="E69" i="3" s="1"/>
  <c r="AC68" i="3"/>
  <c r="AB68" i="3"/>
  <c r="AA68" i="3"/>
  <c r="Y68" i="3"/>
  <c r="X68" i="3"/>
  <c r="W68" i="3"/>
  <c r="R68" i="3"/>
  <c r="Q68" i="3"/>
  <c r="P68" i="3"/>
  <c r="O68" i="3"/>
  <c r="N68" i="3"/>
  <c r="M68" i="3"/>
  <c r="K68" i="3"/>
  <c r="J68" i="3"/>
  <c r="I68" i="3"/>
  <c r="H68" i="3"/>
  <c r="G68" i="3"/>
  <c r="F68" i="3"/>
  <c r="D68" i="3"/>
  <c r="C68" i="3"/>
  <c r="E68" i="3" s="1"/>
  <c r="AA67" i="3"/>
  <c r="Z67" i="3"/>
  <c r="X67" i="3"/>
  <c r="W67" i="3"/>
  <c r="U67" i="3"/>
  <c r="T67" i="3"/>
  <c r="O67" i="3"/>
  <c r="J67" i="3"/>
  <c r="G67" i="3"/>
  <c r="D67" i="3"/>
  <c r="C67" i="3"/>
  <c r="E67" i="3" s="1"/>
  <c r="R66" i="3"/>
  <c r="Q66" i="3"/>
  <c r="P66" i="3"/>
  <c r="L66" i="3"/>
  <c r="K66" i="3"/>
  <c r="D66" i="3"/>
  <c r="C66" i="3"/>
  <c r="E66" i="3" s="1"/>
  <c r="Y66" i="3" s="1"/>
  <c r="Q65" i="3"/>
  <c r="M65" i="3"/>
  <c r="L65" i="3"/>
  <c r="H65" i="3"/>
  <c r="G65" i="3"/>
  <c r="D65" i="3"/>
  <c r="C65" i="3"/>
  <c r="E65" i="3" s="1"/>
  <c r="AC65" i="3" s="1"/>
  <c r="D64" i="3"/>
  <c r="C64" i="3"/>
  <c r="E64" i="3" s="1"/>
  <c r="E63" i="3"/>
  <c r="D63" i="3"/>
  <c r="C63" i="3"/>
  <c r="E62" i="3"/>
  <c r="D62" i="3"/>
  <c r="C62" i="3"/>
  <c r="AC61" i="3"/>
  <c r="Z61" i="3"/>
  <c r="Y61" i="3"/>
  <c r="X61" i="3"/>
  <c r="W61" i="3"/>
  <c r="V61" i="3"/>
  <c r="T61" i="3"/>
  <c r="R61" i="3"/>
  <c r="Q61" i="3"/>
  <c r="P61" i="3"/>
  <c r="O61" i="3"/>
  <c r="N61" i="3"/>
  <c r="K61" i="3"/>
  <c r="J61" i="3"/>
  <c r="I61" i="3"/>
  <c r="H61" i="3"/>
  <c r="G61" i="3"/>
  <c r="F61" i="3"/>
  <c r="D61" i="3"/>
  <c r="C61" i="3"/>
  <c r="E61" i="3" s="1"/>
  <c r="AA60" i="3"/>
  <c r="Z60" i="3"/>
  <c r="W60" i="3"/>
  <c r="V60" i="3"/>
  <c r="U60" i="3"/>
  <c r="S60" i="3"/>
  <c r="H60" i="3"/>
  <c r="E60" i="3"/>
  <c r="D60" i="3"/>
  <c r="C60" i="3"/>
  <c r="AC59" i="3"/>
  <c r="AB59" i="3"/>
  <c r="AA59" i="3"/>
  <c r="Z59" i="3"/>
  <c r="Y59" i="3"/>
  <c r="U59" i="3"/>
  <c r="T59" i="3"/>
  <c r="S59" i="3"/>
  <c r="R59" i="3"/>
  <c r="P59" i="3"/>
  <c r="O59" i="3"/>
  <c r="N59" i="3"/>
  <c r="M59" i="3"/>
  <c r="L59" i="3"/>
  <c r="K59" i="3"/>
  <c r="J59" i="3"/>
  <c r="I59" i="3"/>
  <c r="F59" i="3"/>
  <c r="E59" i="3"/>
  <c r="D59" i="3"/>
  <c r="C59" i="3"/>
  <c r="A50" i="3"/>
  <c r="AD48" i="3"/>
  <c r="AD95" i="3" s="1"/>
  <c r="AA42" i="3"/>
  <c r="Y42" i="3"/>
  <c r="X42" i="3"/>
  <c r="S42" i="3"/>
  <c r="N42" i="3"/>
  <c r="M42" i="3"/>
  <c r="L42" i="3"/>
  <c r="K42" i="3"/>
  <c r="J42" i="3"/>
  <c r="E42" i="3"/>
  <c r="AC42" i="3" s="1"/>
  <c r="D42" i="3"/>
  <c r="AC41" i="3"/>
  <c r="AB41" i="3"/>
  <c r="AA41" i="3"/>
  <c r="Z41" i="3"/>
  <c r="Y41" i="3"/>
  <c r="X41" i="3"/>
  <c r="W41" i="3"/>
  <c r="V41" i="3"/>
  <c r="U41" i="3"/>
  <c r="S41" i="3"/>
  <c r="R41" i="3"/>
  <c r="Q41" i="3"/>
  <c r="O41" i="3"/>
  <c r="N41" i="3"/>
  <c r="M41" i="3"/>
  <c r="L41" i="3"/>
  <c r="K41" i="3"/>
  <c r="J41" i="3"/>
  <c r="I41" i="3"/>
  <c r="H41" i="3"/>
  <c r="G41" i="3"/>
  <c r="F41" i="3"/>
  <c r="E41" i="3"/>
  <c r="P41" i="3" s="1"/>
  <c r="D41" i="3"/>
  <c r="AC40" i="3"/>
  <c r="AA40" i="3"/>
  <c r="Z40" i="3"/>
  <c r="Y40" i="3"/>
  <c r="X40" i="3"/>
  <c r="W40" i="3"/>
  <c r="T40" i="3"/>
  <c r="S40" i="3"/>
  <c r="R40" i="3"/>
  <c r="Q40" i="3"/>
  <c r="O40" i="3"/>
  <c r="M40" i="3"/>
  <c r="L40" i="3"/>
  <c r="K40" i="3"/>
  <c r="J40" i="3"/>
  <c r="I40" i="3"/>
  <c r="H40" i="3"/>
  <c r="G40" i="3"/>
  <c r="E40" i="3"/>
  <c r="D40" i="3"/>
  <c r="AC39" i="3"/>
  <c r="AB39" i="3"/>
  <c r="Y39" i="3"/>
  <c r="X39" i="3"/>
  <c r="W39" i="3"/>
  <c r="U39" i="3"/>
  <c r="T39" i="3"/>
  <c r="Q39" i="3"/>
  <c r="M39" i="3"/>
  <c r="J39" i="3"/>
  <c r="I39" i="3"/>
  <c r="H39" i="3"/>
  <c r="E39" i="3"/>
  <c r="D39" i="3"/>
  <c r="AA38" i="3"/>
  <c r="U38" i="3"/>
  <c r="T38" i="3"/>
  <c r="S38" i="3"/>
  <c r="R38" i="3"/>
  <c r="Q38" i="3"/>
  <c r="O38" i="3"/>
  <c r="N38" i="3"/>
  <c r="E38" i="3"/>
  <c r="D38" i="3"/>
  <c r="AC37" i="3"/>
  <c r="AB37" i="3"/>
  <c r="AA37" i="3"/>
  <c r="Z37" i="3"/>
  <c r="Y37" i="3"/>
  <c r="X37" i="3"/>
  <c r="W37" i="3"/>
  <c r="T37" i="3"/>
  <c r="P37" i="3"/>
  <c r="O37" i="3"/>
  <c r="N37" i="3"/>
  <c r="M37" i="3"/>
  <c r="L37" i="3"/>
  <c r="K37" i="3"/>
  <c r="J37" i="3"/>
  <c r="I37" i="3"/>
  <c r="G37" i="3"/>
  <c r="F37" i="3"/>
  <c r="E37" i="3"/>
  <c r="S37" i="3" s="1"/>
  <c r="D37" i="3"/>
  <c r="Y36" i="3"/>
  <c r="X36" i="3"/>
  <c r="W36" i="3"/>
  <c r="V36" i="3"/>
  <c r="U36" i="3"/>
  <c r="M36" i="3"/>
  <c r="E36" i="3"/>
  <c r="D36" i="3"/>
  <c r="AB35" i="3"/>
  <c r="AA35" i="3"/>
  <c r="X35" i="3"/>
  <c r="T35" i="3"/>
  <c r="S35" i="3"/>
  <c r="Q35" i="3"/>
  <c r="O35" i="3"/>
  <c r="M35" i="3"/>
  <c r="E35" i="3"/>
  <c r="D35" i="3"/>
  <c r="AC34" i="3"/>
  <c r="AB34" i="3"/>
  <c r="AA34" i="3"/>
  <c r="Z34" i="3"/>
  <c r="Y34" i="3"/>
  <c r="X34" i="3"/>
  <c r="W34" i="3"/>
  <c r="V34" i="3"/>
  <c r="U34" i="3"/>
  <c r="S34" i="3"/>
  <c r="R34" i="3"/>
  <c r="Q34" i="3"/>
  <c r="O34" i="3"/>
  <c r="N34" i="3"/>
  <c r="M34" i="3"/>
  <c r="L34" i="3"/>
  <c r="K34" i="3"/>
  <c r="J34" i="3"/>
  <c r="I34" i="3"/>
  <c r="H34" i="3"/>
  <c r="G34" i="3"/>
  <c r="F34" i="3"/>
  <c r="E34" i="3"/>
  <c r="P34" i="3" s="1"/>
  <c r="D34" i="3"/>
  <c r="Z33" i="3"/>
  <c r="Y33" i="3"/>
  <c r="X33" i="3"/>
  <c r="W33" i="3"/>
  <c r="U33" i="3"/>
  <c r="T33" i="3"/>
  <c r="Q33" i="3"/>
  <c r="L33" i="3"/>
  <c r="K33" i="3"/>
  <c r="J33" i="3"/>
  <c r="I33" i="3"/>
  <c r="H33" i="3"/>
  <c r="F33" i="3"/>
  <c r="E33" i="3"/>
  <c r="D33" i="3"/>
  <c r="AB32" i="3"/>
  <c r="W32" i="3"/>
  <c r="V32" i="3"/>
  <c r="U32" i="3"/>
  <c r="T32" i="3"/>
  <c r="S32" i="3"/>
  <c r="Q32" i="3"/>
  <c r="P32" i="3"/>
  <c r="M32" i="3"/>
  <c r="H32" i="3"/>
  <c r="G32" i="3"/>
  <c r="F32" i="3"/>
  <c r="E32" i="3"/>
  <c r="D32" i="3"/>
  <c r="AB31" i="3"/>
  <c r="AA31" i="3"/>
  <c r="W31" i="3"/>
  <c r="S31" i="3"/>
  <c r="R31" i="3"/>
  <c r="Q31" i="3"/>
  <c r="P31" i="3"/>
  <c r="O31" i="3"/>
  <c r="M31" i="3"/>
  <c r="L31" i="3"/>
  <c r="H31" i="3"/>
  <c r="E31" i="3"/>
  <c r="AC31" i="3" s="1"/>
  <c r="D31" i="3"/>
  <c r="AC30" i="3"/>
  <c r="AB30" i="3"/>
  <c r="AA30" i="3"/>
  <c r="Z30" i="3"/>
  <c r="Y30" i="3"/>
  <c r="X30" i="3"/>
  <c r="W30" i="3"/>
  <c r="U30" i="3"/>
  <c r="S30" i="3"/>
  <c r="P30" i="3"/>
  <c r="O30" i="3"/>
  <c r="N30" i="3"/>
  <c r="M30" i="3"/>
  <c r="L30" i="3"/>
  <c r="K30" i="3"/>
  <c r="J30" i="3"/>
  <c r="I30" i="3"/>
  <c r="G30" i="3"/>
  <c r="F30" i="3"/>
  <c r="E30" i="3"/>
  <c r="R30" i="3" s="1"/>
  <c r="D30" i="3"/>
  <c r="Z29" i="3"/>
  <c r="Y29" i="3"/>
  <c r="X29" i="3"/>
  <c r="W29" i="3"/>
  <c r="V29" i="3"/>
  <c r="S29" i="3"/>
  <c r="R29" i="3"/>
  <c r="O29" i="3"/>
  <c r="K29" i="3"/>
  <c r="J29" i="3"/>
  <c r="I29" i="3"/>
  <c r="H29" i="3"/>
  <c r="G29" i="3"/>
  <c r="E29" i="3"/>
  <c r="D29" i="3"/>
  <c r="AC28" i="3"/>
  <c r="Z28" i="3"/>
  <c r="E28" i="3"/>
  <c r="D28" i="3"/>
  <c r="AC27" i="3"/>
  <c r="AB27" i="3"/>
  <c r="AA27" i="3"/>
  <c r="Z27" i="3"/>
  <c r="W27" i="3"/>
  <c r="S27" i="3"/>
  <c r="R27" i="3"/>
  <c r="Q27" i="3"/>
  <c r="O27" i="3"/>
  <c r="N27" i="3"/>
  <c r="M27" i="3"/>
  <c r="L27" i="3"/>
  <c r="K27" i="3"/>
  <c r="H27" i="3"/>
  <c r="E27" i="3"/>
  <c r="P27" i="3" s="1"/>
  <c r="D27" i="3"/>
  <c r="AC26" i="3"/>
  <c r="AA26" i="3"/>
  <c r="Z26" i="3"/>
  <c r="Y26" i="3"/>
  <c r="X26" i="3"/>
  <c r="W26" i="3"/>
  <c r="V26" i="3"/>
  <c r="U26" i="3"/>
  <c r="S26" i="3"/>
  <c r="P26" i="3"/>
  <c r="O26" i="3"/>
  <c r="M26" i="3"/>
  <c r="L26" i="3"/>
  <c r="K26" i="3"/>
  <c r="J26" i="3"/>
  <c r="I26" i="3"/>
  <c r="H26" i="3"/>
  <c r="G26" i="3"/>
  <c r="F26" i="3"/>
  <c r="E26" i="3"/>
  <c r="R26" i="3" s="1"/>
  <c r="D26" i="3"/>
  <c r="Y25" i="3"/>
  <c r="X25" i="3"/>
  <c r="W25" i="3"/>
  <c r="V25" i="3"/>
  <c r="U25" i="3"/>
  <c r="S25" i="3"/>
  <c r="R25" i="3"/>
  <c r="O25" i="3"/>
  <c r="J25" i="3"/>
  <c r="I25" i="3"/>
  <c r="H25" i="3"/>
  <c r="G25" i="3"/>
  <c r="F25" i="3"/>
  <c r="E25" i="3"/>
  <c r="D25" i="3"/>
  <c r="AC24" i="3"/>
  <c r="Z24" i="3"/>
  <c r="U24" i="3"/>
  <c r="T24" i="3"/>
  <c r="S24" i="3"/>
  <c r="R24" i="3"/>
  <c r="O24" i="3"/>
  <c r="E24" i="3"/>
  <c r="D24" i="3"/>
  <c r="AC23" i="3"/>
  <c r="AB23" i="3"/>
  <c r="AA23" i="3"/>
  <c r="Z23" i="3"/>
  <c r="Y23" i="3"/>
  <c r="X23" i="3"/>
  <c r="W23" i="3"/>
  <c r="U23" i="3"/>
  <c r="S23" i="3"/>
  <c r="R23" i="3"/>
  <c r="Q23" i="3"/>
  <c r="P23" i="3"/>
  <c r="O23" i="3"/>
  <c r="N23" i="3"/>
  <c r="M23" i="3"/>
  <c r="L23" i="3"/>
  <c r="K23" i="3"/>
  <c r="J23" i="3"/>
  <c r="I23" i="3"/>
  <c r="G23" i="3"/>
  <c r="F23" i="3"/>
  <c r="E23" i="3"/>
  <c r="D23" i="3"/>
  <c r="Y22" i="3"/>
  <c r="X22" i="3"/>
  <c r="W22" i="3"/>
  <c r="V22" i="3"/>
  <c r="U22" i="3"/>
  <c r="Q22" i="3"/>
  <c r="M22" i="3"/>
  <c r="L22" i="3"/>
  <c r="J22" i="3"/>
  <c r="I22" i="3"/>
  <c r="E22" i="3"/>
  <c r="D22" i="3"/>
  <c r="X21" i="3"/>
  <c r="W21" i="3"/>
  <c r="V21" i="3"/>
  <c r="U21" i="3"/>
  <c r="T21" i="3"/>
  <c r="S21" i="3"/>
  <c r="M21" i="3"/>
  <c r="E21" i="3"/>
  <c r="D21" i="3"/>
  <c r="AC20" i="3"/>
  <c r="AB20" i="3"/>
  <c r="Y20" i="3"/>
  <c r="U20" i="3"/>
  <c r="T20" i="3"/>
  <c r="Q20" i="3"/>
  <c r="E20" i="3"/>
  <c r="D20" i="3"/>
  <c r="AC19" i="3"/>
  <c r="AA19" i="3"/>
  <c r="Z19" i="3"/>
  <c r="Y19" i="3"/>
  <c r="X19" i="3"/>
  <c r="W19" i="3"/>
  <c r="V19" i="3"/>
  <c r="U19" i="3"/>
  <c r="S19" i="3"/>
  <c r="R19" i="3"/>
  <c r="Q19" i="3"/>
  <c r="P19" i="3"/>
  <c r="O19" i="3"/>
  <c r="M19" i="3"/>
  <c r="L19" i="3"/>
  <c r="K19" i="3"/>
  <c r="J19" i="3"/>
  <c r="I19" i="3"/>
  <c r="H19" i="3"/>
  <c r="G19" i="3"/>
  <c r="F19" i="3"/>
  <c r="E19" i="3"/>
  <c r="D19" i="3"/>
  <c r="X18" i="3"/>
  <c r="W18" i="3"/>
  <c r="V18" i="3"/>
  <c r="U18" i="3"/>
  <c r="T18" i="3"/>
  <c r="Q18" i="3"/>
  <c r="J18" i="3"/>
  <c r="E18" i="3"/>
  <c r="D18" i="3"/>
  <c r="AB17" i="3"/>
  <c r="W17" i="3"/>
  <c r="V17" i="3"/>
  <c r="U17" i="3"/>
  <c r="T17" i="3"/>
  <c r="Q17" i="3"/>
  <c r="E17" i="3"/>
  <c r="D17" i="3"/>
  <c r="AC16" i="3"/>
  <c r="AB16" i="3"/>
  <c r="AA16" i="3"/>
  <c r="X16" i="3"/>
  <c r="S16" i="3"/>
  <c r="R16" i="3"/>
  <c r="Q16" i="3"/>
  <c r="P16" i="3"/>
  <c r="O16" i="3"/>
  <c r="N16" i="3"/>
  <c r="M16" i="3"/>
  <c r="L16" i="3"/>
  <c r="I16" i="3"/>
  <c r="E16" i="3"/>
  <c r="D16" i="3"/>
  <c r="AC15" i="3"/>
  <c r="AB15" i="3"/>
  <c r="AA15" i="3"/>
  <c r="Z15" i="3"/>
  <c r="Y15" i="3"/>
  <c r="X15" i="3"/>
  <c r="W15" i="3"/>
  <c r="S15" i="3"/>
  <c r="P15" i="3"/>
  <c r="O15" i="3"/>
  <c r="N15" i="3"/>
  <c r="M15" i="3"/>
  <c r="L15" i="3"/>
  <c r="K15" i="3"/>
  <c r="J15" i="3"/>
  <c r="I15" i="3"/>
  <c r="H15" i="3"/>
  <c r="E15" i="3"/>
  <c r="R15" i="3" s="1"/>
  <c r="D15" i="3"/>
  <c r="Z14" i="3"/>
  <c r="X14" i="3"/>
  <c r="W14" i="3"/>
  <c r="V14" i="3"/>
  <c r="U14" i="3"/>
  <c r="T14" i="3"/>
  <c r="S14" i="3"/>
  <c r="O14" i="3"/>
  <c r="K14" i="3"/>
  <c r="J14" i="3"/>
  <c r="I14" i="3"/>
  <c r="H14" i="3"/>
  <c r="G14" i="3"/>
  <c r="F14" i="3"/>
  <c r="E14" i="3"/>
  <c r="D14" i="3"/>
  <c r="AA13" i="3"/>
  <c r="W13" i="3"/>
  <c r="V13" i="3"/>
  <c r="U13" i="3"/>
  <c r="T13" i="3"/>
  <c r="S13" i="3"/>
  <c r="R13" i="3"/>
  <c r="Q13" i="3"/>
  <c r="O13" i="3"/>
  <c r="L13" i="3"/>
  <c r="H13" i="3"/>
  <c r="G13" i="3"/>
  <c r="E13" i="3"/>
  <c r="D13" i="3"/>
  <c r="AC12" i="3"/>
  <c r="AA12" i="3"/>
  <c r="Z12" i="3"/>
  <c r="W12" i="3"/>
  <c r="S12" i="3"/>
  <c r="R12" i="3"/>
  <c r="Q12" i="3"/>
  <c r="P12" i="3"/>
  <c r="O12" i="3"/>
  <c r="M12" i="3"/>
  <c r="L12" i="3"/>
  <c r="K12" i="3"/>
  <c r="J12" i="3"/>
  <c r="I12" i="3"/>
  <c r="H12" i="3"/>
  <c r="E12" i="3"/>
  <c r="D12" i="3"/>
  <c r="AC140" i="5"/>
  <c r="S140" i="5"/>
  <c r="AC138" i="5"/>
  <c r="V138" i="5"/>
  <c r="AC136" i="5"/>
  <c r="AB136" i="5"/>
  <c r="AA136" i="5"/>
  <c r="Z136" i="5"/>
  <c r="Y136" i="5"/>
  <c r="X136" i="5"/>
  <c r="W136" i="5"/>
  <c r="V136" i="5"/>
  <c r="U136" i="5"/>
  <c r="T136" i="5"/>
  <c r="P136" i="5"/>
  <c r="O136" i="5"/>
  <c r="N136" i="5"/>
  <c r="M136" i="5"/>
  <c r="L136" i="5"/>
  <c r="K136" i="5"/>
  <c r="J136" i="5"/>
  <c r="I136" i="5"/>
  <c r="H136" i="5"/>
  <c r="G136" i="5"/>
  <c r="F136" i="5"/>
  <c r="E136" i="5"/>
  <c r="S136" i="5" s="1"/>
  <c r="D136" i="5"/>
  <c r="C136" i="5"/>
  <c r="K135" i="5"/>
  <c r="E135" i="5"/>
  <c r="D135" i="5"/>
  <c r="C135" i="5"/>
  <c r="AB134" i="5"/>
  <c r="AA134" i="5"/>
  <c r="Z134" i="5"/>
  <c r="Y134" i="5"/>
  <c r="X134" i="5"/>
  <c r="W134" i="5"/>
  <c r="U134" i="5"/>
  <c r="T134" i="5"/>
  <c r="S134" i="5"/>
  <c r="R134" i="5"/>
  <c r="N134" i="5"/>
  <c r="M134" i="5"/>
  <c r="L134" i="5"/>
  <c r="K134" i="5"/>
  <c r="J134" i="5"/>
  <c r="I134" i="5"/>
  <c r="H134" i="5"/>
  <c r="G134" i="5"/>
  <c r="F134" i="5"/>
  <c r="E134" i="5"/>
  <c r="D134" i="5"/>
  <c r="C134" i="5"/>
  <c r="AA133" i="5"/>
  <c r="Z133" i="5"/>
  <c r="X133" i="5"/>
  <c r="V133" i="5"/>
  <c r="U133" i="5"/>
  <c r="T133" i="5"/>
  <c r="S133" i="5"/>
  <c r="Q133" i="5"/>
  <c r="K133" i="5"/>
  <c r="J133" i="5"/>
  <c r="I133" i="5"/>
  <c r="H133" i="5"/>
  <c r="G133" i="5"/>
  <c r="F133" i="5"/>
  <c r="E133" i="5"/>
  <c r="W133" i="5" s="1"/>
  <c r="D133" i="5"/>
  <c r="C133" i="5"/>
  <c r="X132" i="5"/>
  <c r="U132" i="5"/>
  <c r="T132" i="5"/>
  <c r="S132" i="5"/>
  <c r="R132" i="5"/>
  <c r="Q132" i="5"/>
  <c r="P132" i="5"/>
  <c r="L132" i="5"/>
  <c r="K132" i="5"/>
  <c r="J132" i="5"/>
  <c r="G132" i="5"/>
  <c r="D132" i="5"/>
  <c r="C132" i="5"/>
  <c r="E132" i="5" s="1"/>
  <c r="D131" i="5"/>
  <c r="C131" i="5"/>
  <c r="E131" i="5" s="1"/>
  <c r="AC130" i="5"/>
  <c r="X130" i="5"/>
  <c r="U130" i="5"/>
  <c r="D130" i="5"/>
  <c r="C130" i="5"/>
  <c r="E130" i="5" s="1"/>
  <c r="D129" i="5"/>
  <c r="C129" i="5"/>
  <c r="E129" i="5" s="1"/>
  <c r="AC128" i="5"/>
  <c r="U128" i="5"/>
  <c r="R128" i="5"/>
  <c r="Q128" i="5"/>
  <c r="D128" i="5"/>
  <c r="C128" i="5"/>
  <c r="E128" i="5" s="1"/>
  <c r="AB127" i="5"/>
  <c r="Y127" i="5"/>
  <c r="U127" i="5"/>
  <c r="T127" i="5"/>
  <c r="S127" i="5"/>
  <c r="Q127" i="5"/>
  <c r="M127" i="5"/>
  <c r="E127" i="5"/>
  <c r="D127" i="5"/>
  <c r="C127" i="5"/>
  <c r="AC126" i="5"/>
  <c r="AA126" i="5"/>
  <c r="X126" i="5"/>
  <c r="T126" i="5"/>
  <c r="S126" i="5"/>
  <c r="R126" i="5"/>
  <c r="D126" i="5"/>
  <c r="C126" i="5"/>
  <c r="E126" i="5" s="1"/>
  <c r="AC125" i="5"/>
  <c r="AB125" i="5"/>
  <c r="AA125" i="5"/>
  <c r="Z125" i="5"/>
  <c r="Y125" i="5"/>
  <c r="X125" i="5"/>
  <c r="W125" i="5"/>
  <c r="D125" i="5"/>
  <c r="C125" i="5"/>
  <c r="E125" i="5" s="1"/>
  <c r="AC124" i="5"/>
  <c r="AA124" i="5"/>
  <c r="X124" i="5"/>
  <c r="W124" i="5"/>
  <c r="V124" i="5"/>
  <c r="Q124" i="5"/>
  <c r="M124" i="5"/>
  <c r="D124" i="5"/>
  <c r="C124" i="5"/>
  <c r="E124" i="5" s="1"/>
  <c r="AC123" i="5"/>
  <c r="AB123" i="5"/>
  <c r="AA123" i="5"/>
  <c r="Z123" i="5"/>
  <c r="X123" i="5"/>
  <c r="V123" i="5"/>
  <c r="Q123" i="5"/>
  <c r="N123" i="5"/>
  <c r="M123" i="5"/>
  <c r="L123" i="5"/>
  <c r="K123" i="5"/>
  <c r="J123" i="5"/>
  <c r="I123" i="5"/>
  <c r="H123" i="5"/>
  <c r="G123" i="5"/>
  <c r="D123" i="5"/>
  <c r="C123" i="5"/>
  <c r="E123" i="5" s="1"/>
  <c r="W123" i="5" s="1"/>
  <c r="AC122" i="5"/>
  <c r="AB122" i="5"/>
  <c r="AA122" i="5"/>
  <c r="Z122" i="5"/>
  <c r="Y122" i="5"/>
  <c r="X122" i="5"/>
  <c r="W122" i="5"/>
  <c r="V122" i="5"/>
  <c r="U122" i="5"/>
  <c r="T122" i="5"/>
  <c r="P122" i="5"/>
  <c r="O122" i="5"/>
  <c r="N122" i="5"/>
  <c r="M122" i="5"/>
  <c r="L122" i="5"/>
  <c r="K122" i="5"/>
  <c r="J122" i="5"/>
  <c r="I122" i="5"/>
  <c r="H122" i="5"/>
  <c r="G122" i="5"/>
  <c r="F122" i="5"/>
  <c r="E122" i="5"/>
  <c r="S122" i="5" s="1"/>
  <c r="D122" i="5"/>
  <c r="C122" i="5"/>
  <c r="AC121" i="5"/>
  <c r="AB121" i="5"/>
  <c r="AA121" i="5"/>
  <c r="Z121" i="5"/>
  <c r="X121" i="5"/>
  <c r="U121" i="5"/>
  <c r="T121" i="5"/>
  <c r="S121" i="5"/>
  <c r="O121" i="5"/>
  <c r="N121" i="5"/>
  <c r="M121" i="5"/>
  <c r="L121" i="5"/>
  <c r="K121" i="5"/>
  <c r="J121" i="5"/>
  <c r="I121" i="5"/>
  <c r="G121" i="5"/>
  <c r="E121" i="5"/>
  <c r="D121" i="5"/>
  <c r="C121" i="5"/>
  <c r="Y120" i="5"/>
  <c r="E120" i="5"/>
  <c r="D120" i="5"/>
  <c r="C120" i="5"/>
  <c r="AA119" i="5"/>
  <c r="Y119" i="5"/>
  <c r="X119" i="5"/>
  <c r="H119" i="5"/>
  <c r="G119" i="5"/>
  <c r="F119" i="5"/>
  <c r="E119" i="5"/>
  <c r="D119" i="5"/>
  <c r="C119" i="5"/>
  <c r="E118" i="5"/>
  <c r="D118" i="5"/>
  <c r="C118" i="5"/>
  <c r="R117" i="5"/>
  <c r="Q117" i="5"/>
  <c r="P117" i="5"/>
  <c r="J117" i="5"/>
  <c r="F117" i="5"/>
  <c r="E117" i="5"/>
  <c r="D117" i="5"/>
  <c r="C117" i="5"/>
  <c r="AC116" i="5"/>
  <c r="X116" i="5"/>
  <c r="W116" i="5"/>
  <c r="V116" i="5"/>
  <c r="T116" i="5"/>
  <c r="Q116" i="5"/>
  <c r="N116" i="5"/>
  <c r="J116" i="5"/>
  <c r="I116" i="5"/>
  <c r="H116" i="5"/>
  <c r="G116" i="5"/>
  <c r="F116" i="5"/>
  <c r="E116" i="5"/>
  <c r="AB116" i="5" s="1"/>
  <c r="D116" i="5"/>
  <c r="C116" i="5"/>
  <c r="AB115" i="5"/>
  <c r="W115" i="5"/>
  <c r="U115" i="5"/>
  <c r="T115" i="5"/>
  <c r="S115" i="5"/>
  <c r="R115" i="5"/>
  <c r="Q115" i="5"/>
  <c r="P115" i="5"/>
  <c r="O115" i="5"/>
  <c r="M115" i="5"/>
  <c r="H115" i="5"/>
  <c r="G115" i="5"/>
  <c r="F115" i="5"/>
  <c r="E115" i="5"/>
  <c r="V115" i="5" s="1"/>
  <c r="D115" i="5"/>
  <c r="C115" i="5"/>
  <c r="AC114" i="5"/>
  <c r="AB114" i="5"/>
  <c r="AA114" i="5"/>
  <c r="Z114" i="5"/>
  <c r="V114" i="5"/>
  <c r="T114" i="5"/>
  <c r="R114" i="5"/>
  <c r="Q114" i="5"/>
  <c r="P114" i="5"/>
  <c r="O114" i="5"/>
  <c r="N114" i="5"/>
  <c r="M114" i="5"/>
  <c r="L114" i="5"/>
  <c r="K114" i="5"/>
  <c r="H114" i="5"/>
  <c r="G114" i="5"/>
  <c r="F114" i="5"/>
  <c r="E114" i="5"/>
  <c r="S114" i="5" s="1"/>
  <c r="D114" i="5"/>
  <c r="C114" i="5"/>
  <c r="E113" i="5"/>
  <c r="D113" i="5"/>
  <c r="C113" i="5"/>
  <c r="R112" i="5"/>
  <c r="Q112" i="5"/>
  <c r="O112" i="5"/>
  <c r="E112" i="5"/>
  <c r="D112" i="5"/>
  <c r="C112" i="5"/>
  <c r="X111" i="5"/>
  <c r="W111" i="5"/>
  <c r="Q111" i="5"/>
  <c r="N111" i="5"/>
  <c r="M111" i="5"/>
  <c r="L111" i="5"/>
  <c r="K111" i="5"/>
  <c r="J111" i="5"/>
  <c r="D111" i="5"/>
  <c r="C111" i="5"/>
  <c r="E111" i="5" s="1"/>
  <c r="AA110" i="5"/>
  <c r="X110" i="5"/>
  <c r="W110" i="5"/>
  <c r="V110" i="5"/>
  <c r="U110" i="5"/>
  <c r="R110" i="5"/>
  <c r="Q110" i="5"/>
  <c r="P110" i="5"/>
  <c r="N110" i="5"/>
  <c r="K110" i="5"/>
  <c r="D110" i="5"/>
  <c r="C110" i="5"/>
  <c r="E110" i="5" s="1"/>
  <c r="D109" i="5"/>
  <c r="C109" i="5"/>
  <c r="E109" i="5" s="1"/>
  <c r="AC108" i="5"/>
  <c r="AB108" i="5"/>
  <c r="Z108" i="5"/>
  <c r="W108" i="5"/>
  <c r="U108" i="5"/>
  <c r="S108" i="5"/>
  <c r="P108" i="5"/>
  <c r="O108" i="5"/>
  <c r="N108" i="5"/>
  <c r="M108" i="5"/>
  <c r="L108" i="5"/>
  <c r="K108" i="5"/>
  <c r="J108" i="5"/>
  <c r="H108" i="5"/>
  <c r="E108" i="5"/>
  <c r="D108" i="5"/>
  <c r="C108" i="5"/>
  <c r="AC107" i="5"/>
  <c r="AB107" i="5"/>
  <c r="AA107" i="5"/>
  <c r="N107" i="5"/>
  <c r="M107" i="5"/>
  <c r="L107" i="5"/>
  <c r="K107" i="5"/>
  <c r="J107" i="5"/>
  <c r="I107" i="5"/>
  <c r="H107" i="5"/>
  <c r="G107" i="5"/>
  <c r="E107" i="5"/>
  <c r="X107" i="5" s="1"/>
  <c r="D107" i="5"/>
  <c r="C107" i="5"/>
  <c r="D106" i="5"/>
  <c r="C106" i="5"/>
  <c r="E106" i="5" s="1"/>
  <c r="A97" i="5"/>
  <c r="AC93" i="5"/>
  <c r="S93" i="5"/>
  <c r="AC91" i="5"/>
  <c r="V91" i="5"/>
  <c r="E89" i="5"/>
  <c r="Z89" i="5" s="1"/>
  <c r="D89" i="5"/>
  <c r="C89" i="5"/>
  <c r="AC88" i="5"/>
  <c r="AA88" i="5"/>
  <c r="Z88" i="5"/>
  <c r="Y88" i="5"/>
  <c r="W88" i="5"/>
  <c r="T88" i="5"/>
  <c r="R88" i="5"/>
  <c r="Q88" i="5"/>
  <c r="P88" i="5"/>
  <c r="N88" i="5"/>
  <c r="L88" i="5"/>
  <c r="K88" i="5"/>
  <c r="J88" i="5"/>
  <c r="I88" i="5"/>
  <c r="H88" i="5"/>
  <c r="F88" i="5"/>
  <c r="D88" i="5"/>
  <c r="C88" i="5"/>
  <c r="E88" i="5" s="1"/>
  <c r="E87" i="5"/>
  <c r="D87" i="5"/>
  <c r="C87" i="5"/>
  <c r="AC86" i="5"/>
  <c r="AB86" i="5"/>
  <c r="Z86" i="5"/>
  <c r="U86" i="5"/>
  <c r="T86" i="5"/>
  <c r="S86" i="5"/>
  <c r="R86" i="5"/>
  <c r="P86" i="5"/>
  <c r="O86" i="5"/>
  <c r="N86" i="5"/>
  <c r="M86" i="5"/>
  <c r="L86" i="5"/>
  <c r="K86" i="5"/>
  <c r="G86" i="5"/>
  <c r="E86" i="5"/>
  <c r="D86" i="5"/>
  <c r="C86" i="5"/>
  <c r="V85" i="5"/>
  <c r="T85" i="5"/>
  <c r="R85" i="5"/>
  <c r="N85" i="5"/>
  <c r="M85" i="5"/>
  <c r="L85" i="5"/>
  <c r="K85" i="5"/>
  <c r="J85" i="5"/>
  <c r="D85" i="5"/>
  <c r="C85" i="5"/>
  <c r="E85" i="5" s="1"/>
  <c r="X84" i="5"/>
  <c r="W84" i="5"/>
  <c r="V84" i="5"/>
  <c r="U84" i="5"/>
  <c r="S84" i="5"/>
  <c r="Q84" i="5"/>
  <c r="P84" i="5"/>
  <c r="N84" i="5"/>
  <c r="L84" i="5"/>
  <c r="E84" i="5"/>
  <c r="D84" i="5"/>
  <c r="C84" i="5"/>
  <c r="AC83" i="5"/>
  <c r="D83" i="5"/>
  <c r="C83" i="5"/>
  <c r="E83" i="5" s="1"/>
  <c r="AC82" i="5"/>
  <c r="T82" i="5"/>
  <c r="D82" i="5"/>
  <c r="C82" i="5"/>
  <c r="E82" i="5" s="1"/>
  <c r="X81" i="5"/>
  <c r="V81" i="5"/>
  <c r="U81" i="5"/>
  <c r="T81" i="5"/>
  <c r="S81" i="5"/>
  <c r="Q81" i="5"/>
  <c r="D81" i="5"/>
  <c r="C81" i="5"/>
  <c r="E81" i="5" s="1"/>
  <c r="AC80" i="5"/>
  <c r="AB80" i="5"/>
  <c r="AA80" i="5"/>
  <c r="Z80" i="5"/>
  <c r="X80" i="5"/>
  <c r="V80" i="5"/>
  <c r="R80" i="5"/>
  <c r="Q80" i="5"/>
  <c r="P80" i="5"/>
  <c r="O80" i="5"/>
  <c r="N80" i="5"/>
  <c r="M80" i="5"/>
  <c r="L80" i="5"/>
  <c r="J80" i="5"/>
  <c r="I80" i="5"/>
  <c r="H80" i="5"/>
  <c r="F80" i="5"/>
  <c r="D80" i="5"/>
  <c r="C80" i="5"/>
  <c r="E80" i="5" s="1"/>
  <c r="AC79" i="5"/>
  <c r="U79" i="5"/>
  <c r="T79" i="5"/>
  <c r="S79" i="5"/>
  <c r="D79" i="5"/>
  <c r="C79" i="5"/>
  <c r="E79" i="5" s="1"/>
  <c r="AA78" i="5"/>
  <c r="X78" i="5"/>
  <c r="V78" i="5"/>
  <c r="U78" i="5"/>
  <c r="T78" i="5"/>
  <c r="S78" i="5"/>
  <c r="R78" i="5"/>
  <c r="E78" i="5"/>
  <c r="D78" i="5"/>
  <c r="C78" i="5"/>
  <c r="AB77" i="5"/>
  <c r="AA77" i="5"/>
  <c r="Y77" i="5"/>
  <c r="X77" i="5"/>
  <c r="M77" i="5"/>
  <c r="L77" i="5"/>
  <c r="J77" i="5"/>
  <c r="I77" i="5"/>
  <c r="G77" i="5"/>
  <c r="E77" i="5"/>
  <c r="AC77" i="5" s="1"/>
  <c r="D77" i="5"/>
  <c r="C77" i="5"/>
  <c r="D76" i="5"/>
  <c r="C76" i="5"/>
  <c r="E76" i="5" s="1"/>
  <c r="D75" i="5"/>
  <c r="C75" i="5"/>
  <c r="E75" i="5" s="1"/>
  <c r="AC74" i="5"/>
  <c r="AB74" i="5"/>
  <c r="AA74" i="5"/>
  <c r="Z74" i="5"/>
  <c r="W74" i="5"/>
  <c r="R74" i="5"/>
  <c r="Q74" i="5"/>
  <c r="O74" i="5"/>
  <c r="N74" i="5"/>
  <c r="M74" i="5"/>
  <c r="L74" i="5"/>
  <c r="K74" i="5"/>
  <c r="J74" i="5"/>
  <c r="I74" i="5"/>
  <c r="G74" i="5"/>
  <c r="D74" i="5"/>
  <c r="C74" i="5"/>
  <c r="E74" i="5" s="1"/>
  <c r="T74" i="5" s="1"/>
  <c r="AC73" i="5"/>
  <c r="W73" i="5"/>
  <c r="V73" i="5"/>
  <c r="U73" i="5"/>
  <c r="T73" i="5"/>
  <c r="Q73" i="5"/>
  <c r="N73" i="5"/>
  <c r="L73" i="5"/>
  <c r="K73" i="5"/>
  <c r="I73" i="5"/>
  <c r="E73" i="5"/>
  <c r="D73" i="5"/>
  <c r="C73" i="5"/>
  <c r="D72" i="5"/>
  <c r="C72" i="5"/>
  <c r="E72" i="5" s="1"/>
  <c r="S71" i="5"/>
  <c r="D71" i="5"/>
  <c r="C71" i="5"/>
  <c r="E71" i="5" s="1"/>
  <c r="AB70" i="5"/>
  <c r="AA70" i="5"/>
  <c r="Z70" i="5"/>
  <c r="Y70" i="5"/>
  <c r="D70" i="5"/>
  <c r="C70" i="5"/>
  <c r="E70" i="5" s="1"/>
  <c r="R70" i="5" s="1"/>
  <c r="AC69" i="5"/>
  <c r="AB69" i="5"/>
  <c r="AA69" i="5"/>
  <c r="Z69" i="5"/>
  <c r="Y69" i="5"/>
  <c r="X69" i="5"/>
  <c r="V69" i="5"/>
  <c r="U69" i="5"/>
  <c r="S69" i="5"/>
  <c r="P69" i="5"/>
  <c r="O69" i="5"/>
  <c r="N69" i="5"/>
  <c r="M69" i="5"/>
  <c r="L69" i="5"/>
  <c r="K69" i="5"/>
  <c r="J69" i="5"/>
  <c r="H69" i="5"/>
  <c r="G69" i="5"/>
  <c r="F69" i="5"/>
  <c r="E69" i="5"/>
  <c r="R69" i="5" s="1"/>
  <c r="D69" i="5"/>
  <c r="C69" i="5"/>
  <c r="X68" i="5"/>
  <c r="W68" i="5"/>
  <c r="U68" i="5"/>
  <c r="T68" i="5"/>
  <c r="S68" i="5"/>
  <c r="R68" i="5"/>
  <c r="M68" i="5"/>
  <c r="G68" i="5"/>
  <c r="F68" i="5"/>
  <c r="E68" i="5"/>
  <c r="Z68" i="5" s="1"/>
  <c r="D68" i="5"/>
  <c r="C68" i="5"/>
  <c r="X67" i="5"/>
  <c r="V67" i="5"/>
  <c r="P67" i="5"/>
  <c r="O67" i="5"/>
  <c r="M67" i="5"/>
  <c r="J67" i="5"/>
  <c r="I67" i="5"/>
  <c r="H67" i="5"/>
  <c r="F67" i="5"/>
  <c r="E67" i="5"/>
  <c r="AB67" i="5" s="1"/>
  <c r="D67" i="5"/>
  <c r="C67" i="5"/>
  <c r="D66" i="5"/>
  <c r="C66" i="5"/>
  <c r="E66" i="5" s="1"/>
  <c r="AB65" i="5"/>
  <c r="X65" i="5"/>
  <c r="V65" i="5"/>
  <c r="Q65" i="5"/>
  <c r="L65" i="5"/>
  <c r="K65" i="5"/>
  <c r="J65" i="5"/>
  <c r="I65" i="5"/>
  <c r="G65" i="5"/>
  <c r="D65" i="5"/>
  <c r="C65" i="5"/>
  <c r="E65" i="5" s="1"/>
  <c r="AA65" i="5" s="1"/>
  <c r="AC64" i="5"/>
  <c r="AB64" i="5"/>
  <c r="AA64" i="5"/>
  <c r="Z64" i="5"/>
  <c r="Y64" i="5"/>
  <c r="X64" i="5"/>
  <c r="W64" i="5"/>
  <c r="V64" i="5"/>
  <c r="U64" i="5"/>
  <c r="S64" i="5"/>
  <c r="O64" i="5"/>
  <c r="N64" i="5"/>
  <c r="M64" i="5"/>
  <c r="L64" i="5"/>
  <c r="K64" i="5"/>
  <c r="J64" i="5"/>
  <c r="I64" i="5"/>
  <c r="H64" i="5"/>
  <c r="G64" i="5"/>
  <c r="F64" i="5"/>
  <c r="E64" i="5"/>
  <c r="R64" i="5" s="1"/>
  <c r="D64" i="5"/>
  <c r="C64" i="5"/>
  <c r="AA63" i="5"/>
  <c r="Z63" i="5"/>
  <c r="Y63" i="5"/>
  <c r="E63" i="5"/>
  <c r="D63" i="5"/>
  <c r="C63" i="5"/>
  <c r="D62" i="5"/>
  <c r="C62" i="5"/>
  <c r="E62" i="5" s="1"/>
  <c r="D61" i="5"/>
  <c r="C61" i="5"/>
  <c r="E61" i="5" s="1"/>
  <c r="AA60" i="5"/>
  <c r="S60" i="5"/>
  <c r="R60" i="5"/>
  <c r="D60" i="5"/>
  <c r="C60" i="5"/>
  <c r="E60" i="5" s="1"/>
  <c r="AB59" i="5"/>
  <c r="Z59" i="5"/>
  <c r="Y59" i="5"/>
  <c r="X59" i="5"/>
  <c r="W59" i="5"/>
  <c r="E59" i="5"/>
  <c r="D59" i="5"/>
  <c r="C59" i="5"/>
  <c r="A50" i="5"/>
  <c r="AD48" i="5"/>
  <c r="AD95" i="5" s="1"/>
  <c r="AC42" i="5"/>
  <c r="AA42" i="5"/>
  <c r="Z42" i="5"/>
  <c r="Y42" i="5"/>
  <c r="X42" i="5"/>
  <c r="W42" i="5"/>
  <c r="V42" i="5"/>
  <c r="U42" i="5"/>
  <c r="S42" i="5"/>
  <c r="P42" i="5"/>
  <c r="O42" i="5"/>
  <c r="M42" i="5"/>
  <c r="L42" i="5"/>
  <c r="K42" i="5"/>
  <c r="J42" i="5"/>
  <c r="I42" i="5"/>
  <c r="H42" i="5"/>
  <c r="G42" i="5"/>
  <c r="F42" i="5"/>
  <c r="E42" i="5"/>
  <c r="R42" i="5" s="1"/>
  <c r="D42" i="5"/>
  <c r="AA41" i="5"/>
  <c r="Y41" i="5"/>
  <c r="X41" i="5"/>
  <c r="W41" i="5"/>
  <c r="V41" i="5"/>
  <c r="U41" i="5"/>
  <c r="T41" i="5"/>
  <c r="R41" i="5"/>
  <c r="I41" i="5"/>
  <c r="H41" i="5"/>
  <c r="G41" i="5"/>
  <c r="E41" i="5"/>
  <c r="D41" i="5"/>
  <c r="AC40" i="5"/>
  <c r="AB40" i="5"/>
  <c r="V40" i="5"/>
  <c r="Q40" i="5"/>
  <c r="P40" i="5"/>
  <c r="O40" i="5"/>
  <c r="N40" i="5"/>
  <c r="M40" i="5"/>
  <c r="L40" i="5"/>
  <c r="K40" i="5"/>
  <c r="G40" i="5"/>
  <c r="E40" i="5"/>
  <c r="D40" i="5"/>
  <c r="AC39" i="5"/>
  <c r="AB39" i="5"/>
  <c r="AA39" i="5"/>
  <c r="Z39" i="5"/>
  <c r="Y39" i="5"/>
  <c r="X39" i="5"/>
  <c r="W39" i="5"/>
  <c r="U39" i="5"/>
  <c r="S39" i="5"/>
  <c r="R39" i="5"/>
  <c r="Q39" i="5"/>
  <c r="P39" i="5"/>
  <c r="O39" i="5"/>
  <c r="N39" i="5"/>
  <c r="M39" i="5"/>
  <c r="L39" i="5"/>
  <c r="K39" i="5"/>
  <c r="J39" i="5"/>
  <c r="I39" i="5"/>
  <c r="G39" i="5"/>
  <c r="F39" i="5"/>
  <c r="E39" i="5"/>
  <c r="D39" i="5"/>
  <c r="AC38" i="5"/>
  <c r="AB38" i="5"/>
  <c r="Z38" i="5"/>
  <c r="V38" i="5"/>
  <c r="U38" i="5"/>
  <c r="S38" i="5"/>
  <c r="R38" i="5"/>
  <c r="Q38" i="5"/>
  <c r="N38" i="5"/>
  <c r="M38" i="5"/>
  <c r="L38" i="5"/>
  <c r="K38" i="5"/>
  <c r="I38" i="5"/>
  <c r="E38" i="5"/>
  <c r="D38" i="5"/>
  <c r="AB37" i="5"/>
  <c r="U37" i="5"/>
  <c r="T37" i="5"/>
  <c r="Q37" i="5"/>
  <c r="J37" i="5"/>
  <c r="I37" i="5"/>
  <c r="H37" i="5"/>
  <c r="G37" i="5"/>
  <c r="F37" i="5"/>
  <c r="E37" i="5"/>
  <c r="Y37" i="5" s="1"/>
  <c r="D37" i="5"/>
  <c r="AC36" i="5"/>
  <c r="AA36" i="5"/>
  <c r="U36" i="5"/>
  <c r="T36" i="5"/>
  <c r="S36" i="5"/>
  <c r="R36" i="5"/>
  <c r="Q36" i="5"/>
  <c r="O36" i="5"/>
  <c r="N36" i="5"/>
  <c r="M36" i="5"/>
  <c r="L36" i="5"/>
  <c r="J36" i="5"/>
  <c r="E36" i="5"/>
  <c r="D36" i="5"/>
  <c r="AC35" i="5"/>
  <c r="AA35" i="5"/>
  <c r="Z35" i="5"/>
  <c r="Y35" i="5"/>
  <c r="X35" i="5"/>
  <c r="W35" i="5"/>
  <c r="V35" i="5"/>
  <c r="U35" i="5"/>
  <c r="S35" i="5"/>
  <c r="R35" i="5"/>
  <c r="Q35" i="5"/>
  <c r="P35" i="5"/>
  <c r="O35" i="5"/>
  <c r="M35" i="5"/>
  <c r="L35" i="5"/>
  <c r="K35" i="5"/>
  <c r="J35" i="5"/>
  <c r="I35" i="5"/>
  <c r="H35" i="5"/>
  <c r="G35" i="5"/>
  <c r="F35" i="5"/>
  <c r="E35" i="5"/>
  <c r="D35" i="5"/>
  <c r="AC34" i="5"/>
  <c r="W34" i="5"/>
  <c r="V34" i="5"/>
  <c r="E34" i="5"/>
  <c r="D34" i="5"/>
  <c r="AC33" i="5"/>
  <c r="AB33" i="5"/>
  <c r="Y33" i="5"/>
  <c r="W33" i="5"/>
  <c r="E33" i="5"/>
  <c r="D33" i="5"/>
  <c r="AC32" i="5"/>
  <c r="X32" i="5"/>
  <c r="T32" i="5"/>
  <c r="S32" i="5"/>
  <c r="R32" i="5"/>
  <c r="Q32" i="5"/>
  <c r="P32" i="5"/>
  <c r="O32" i="5"/>
  <c r="N32" i="5"/>
  <c r="L32" i="5"/>
  <c r="E32" i="5"/>
  <c r="D32" i="5"/>
  <c r="AA31" i="5"/>
  <c r="Z31" i="5"/>
  <c r="Y31" i="5"/>
  <c r="E31" i="5"/>
  <c r="D31" i="5"/>
  <c r="AA30" i="5"/>
  <c r="V30" i="5"/>
  <c r="E30" i="5"/>
  <c r="D30" i="5"/>
  <c r="AB29" i="5"/>
  <c r="AA29" i="5"/>
  <c r="X29" i="5"/>
  <c r="E29" i="5"/>
  <c r="D29" i="5"/>
  <c r="AC28" i="5"/>
  <c r="W28" i="5"/>
  <c r="T28" i="5"/>
  <c r="S28" i="5"/>
  <c r="R28" i="5"/>
  <c r="Q28" i="5"/>
  <c r="P28" i="5"/>
  <c r="O28" i="5"/>
  <c r="M28" i="5"/>
  <c r="K28" i="5"/>
  <c r="E28" i="5"/>
  <c r="D28" i="5"/>
  <c r="AA27" i="5"/>
  <c r="Y27" i="5"/>
  <c r="E27" i="5"/>
  <c r="D27" i="5"/>
  <c r="AA26" i="5"/>
  <c r="U26" i="5"/>
  <c r="T26" i="5"/>
  <c r="S26" i="5"/>
  <c r="R26" i="5"/>
  <c r="Q26" i="5"/>
  <c r="P26" i="5"/>
  <c r="O26" i="5"/>
  <c r="L26" i="5"/>
  <c r="I26" i="5"/>
  <c r="E26" i="5"/>
  <c r="D26" i="5"/>
  <c r="AC25" i="5"/>
  <c r="AB25" i="5"/>
  <c r="AA25" i="5"/>
  <c r="E25" i="5"/>
  <c r="D25" i="5"/>
  <c r="AC24" i="5"/>
  <c r="AB24" i="5"/>
  <c r="AA24" i="5"/>
  <c r="Z24" i="5"/>
  <c r="Y24" i="5"/>
  <c r="X24" i="5"/>
  <c r="W24" i="5"/>
  <c r="V24" i="5"/>
  <c r="S24" i="5"/>
  <c r="R24" i="5"/>
  <c r="Q24" i="5"/>
  <c r="P24" i="5"/>
  <c r="O24" i="5"/>
  <c r="N24" i="5"/>
  <c r="M24" i="5"/>
  <c r="L24" i="5"/>
  <c r="K24" i="5"/>
  <c r="J24" i="5"/>
  <c r="I24" i="5"/>
  <c r="H24" i="5"/>
  <c r="G24" i="5"/>
  <c r="E24" i="5"/>
  <c r="D24" i="5"/>
  <c r="AA23" i="5"/>
  <c r="Z23" i="5"/>
  <c r="Y23" i="5"/>
  <c r="X23" i="5"/>
  <c r="V23" i="5"/>
  <c r="E23" i="5"/>
  <c r="D23" i="5"/>
  <c r="X22" i="5"/>
  <c r="W22" i="5"/>
  <c r="V22" i="5"/>
  <c r="U22" i="5"/>
  <c r="E22" i="5"/>
  <c r="D22" i="5"/>
  <c r="AC21" i="5"/>
  <c r="AA21" i="5"/>
  <c r="Z21" i="5"/>
  <c r="Y21" i="5"/>
  <c r="U21" i="5"/>
  <c r="R21" i="5"/>
  <c r="Q21" i="5"/>
  <c r="P21" i="5"/>
  <c r="O21" i="5"/>
  <c r="M21" i="5"/>
  <c r="L21" i="5"/>
  <c r="K21" i="5"/>
  <c r="J21" i="5"/>
  <c r="G21" i="5"/>
  <c r="F21" i="5"/>
  <c r="E21" i="5"/>
  <c r="T21" i="5" s="1"/>
  <c r="D21" i="5"/>
  <c r="AC20" i="5"/>
  <c r="AB20" i="5"/>
  <c r="AA20" i="5"/>
  <c r="Y20" i="5"/>
  <c r="X20" i="5"/>
  <c r="W20" i="5"/>
  <c r="V20" i="5"/>
  <c r="U20" i="5"/>
  <c r="S20" i="5"/>
  <c r="R20" i="5"/>
  <c r="Q20" i="5"/>
  <c r="P20" i="5"/>
  <c r="O20" i="5"/>
  <c r="N20" i="5"/>
  <c r="M20" i="5"/>
  <c r="K20" i="5"/>
  <c r="J20" i="5"/>
  <c r="I20" i="5"/>
  <c r="H20" i="5"/>
  <c r="G20" i="5"/>
  <c r="F20" i="5"/>
  <c r="E20" i="5"/>
  <c r="D20" i="5"/>
  <c r="AC19" i="5"/>
  <c r="AB19" i="5"/>
  <c r="AA19" i="5"/>
  <c r="Z19" i="5"/>
  <c r="Y19" i="5"/>
  <c r="U19" i="5"/>
  <c r="T19" i="5"/>
  <c r="S19" i="5"/>
  <c r="R19" i="5"/>
  <c r="Q19" i="5"/>
  <c r="N19" i="5"/>
  <c r="M19" i="5"/>
  <c r="L19" i="5"/>
  <c r="K19" i="5"/>
  <c r="I19" i="5"/>
  <c r="H19" i="5"/>
  <c r="G19" i="5"/>
  <c r="E19" i="5"/>
  <c r="D19" i="5"/>
  <c r="AB18" i="5"/>
  <c r="Y18" i="5"/>
  <c r="E18" i="5"/>
  <c r="D18" i="5"/>
  <c r="AC17" i="5"/>
  <c r="AB17" i="5"/>
  <c r="E17" i="5"/>
  <c r="D17" i="5"/>
  <c r="Z16" i="5"/>
  <c r="Y16" i="5"/>
  <c r="E16" i="5"/>
  <c r="D16" i="5"/>
  <c r="AB15" i="5"/>
  <c r="AA15" i="5"/>
  <c r="Y15" i="5"/>
  <c r="U15" i="5"/>
  <c r="T15" i="5"/>
  <c r="S15" i="5"/>
  <c r="R15" i="5"/>
  <c r="Q15" i="5"/>
  <c r="M15" i="5"/>
  <c r="L15" i="5"/>
  <c r="K15" i="5"/>
  <c r="J15" i="5"/>
  <c r="H15" i="5"/>
  <c r="E15" i="5"/>
  <c r="D15" i="5"/>
  <c r="E14" i="5"/>
  <c r="D14" i="5"/>
  <c r="AC13" i="5"/>
  <c r="AB13" i="5"/>
  <c r="AA13" i="5"/>
  <c r="Y13" i="5"/>
  <c r="W13" i="5"/>
  <c r="T13" i="5"/>
  <c r="S13" i="5"/>
  <c r="R13" i="5"/>
  <c r="Q13" i="5"/>
  <c r="P13" i="5"/>
  <c r="O13" i="5"/>
  <c r="N13" i="5"/>
  <c r="M13" i="5"/>
  <c r="K13" i="5"/>
  <c r="J13" i="5"/>
  <c r="I13" i="5"/>
  <c r="H13" i="5"/>
  <c r="E13" i="5"/>
  <c r="D13" i="5"/>
  <c r="AA12" i="5"/>
  <c r="Z12" i="5"/>
  <c r="Y12" i="5"/>
  <c r="W12" i="5"/>
  <c r="V12" i="5"/>
  <c r="U12" i="5"/>
  <c r="T12" i="5"/>
  <c r="S12" i="5"/>
  <c r="O12" i="5"/>
  <c r="I12" i="5"/>
  <c r="E12" i="5"/>
  <c r="D12" i="5"/>
  <c r="W79" i="3" l="1"/>
  <c r="I79" i="3"/>
  <c r="X79" i="3"/>
  <c r="H79" i="3"/>
  <c r="U79" i="3"/>
  <c r="F79" i="3"/>
  <c r="AA79" i="3"/>
  <c r="J79" i="3"/>
  <c r="Z79" i="3"/>
  <c r="G79" i="3"/>
  <c r="Q79" i="3"/>
  <c r="P79" i="3"/>
  <c r="N79" i="3"/>
  <c r="M79" i="3"/>
  <c r="L79" i="3"/>
  <c r="T79" i="3"/>
  <c r="AC79" i="3"/>
  <c r="AB79" i="3"/>
  <c r="Y79" i="3"/>
  <c r="V79" i="3"/>
  <c r="S79" i="3"/>
  <c r="R79" i="3"/>
  <c r="O79" i="3"/>
  <c r="K79" i="3"/>
  <c r="AC71" i="3"/>
  <c r="O71" i="3"/>
  <c r="N71" i="3"/>
  <c r="AB71" i="3"/>
  <c r="M71" i="3"/>
  <c r="P71" i="3"/>
  <c r="L71" i="3"/>
  <c r="AA71" i="3"/>
  <c r="J71" i="3"/>
  <c r="Z71" i="3"/>
  <c r="I71" i="3"/>
  <c r="Y71" i="3"/>
  <c r="H71" i="3"/>
  <c r="S71" i="3"/>
  <c r="U71" i="3"/>
  <c r="R71" i="3"/>
  <c r="T71" i="3"/>
  <c r="Q71" i="3"/>
  <c r="K71" i="3"/>
  <c r="G71" i="3"/>
  <c r="F71" i="3"/>
  <c r="X71" i="3"/>
  <c r="W71" i="3"/>
  <c r="V71" i="3"/>
  <c r="AB84" i="3"/>
  <c r="N84" i="3"/>
  <c r="X84" i="3"/>
  <c r="I84" i="3"/>
  <c r="V84" i="3"/>
  <c r="G84" i="3"/>
  <c r="L84" i="3"/>
  <c r="AC84" i="3"/>
  <c r="K84" i="3"/>
  <c r="T84" i="3"/>
  <c r="S84" i="3"/>
  <c r="Q84" i="3"/>
  <c r="P84" i="3"/>
  <c r="O84" i="3"/>
  <c r="Y84" i="3"/>
  <c r="M84" i="3"/>
  <c r="H84" i="3"/>
  <c r="J84" i="3"/>
  <c r="F84" i="3"/>
  <c r="AA84" i="3"/>
  <c r="Z84" i="3"/>
  <c r="W84" i="3"/>
  <c r="U84" i="3"/>
  <c r="R84" i="3"/>
  <c r="AA69" i="3"/>
  <c r="M69" i="3"/>
  <c r="W69" i="3"/>
  <c r="H69" i="3"/>
  <c r="V69" i="3"/>
  <c r="G69" i="3"/>
  <c r="P69" i="3"/>
  <c r="O69" i="3"/>
  <c r="L69" i="3"/>
  <c r="AC69" i="3"/>
  <c r="K69" i="3"/>
  <c r="AB69" i="3"/>
  <c r="J69" i="3"/>
  <c r="S69" i="3"/>
  <c r="Z69" i="3"/>
  <c r="X69" i="3"/>
  <c r="Y69" i="3"/>
  <c r="U69" i="3"/>
  <c r="T69" i="3"/>
  <c r="R69" i="3"/>
  <c r="Q69" i="3"/>
  <c r="N69" i="3"/>
  <c r="I69" i="3"/>
  <c r="F69" i="3"/>
  <c r="T62" i="3"/>
  <c r="F62" i="3"/>
  <c r="P62" i="3"/>
  <c r="O62" i="3"/>
  <c r="N62" i="3"/>
  <c r="M62" i="3"/>
  <c r="AB62" i="3"/>
  <c r="K62" i="3"/>
  <c r="AA62" i="3"/>
  <c r="J62" i="3"/>
  <c r="Z62" i="3"/>
  <c r="I62" i="3"/>
  <c r="S62" i="3"/>
  <c r="U63" i="3"/>
  <c r="G63" i="3"/>
  <c r="S63" i="3"/>
  <c r="R63" i="3"/>
  <c r="V63" i="3"/>
  <c r="T63" i="3"/>
  <c r="P63" i="3"/>
  <c r="O63" i="3"/>
  <c r="N63" i="3"/>
  <c r="Y63" i="3"/>
  <c r="H63" i="3"/>
  <c r="V64" i="3"/>
  <c r="H64" i="3"/>
  <c r="W64" i="3"/>
  <c r="G64" i="3"/>
  <c r="U64" i="3"/>
  <c r="F64" i="3"/>
  <c r="AC64" i="3"/>
  <c r="L64" i="3"/>
  <c r="AB64" i="3"/>
  <c r="K64" i="3"/>
  <c r="Z64" i="3"/>
  <c r="I64" i="3"/>
  <c r="Y64" i="3"/>
  <c r="X64" i="3"/>
  <c r="O64" i="3"/>
  <c r="T76" i="3"/>
  <c r="F76" i="3"/>
  <c r="AC76" i="3"/>
  <c r="N76" i="3"/>
  <c r="AA76" i="3"/>
  <c r="L76" i="3"/>
  <c r="V76" i="3"/>
  <c r="U76" i="3"/>
  <c r="W76" i="3"/>
  <c r="S76" i="3"/>
  <c r="Q76" i="3"/>
  <c r="P76" i="3"/>
  <c r="O76" i="3"/>
  <c r="Z76" i="3"/>
  <c r="G76" i="3"/>
  <c r="X80" i="3"/>
  <c r="J80" i="3"/>
  <c r="AA80" i="3"/>
  <c r="L80" i="3"/>
  <c r="Y80" i="3"/>
  <c r="I80" i="3"/>
  <c r="Q80" i="3"/>
  <c r="P80" i="3"/>
  <c r="K80" i="3"/>
  <c r="H80" i="3"/>
  <c r="AB80" i="3"/>
  <c r="F80" i="3"/>
  <c r="Z80" i="3"/>
  <c r="W80" i="3"/>
  <c r="O80" i="3"/>
  <c r="G62" i="3"/>
  <c r="F63" i="3"/>
  <c r="S75" i="3"/>
  <c r="X75" i="3"/>
  <c r="I75" i="3"/>
  <c r="O75" i="3"/>
  <c r="N75" i="3"/>
  <c r="L75" i="3"/>
  <c r="AC75" i="3"/>
  <c r="K75" i="3"/>
  <c r="AA75" i="3"/>
  <c r="H75" i="3"/>
  <c r="Z75" i="3"/>
  <c r="G75" i="3"/>
  <c r="Y75" i="3"/>
  <c r="F75" i="3"/>
  <c r="Q75" i="3"/>
  <c r="H76" i="3"/>
  <c r="H62" i="3"/>
  <c r="I63" i="3"/>
  <c r="J64" i="3"/>
  <c r="R74" i="3"/>
  <c r="U74" i="3"/>
  <c r="F74" i="3"/>
  <c r="Z74" i="3"/>
  <c r="J74" i="3"/>
  <c r="Y74" i="3"/>
  <c r="I74" i="3"/>
  <c r="T74" i="3"/>
  <c r="S74" i="3"/>
  <c r="P74" i="3"/>
  <c r="O74" i="3"/>
  <c r="N74" i="3"/>
  <c r="X74" i="3"/>
  <c r="I76" i="3"/>
  <c r="G80" i="3"/>
  <c r="S89" i="3"/>
  <c r="W89" i="3"/>
  <c r="H89" i="3"/>
  <c r="U89" i="3"/>
  <c r="F89" i="3"/>
  <c r="AC89" i="3"/>
  <c r="L89" i="3"/>
  <c r="AB89" i="3"/>
  <c r="K89" i="3"/>
  <c r="P89" i="3"/>
  <c r="O89" i="3"/>
  <c r="M89" i="3"/>
  <c r="J89" i="3"/>
  <c r="I89" i="3"/>
  <c r="T89" i="3"/>
  <c r="AC107" i="3"/>
  <c r="O107" i="3"/>
  <c r="V107" i="3"/>
  <c r="G107" i="3"/>
  <c r="T107" i="3"/>
  <c r="R107" i="3"/>
  <c r="Q107" i="3"/>
  <c r="M107" i="3"/>
  <c r="L107" i="3"/>
  <c r="J107" i="3"/>
  <c r="AB107" i="3"/>
  <c r="I107" i="3"/>
  <c r="AA107" i="3"/>
  <c r="H107" i="3"/>
  <c r="S107" i="3"/>
  <c r="X116" i="3"/>
  <c r="J116" i="3"/>
  <c r="R116" i="3"/>
  <c r="P116" i="3"/>
  <c r="V116" i="3"/>
  <c r="G116" i="3"/>
  <c r="U116" i="3"/>
  <c r="T116" i="3"/>
  <c r="S116" i="3"/>
  <c r="Q116" i="3"/>
  <c r="O116" i="3"/>
  <c r="M116" i="3"/>
  <c r="L116" i="3"/>
  <c r="K116" i="3"/>
  <c r="Z116" i="3"/>
  <c r="R28" i="3"/>
  <c r="AB28" i="3"/>
  <c r="M28" i="3"/>
  <c r="AA28" i="3"/>
  <c r="L28" i="3"/>
  <c r="Y28" i="3"/>
  <c r="J28" i="3"/>
  <c r="X28" i="3"/>
  <c r="I28" i="3"/>
  <c r="W28" i="3"/>
  <c r="H28" i="3"/>
  <c r="P28" i="3"/>
  <c r="L62" i="3"/>
  <c r="J63" i="3"/>
  <c r="M64" i="3"/>
  <c r="J75" i="3"/>
  <c r="J76" i="3"/>
  <c r="M80" i="3"/>
  <c r="R110" i="3"/>
  <c r="AC110" i="3"/>
  <c r="N110" i="3"/>
  <c r="AA110" i="3"/>
  <c r="L110" i="3"/>
  <c r="W110" i="3"/>
  <c r="F110" i="3"/>
  <c r="V110" i="3"/>
  <c r="M110" i="3"/>
  <c r="K110" i="3"/>
  <c r="I110" i="3"/>
  <c r="AB110" i="3"/>
  <c r="H110" i="3"/>
  <c r="Z110" i="3"/>
  <c r="G110" i="3"/>
  <c r="Q110" i="3"/>
  <c r="F116" i="3"/>
  <c r="F28" i="3"/>
  <c r="Q62" i="3"/>
  <c r="K63" i="3"/>
  <c r="N64" i="3"/>
  <c r="G74" i="3"/>
  <c r="M75" i="3"/>
  <c r="K76" i="3"/>
  <c r="N80" i="3"/>
  <c r="G89" i="3"/>
  <c r="AB106" i="3"/>
  <c r="N106" i="3"/>
  <c r="S106" i="3"/>
  <c r="Q106" i="3"/>
  <c r="AA106" i="3"/>
  <c r="J106" i="3"/>
  <c r="Z106" i="3"/>
  <c r="I106" i="3"/>
  <c r="U106" i="3"/>
  <c r="T106" i="3"/>
  <c r="P106" i="3"/>
  <c r="O106" i="3"/>
  <c r="M106" i="3"/>
  <c r="X106" i="3"/>
  <c r="F107" i="3"/>
  <c r="W115" i="3"/>
  <c r="I115" i="3"/>
  <c r="O115" i="3"/>
  <c r="AB115" i="3"/>
  <c r="M115" i="3"/>
  <c r="S115" i="3"/>
  <c r="K115" i="3"/>
  <c r="AC115" i="3"/>
  <c r="J115" i="3"/>
  <c r="AA115" i="3"/>
  <c r="H115" i="3"/>
  <c r="X115" i="3"/>
  <c r="V115" i="3"/>
  <c r="T115" i="3"/>
  <c r="R115" i="3"/>
  <c r="Q115" i="3"/>
  <c r="H116" i="3"/>
  <c r="X17" i="3"/>
  <c r="J17" i="3"/>
  <c r="O17" i="3"/>
  <c r="AC17" i="3"/>
  <c r="N17" i="3"/>
  <c r="AA17" i="3"/>
  <c r="L17" i="3"/>
  <c r="Z17" i="3"/>
  <c r="K17" i="3"/>
  <c r="Y17" i="3"/>
  <c r="I17" i="3"/>
  <c r="P20" i="3"/>
  <c r="AA20" i="3"/>
  <c r="L20" i="3"/>
  <c r="Z20" i="3"/>
  <c r="K20" i="3"/>
  <c r="X20" i="3"/>
  <c r="I20" i="3"/>
  <c r="W20" i="3"/>
  <c r="H20" i="3"/>
  <c r="V20" i="3"/>
  <c r="G20" i="3"/>
  <c r="G28" i="3"/>
  <c r="R62" i="3"/>
  <c r="L63" i="3"/>
  <c r="P64" i="3"/>
  <c r="T65" i="3"/>
  <c r="S66" i="3"/>
  <c r="H74" i="3"/>
  <c r="P75" i="3"/>
  <c r="M76" i="3"/>
  <c r="R80" i="3"/>
  <c r="X82" i="3"/>
  <c r="Y83" i="3"/>
  <c r="N89" i="3"/>
  <c r="K107" i="3"/>
  <c r="J110" i="3"/>
  <c r="I116" i="3"/>
  <c r="F17" i="3"/>
  <c r="Z18" i="3"/>
  <c r="L18" i="3"/>
  <c r="S18" i="3"/>
  <c r="R18" i="3"/>
  <c r="P18" i="3"/>
  <c r="O18" i="3"/>
  <c r="AC18" i="3"/>
  <c r="N18" i="3"/>
  <c r="Y18" i="3"/>
  <c r="F20" i="3"/>
  <c r="R21" i="3"/>
  <c r="O21" i="3"/>
  <c r="AC21" i="3"/>
  <c r="N21" i="3"/>
  <c r="AA21" i="3"/>
  <c r="L21" i="3"/>
  <c r="Z21" i="3"/>
  <c r="K21" i="3"/>
  <c r="Y21" i="3"/>
  <c r="J21" i="3"/>
  <c r="AB21" i="3"/>
  <c r="K28" i="3"/>
  <c r="U62" i="3"/>
  <c r="M63" i="3"/>
  <c r="Q64" i="3"/>
  <c r="U65" i="3"/>
  <c r="T66" i="3"/>
  <c r="K74" i="3"/>
  <c r="R75" i="3"/>
  <c r="R76" i="3"/>
  <c r="S80" i="3"/>
  <c r="Y82" i="3"/>
  <c r="Q89" i="3"/>
  <c r="F106" i="3"/>
  <c r="N107" i="3"/>
  <c r="O110" i="3"/>
  <c r="F115" i="3"/>
  <c r="N116" i="3"/>
  <c r="Q134" i="3"/>
  <c r="P134" i="3"/>
  <c r="AB134" i="3"/>
  <c r="N134" i="3"/>
  <c r="U134" i="3"/>
  <c r="S134" i="3"/>
  <c r="R134" i="3"/>
  <c r="Y134" i="3"/>
  <c r="H134" i="3"/>
  <c r="W134" i="3"/>
  <c r="V134" i="3"/>
  <c r="T134" i="3"/>
  <c r="G134" i="3"/>
  <c r="F134" i="3"/>
  <c r="AC134" i="3"/>
  <c r="AA134" i="3"/>
  <c r="K134" i="3"/>
  <c r="G17" i="3"/>
  <c r="F18" i="3"/>
  <c r="AA18" i="3"/>
  <c r="J20" i="3"/>
  <c r="F21" i="3"/>
  <c r="X24" i="3"/>
  <c r="J24" i="3"/>
  <c r="AB24" i="3"/>
  <c r="M24" i="3"/>
  <c r="AA24" i="3"/>
  <c r="L24" i="3"/>
  <c r="Y24" i="3"/>
  <c r="I24" i="3"/>
  <c r="W24" i="3"/>
  <c r="H24" i="3"/>
  <c r="V24" i="3"/>
  <c r="G24" i="3"/>
  <c r="N28" i="3"/>
  <c r="T36" i="3"/>
  <c r="F36" i="3"/>
  <c r="AC36" i="3"/>
  <c r="N36" i="3"/>
  <c r="P36" i="3"/>
  <c r="O36" i="3"/>
  <c r="AB36" i="3"/>
  <c r="L36" i="3"/>
  <c r="AA36" i="3"/>
  <c r="K36" i="3"/>
  <c r="Z36" i="3"/>
  <c r="J36" i="3"/>
  <c r="S36" i="3"/>
  <c r="V62" i="3"/>
  <c r="Q63" i="3"/>
  <c r="R64" i="3"/>
  <c r="X65" i="3"/>
  <c r="L74" i="3"/>
  <c r="T75" i="3"/>
  <c r="X76" i="3"/>
  <c r="T80" i="3"/>
  <c r="AA82" i="3"/>
  <c r="AC85" i="3"/>
  <c r="O85" i="3"/>
  <c r="AA85" i="3"/>
  <c r="L85" i="3"/>
  <c r="Y85" i="3"/>
  <c r="J85" i="3"/>
  <c r="T85" i="3"/>
  <c r="S85" i="3"/>
  <c r="M85" i="3"/>
  <c r="K85" i="3"/>
  <c r="H85" i="3"/>
  <c r="AB85" i="3"/>
  <c r="G85" i="3"/>
  <c r="Z85" i="3"/>
  <c r="F85" i="3"/>
  <c r="Q85" i="3"/>
  <c r="Q87" i="3"/>
  <c r="R87" i="3"/>
  <c r="O87" i="3"/>
  <c r="P87" i="3"/>
  <c r="N87" i="3"/>
  <c r="T87" i="3"/>
  <c r="S87" i="3"/>
  <c r="L87" i="3"/>
  <c r="K87" i="3"/>
  <c r="AC87" i="3"/>
  <c r="J87" i="3"/>
  <c r="W87" i="3"/>
  <c r="R89" i="3"/>
  <c r="G106" i="3"/>
  <c r="P107" i="3"/>
  <c r="P110" i="3"/>
  <c r="G115" i="3"/>
  <c r="W116" i="3"/>
  <c r="AB131" i="3"/>
  <c r="N131" i="3"/>
  <c r="AA131" i="3"/>
  <c r="M131" i="3"/>
  <c r="Y131" i="3"/>
  <c r="K131" i="3"/>
  <c r="O131" i="3"/>
  <c r="J131" i="3"/>
  <c r="AC131" i="3"/>
  <c r="I131" i="3"/>
  <c r="S131" i="3"/>
  <c r="Q131" i="3"/>
  <c r="P131" i="3"/>
  <c r="L131" i="3"/>
  <c r="T131" i="3"/>
  <c r="R131" i="3"/>
  <c r="G131" i="3"/>
  <c r="F131" i="3"/>
  <c r="W131" i="3"/>
  <c r="I134" i="3"/>
  <c r="H17" i="3"/>
  <c r="G18" i="3"/>
  <c r="AB18" i="3"/>
  <c r="M20" i="3"/>
  <c r="G21" i="3"/>
  <c r="T22" i="3"/>
  <c r="F22" i="3"/>
  <c r="S22" i="3"/>
  <c r="R22" i="3"/>
  <c r="P22" i="3"/>
  <c r="O22" i="3"/>
  <c r="AC22" i="3"/>
  <c r="N22" i="3"/>
  <c r="Z22" i="3"/>
  <c r="F24" i="3"/>
  <c r="O28" i="3"/>
  <c r="R35" i="3"/>
  <c r="Z35" i="3"/>
  <c r="K35" i="3"/>
  <c r="Y35" i="3"/>
  <c r="J35" i="3"/>
  <c r="W35" i="3"/>
  <c r="H35" i="3"/>
  <c r="V35" i="3"/>
  <c r="G35" i="3"/>
  <c r="U35" i="3"/>
  <c r="F35" i="3"/>
  <c r="AC35" i="3"/>
  <c r="N35" i="3"/>
  <c r="G36" i="3"/>
  <c r="R60" i="3"/>
  <c r="Y60" i="3"/>
  <c r="J60" i="3"/>
  <c r="X60" i="3"/>
  <c r="I60" i="3"/>
  <c r="P60" i="3"/>
  <c r="O60" i="3"/>
  <c r="M60" i="3"/>
  <c r="AC60" i="3"/>
  <c r="L60" i="3"/>
  <c r="AB60" i="3"/>
  <c r="K60" i="3"/>
  <c r="T60" i="3"/>
  <c r="W62" i="3"/>
  <c r="W63" i="3"/>
  <c r="S64" i="3"/>
  <c r="AA65" i="3"/>
  <c r="Y67" i="3"/>
  <c r="K67" i="3"/>
  <c r="Q67" i="3"/>
  <c r="P67" i="3"/>
  <c r="S67" i="3"/>
  <c r="R67" i="3"/>
  <c r="N67" i="3"/>
  <c r="M67" i="3"/>
  <c r="AC67" i="3"/>
  <c r="L67" i="3"/>
  <c r="V67" i="3"/>
  <c r="AB67" i="3"/>
  <c r="M74" i="3"/>
  <c r="U75" i="3"/>
  <c r="Y76" i="3"/>
  <c r="U80" i="3"/>
  <c r="AB82" i="3"/>
  <c r="I85" i="3"/>
  <c r="F87" i="3"/>
  <c r="V89" i="3"/>
  <c r="H106" i="3"/>
  <c r="U107" i="3"/>
  <c r="S110" i="3"/>
  <c r="V114" i="3"/>
  <c r="H114" i="3"/>
  <c r="AA114" i="3"/>
  <c r="L114" i="3"/>
  <c r="Y114" i="3"/>
  <c r="J114" i="3"/>
  <c r="P114" i="3"/>
  <c r="T114" i="3"/>
  <c r="S114" i="3"/>
  <c r="R114" i="3"/>
  <c r="AC114" i="3"/>
  <c r="AB114" i="3"/>
  <c r="X114" i="3"/>
  <c r="W114" i="3"/>
  <c r="U114" i="3"/>
  <c r="I114" i="3"/>
  <c r="L115" i="3"/>
  <c r="Y116" i="3"/>
  <c r="P119" i="3"/>
  <c r="AA119" i="3"/>
  <c r="M119" i="3"/>
  <c r="AC119" i="3"/>
  <c r="L119" i="3"/>
  <c r="Z119" i="3"/>
  <c r="J119" i="3"/>
  <c r="Y119" i="3"/>
  <c r="I119" i="3"/>
  <c r="R119" i="3"/>
  <c r="U119" i="3"/>
  <c r="T119" i="3"/>
  <c r="S119" i="3"/>
  <c r="H119" i="3"/>
  <c r="G119" i="3"/>
  <c r="O119" i="3"/>
  <c r="J134" i="3"/>
  <c r="P13" i="3"/>
  <c r="AC13" i="3"/>
  <c r="N13" i="3"/>
  <c r="AB13" i="3"/>
  <c r="M13" i="3"/>
  <c r="Z13" i="3"/>
  <c r="K13" i="3"/>
  <c r="Y13" i="3"/>
  <c r="J13" i="3"/>
  <c r="X13" i="3"/>
  <c r="I13" i="3"/>
  <c r="M17" i="3"/>
  <c r="H18" i="3"/>
  <c r="N20" i="3"/>
  <c r="H21" i="3"/>
  <c r="G22" i="3"/>
  <c r="AA22" i="3"/>
  <c r="K24" i="3"/>
  <c r="Q28" i="3"/>
  <c r="I35" i="3"/>
  <c r="H36" i="3"/>
  <c r="Z39" i="3"/>
  <c r="L39" i="3"/>
  <c r="AA39" i="3"/>
  <c r="K39" i="3"/>
  <c r="S39" i="3"/>
  <c r="R39" i="3"/>
  <c r="P39" i="3"/>
  <c r="O39" i="3"/>
  <c r="N39" i="3"/>
  <c r="V39" i="3"/>
  <c r="F39" i="3"/>
  <c r="AB42" i="3"/>
  <c r="F60" i="3"/>
  <c r="X62" i="3"/>
  <c r="X63" i="3"/>
  <c r="T64" i="3"/>
  <c r="AB65" i="3"/>
  <c r="Q74" i="3"/>
  <c r="V75" i="3"/>
  <c r="AB76" i="3"/>
  <c r="V80" i="3"/>
  <c r="N85" i="3"/>
  <c r="G87" i="3"/>
  <c r="X89" i="3"/>
  <c r="K106" i="3"/>
  <c r="W107" i="3"/>
  <c r="T110" i="3"/>
  <c r="N115" i="3"/>
  <c r="AA116" i="3"/>
  <c r="H131" i="3"/>
  <c r="L134" i="3"/>
  <c r="F13" i="3"/>
  <c r="R14" i="3"/>
  <c r="Q14" i="3"/>
  <c r="P14" i="3"/>
  <c r="AC14" i="3"/>
  <c r="N14" i="3"/>
  <c r="AB14" i="3"/>
  <c r="M14" i="3"/>
  <c r="AA14" i="3"/>
  <c r="L14" i="3"/>
  <c r="Y14" i="3"/>
  <c r="P17" i="3"/>
  <c r="I18" i="3"/>
  <c r="O20" i="3"/>
  <c r="I21" i="3"/>
  <c r="H22" i="3"/>
  <c r="AB22" i="3"/>
  <c r="N24" i="3"/>
  <c r="S28" i="3"/>
  <c r="Z32" i="3"/>
  <c r="L32" i="3"/>
  <c r="O32" i="3"/>
  <c r="AC32" i="3"/>
  <c r="N32" i="3"/>
  <c r="AA32" i="3"/>
  <c r="K32" i="3"/>
  <c r="Y32" i="3"/>
  <c r="J32" i="3"/>
  <c r="X32" i="3"/>
  <c r="I32" i="3"/>
  <c r="R32" i="3"/>
  <c r="AB33" i="3"/>
  <c r="N33" i="3"/>
  <c r="S33" i="3"/>
  <c r="R33" i="3"/>
  <c r="P33" i="3"/>
  <c r="O33" i="3"/>
  <c r="AC33" i="3"/>
  <c r="M33" i="3"/>
  <c r="V33" i="3"/>
  <c r="G33" i="3"/>
  <c r="AA33" i="3"/>
  <c r="L35" i="3"/>
  <c r="I36" i="3"/>
  <c r="G39" i="3"/>
  <c r="G60" i="3"/>
  <c r="Y62" i="3"/>
  <c r="Z63" i="3"/>
  <c r="AA64" i="3"/>
  <c r="F67" i="3"/>
  <c r="V74" i="3"/>
  <c r="W75" i="3"/>
  <c r="AC80" i="3"/>
  <c r="P85" i="3"/>
  <c r="H87" i="3"/>
  <c r="Y89" i="3"/>
  <c r="L106" i="3"/>
  <c r="X107" i="3"/>
  <c r="U110" i="3"/>
  <c r="F114" i="3"/>
  <c r="P115" i="3"/>
  <c r="AB116" i="3"/>
  <c r="F119" i="3"/>
  <c r="X127" i="3"/>
  <c r="J127" i="3"/>
  <c r="W127" i="3"/>
  <c r="I127" i="3"/>
  <c r="U127" i="3"/>
  <c r="G127" i="3"/>
  <c r="O127" i="3"/>
  <c r="M127" i="3"/>
  <c r="AC127" i="3"/>
  <c r="L127" i="3"/>
  <c r="S127" i="3"/>
  <c r="Q127" i="3"/>
  <c r="P127" i="3"/>
  <c r="N127" i="3"/>
  <c r="AB127" i="3"/>
  <c r="AA127" i="3"/>
  <c r="Z127" i="3"/>
  <c r="H127" i="3"/>
  <c r="Z129" i="3"/>
  <c r="L129" i="3"/>
  <c r="Y129" i="3"/>
  <c r="K129" i="3"/>
  <c r="W129" i="3"/>
  <c r="I129" i="3"/>
  <c r="O129" i="3"/>
  <c r="M129" i="3"/>
  <c r="AC129" i="3"/>
  <c r="J129" i="3"/>
  <c r="S129" i="3"/>
  <c r="AB129" i="3"/>
  <c r="AA129" i="3"/>
  <c r="X129" i="3"/>
  <c r="U129" i="3"/>
  <c r="T129" i="3"/>
  <c r="Q129" i="3"/>
  <c r="P129" i="3"/>
  <c r="N129" i="3"/>
  <c r="U131" i="3"/>
  <c r="M134" i="3"/>
  <c r="AC62" i="3"/>
  <c r="AA63" i="3"/>
  <c r="X66" i="3"/>
  <c r="J66" i="3"/>
  <c r="AC66" i="3"/>
  <c r="N66" i="3"/>
  <c r="AB66" i="3"/>
  <c r="M66" i="3"/>
  <c r="AA66" i="3"/>
  <c r="I66" i="3"/>
  <c r="Z66" i="3"/>
  <c r="H66" i="3"/>
  <c r="W66" i="3"/>
  <c r="F66" i="3"/>
  <c r="V66" i="3"/>
  <c r="U66" i="3"/>
  <c r="O66" i="3"/>
  <c r="W74" i="3"/>
  <c r="AA83" i="3"/>
  <c r="M83" i="3"/>
  <c r="U83" i="3"/>
  <c r="F83" i="3"/>
  <c r="S83" i="3"/>
  <c r="V83" i="3"/>
  <c r="T83" i="3"/>
  <c r="AB83" i="3"/>
  <c r="H83" i="3"/>
  <c r="Z83" i="3"/>
  <c r="G83" i="3"/>
  <c r="X83" i="3"/>
  <c r="W83" i="3"/>
  <c r="R83" i="3"/>
  <c r="K83" i="3"/>
  <c r="R106" i="3"/>
  <c r="AC116" i="3"/>
  <c r="R17" i="3"/>
  <c r="K18" i="3"/>
  <c r="R20" i="3"/>
  <c r="P21" i="3"/>
  <c r="P24" i="3"/>
  <c r="U28" i="3"/>
  <c r="Q36" i="3"/>
  <c r="X38" i="3"/>
  <c r="J38" i="3"/>
  <c r="V38" i="3"/>
  <c r="G38" i="3"/>
  <c r="AC38" i="3"/>
  <c r="M38" i="3"/>
  <c r="AB38" i="3"/>
  <c r="L38" i="3"/>
  <c r="Z38" i="3"/>
  <c r="I38" i="3"/>
  <c r="Y38" i="3"/>
  <c r="H38" i="3"/>
  <c r="W38" i="3"/>
  <c r="F38" i="3"/>
  <c r="P38" i="3"/>
  <c r="R42" i="3"/>
  <c r="W42" i="3"/>
  <c r="H42" i="3"/>
  <c r="V42" i="3"/>
  <c r="G42" i="3"/>
  <c r="U42" i="3"/>
  <c r="T42" i="3"/>
  <c r="Q42" i="3"/>
  <c r="P42" i="3"/>
  <c r="O42" i="3"/>
  <c r="Z42" i="3"/>
  <c r="I42" i="3"/>
  <c r="N60" i="3"/>
  <c r="AB63" i="3"/>
  <c r="H67" i="3"/>
  <c r="AA74" i="3"/>
  <c r="U77" i="3"/>
  <c r="G77" i="3"/>
  <c r="Q77" i="3"/>
  <c r="O77" i="3"/>
  <c r="AC77" i="3"/>
  <c r="L77" i="3"/>
  <c r="AB77" i="3"/>
  <c r="K77" i="3"/>
  <c r="P77" i="3"/>
  <c r="N77" i="3"/>
  <c r="J77" i="3"/>
  <c r="I77" i="3"/>
  <c r="AA77" i="3"/>
  <c r="H77" i="3"/>
  <c r="T77" i="3"/>
  <c r="I83" i="3"/>
  <c r="U85" i="3"/>
  <c r="M87" i="3"/>
  <c r="AA89" i="3"/>
  <c r="V106" i="3"/>
  <c r="Z107" i="3"/>
  <c r="Y110" i="3"/>
  <c r="K114" i="3"/>
  <c r="Y115" i="3"/>
  <c r="Y117" i="3"/>
  <c r="K117" i="3"/>
  <c r="U117" i="3"/>
  <c r="F117" i="3"/>
  <c r="S117" i="3"/>
  <c r="Z117" i="3"/>
  <c r="J117" i="3"/>
  <c r="M117" i="3"/>
  <c r="L117" i="3"/>
  <c r="AC117" i="3"/>
  <c r="I117" i="3"/>
  <c r="P117" i="3"/>
  <c r="O117" i="3"/>
  <c r="H117" i="3"/>
  <c r="G117" i="3"/>
  <c r="T117" i="3"/>
  <c r="N119" i="3"/>
  <c r="X131" i="3"/>
  <c r="X134" i="3"/>
  <c r="T28" i="3"/>
  <c r="W65" i="3"/>
  <c r="I65" i="3"/>
  <c r="Z65" i="3"/>
  <c r="K65" i="3"/>
  <c r="Y65" i="3"/>
  <c r="J65" i="3"/>
  <c r="S65" i="3"/>
  <c r="R65" i="3"/>
  <c r="P65" i="3"/>
  <c r="O65" i="3"/>
  <c r="N65" i="3"/>
  <c r="V65" i="3"/>
  <c r="AB75" i="3"/>
  <c r="Z82" i="3"/>
  <c r="L82" i="3"/>
  <c r="R82" i="3"/>
  <c r="P82" i="3"/>
  <c r="N82" i="3"/>
  <c r="M82" i="3"/>
  <c r="S82" i="3"/>
  <c r="Q82" i="3"/>
  <c r="K82" i="3"/>
  <c r="J82" i="3"/>
  <c r="AC82" i="3"/>
  <c r="I82" i="3"/>
  <c r="V82" i="3"/>
  <c r="Z89" i="3"/>
  <c r="Y107" i="3"/>
  <c r="X110" i="3"/>
  <c r="U115" i="3"/>
  <c r="S17" i="3"/>
  <c r="M18" i="3"/>
  <c r="S20" i="3"/>
  <c r="Q21" i="3"/>
  <c r="K22" i="3"/>
  <c r="Q24" i="3"/>
  <c r="V28" i="3"/>
  <c r="P35" i="3"/>
  <c r="R36" i="3"/>
  <c r="K38" i="3"/>
  <c r="F42" i="3"/>
  <c r="Q60" i="3"/>
  <c r="AC63" i="3"/>
  <c r="F65" i="3"/>
  <c r="G66" i="3"/>
  <c r="I67" i="3"/>
  <c r="AB74" i="3"/>
  <c r="F77" i="3"/>
  <c r="Y81" i="3"/>
  <c r="K81" i="3"/>
  <c r="O81" i="3"/>
  <c r="AB81" i="3"/>
  <c r="M81" i="3"/>
  <c r="X81" i="3"/>
  <c r="G81" i="3"/>
  <c r="W81" i="3"/>
  <c r="F81" i="3"/>
  <c r="Z81" i="3"/>
  <c r="V81" i="3"/>
  <c r="T81" i="3"/>
  <c r="S81" i="3"/>
  <c r="R81" i="3"/>
  <c r="I81" i="3"/>
  <c r="G82" i="3"/>
  <c r="J83" i="3"/>
  <c r="V85" i="3"/>
  <c r="U87" i="3"/>
  <c r="W106" i="3"/>
  <c r="U113" i="3"/>
  <c r="G113" i="3"/>
  <c r="X113" i="3"/>
  <c r="I113" i="3"/>
  <c r="V113" i="3"/>
  <c r="F113" i="3"/>
  <c r="AB113" i="3"/>
  <c r="AC113" i="3"/>
  <c r="K113" i="3"/>
  <c r="AA113" i="3"/>
  <c r="J113" i="3"/>
  <c r="Z113" i="3"/>
  <c r="H113" i="3"/>
  <c r="Y113" i="3"/>
  <c r="W113" i="3"/>
  <c r="T113" i="3"/>
  <c r="N113" i="3"/>
  <c r="M114" i="3"/>
  <c r="Z115" i="3"/>
  <c r="Q119" i="3"/>
  <c r="Z131" i="3"/>
  <c r="Z134" i="3"/>
  <c r="Z25" i="3"/>
  <c r="L25" i="3"/>
  <c r="T25" i="3"/>
  <c r="T29" i="3"/>
  <c r="F29" i="3"/>
  <c r="U29" i="3"/>
  <c r="N31" i="3"/>
  <c r="Q109" i="3"/>
  <c r="AA109" i="3"/>
  <c r="L109" i="3"/>
  <c r="Y109" i="3"/>
  <c r="J109" i="3"/>
  <c r="P109" i="3"/>
  <c r="O109" i="3"/>
  <c r="X109" i="3"/>
  <c r="AB12" i="3"/>
  <c r="N12" i="3"/>
  <c r="T12" i="3"/>
  <c r="V16" i="3"/>
  <c r="H16" i="3"/>
  <c r="T16" i="3"/>
  <c r="K25" i="3"/>
  <c r="AA25" i="3"/>
  <c r="T27" i="3"/>
  <c r="L29" i="3"/>
  <c r="AA29" i="3"/>
  <c r="X31" i="3"/>
  <c r="J31" i="3"/>
  <c r="T31" i="3"/>
  <c r="F12" i="3"/>
  <c r="U12" i="3"/>
  <c r="Q15" i="3"/>
  <c r="F16" i="3"/>
  <c r="U16" i="3"/>
  <c r="M25" i="3"/>
  <c r="AB25" i="3"/>
  <c r="Q26" i="3"/>
  <c r="F27" i="3"/>
  <c r="U27" i="3"/>
  <c r="M29" i="3"/>
  <c r="AB29" i="3"/>
  <c r="Q30" i="3"/>
  <c r="F31" i="3"/>
  <c r="U31" i="3"/>
  <c r="Q37" i="3"/>
  <c r="AB40" i="3"/>
  <c r="N40" i="3"/>
  <c r="P40" i="3"/>
  <c r="U40" i="3"/>
  <c r="Z68" i="3"/>
  <c r="L68" i="3"/>
  <c r="T68" i="3"/>
  <c r="S68" i="3"/>
  <c r="U68" i="3"/>
  <c r="S70" i="3"/>
  <c r="O72" i="3"/>
  <c r="S136" i="3"/>
  <c r="R136" i="3"/>
  <c r="P136" i="3"/>
  <c r="O136" i="3"/>
  <c r="M136" i="3"/>
  <c r="AC136" i="3"/>
  <c r="L136" i="3"/>
  <c r="V136" i="3"/>
  <c r="K136" i="3"/>
  <c r="J136" i="3"/>
  <c r="I136" i="3"/>
  <c r="AB136" i="3"/>
  <c r="G12" i="3"/>
  <c r="V12" i="3"/>
  <c r="G16" i="3"/>
  <c r="W16" i="3"/>
  <c r="AB19" i="3"/>
  <c r="N19" i="3"/>
  <c r="T19" i="3"/>
  <c r="V23" i="3"/>
  <c r="H23" i="3"/>
  <c r="T23" i="3"/>
  <c r="N25" i="3"/>
  <c r="AC25" i="3"/>
  <c r="G27" i="3"/>
  <c r="V27" i="3"/>
  <c r="N29" i="3"/>
  <c r="AC29" i="3"/>
  <c r="G31" i="3"/>
  <c r="V31" i="3"/>
  <c r="T34" i="3"/>
  <c r="F40" i="3"/>
  <c r="V40" i="3"/>
  <c r="Q59" i="3"/>
  <c r="W59" i="3"/>
  <c r="H59" i="3"/>
  <c r="V59" i="3"/>
  <c r="G59" i="3"/>
  <c r="X59" i="3"/>
  <c r="S61" i="3"/>
  <c r="AB61" i="3"/>
  <c r="M61" i="3"/>
  <c r="AA61" i="3"/>
  <c r="L61" i="3"/>
  <c r="U61" i="3"/>
  <c r="V68" i="3"/>
  <c r="T72" i="3"/>
  <c r="R109" i="3"/>
  <c r="S111" i="3"/>
  <c r="Q111" i="3"/>
  <c r="O111" i="3"/>
  <c r="M111" i="3"/>
  <c r="AC111" i="3"/>
  <c r="L111" i="3"/>
  <c r="W111" i="3"/>
  <c r="Z118" i="3"/>
  <c r="L118" i="3"/>
  <c r="X118" i="3"/>
  <c r="I118" i="3"/>
  <c r="V118" i="3"/>
  <c r="G118" i="3"/>
  <c r="U118" i="3"/>
  <c r="F118" i="3"/>
  <c r="AC118" i="3"/>
  <c r="N118" i="3"/>
  <c r="AA118" i="3"/>
  <c r="Y118" i="3"/>
  <c r="W118" i="3"/>
  <c r="Q120" i="3"/>
  <c r="AB120" i="3"/>
  <c r="N120" i="3"/>
  <c r="R120" i="3"/>
  <c r="O120" i="3"/>
  <c r="M120" i="3"/>
  <c r="V120" i="3"/>
  <c r="F120" i="3"/>
  <c r="P120" i="3"/>
  <c r="L120" i="3"/>
  <c r="K120" i="3"/>
  <c r="X12" i="3"/>
  <c r="T15" i="3"/>
  <c r="F15" i="3"/>
  <c r="U15" i="3"/>
  <c r="J16" i="3"/>
  <c r="Y16" i="3"/>
  <c r="P25" i="3"/>
  <c r="AB26" i="3"/>
  <c r="N26" i="3"/>
  <c r="T26" i="3"/>
  <c r="I27" i="3"/>
  <c r="X27" i="3"/>
  <c r="P29" i="3"/>
  <c r="V30" i="3"/>
  <c r="H30" i="3"/>
  <c r="T30" i="3"/>
  <c r="I31" i="3"/>
  <c r="Y31" i="3"/>
  <c r="V37" i="3"/>
  <c r="H37" i="3"/>
  <c r="R37" i="3"/>
  <c r="U37" i="3"/>
  <c r="AB70" i="3"/>
  <c r="N70" i="3"/>
  <c r="Z70" i="3"/>
  <c r="K70" i="3"/>
  <c r="Y70" i="3"/>
  <c r="J70" i="3"/>
  <c r="V70" i="3"/>
  <c r="P86" i="3"/>
  <c r="O86" i="3"/>
  <c r="AB86" i="3"/>
  <c r="M86" i="3"/>
  <c r="AA86" i="3"/>
  <c r="J86" i="3"/>
  <c r="Z86" i="3"/>
  <c r="I86" i="3"/>
  <c r="X86" i="3"/>
  <c r="P108" i="3"/>
  <c r="Y108" i="3"/>
  <c r="J108" i="3"/>
  <c r="W108" i="3"/>
  <c r="H108" i="3"/>
  <c r="AA108" i="3"/>
  <c r="I108" i="3"/>
  <c r="Z108" i="3"/>
  <c r="G108" i="3"/>
  <c r="AB108" i="3"/>
  <c r="T109" i="3"/>
  <c r="P133" i="3"/>
  <c r="AC133" i="3"/>
  <c r="O133" i="3"/>
  <c r="AA133" i="3"/>
  <c r="M133" i="3"/>
  <c r="L133" i="3"/>
  <c r="AB133" i="3"/>
  <c r="J133" i="3"/>
  <c r="Z133" i="3"/>
  <c r="I133" i="3"/>
  <c r="S133" i="3"/>
  <c r="Y133" i="3"/>
  <c r="X133" i="3"/>
  <c r="W133" i="3"/>
  <c r="R135" i="3"/>
  <c r="Q135" i="3"/>
  <c r="AC135" i="3"/>
  <c r="O135" i="3"/>
  <c r="Z135" i="3"/>
  <c r="I135" i="3"/>
  <c r="X135" i="3"/>
  <c r="G135" i="3"/>
  <c r="W135" i="3"/>
  <c r="F135" i="3"/>
  <c r="M135" i="3"/>
  <c r="S135" i="3"/>
  <c r="P135" i="3"/>
  <c r="N135" i="3"/>
  <c r="G136" i="3"/>
  <c r="Y12" i="3"/>
  <c r="G15" i="3"/>
  <c r="V15" i="3"/>
  <c r="K16" i="3"/>
  <c r="Z16" i="3"/>
  <c r="Q25" i="3"/>
  <c r="J27" i="3"/>
  <c r="Y27" i="3"/>
  <c r="Q29" i="3"/>
  <c r="K31" i="3"/>
  <c r="Z31" i="3"/>
  <c r="P72" i="3"/>
  <c r="Q72" i="3"/>
  <c r="S72" i="3"/>
  <c r="R72" i="3"/>
  <c r="W72" i="3"/>
  <c r="U109" i="3"/>
  <c r="H136" i="3"/>
  <c r="R121" i="3"/>
  <c r="AC121" i="3"/>
  <c r="O121" i="3"/>
  <c r="V121" i="3"/>
  <c r="F121" i="3"/>
  <c r="T121" i="3"/>
  <c r="S121" i="3"/>
  <c r="Z121" i="3"/>
  <c r="J121" i="3"/>
  <c r="AA121" i="3"/>
  <c r="Q73" i="3"/>
  <c r="S73" i="3"/>
  <c r="U73" i="3"/>
  <c r="G121" i="3"/>
  <c r="AB121" i="3"/>
  <c r="U124" i="3"/>
  <c r="G124" i="3"/>
  <c r="T124" i="3"/>
  <c r="F124" i="3"/>
  <c r="R124" i="3"/>
  <c r="Y124" i="3"/>
  <c r="H124" i="3"/>
  <c r="W124" i="3"/>
  <c r="V124" i="3"/>
  <c r="AC124" i="3"/>
  <c r="L124" i="3"/>
  <c r="V125" i="3"/>
  <c r="H125" i="3"/>
  <c r="U125" i="3"/>
  <c r="G125" i="3"/>
  <c r="S125" i="3"/>
  <c r="O125" i="3"/>
  <c r="M125" i="3"/>
  <c r="AC125" i="3"/>
  <c r="L125" i="3"/>
  <c r="T125" i="3"/>
  <c r="AA125" i="3"/>
  <c r="T41" i="3"/>
  <c r="F73" i="3"/>
  <c r="V73" i="3"/>
  <c r="H121" i="3"/>
  <c r="S122" i="3"/>
  <c r="R122" i="3"/>
  <c r="P122" i="3"/>
  <c r="AB122" i="3"/>
  <c r="K122" i="3"/>
  <c r="Z122" i="3"/>
  <c r="I122" i="3"/>
  <c r="Y122" i="3"/>
  <c r="H122" i="3"/>
  <c r="O122" i="3"/>
  <c r="AA122" i="3"/>
  <c r="I124" i="3"/>
  <c r="AB125" i="3"/>
  <c r="Q88" i="3"/>
  <c r="V78" i="3"/>
  <c r="H78" i="3"/>
  <c r="T78" i="3"/>
  <c r="T88" i="3"/>
  <c r="T112" i="3"/>
  <c r="F112" i="3"/>
  <c r="U112" i="3"/>
  <c r="W126" i="3"/>
  <c r="I126" i="3"/>
  <c r="V126" i="3"/>
  <c r="H126" i="3"/>
  <c r="T126" i="3"/>
  <c r="F126" i="3"/>
  <c r="Y126" i="3"/>
  <c r="Y128" i="3"/>
  <c r="K128" i="3"/>
  <c r="X128" i="3"/>
  <c r="J128" i="3"/>
  <c r="V128" i="3"/>
  <c r="H128" i="3"/>
  <c r="W128" i="3"/>
  <c r="AA130" i="3"/>
  <c r="M130" i="3"/>
  <c r="Z130" i="3"/>
  <c r="L130" i="3"/>
  <c r="X130" i="3"/>
  <c r="J130" i="3"/>
  <c r="V130" i="3"/>
  <c r="AC132" i="3"/>
  <c r="O132" i="3"/>
  <c r="AB132" i="3"/>
  <c r="N132" i="3"/>
  <c r="Z132" i="3"/>
  <c r="L132" i="3"/>
  <c r="V132" i="3"/>
  <c r="Q123" i="3"/>
  <c r="S123" i="3"/>
  <c r="F123" i="3"/>
  <c r="P62" i="5"/>
  <c r="O62" i="5"/>
  <c r="AB62" i="5"/>
  <c r="M62" i="5"/>
  <c r="AA62" i="5"/>
  <c r="L62" i="5"/>
  <c r="K62" i="5"/>
  <c r="AC62" i="5"/>
  <c r="I62" i="5"/>
  <c r="Z62" i="5"/>
  <c r="H62" i="5"/>
  <c r="Y62" i="5"/>
  <c r="G62" i="5"/>
  <c r="X62" i="5"/>
  <c r="F62" i="5"/>
  <c r="V62" i="5"/>
  <c r="U62" i="5"/>
  <c r="T62" i="5"/>
  <c r="S62" i="5"/>
  <c r="R62" i="5"/>
  <c r="Q62" i="5"/>
  <c r="N62" i="5"/>
  <c r="J62" i="5"/>
  <c r="W62" i="5"/>
  <c r="Z72" i="5"/>
  <c r="L72" i="5"/>
  <c r="O72" i="5"/>
  <c r="AB72" i="5"/>
  <c r="M72" i="5"/>
  <c r="AA72" i="5"/>
  <c r="K72" i="5"/>
  <c r="T72" i="5"/>
  <c r="S72" i="5"/>
  <c r="R72" i="5"/>
  <c r="Q72" i="5"/>
  <c r="P72" i="5"/>
  <c r="N72" i="5"/>
  <c r="Y72" i="5"/>
  <c r="X72" i="5"/>
  <c r="W72" i="5"/>
  <c r="V72" i="5"/>
  <c r="U72" i="5"/>
  <c r="J72" i="5"/>
  <c r="I72" i="5"/>
  <c r="H72" i="5"/>
  <c r="G72" i="5"/>
  <c r="F72" i="5"/>
  <c r="AC72" i="5"/>
  <c r="Z129" i="5"/>
  <c r="L129" i="5"/>
  <c r="Y129" i="5"/>
  <c r="K129" i="5"/>
  <c r="X129" i="5"/>
  <c r="J129" i="5"/>
  <c r="R129" i="5"/>
  <c r="P129" i="5"/>
  <c r="O129" i="5"/>
  <c r="U129" i="5"/>
  <c r="S129" i="5"/>
  <c r="Q129" i="5"/>
  <c r="T129" i="5"/>
  <c r="N129" i="5"/>
  <c r="M129" i="5"/>
  <c r="I129" i="5"/>
  <c r="H129" i="5"/>
  <c r="G129" i="5"/>
  <c r="F129" i="5"/>
  <c r="AC129" i="5"/>
  <c r="AB129" i="5"/>
  <c r="AA129" i="5"/>
  <c r="W129" i="5"/>
  <c r="V129" i="5"/>
  <c r="T75" i="5"/>
  <c r="F75" i="5"/>
  <c r="S75" i="5"/>
  <c r="AB75" i="5"/>
  <c r="L75" i="5"/>
  <c r="Z75" i="5"/>
  <c r="J75" i="5"/>
  <c r="Y75" i="5"/>
  <c r="I75" i="5"/>
  <c r="P75" i="5"/>
  <c r="O75" i="5"/>
  <c r="N75" i="5"/>
  <c r="M75" i="5"/>
  <c r="K75" i="5"/>
  <c r="H75" i="5"/>
  <c r="AA75" i="5"/>
  <c r="X75" i="5"/>
  <c r="W75" i="5"/>
  <c r="V75" i="5"/>
  <c r="U75" i="5"/>
  <c r="R75" i="5"/>
  <c r="Q75" i="5"/>
  <c r="G75" i="5"/>
  <c r="AC75" i="5"/>
  <c r="AB131" i="5"/>
  <c r="N131" i="5"/>
  <c r="AA131" i="5"/>
  <c r="M131" i="5"/>
  <c r="Z131" i="5"/>
  <c r="L131" i="5"/>
  <c r="R131" i="5"/>
  <c r="P131" i="5"/>
  <c r="O131" i="5"/>
  <c r="J131" i="5"/>
  <c r="H131" i="5"/>
  <c r="G131" i="5"/>
  <c r="V131" i="5"/>
  <c r="U131" i="5"/>
  <c r="T131" i="5"/>
  <c r="S131" i="5"/>
  <c r="Q131" i="5"/>
  <c r="K131" i="5"/>
  <c r="I131" i="5"/>
  <c r="AC131" i="5"/>
  <c r="Y131" i="5"/>
  <c r="X131" i="5"/>
  <c r="W131" i="5"/>
  <c r="F131" i="5"/>
  <c r="AC61" i="5"/>
  <c r="O61" i="5"/>
  <c r="AA61" i="5"/>
  <c r="L61" i="5"/>
  <c r="Y61" i="5"/>
  <c r="J61" i="5"/>
  <c r="X61" i="5"/>
  <c r="I61" i="5"/>
  <c r="T61" i="5"/>
  <c r="R61" i="5"/>
  <c r="Q61" i="5"/>
  <c r="P61" i="5"/>
  <c r="N61" i="5"/>
  <c r="V61" i="5"/>
  <c r="U61" i="5"/>
  <c r="S61" i="5"/>
  <c r="M61" i="5"/>
  <c r="K61" i="5"/>
  <c r="H61" i="5"/>
  <c r="G61" i="5"/>
  <c r="F61" i="5"/>
  <c r="AB61" i="5"/>
  <c r="Z61" i="5"/>
  <c r="W61" i="5"/>
  <c r="AB14" i="5"/>
  <c r="N14" i="5"/>
  <c r="Z14" i="5"/>
  <c r="K14" i="5"/>
  <c r="Y14" i="5"/>
  <c r="J14" i="5"/>
  <c r="R14" i="5"/>
  <c r="P14" i="5"/>
  <c r="O14" i="5"/>
  <c r="M14" i="5"/>
  <c r="L14" i="5"/>
  <c r="T66" i="5"/>
  <c r="F66" i="5"/>
  <c r="Z66" i="5"/>
  <c r="K66" i="5"/>
  <c r="X66" i="5"/>
  <c r="I66" i="5"/>
  <c r="W66" i="5"/>
  <c r="H66" i="5"/>
  <c r="M66" i="5"/>
  <c r="AC66" i="5"/>
  <c r="J66" i="5"/>
  <c r="AB66" i="5"/>
  <c r="G66" i="5"/>
  <c r="AA66" i="5"/>
  <c r="Y66" i="5"/>
  <c r="R87" i="5"/>
  <c r="AA87" i="5"/>
  <c r="L87" i="5"/>
  <c r="Y87" i="5"/>
  <c r="J87" i="5"/>
  <c r="P87" i="5"/>
  <c r="N87" i="5"/>
  <c r="M87" i="5"/>
  <c r="S87" i="5"/>
  <c r="Q87" i="5"/>
  <c r="O87" i="5"/>
  <c r="K87" i="5"/>
  <c r="I87" i="5"/>
  <c r="H87" i="5"/>
  <c r="F14" i="5"/>
  <c r="U76" i="5"/>
  <c r="G76" i="5"/>
  <c r="W76" i="5"/>
  <c r="H76" i="5"/>
  <c r="Q76" i="5"/>
  <c r="O76" i="5"/>
  <c r="N76" i="5"/>
  <c r="AC76" i="5"/>
  <c r="J76" i="5"/>
  <c r="AB76" i="5"/>
  <c r="I76" i="5"/>
  <c r="AA76" i="5"/>
  <c r="F76" i="5"/>
  <c r="Z76" i="5"/>
  <c r="Y76" i="5"/>
  <c r="X76" i="5"/>
  <c r="F87" i="5"/>
  <c r="G14" i="5"/>
  <c r="R16" i="5"/>
  <c r="S16" i="5"/>
  <c r="Q16" i="5"/>
  <c r="O16" i="5"/>
  <c r="M16" i="5"/>
  <c r="AC16" i="5"/>
  <c r="L16" i="5"/>
  <c r="AB16" i="5"/>
  <c r="K16" i="5"/>
  <c r="AA16" i="5"/>
  <c r="J16" i="5"/>
  <c r="Z27" i="5"/>
  <c r="L27" i="5"/>
  <c r="R27" i="5"/>
  <c r="Q27" i="5"/>
  <c r="U27" i="5"/>
  <c r="S27" i="5"/>
  <c r="P27" i="5"/>
  <c r="O27" i="5"/>
  <c r="N27" i="5"/>
  <c r="AB27" i="5"/>
  <c r="L66" i="5"/>
  <c r="AB83" i="5"/>
  <c r="N83" i="5"/>
  <c r="O83" i="5"/>
  <c r="W83" i="5"/>
  <c r="G83" i="5"/>
  <c r="U83" i="5"/>
  <c r="T83" i="5"/>
  <c r="S83" i="5"/>
  <c r="R83" i="5"/>
  <c r="Q83" i="5"/>
  <c r="P83" i="5"/>
  <c r="M83" i="5"/>
  <c r="L83" i="5"/>
  <c r="G87" i="5"/>
  <c r="H14" i="5"/>
  <c r="F16" i="5"/>
  <c r="T17" i="5"/>
  <c r="F17" i="5"/>
  <c r="W17" i="5"/>
  <c r="H17" i="5"/>
  <c r="V17" i="5"/>
  <c r="G17" i="5"/>
  <c r="Z17" i="5"/>
  <c r="I17" i="5"/>
  <c r="X17" i="5"/>
  <c r="U17" i="5"/>
  <c r="S17" i="5"/>
  <c r="R17" i="5"/>
  <c r="V18" i="5"/>
  <c r="H18" i="5"/>
  <c r="AA18" i="5"/>
  <c r="L18" i="5"/>
  <c r="Z18" i="5"/>
  <c r="K18" i="5"/>
  <c r="Q18" i="5"/>
  <c r="O18" i="5"/>
  <c r="N18" i="5"/>
  <c r="M18" i="5"/>
  <c r="AC18" i="5"/>
  <c r="J18" i="5"/>
  <c r="V25" i="5"/>
  <c r="H25" i="5"/>
  <c r="Y25" i="5"/>
  <c r="J25" i="5"/>
  <c r="X25" i="5"/>
  <c r="I25" i="5"/>
  <c r="S25" i="5"/>
  <c r="Q25" i="5"/>
  <c r="P25" i="5"/>
  <c r="O25" i="5"/>
  <c r="N25" i="5"/>
  <c r="AC27" i="5"/>
  <c r="P29" i="5"/>
  <c r="Z29" i="5"/>
  <c r="K29" i="5"/>
  <c r="Y29" i="5"/>
  <c r="J29" i="5"/>
  <c r="U29" i="5"/>
  <c r="S29" i="5"/>
  <c r="R29" i="5"/>
  <c r="Q29" i="5"/>
  <c r="O29" i="5"/>
  <c r="AC29" i="5"/>
  <c r="T31" i="5"/>
  <c r="F31" i="5"/>
  <c r="R31" i="5"/>
  <c r="Q31" i="5"/>
  <c r="V31" i="5"/>
  <c r="S31" i="5"/>
  <c r="P31" i="5"/>
  <c r="O31" i="5"/>
  <c r="N31" i="5"/>
  <c r="AB31" i="5"/>
  <c r="Q63" i="5"/>
  <c r="R63" i="5"/>
  <c r="O63" i="5"/>
  <c r="AC63" i="5"/>
  <c r="N63" i="5"/>
  <c r="V63" i="5"/>
  <c r="T63" i="5"/>
  <c r="S63" i="5"/>
  <c r="P63" i="5"/>
  <c r="M63" i="5"/>
  <c r="AB63" i="5"/>
  <c r="N66" i="5"/>
  <c r="K76" i="5"/>
  <c r="S109" i="5"/>
  <c r="R109" i="5"/>
  <c r="Z109" i="5"/>
  <c r="J109" i="5"/>
  <c r="X109" i="5"/>
  <c r="H109" i="5"/>
  <c r="Q109" i="5"/>
  <c r="O109" i="5"/>
  <c r="N109" i="5"/>
  <c r="M109" i="5"/>
  <c r="L109" i="5"/>
  <c r="K109" i="5"/>
  <c r="I109" i="5"/>
  <c r="G109" i="5"/>
  <c r="AC109" i="5"/>
  <c r="F109" i="5"/>
  <c r="I14" i="5"/>
  <c r="G16" i="5"/>
  <c r="J17" i="5"/>
  <c r="F18" i="5"/>
  <c r="F25" i="5"/>
  <c r="G27" i="5"/>
  <c r="F29" i="5"/>
  <c r="G31" i="5"/>
  <c r="AC31" i="5"/>
  <c r="X33" i="5"/>
  <c r="J33" i="5"/>
  <c r="AA33" i="5"/>
  <c r="L33" i="5"/>
  <c r="Z33" i="5"/>
  <c r="K33" i="5"/>
  <c r="U33" i="5"/>
  <c r="S33" i="5"/>
  <c r="R33" i="5"/>
  <c r="Q33" i="5"/>
  <c r="P33" i="5"/>
  <c r="F63" i="5"/>
  <c r="O66" i="5"/>
  <c r="Y71" i="5"/>
  <c r="K71" i="5"/>
  <c r="AA71" i="5"/>
  <c r="L71" i="5"/>
  <c r="X71" i="5"/>
  <c r="I71" i="5"/>
  <c r="W71" i="5"/>
  <c r="H71" i="5"/>
  <c r="AC71" i="5"/>
  <c r="G71" i="5"/>
  <c r="AB71" i="5"/>
  <c r="Z71" i="5"/>
  <c r="V71" i="5"/>
  <c r="U71" i="5"/>
  <c r="T71" i="5"/>
  <c r="L76" i="5"/>
  <c r="F83" i="5"/>
  <c r="U87" i="5"/>
  <c r="G89" i="5"/>
  <c r="AC106" i="5"/>
  <c r="O106" i="5"/>
  <c r="P106" i="5"/>
  <c r="AB106" i="5"/>
  <c r="M106" i="5"/>
  <c r="L106" i="5"/>
  <c r="AA106" i="5"/>
  <c r="J106" i="5"/>
  <c r="Z106" i="5"/>
  <c r="I106" i="5"/>
  <c r="K106" i="5"/>
  <c r="H106" i="5"/>
  <c r="G106" i="5"/>
  <c r="F106" i="5"/>
  <c r="Y106" i="5"/>
  <c r="X106" i="5"/>
  <c r="W113" i="5"/>
  <c r="I113" i="5"/>
  <c r="V113" i="5"/>
  <c r="H113" i="5"/>
  <c r="P113" i="5"/>
  <c r="N113" i="5"/>
  <c r="X113" i="5"/>
  <c r="T113" i="5"/>
  <c r="S113" i="5"/>
  <c r="Z113" i="5"/>
  <c r="Y113" i="5"/>
  <c r="U113" i="5"/>
  <c r="R113" i="5"/>
  <c r="Q113" i="5"/>
  <c r="O113" i="5"/>
  <c r="Q14" i="5"/>
  <c r="H16" i="5"/>
  <c r="K17" i="5"/>
  <c r="G18" i="5"/>
  <c r="R23" i="5"/>
  <c r="P23" i="5"/>
  <c r="O23" i="5"/>
  <c r="W23" i="5"/>
  <c r="F23" i="5"/>
  <c r="U23" i="5"/>
  <c r="T23" i="5"/>
  <c r="S23" i="5"/>
  <c r="Q23" i="5"/>
  <c r="AB23" i="5"/>
  <c r="G25" i="5"/>
  <c r="H27" i="5"/>
  <c r="G29" i="5"/>
  <c r="R30" i="5"/>
  <c r="AC30" i="5"/>
  <c r="N30" i="5"/>
  <c r="AB30" i="5"/>
  <c r="M30" i="5"/>
  <c r="K30" i="5"/>
  <c r="Z30" i="5"/>
  <c r="I30" i="5"/>
  <c r="Y30" i="5"/>
  <c r="H30" i="5"/>
  <c r="X30" i="5"/>
  <c r="G30" i="5"/>
  <c r="W30" i="5"/>
  <c r="F30" i="5"/>
  <c r="H31" i="5"/>
  <c r="F33" i="5"/>
  <c r="Z34" i="5"/>
  <c r="L34" i="5"/>
  <c r="P34" i="5"/>
  <c r="O34" i="5"/>
  <c r="M34" i="5"/>
  <c r="AB34" i="5"/>
  <c r="J34" i="5"/>
  <c r="AA34" i="5"/>
  <c r="I34" i="5"/>
  <c r="Y34" i="5"/>
  <c r="H34" i="5"/>
  <c r="X34" i="5"/>
  <c r="G34" i="5"/>
  <c r="AB60" i="5"/>
  <c r="N60" i="5"/>
  <c r="X60" i="5"/>
  <c r="I60" i="5"/>
  <c r="V60" i="5"/>
  <c r="G60" i="5"/>
  <c r="U60" i="5"/>
  <c r="F60" i="5"/>
  <c r="AC60" i="5"/>
  <c r="J60" i="5"/>
  <c r="Z60" i="5"/>
  <c r="Y60" i="5"/>
  <c r="W60" i="5"/>
  <c r="T60" i="5"/>
  <c r="G63" i="5"/>
  <c r="P66" i="5"/>
  <c r="M76" i="5"/>
  <c r="AA82" i="5"/>
  <c r="M82" i="5"/>
  <c r="Z82" i="5"/>
  <c r="K82" i="5"/>
  <c r="R82" i="5"/>
  <c r="P82" i="5"/>
  <c r="O82" i="5"/>
  <c r="AB82" i="5"/>
  <c r="G82" i="5"/>
  <c r="Y82" i="5"/>
  <c r="F82" i="5"/>
  <c r="X82" i="5"/>
  <c r="W82" i="5"/>
  <c r="V82" i="5"/>
  <c r="U82" i="5"/>
  <c r="H83" i="5"/>
  <c r="V87" i="5"/>
  <c r="H89" i="5"/>
  <c r="P109" i="5"/>
  <c r="F113" i="5"/>
  <c r="AC118" i="5"/>
  <c r="O118" i="5"/>
  <c r="AB118" i="5"/>
  <c r="N118" i="5"/>
  <c r="AA118" i="5"/>
  <c r="M118" i="5"/>
  <c r="U118" i="5"/>
  <c r="S118" i="5"/>
  <c r="Y118" i="5"/>
  <c r="F118" i="5"/>
  <c r="W118" i="5"/>
  <c r="V118" i="5"/>
  <c r="X118" i="5"/>
  <c r="T118" i="5"/>
  <c r="R118" i="5"/>
  <c r="Q118" i="5"/>
  <c r="P118" i="5"/>
  <c r="L118" i="5"/>
  <c r="K118" i="5"/>
  <c r="S14" i="5"/>
  <c r="I16" i="5"/>
  <c r="L17" i="5"/>
  <c r="I18" i="5"/>
  <c r="P22" i="5"/>
  <c r="AB22" i="5"/>
  <c r="M22" i="5"/>
  <c r="AA22" i="5"/>
  <c r="L22" i="5"/>
  <c r="O22" i="5"/>
  <c r="K22" i="5"/>
  <c r="AC22" i="5"/>
  <c r="J22" i="5"/>
  <c r="Z22" i="5"/>
  <c r="I22" i="5"/>
  <c r="Y22" i="5"/>
  <c r="H22" i="5"/>
  <c r="G23" i="5"/>
  <c r="AC23" i="5"/>
  <c r="K25" i="5"/>
  <c r="I27" i="5"/>
  <c r="H29" i="5"/>
  <c r="J30" i="5"/>
  <c r="I31" i="5"/>
  <c r="G33" i="5"/>
  <c r="F34" i="5"/>
  <c r="AA59" i="5"/>
  <c r="M59" i="5"/>
  <c r="U59" i="5"/>
  <c r="F59" i="5"/>
  <c r="S59" i="5"/>
  <c r="R59" i="5"/>
  <c r="P59" i="5"/>
  <c r="N59" i="5"/>
  <c r="L59" i="5"/>
  <c r="K59" i="5"/>
  <c r="AC59" i="5"/>
  <c r="J59" i="5"/>
  <c r="H63" i="5"/>
  <c r="Q66" i="5"/>
  <c r="F71" i="5"/>
  <c r="P76" i="5"/>
  <c r="I83" i="5"/>
  <c r="W87" i="5"/>
  <c r="I89" i="5"/>
  <c r="N106" i="5"/>
  <c r="T109" i="5"/>
  <c r="G113" i="5"/>
  <c r="G118" i="5"/>
  <c r="T14" i="5"/>
  <c r="N16" i="5"/>
  <c r="M17" i="5"/>
  <c r="P18" i="5"/>
  <c r="F22" i="5"/>
  <c r="H23" i="5"/>
  <c r="L25" i="5"/>
  <c r="J27" i="5"/>
  <c r="I29" i="5"/>
  <c r="L30" i="5"/>
  <c r="J31" i="5"/>
  <c r="H33" i="5"/>
  <c r="K34" i="5"/>
  <c r="G59" i="5"/>
  <c r="H60" i="5"/>
  <c r="I63" i="5"/>
  <c r="R66" i="5"/>
  <c r="G70" i="5"/>
  <c r="J71" i="5"/>
  <c r="R76" i="5"/>
  <c r="X79" i="5"/>
  <c r="J79" i="5"/>
  <c r="Q79" i="5"/>
  <c r="R79" i="5"/>
  <c r="O79" i="5"/>
  <c r="N79" i="5"/>
  <c r="AB79" i="5"/>
  <c r="H79" i="5"/>
  <c r="AA79" i="5"/>
  <c r="G79" i="5"/>
  <c r="Z79" i="5"/>
  <c r="F79" i="5"/>
  <c r="Y79" i="5"/>
  <c r="W79" i="5"/>
  <c r="V79" i="5"/>
  <c r="H82" i="5"/>
  <c r="J83" i="5"/>
  <c r="X87" i="5"/>
  <c r="L89" i="5"/>
  <c r="Q106" i="5"/>
  <c r="U109" i="5"/>
  <c r="J113" i="5"/>
  <c r="H118" i="5"/>
  <c r="X12" i="5"/>
  <c r="J12" i="5"/>
  <c r="R12" i="5"/>
  <c r="Q12" i="5"/>
  <c r="P12" i="5"/>
  <c r="N12" i="5"/>
  <c r="M12" i="5"/>
  <c r="AC12" i="5"/>
  <c r="L12" i="5"/>
  <c r="AB12" i="5"/>
  <c r="K12" i="5"/>
  <c r="U14" i="5"/>
  <c r="P16" i="5"/>
  <c r="N17" i="5"/>
  <c r="R18" i="5"/>
  <c r="G22" i="5"/>
  <c r="I23" i="5"/>
  <c r="M25" i="5"/>
  <c r="K27" i="5"/>
  <c r="L29" i="5"/>
  <c r="O30" i="5"/>
  <c r="K31" i="5"/>
  <c r="I33" i="5"/>
  <c r="N34" i="5"/>
  <c r="V37" i="5"/>
  <c r="H59" i="5"/>
  <c r="K60" i="5"/>
  <c r="J63" i="5"/>
  <c r="S66" i="5"/>
  <c r="I70" i="5"/>
  <c r="M71" i="5"/>
  <c r="S76" i="5"/>
  <c r="I82" i="5"/>
  <c r="K83" i="5"/>
  <c r="Z87" i="5"/>
  <c r="N89" i="5"/>
  <c r="R106" i="5"/>
  <c r="V109" i="5"/>
  <c r="K113" i="5"/>
  <c r="I118" i="5"/>
  <c r="Q120" i="5"/>
  <c r="P120" i="5"/>
  <c r="AC120" i="5"/>
  <c r="O120" i="5"/>
  <c r="T120" i="5"/>
  <c r="R120" i="5"/>
  <c r="N120" i="5"/>
  <c r="J120" i="5"/>
  <c r="AB120" i="5"/>
  <c r="H120" i="5"/>
  <c r="AA120" i="5"/>
  <c r="G120" i="5"/>
  <c r="V120" i="5"/>
  <c r="U120" i="5"/>
  <c r="S120" i="5"/>
  <c r="M120" i="5"/>
  <c r="L120" i="5"/>
  <c r="K120" i="5"/>
  <c r="I120" i="5"/>
  <c r="F12" i="5"/>
  <c r="V14" i="5"/>
  <c r="T16" i="5"/>
  <c r="O17" i="5"/>
  <c r="S18" i="5"/>
  <c r="N22" i="5"/>
  <c r="J23" i="5"/>
  <c r="R25" i="5"/>
  <c r="M27" i="5"/>
  <c r="M29" i="5"/>
  <c r="P30" i="5"/>
  <c r="L31" i="5"/>
  <c r="M33" i="5"/>
  <c r="Q34" i="5"/>
  <c r="W37" i="5"/>
  <c r="I59" i="5"/>
  <c r="L60" i="5"/>
  <c r="K63" i="5"/>
  <c r="Y65" i="5"/>
  <c r="U66" i="5"/>
  <c r="Y67" i="5"/>
  <c r="Y68" i="5"/>
  <c r="O70" i="5"/>
  <c r="N71" i="5"/>
  <c r="T76" i="5"/>
  <c r="I79" i="5"/>
  <c r="Z81" i="5"/>
  <c r="L81" i="5"/>
  <c r="W81" i="5"/>
  <c r="H81" i="5"/>
  <c r="AC81" i="5"/>
  <c r="M81" i="5"/>
  <c r="AA81" i="5"/>
  <c r="J81" i="5"/>
  <c r="Y81" i="5"/>
  <c r="I81" i="5"/>
  <c r="O81" i="5"/>
  <c r="N81" i="5"/>
  <c r="K81" i="5"/>
  <c r="G81" i="5"/>
  <c r="F81" i="5"/>
  <c r="AB81" i="5"/>
  <c r="J82" i="5"/>
  <c r="V83" i="5"/>
  <c r="AB87" i="5"/>
  <c r="O89" i="5"/>
  <c r="S106" i="5"/>
  <c r="W109" i="5"/>
  <c r="V112" i="5"/>
  <c r="H112" i="5"/>
  <c r="U112" i="5"/>
  <c r="G112" i="5"/>
  <c r="AA112" i="5"/>
  <c r="K112" i="5"/>
  <c r="Y112" i="5"/>
  <c r="I112" i="5"/>
  <c r="M112" i="5"/>
  <c r="AC112" i="5"/>
  <c r="J112" i="5"/>
  <c r="AB112" i="5"/>
  <c r="F112" i="5"/>
  <c r="Z112" i="5"/>
  <c r="X112" i="5"/>
  <c r="W112" i="5"/>
  <c r="T112" i="5"/>
  <c r="S112" i="5"/>
  <c r="L113" i="5"/>
  <c r="J118" i="5"/>
  <c r="F120" i="5"/>
  <c r="R135" i="5"/>
  <c r="Q135" i="5"/>
  <c r="P135" i="5"/>
  <c r="AC135" i="5"/>
  <c r="L135" i="5"/>
  <c r="AA135" i="5"/>
  <c r="J135" i="5"/>
  <c r="Z135" i="5"/>
  <c r="I135" i="5"/>
  <c r="AB135" i="5"/>
  <c r="F135" i="5"/>
  <c r="X135" i="5"/>
  <c r="W135" i="5"/>
  <c r="Y135" i="5"/>
  <c r="V135" i="5"/>
  <c r="U135" i="5"/>
  <c r="T135" i="5"/>
  <c r="S135" i="5"/>
  <c r="O135" i="5"/>
  <c r="N135" i="5"/>
  <c r="G12" i="5"/>
  <c r="W14" i="5"/>
  <c r="U16" i="5"/>
  <c r="P17" i="5"/>
  <c r="T18" i="5"/>
  <c r="Q22" i="5"/>
  <c r="K23" i="5"/>
  <c r="T25" i="5"/>
  <c r="T27" i="5"/>
  <c r="N29" i="5"/>
  <c r="Q30" i="5"/>
  <c r="M31" i="5"/>
  <c r="N33" i="5"/>
  <c r="R34" i="5"/>
  <c r="X37" i="5"/>
  <c r="Z41" i="5"/>
  <c r="L41" i="5"/>
  <c r="P41" i="5"/>
  <c r="AC41" i="5"/>
  <c r="N41" i="5"/>
  <c r="AB41" i="5"/>
  <c r="M41" i="5"/>
  <c r="S41" i="5"/>
  <c r="Q41" i="5"/>
  <c r="O41" i="5"/>
  <c r="K41" i="5"/>
  <c r="J41" i="5"/>
  <c r="O59" i="5"/>
  <c r="M60" i="5"/>
  <c r="L63" i="5"/>
  <c r="Z65" i="5"/>
  <c r="V66" i="5"/>
  <c r="Q70" i="5"/>
  <c r="O71" i="5"/>
  <c r="V76" i="5"/>
  <c r="K79" i="5"/>
  <c r="L82" i="5"/>
  <c r="X83" i="5"/>
  <c r="AC87" i="5"/>
  <c r="Q89" i="5"/>
  <c r="T106" i="5"/>
  <c r="Y109" i="5"/>
  <c r="L112" i="5"/>
  <c r="M113" i="5"/>
  <c r="Z118" i="5"/>
  <c r="W120" i="5"/>
  <c r="G135" i="5"/>
  <c r="H12" i="5"/>
  <c r="X14" i="5"/>
  <c r="V16" i="5"/>
  <c r="Q17" i="5"/>
  <c r="U18" i="5"/>
  <c r="R22" i="5"/>
  <c r="L23" i="5"/>
  <c r="U25" i="5"/>
  <c r="V27" i="5"/>
  <c r="T29" i="5"/>
  <c r="S30" i="5"/>
  <c r="U31" i="5"/>
  <c r="O33" i="5"/>
  <c r="S34" i="5"/>
  <c r="X40" i="5"/>
  <c r="J40" i="5"/>
  <c r="AA40" i="5"/>
  <c r="Y40" i="5"/>
  <c r="I40" i="5"/>
  <c r="W40" i="5"/>
  <c r="H40" i="5"/>
  <c r="Z40" i="5"/>
  <c r="F40" i="5"/>
  <c r="U40" i="5"/>
  <c r="T40" i="5"/>
  <c r="S40" i="5"/>
  <c r="R40" i="5"/>
  <c r="F41" i="5"/>
  <c r="Q59" i="5"/>
  <c r="O60" i="5"/>
  <c r="U63" i="5"/>
  <c r="P71" i="5"/>
  <c r="L79" i="5"/>
  <c r="P81" i="5"/>
  <c r="N82" i="5"/>
  <c r="Y83" i="5"/>
  <c r="U106" i="5"/>
  <c r="AA109" i="5"/>
  <c r="U111" i="5"/>
  <c r="G111" i="5"/>
  <c r="T111" i="5"/>
  <c r="F111" i="5"/>
  <c r="V111" i="5"/>
  <c r="R111" i="5"/>
  <c r="S111" i="5"/>
  <c r="P111" i="5"/>
  <c r="O111" i="5"/>
  <c r="I111" i="5"/>
  <c r="AC111" i="5"/>
  <c r="H111" i="5"/>
  <c r="AB111" i="5"/>
  <c r="AA111" i="5"/>
  <c r="Z111" i="5"/>
  <c r="Y111" i="5"/>
  <c r="N112" i="5"/>
  <c r="AA113" i="5"/>
  <c r="AB117" i="5"/>
  <c r="N117" i="5"/>
  <c r="AA117" i="5"/>
  <c r="M117" i="5"/>
  <c r="Z117" i="5"/>
  <c r="L117" i="5"/>
  <c r="K117" i="5"/>
  <c r="AC117" i="5"/>
  <c r="I117" i="5"/>
  <c r="O117" i="5"/>
  <c r="H117" i="5"/>
  <c r="G117" i="5"/>
  <c r="Y117" i="5"/>
  <c r="X117" i="5"/>
  <c r="W117" i="5"/>
  <c r="V117" i="5"/>
  <c r="U117" i="5"/>
  <c r="T117" i="5"/>
  <c r="S117" i="5"/>
  <c r="X120" i="5"/>
  <c r="H135" i="5"/>
  <c r="F27" i="5"/>
  <c r="T87" i="5"/>
  <c r="T89" i="5"/>
  <c r="F89" i="5"/>
  <c r="R89" i="5"/>
  <c r="P89" i="5"/>
  <c r="M89" i="5"/>
  <c r="AB89" i="5"/>
  <c r="K89" i="5"/>
  <c r="AA89" i="5"/>
  <c r="J89" i="5"/>
  <c r="Y89" i="5"/>
  <c r="X89" i="5"/>
  <c r="W89" i="5"/>
  <c r="V89" i="5"/>
  <c r="U89" i="5"/>
  <c r="S89" i="5"/>
  <c r="X70" i="5"/>
  <c r="J70" i="5"/>
  <c r="W70" i="5"/>
  <c r="H70" i="5"/>
  <c r="U70" i="5"/>
  <c r="F70" i="5"/>
  <c r="T70" i="5"/>
  <c r="P70" i="5"/>
  <c r="N70" i="5"/>
  <c r="M70" i="5"/>
  <c r="L70" i="5"/>
  <c r="AC70" i="5"/>
  <c r="K70" i="5"/>
  <c r="AA14" i="5"/>
  <c r="W16" i="5"/>
  <c r="Y17" i="5"/>
  <c r="W18" i="5"/>
  <c r="S22" i="5"/>
  <c r="M23" i="5"/>
  <c r="W25" i="5"/>
  <c r="W27" i="5"/>
  <c r="V29" i="5"/>
  <c r="T30" i="5"/>
  <c r="W31" i="5"/>
  <c r="T33" i="5"/>
  <c r="T34" i="5"/>
  <c r="T59" i="5"/>
  <c r="P60" i="5"/>
  <c r="W63" i="5"/>
  <c r="S70" i="5"/>
  <c r="Q71" i="5"/>
  <c r="W78" i="5"/>
  <c r="I78" i="5"/>
  <c r="AC78" i="5"/>
  <c r="N78" i="5"/>
  <c r="AB78" i="5"/>
  <c r="L78" i="5"/>
  <c r="Z78" i="5"/>
  <c r="J78" i="5"/>
  <c r="Y78" i="5"/>
  <c r="H78" i="5"/>
  <c r="P78" i="5"/>
  <c r="O78" i="5"/>
  <c r="M78" i="5"/>
  <c r="K78" i="5"/>
  <c r="G78" i="5"/>
  <c r="F78" i="5"/>
  <c r="M79" i="5"/>
  <c r="Q82" i="5"/>
  <c r="Z83" i="5"/>
  <c r="AC89" i="5"/>
  <c r="V106" i="5"/>
  <c r="AB109" i="5"/>
  <c r="AB113" i="5"/>
  <c r="Y128" i="5"/>
  <c r="K128" i="5"/>
  <c r="X128" i="5"/>
  <c r="J128" i="5"/>
  <c r="W128" i="5"/>
  <c r="I128" i="5"/>
  <c r="AB128" i="5"/>
  <c r="H128" i="5"/>
  <c r="Z128" i="5"/>
  <c r="F128" i="5"/>
  <c r="V128" i="5"/>
  <c r="AA128" i="5"/>
  <c r="T128" i="5"/>
  <c r="S128" i="5"/>
  <c r="P128" i="5"/>
  <c r="O128" i="5"/>
  <c r="N128" i="5"/>
  <c r="M128" i="5"/>
  <c r="L128" i="5"/>
  <c r="G128" i="5"/>
  <c r="AA130" i="5"/>
  <c r="M130" i="5"/>
  <c r="Z130" i="5"/>
  <c r="L130" i="5"/>
  <c r="Y130" i="5"/>
  <c r="K130" i="5"/>
  <c r="AB130" i="5"/>
  <c r="H130" i="5"/>
  <c r="W130" i="5"/>
  <c r="F130" i="5"/>
  <c r="V130" i="5"/>
  <c r="Q130" i="5"/>
  <c r="O130" i="5"/>
  <c r="N130" i="5"/>
  <c r="T130" i="5"/>
  <c r="S130" i="5"/>
  <c r="R130" i="5"/>
  <c r="P130" i="5"/>
  <c r="J130" i="5"/>
  <c r="I130" i="5"/>
  <c r="G130" i="5"/>
  <c r="AC14" i="5"/>
  <c r="X16" i="5"/>
  <c r="AA17" i="5"/>
  <c r="X18" i="5"/>
  <c r="T22" i="5"/>
  <c r="N23" i="5"/>
  <c r="Z25" i="5"/>
  <c r="X27" i="5"/>
  <c r="W29" i="5"/>
  <c r="U30" i="5"/>
  <c r="X31" i="5"/>
  <c r="V33" i="5"/>
  <c r="U34" i="5"/>
  <c r="R37" i="5"/>
  <c r="AA37" i="5"/>
  <c r="L37" i="5"/>
  <c r="Z37" i="5"/>
  <c r="K37" i="5"/>
  <c r="S37" i="5"/>
  <c r="P37" i="5"/>
  <c r="O37" i="5"/>
  <c r="N37" i="5"/>
  <c r="M37" i="5"/>
  <c r="AC37" i="5"/>
  <c r="V59" i="5"/>
  <c r="Q60" i="5"/>
  <c r="X63" i="5"/>
  <c r="S65" i="5"/>
  <c r="W65" i="5"/>
  <c r="H65" i="5"/>
  <c r="U65" i="5"/>
  <c r="F65" i="5"/>
  <c r="T65" i="5"/>
  <c r="R65" i="5"/>
  <c r="P65" i="5"/>
  <c r="O65" i="5"/>
  <c r="N65" i="5"/>
  <c r="M65" i="5"/>
  <c r="AC65" i="5"/>
  <c r="U67" i="5"/>
  <c r="G67" i="5"/>
  <c r="AC67" i="5"/>
  <c r="N67" i="5"/>
  <c r="AA67" i="5"/>
  <c r="L67" i="5"/>
  <c r="Z67" i="5"/>
  <c r="K67" i="5"/>
  <c r="W67" i="5"/>
  <c r="T67" i="5"/>
  <c r="S67" i="5"/>
  <c r="R67" i="5"/>
  <c r="Q67" i="5"/>
  <c r="V68" i="5"/>
  <c r="H68" i="5"/>
  <c r="Q68" i="5"/>
  <c r="O68" i="5"/>
  <c r="AC68" i="5"/>
  <c r="N68" i="5"/>
  <c r="P68" i="5"/>
  <c r="L68" i="5"/>
  <c r="K68" i="5"/>
  <c r="AB68" i="5"/>
  <c r="J68" i="5"/>
  <c r="AA68" i="5"/>
  <c r="I68" i="5"/>
  <c r="V70" i="5"/>
  <c r="R71" i="5"/>
  <c r="V77" i="5"/>
  <c r="H77" i="5"/>
  <c r="Z77" i="5"/>
  <c r="K77" i="5"/>
  <c r="W77" i="5"/>
  <c r="F77" i="5"/>
  <c r="T77" i="5"/>
  <c r="S77" i="5"/>
  <c r="U77" i="5"/>
  <c r="R77" i="5"/>
  <c r="Q77" i="5"/>
  <c r="P77" i="5"/>
  <c r="O77" i="5"/>
  <c r="N77" i="5"/>
  <c r="Q78" i="5"/>
  <c r="P79" i="5"/>
  <c r="R81" i="5"/>
  <c r="S82" i="5"/>
  <c r="AA83" i="5"/>
  <c r="P85" i="5"/>
  <c r="W85" i="5"/>
  <c r="H85" i="5"/>
  <c r="U85" i="5"/>
  <c r="F85" i="5"/>
  <c r="S85" i="5"/>
  <c r="Q85" i="5"/>
  <c r="O85" i="5"/>
  <c r="AC85" i="5"/>
  <c r="I85" i="5"/>
  <c r="AB85" i="5"/>
  <c r="G85" i="5"/>
  <c r="AA85" i="5"/>
  <c r="Z85" i="5"/>
  <c r="Y85" i="5"/>
  <c r="X85" i="5"/>
  <c r="W106" i="5"/>
  <c r="P112" i="5"/>
  <c r="AC113" i="5"/>
  <c r="P119" i="5"/>
  <c r="AC119" i="5"/>
  <c r="O119" i="5"/>
  <c r="AB119" i="5"/>
  <c r="N119" i="5"/>
  <c r="K119" i="5"/>
  <c r="Z119" i="5"/>
  <c r="I119" i="5"/>
  <c r="T119" i="5"/>
  <c r="R119" i="5"/>
  <c r="Q119" i="5"/>
  <c r="W119" i="5"/>
  <c r="V119" i="5"/>
  <c r="U119" i="5"/>
  <c r="S119" i="5"/>
  <c r="M119" i="5"/>
  <c r="L119" i="5"/>
  <c r="J119" i="5"/>
  <c r="Z120" i="5"/>
  <c r="V125" i="5"/>
  <c r="H125" i="5"/>
  <c r="U125" i="5"/>
  <c r="G125" i="5"/>
  <c r="T125" i="5"/>
  <c r="F125" i="5"/>
  <c r="R125" i="5"/>
  <c r="P125" i="5"/>
  <c r="O125" i="5"/>
  <c r="N125" i="5"/>
  <c r="L125" i="5"/>
  <c r="K125" i="5"/>
  <c r="S125" i="5"/>
  <c r="Q125" i="5"/>
  <c r="M125" i="5"/>
  <c r="J125" i="5"/>
  <c r="I125" i="5"/>
  <c r="M135" i="5"/>
  <c r="W126" i="5"/>
  <c r="I126" i="5"/>
  <c r="V126" i="5"/>
  <c r="H126" i="5"/>
  <c r="U126" i="5"/>
  <c r="G126" i="5"/>
  <c r="AB126" i="5"/>
  <c r="K126" i="5"/>
  <c r="Z126" i="5"/>
  <c r="F126" i="5"/>
  <c r="Y126" i="5"/>
  <c r="M126" i="5"/>
  <c r="J126" i="5"/>
  <c r="X26" i="5"/>
  <c r="J26" i="5"/>
  <c r="AC26" i="5"/>
  <c r="N26" i="5"/>
  <c r="AB26" i="5"/>
  <c r="M26" i="5"/>
  <c r="V26" i="5"/>
  <c r="AB28" i="5"/>
  <c r="N28" i="5"/>
  <c r="V28" i="5"/>
  <c r="G28" i="5"/>
  <c r="U28" i="5"/>
  <c r="F28" i="5"/>
  <c r="X28" i="5"/>
  <c r="V32" i="5"/>
  <c r="H32" i="5"/>
  <c r="W32" i="5"/>
  <c r="G32" i="5"/>
  <c r="U32" i="5"/>
  <c r="F32" i="5"/>
  <c r="Y32" i="5"/>
  <c r="R73" i="5"/>
  <c r="AB73" i="5"/>
  <c r="M73" i="5"/>
  <c r="S73" i="5"/>
  <c r="P73" i="5"/>
  <c r="O73" i="5"/>
  <c r="X73" i="5"/>
  <c r="AC84" i="5"/>
  <c r="O84" i="5"/>
  <c r="T84" i="5"/>
  <c r="R84" i="5"/>
  <c r="AB84" i="5"/>
  <c r="K84" i="5"/>
  <c r="Z84" i="5"/>
  <c r="I84" i="5"/>
  <c r="Y84" i="5"/>
  <c r="H84" i="5"/>
  <c r="AA84" i="5"/>
  <c r="T107" i="5"/>
  <c r="U124" i="5"/>
  <c r="G124" i="5"/>
  <c r="T124" i="5"/>
  <c r="F124" i="5"/>
  <c r="S124" i="5"/>
  <c r="AB124" i="5"/>
  <c r="K124" i="5"/>
  <c r="Z124" i="5"/>
  <c r="I124" i="5"/>
  <c r="Y124" i="5"/>
  <c r="H124" i="5"/>
  <c r="R124" i="5"/>
  <c r="P124" i="5"/>
  <c r="O124" i="5"/>
  <c r="X127" i="5"/>
  <c r="J127" i="5"/>
  <c r="W127" i="5"/>
  <c r="I127" i="5"/>
  <c r="V127" i="5"/>
  <c r="H127" i="5"/>
  <c r="R127" i="5"/>
  <c r="P127" i="5"/>
  <c r="O127" i="5"/>
  <c r="AC127" i="5"/>
  <c r="F127" i="5"/>
  <c r="AA127" i="5"/>
  <c r="Z127" i="5"/>
  <c r="P15" i="5"/>
  <c r="O15" i="5"/>
  <c r="AC15" i="5"/>
  <c r="N15" i="5"/>
  <c r="V15" i="5"/>
  <c r="F26" i="5"/>
  <c r="W26" i="5"/>
  <c r="H28" i="5"/>
  <c r="Y28" i="5"/>
  <c r="I32" i="5"/>
  <c r="Z32" i="5"/>
  <c r="P36" i="5"/>
  <c r="X36" i="5"/>
  <c r="I36" i="5"/>
  <c r="W36" i="5"/>
  <c r="H36" i="5"/>
  <c r="V36" i="5"/>
  <c r="T38" i="5"/>
  <c r="F38" i="5"/>
  <c r="P38" i="5"/>
  <c r="O38" i="5"/>
  <c r="W38" i="5"/>
  <c r="F73" i="5"/>
  <c r="Y73" i="5"/>
  <c r="F84" i="5"/>
  <c r="V107" i="5"/>
  <c r="T110" i="5"/>
  <c r="F110" i="5"/>
  <c r="S110" i="5"/>
  <c r="O110" i="5"/>
  <c r="AC110" i="5"/>
  <c r="M110" i="5"/>
  <c r="AB110" i="5"/>
  <c r="J110" i="5"/>
  <c r="Z110" i="5"/>
  <c r="H110" i="5"/>
  <c r="Y110" i="5"/>
  <c r="G110" i="5"/>
  <c r="L126" i="5"/>
  <c r="G127" i="5"/>
  <c r="F15" i="5"/>
  <c r="W15" i="5"/>
  <c r="X19" i="5"/>
  <c r="J19" i="5"/>
  <c r="P19" i="5"/>
  <c r="O19" i="5"/>
  <c r="V19" i="5"/>
  <c r="S21" i="5"/>
  <c r="G26" i="5"/>
  <c r="Y26" i="5"/>
  <c r="I28" i="5"/>
  <c r="Z28" i="5"/>
  <c r="J32" i="5"/>
  <c r="AA32" i="5"/>
  <c r="F36" i="5"/>
  <c r="Y36" i="5"/>
  <c r="G38" i="5"/>
  <c r="X38" i="5"/>
  <c r="G73" i="5"/>
  <c r="Z73" i="5"/>
  <c r="G84" i="5"/>
  <c r="W107" i="5"/>
  <c r="J124" i="5"/>
  <c r="N126" i="5"/>
  <c r="K127" i="5"/>
  <c r="Z13" i="5"/>
  <c r="L13" i="5"/>
  <c r="V13" i="5"/>
  <c r="G13" i="5"/>
  <c r="U13" i="5"/>
  <c r="F13" i="5"/>
  <c r="X13" i="5"/>
  <c r="G15" i="5"/>
  <c r="X15" i="5"/>
  <c r="F19" i="5"/>
  <c r="W19" i="5"/>
  <c r="H26" i="5"/>
  <c r="Z26" i="5"/>
  <c r="J28" i="5"/>
  <c r="AA28" i="5"/>
  <c r="K32" i="5"/>
  <c r="AB32" i="5"/>
  <c r="G36" i="5"/>
  <c r="Z36" i="5"/>
  <c r="H38" i="5"/>
  <c r="Y38" i="5"/>
  <c r="H73" i="5"/>
  <c r="AA73" i="5"/>
  <c r="J84" i="5"/>
  <c r="I110" i="5"/>
  <c r="L124" i="5"/>
  <c r="O126" i="5"/>
  <c r="L127" i="5"/>
  <c r="P107" i="5"/>
  <c r="S107" i="5"/>
  <c r="Q107" i="5"/>
  <c r="U107" i="5"/>
  <c r="R107" i="5"/>
  <c r="O107" i="5"/>
  <c r="Y107" i="5"/>
  <c r="P126" i="5"/>
  <c r="I15" i="5"/>
  <c r="Z15" i="5"/>
  <c r="AB21" i="5"/>
  <c r="N21" i="5"/>
  <c r="X21" i="5"/>
  <c r="I21" i="5"/>
  <c r="W21" i="5"/>
  <c r="H21" i="5"/>
  <c r="V21" i="5"/>
  <c r="K26" i="5"/>
  <c r="L28" i="5"/>
  <c r="M32" i="5"/>
  <c r="K36" i="5"/>
  <c r="AB36" i="5"/>
  <c r="J38" i="5"/>
  <c r="AA38" i="5"/>
  <c r="J73" i="5"/>
  <c r="S74" i="5"/>
  <c r="P74" i="5"/>
  <c r="X74" i="5"/>
  <c r="H74" i="5"/>
  <c r="V74" i="5"/>
  <c r="F74" i="5"/>
  <c r="U74" i="5"/>
  <c r="Y74" i="5"/>
  <c r="M84" i="5"/>
  <c r="F107" i="5"/>
  <c r="Z107" i="5"/>
  <c r="L110" i="5"/>
  <c r="AA116" i="5"/>
  <c r="M116" i="5"/>
  <c r="Z116" i="5"/>
  <c r="L116" i="5"/>
  <c r="Y116" i="5"/>
  <c r="K116" i="5"/>
  <c r="U116" i="5"/>
  <c r="S116" i="5"/>
  <c r="R116" i="5"/>
  <c r="P116" i="5"/>
  <c r="O116" i="5"/>
  <c r="N124" i="5"/>
  <c r="Q126" i="5"/>
  <c r="N127" i="5"/>
  <c r="Q42" i="5"/>
  <c r="P64" i="5"/>
  <c r="Q69" i="5"/>
  <c r="Y80" i="5"/>
  <c r="K80" i="5"/>
  <c r="T80" i="5"/>
  <c r="S80" i="5"/>
  <c r="Q86" i="5"/>
  <c r="Y86" i="5"/>
  <c r="J86" i="5"/>
  <c r="W86" i="5"/>
  <c r="H86" i="5"/>
  <c r="V86" i="5"/>
  <c r="S88" i="5"/>
  <c r="O88" i="5"/>
  <c r="AB88" i="5"/>
  <c r="M88" i="5"/>
  <c r="U88" i="5"/>
  <c r="R108" i="5"/>
  <c r="Q108" i="5"/>
  <c r="V108" i="5"/>
  <c r="F108" i="5"/>
  <c r="T108" i="5"/>
  <c r="X108" i="5"/>
  <c r="AC132" i="5"/>
  <c r="O132" i="5"/>
  <c r="AB132" i="5"/>
  <c r="N132" i="5"/>
  <c r="AA132" i="5"/>
  <c r="M132" i="5"/>
  <c r="Y132" i="5"/>
  <c r="H132" i="5"/>
  <c r="W132" i="5"/>
  <c r="F132" i="5"/>
  <c r="V132" i="5"/>
  <c r="Z132" i="5"/>
  <c r="Z20" i="5"/>
  <c r="L20" i="5"/>
  <c r="T20" i="5"/>
  <c r="T24" i="5"/>
  <c r="F24" i="5"/>
  <c r="U24" i="5"/>
  <c r="AB35" i="5"/>
  <c r="N35" i="5"/>
  <c r="T35" i="5"/>
  <c r="V39" i="5"/>
  <c r="H39" i="5"/>
  <c r="T39" i="5"/>
  <c r="Q64" i="5"/>
  <c r="U80" i="5"/>
  <c r="F86" i="5"/>
  <c r="X86" i="5"/>
  <c r="V88" i="5"/>
  <c r="G108" i="5"/>
  <c r="Y108" i="5"/>
  <c r="AB42" i="5"/>
  <c r="N42" i="5"/>
  <c r="T42" i="5"/>
  <c r="T64" i="5"/>
  <c r="W69" i="5"/>
  <c r="I69" i="5"/>
  <c r="T69" i="5"/>
  <c r="G80" i="5"/>
  <c r="W80" i="5"/>
  <c r="I86" i="5"/>
  <c r="AA86" i="5"/>
  <c r="G88" i="5"/>
  <c r="X88" i="5"/>
  <c r="I108" i="5"/>
  <c r="AA108" i="5"/>
  <c r="Z115" i="5"/>
  <c r="L115" i="5"/>
  <c r="Y115" i="5"/>
  <c r="K115" i="5"/>
  <c r="X115" i="5"/>
  <c r="J115" i="5"/>
  <c r="N115" i="5"/>
  <c r="AC115" i="5"/>
  <c r="I115" i="5"/>
  <c r="AA115" i="5"/>
  <c r="T123" i="5"/>
  <c r="F123" i="5"/>
  <c r="S123" i="5"/>
  <c r="R123" i="5"/>
  <c r="U123" i="5"/>
  <c r="P123" i="5"/>
  <c r="O123" i="5"/>
  <c r="Y123" i="5"/>
  <c r="I132" i="5"/>
  <c r="P133" i="5"/>
  <c r="AC133" i="5"/>
  <c r="O133" i="5"/>
  <c r="AB133" i="5"/>
  <c r="N133" i="5"/>
  <c r="R133" i="5"/>
  <c r="M133" i="5"/>
  <c r="L133" i="5"/>
  <c r="Y133" i="5"/>
  <c r="R121" i="5"/>
  <c r="Q121" i="5"/>
  <c r="P121" i="5"/>
  <c r="V121" i="5"/>
  <c r="F121" i="5"/>
  <c r="W121" i="5"/>
  <c r="Q134" i="5"/>
  <c r="P134" i="5"/>
  <c r="AC134" i="5"/>
  <c r="O134" i="5"/>
  <c r="V134" i="5"/>
  <c r="Y114" i="5"/>
  <c r="X114" i="5"/>
  <c r="J114" i="5"/>
  <c r="W114" i="5"/>
  <c r="I114" i="5"/>
  <c r="U114" i="5"/>
  <c r="H121" i="5"/>
  <c r="Y121" i="5"/>
  <c r="Q122" i="5"/>
  <c r="Q136" i="5"/>
  <c r="R122" i="5"/>
  <c r="R136" i="5"/>
  <c r="B13" i="2" l="1"/>
  <c r="B17" i="2" s="1"/>
  <c r="C14" i="2" l="1"/>
  <c r="B11" i="2" l="1"/>
  <c r="C11" i="2" l="1"/>
  <c r="C18" i="2" s="1"/>
  <c r="C19" i="2" l="1"/>
  <c r="C15" i="2"/>
  <c r="C22" i="2" l="1"/>
  <c r="C23" i="2" s="1"/>
</calcChain>
</file>

<file path=xl/sharedStrings.xml><?xml version="1.0" encoding="utf-8"?>
<sst xmlns="http://schemas.openxmlformats.org/spreadsheetml/2006/main" count="343" uniqueCount="73">
  <si>
    <t>Personalamt Kanton Solothurn</t>
  </si>
  <si>
    <t xml:space="preserve"> </t>
  </si>
  <si>
    <t>ohne Leistungsanteil</t>
  </si>
  <si>
    <t>Das Zustimmungsverfahren bei den Personalverbänden zur Erstreckung der Lohnanstiegsdauer ist noch ausstehend.</t>
  </si>
  <si>
    <t>LK</t>
  </si>
  <si>
    <t>Anlaufstufen</t>
  </si>
  <si>
    <t>Erfahrungsstufen</t>
  </si>
  <si>
    <t>Anstieg 3,5%</t>
  </si>
  <si>
    <t>Anstieg 2,5%</t>
  </si>
  <si>
    <t>Anstieg 1,25%</t>
  </si>
  <si>
    <t>GL 5/93</t>
  </si>
  <si>
    <t>GL 97</t>
  </si>
  <si>
    <t>BL 1995</t>
  </si>
  <si>
    <t>BL 1997</t>
  </si>
  <si>
    <t>A1</t>
  </si>
  <si>
    <t>A2</t>
  </si>
  <si>
    <t>A3</t>
  </si>
  <si>
    <t>E0</t>
  </si>
  <si>
    <t>E1</t>
  </si>
  <si>
    <t>E2</t>
  </si>
  <si>
    <t>E3</t>
  </si>
  <si>
    <t>E4</t>
  </si>
  <si>
    <t>E5</t>
  </si>
  <si>
    <t>E6</t>
  </si>
  <si>
    <t>E7</t>
  </si>
  <si>
    <t>E8</t>
  </si>
  <si>
    <t>E9</t>
  </si>
  <si>
    <t>E10</t>
  </si>
  <si>
    <t>E11</t>
  </si>
  <si>
    <t>E12</t>
  </si>
  <si>
    <t>E13</t>
  </si>
  <si>
    <t>E14</t>
  </si>
  <si>
    <t>E15</t>
  </si>
  <si>
    <t>E16</t>
  </si>
  <si>
    <t>E17</t>
  </si>
  <si>
    <t>E18</t>
  </si>
  <si>
    <t>E19</t>
  </si>
  <si>
    <t>E20</t>
  </si>
  <si>
    <t>100 Pt</t>
  </si>
  <si>
    <t>1,008 Pt</t>
  </si>
  <si>
    <t>Legende:GL = Grundlohn (gem. Besoldungsverordnungen, KRB vom 30.10.96) , ohne 13. Mtl. ohne Teuerungszulage</t>
  </si>
  <si>
    <t>Teuerungsindex (Basis Mai 93=100 Pt.)</t>
  </si>
  <si>
    <t>nur diesen Indizes verändern!</t>
  </si>
  <si>
    <t xml:space="preserve">             LK = Lohnklasse, A1 - A3 = Anlaufstufen, E1 - E20 Erfahrungsstufen </t>
  </si>
  <si>
    <t>Lohnbeträge &lt; 3000.- netto/Mt, mit PK-Abzug</t>
  </si>
  <si>
    <t>Lohnklasse</t>
  </si>
  <si>
    <t>ES</t>
  </si>
  <si>
    <t>Anstieg?</t>
  </si>
  <si>
    <t>Erhalten Sie einen Stufenanstieg?</t>
  </si>
  <si>
    <t>Ja</t>
  </si>
  <si>
    <t>Nein</t>
  </si>
  <si>
    <t>Arbeitspensum</t>
  </si>
  <si>
    <t>Jahreslohn inkl. 13. Monatslohn</t>
  </si>
  <si>
    <t>Monatslohn exkl. 13. Monatslohn</t>
  </si>
  <si>
    <t>Differenz zu Vorjahr</t>
  </si>
  <si>
    <t>Berechnung Lohndifferenz Bruttolohn bei Jahreswechsel</t>
  </si>
  <si>
    <t>Zur Berechnung des Bruttolohnes ab dem neuen Jahr erfassen Sie bitte die Lohnklasse, Erfahrungsstufe und das Pensum, in welcher Sie aktuell entlöhnt wurden. Diese Angaben können Sie Ihrer Lohnabrechnung entnehmen, welche Sie auf dem Postweg erhalten. Beantworten Sie zudem die Frage, ob Sie einen Stufenanstieg gemäss GAV erhalten werden. 
Bitte beachten Sie, dass sich die Angaben auf die Lohntabelle der Verwaltung beziehen. Die Lohnbeträge werden auf 5 Rappen gerundet.</t>
  </si>
  <si>
    <t>ohne Leistungsanteil, Feiertags- und Ferienentschädigung</t>
  </si>
  <si>
    <t>Lohnbeträge &lt; 3000.- netto/Mt, mit Risiko-PK (39000)</t>
  </si>
  <si>
    <t>Lohnbeträge &lt; 3000.- netto/Mt, mit PK-Abzug (40224)</t>
  </si>
  <si>
    <t>17.11.2025/rj</t>
  </si>
  <si>
    <t>Lohntabelle 2026</t>
  </si>
  <si>
    <r>
      <t>Jahreslöhne</t>
    </r>
    <r>
      <rPr>
        <sz val="10"/>
        <rFont val="Arial"/>
        <family val="2"/>
      </rPr>
      <t>. Bruttolöhne inkl. 13. Monatslohn, inkl. Teuerungszulagen von 123.8454 Punkte (Basisindex Mai 1993 = 100 Punkte)</t>
    </r>
  </si>
  <si>
    <t>Teuerungsausgleich Monat Mai 2025 gem. Landesindex der Konsumentenpreise (Basis Mai 93=100 Punkte)</t>
  </si>
  <si>
    <r>
      <t>Monatslöhne</t>
    </r>
    <r>
      <rPr>
        <sz val="10"/>
        <rFont val="Arial"/>
        <family val="2"/>
      </rPr>
      <t>. Bruttolöhne ohne 13. Monatslohn, inkl. Teuerungszulagen von 123.8454 Punkte (Basisindex Mai 1993 = 100 Punkte)</t>
    </r>
  </si>
  <si>
    <r>
      <t>Stundenlöhne</t>
    </r>
    <r>
      <rPr>
        <sz val="10"/>
        <rFont val="Arial"/>
        <family val="2"/>
      </rPr>
      <t>. Bruttolöhne inkl. 13. Monatslohn, inkl. Teuerungszulagen von 123.8454 Punkte (Basisindex Mai 1993 = 100 Punkte)</t>
    </r>
  </si>
  <si>
    <t>27.10.2026 / rj</t>
  </si>
  <si>
    <t>27.10.2026/rj</t>
  </si>
  <si>
    <t>Lohntabelle 2027</t>
  </si>
  <si>
    <r>
      <t>Jahreslöhne</t>
    </r>
    <r>
      <rPr>
        <sz val="10"/>
        <rFont val="Arial"/>
        <family val="2"/>
      </rPr>
      <t>. Bruttolöhne inkl. 13. Monatslohn, inkl. Teuerungszulagen von 125.0839 Punkte (Basisindex Mai 1993 = 100 Punkte)</t>
    </r>
  </si>
  <si>
    <t>Teuerungsausgleich Monat Mai 2026 gem. Landesindex der Konsumentenpreise (Basis Mai 93=100 Punkte)</t>
  </si>
  <si>
    <r>
      <t>Monatslöhne</t>
    </r>
    <r>
      <rPr>
        <sz val="10"/>
        <rFont val="Arial"/>
        <family val="2"/>
      </rPr>
      <t>. Bruttolöhne ohne 13. Monatslohn, inkl. Teuerungszulagen von 125.0839 Punkte (Basisindex Mai 1993 = 100 Punkte)</t>
    </r>
  </si>
  <si>
    <r>
      <t>Stundenlöhne</t>
    </r>
    <r>
      <rPr>
        <sz val="10"/>
        <rFont val="Arial"/>
        <family val="2"/>
      </rPr>
      <t>. Bruttolöhne inkl. 13. Monatslohn, inkl. Teuerungszulagen von 125.0839 Punkte (Basisindex Mai 1993 = 100 Punkte)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</si>
</sst>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m/yy"/>
    <numFmt numFmtId="165" formatCode="0.0000"/>
    <numFmt numFmtId="166" formatCode="0.000"/>
    <numFmt numFmtId="167" formatCode="&quot;Erfahrungsstufe&quot;\ 0"/>
    <numFmt numFmtId="168" formatCode="&quot;Erfahrungsstufe ab &quot;0"/>
    <numFmt numFmtId="171" formatCode="&quot;Bruttolohn im &quot;0&quot;: Teuerungsindex 123.8454&quot;"/>
    <numFmt numFmtId="172" formatCode="&quot;Bruttolohn ab &quot;0&quot;: Teuerungsindex 125.0839&quot;"/>
  </numFmts>
  <fonts count="13" x14ac:knownFonts="1">
    <font>
      <sz val="11"/>
      <color theme="1"/>
      <name val="Frutiger LT Com 55 Roman"/>
      <family val="2"/>
      <scheme val="minor"/>
    </font>
    <font>
      <sz val="8"/>
      <name val="Modern"/>
      <family val="3"/>
      <charset val="255"/>
    </font>
    <font>
      <sz val="8"/>
      <name val="Arial"/>
      <family val="2"/>
    </font>
    <font>
      <sz val="10"/>
      <name val="Arial"/>
      <family val="2"/>
    </font>
    <font>
      <b/>
      <sz val="14"/>
      <name val="Arial"/>
      <family val="2"/>
    </font>
    <font>
      <b/>
      <sz val="10"/>
      <name val="Arial"/>
      <family val="2"/>
    </font>
    <font>
      <sz val="10"/>
      <color rgb="FFFF0000"/>
      <name val="Arial"/>
      <family val="2"/>
    </font>
    <font>
      <b/>
      <sz val="9"/>
      <name val="Arial"/>
      <family val="2"/>
    </font>
    <font>
      <sz val="9"/>
      <name val="Arial"/>
      <family val="2"/>
    </font>
    <font>
      <b/>
      <sz val="8"/>
      <name val="Arial"/>
      <family val="2"/>
    </font>
    <font>
      <sz val="8"/>
      <color rgb="FFFF0000"/>
      <name val="Arial"/>
      <family val="2"/>
    </font>
    <font>
      <sz val="12"/>
      <name val="Arial"/>
      <family val="2"/>
    </font>
    <font>
      <b/>
      <sz val="12"/>
      <name val="Arial"/>
      <family val="2"/>
    </font>
  </fonts>
  <fills count="11">
    <fill>
      <patternFill patternType="none"/>
    </fill>
    <fill>
      <patternFill patternType="gray125"/>
    </fill>
    <fill>
      <patternFill patternType="solid">
        <fgColor indexed="9"/>
        <bgColor indexed="26"/>
      </patternFill>
    </fill>
    <fill>
      <patternFill patternType="solid">
        <fgColor indexed="13"/>
        <bgColor indexed="34"/>
      </patternFill>
    </fill>
    <fill>
      <patternFill patternType="solid">
        <fgColor indexed="22"/>
        <bgColor indexed="55"/>
      </patternFill>
    </fill>
    <fill>
      <patternFill patternType="solid">
        <fgColor theme="6" tint="0.59996337778862885"/>
        <bgColor indexed="64"/>
      </patternFill>
    </fill>
    <fill>
      <patternFill patternType="solid">
        <fgColor theme="6" tint="0.59999389629810485"/>
        <bgColor indexed="64"/>
      </patternFill>
    </fill>
    <fill>
      <patternFill patternType="solid">
        <fgColor rgb="FF00B0F0"/>
        <bgColor indexed="49"/>
      </patternFill>
    </fill>
    <fill>
      <patternFill patternType="solid">
        <fgColor theme="0" tint="-0.14999847407452621"/>
        <bgColor indexed="49"/>
      </patternFill>
    </fill>
    <fill>
      <patternFill patternType="solid">
        <fgColor theme="0" tint="-0.14999847407452621"/>
        <bgColor indexed="64"/>
      </patternFill>
    </fill>
    <fill>
      <patternFill patternType="solid">
        <fgColor rgb="FF00B0F0"/>
        <bgColor indexed="64"/>
      </patternFill>
    </fill>
  </fills>
  <borders count="39">
    <border>
      <left/>
      <right/>
      <top/>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8"/>
      </left>
      <right/>
      <top style="medium">
        <color indexed="8"/>
      </top>
      <bottom/>
      <diagonal/>
    </border>
    <border>
      <left/>
      <right/>
      <top style="medium">
        <color indexed="8"/>
      </top>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medium">
        <color indexed="8"/>
      </right>
      <top style="thin">
        <color indexed="8"/>
      </top>
      <bottom/>
      <diagonal/>
    </border>
    <border>
      <left style="medium">
        <color indexed="8"/>
      </left>
      <right style="thin">
        <color indexed="8"/>
      </right>
      <top/>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bottom style="thin">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8"/>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42">
    <xf numFmtId="0" fontId="0" fillId="0" borderId="0" xfId="0"/>
    <xf numFmtId="1" fontId="2" fillId="0" borderId="0" xfId="0" applyNumberFormat="1" applyFont="1"/>
    <xf numFmtId="0" fontId="3" fillId="0" borderId="0" xfId="0" applyFont="1"/>
    <xf numFmtId="1" fontId="3" fillId="0" borderId="0" xfId="0" applyNumberFormat="1" applyFont="1"/>
    <xf numFmtId="14" fontId="2" fillId="0" borderId="0" xfId="0" applyNumberFormat="1" applyFont="1"/>
    <xf numFmtId="164" fontId="2" fillId="0" borderId="0" xfId="0" applyNumberFormat="1" applyFont="1"/>
    <xf numFmtId="1" fontId="0" fillId="0" borderId="0" xfId="0" applyNumberFormat="1"/>
    <xf numFmtId="0" fontId="4" fillId="0" borderId="0" xfId="0" applyFont="1"/>
    <xf numFmtId="0" fontId="5" fillId="0" borderId="0" xfId="0" applyFont="1"/>
    <xf numFmtId="0" fontId="3" fillId="0" borderId="0" xfId="0" applyFont="1" applyAlignment="1">
      <alignment horizontal="left"/>
    </xf>
    <xf numFmtId="1" fontId="6" fillId="0" borderId="0" xfId="0" applyNumberFormat="1" applyFont="1"/>
    <xf numFmtId="0" fontId="6" fillId="0" borderId="0" xfId="0" applyFont="1"/>
    <xf numFmtId="0" fontId="7" fillId="0" borderId="4" xfId="0" applyFont="1" applyBorder="1" applyAlignment="1">
      <alignment horizontal="left"/>
    </xf>
    <xf numFmtId="0" fontId="8" fillId="0" borderId="4" xfId="0" applyFont="1" applyBorder="1"/>
    <xf numFmtId="0" fontId="7" fillId="0" borderId="4" xfId="0" applyFont="1" applyBorder="1"/>
    <xf numFmtId="1" fontId="8" fillId="0" borderId="5" xfId="0" applyNumberFormat="1" applyFont="1" applyBorder="1"/>
    <xf numFmtId="1" fontId="7" fillId="0" borderId="4" xfId="0" applyNumberFormat="1" applyFont="1" applyBorder="1"/>
    <xf numFmtId="0" fontId="8" fillId="0" borderId="5" xfId="0" applyFont="1" applyBorder="1"/>
    <xf numFmtId="2" fontId="8" fillId="0" borderId="6" xfId="0" applyNumberFormat="1" applyFont="1" applyBorder="1"/>
    <xf numFmtId="2" fontId="8" fillId="0" borderId="7" xfId="0" applyNumberFormat="1" applyFont="1" applyBorder="1"/>
    <xf numFmtId="0" fontId="7" fillId="0" borderId="8" xfId="0" applyFont="1" applyBorder="1"/>
    <xf numFmtId="0" fontId="8" fillId="0" borderId="9" xfId="0" applyFont="1" applyBorder="1"/>
    <xf numFmtId="1" fontId="8" fillId="0" borderId="10" xfId="0" applyNumberFormat="1" applyFont="1" applyBorder="1"/>
    <xf numFmtId="1" fontId="8" fillId="0" borderId="9" xfId="0" applyNumberFormat="1" applyFont="1" applyBorder="1"/>
    <xf numFmtId="0" fontId="8" fillId="0" borderId="10" xfId="0" applyFont="1" applyBorder="1"/>
    <xf numFmtId="0" fontId="8" fillId="0" borderId="11" xfId="0" applyFont="1" applyBorder="1"/>
    <xf numFmtId="2" fontId="8" fillId="0" borderId="10" xfId="0" applyNumberFormat="1" applyFont="1" applyBorder="1"/>
    <xf numFmtId="2" fontId="8" fillId="0" borderId="12" xfId="0" applyNumberFormat="1" applyFont="1" applyBorder="1"/>
    <xf numFmtId="0" fontId="8" fillId="0" borderId="13" xfId="0" applyFont="1" applyBorder="1"/>
    <xf numFmtId="0" fontId="8" fillId="0" borderId="14" xfId="0" applyFont="1" applyBorder="1"/>
    <xf numFmtId="1" fontId="8" fillId="0" borderId="15" xfId="0" applyNumberFormat="1" applyFont="1" applyBorder="1"/>
    <xf numFmtId="1" fontId="8" fillId="0" borderId="16" xfId="0" applyNumberFormat="1" applyFont="1" applyBorder="1"/>
    <xf numFmtId="1" fontId="8" fillId="0" borderId="14" xfId="0" applyNumberFormat="1" applyFont="1" applyBorder="1"/>
    <xf numFmtId="0" fontId="8" fillId="0" borderId="15" xfId="0" applyFont="1" applyBorder="1"/>
    <xf numFmtId="0" fontId="8" fillId="0" borderId="17" xfId="0" applyFont="1" applyBorder="1"/>
    <xf numFmtId="2" fontId="8" fillId="0" borderId="15" xfId="0" applyNumberFormat="1" applyFont="1" applyBorder="1"/>
    <xf numFmtId="0" fontId="8" fillId="0" borderId="18" xfId="0" applyFont="1" applyBorder="1"/>
    <xf numFmtId="17" fontId="8" fillId="0" borderId="14" xfId="0" applyNumberFormat="1" applyFont="1" applyBorder="1"/>
    <xf numFmtId="2" fontId="8" fillId="0" borderId="19" xfId="0" applyNumberFormat="1" applyFont="1" applyBorder="1"/>
    <xf numFmtId="0" fontId="8" fillId="0" borderId="20" xfId="0" applyFont="1" applyBorder="1"/>
    <xf numFmtId="1" fontId="8" fillId="0" borderId="21" xfId="0" applyNumberFormat="1" applyFont="1" applyBorder="1"/>
    <xf numFmtId="1" fontId="8" fillId="0" borderId="22" xfId="0" applyNumberFormat="1" applyFont="1" applyBorder="1"/>
    <xf numFmtId="1" fontId="8" fillId="2" borderId="22" xfId="0" applyNumberFormat="1" applyFont="1" applyFill="1" applyBorder="1"/>
    <xf numFmtId="1" fontId="8" fillId="0" borderId="11" xfId="0" applyNumberFormat="1" applyFont="1" applyBorder="1"/>
    <xf numFmtId="1" fontId="8" fillId="0" borderId="23" xfId="0" applyNumberFormat="1" applyFont="1" applyBorder="1"/>
    <xf numFmtId="0" fontId="8" fillId="0" borderId="24" xfId="0" applyFont="1" applyBorder="1"/>
    <xf numFmtId="0" fontId="8" fillId="0" borderId="25" xfId="0" applyFont="1" applyBorder="1"/>
    <xf numFmtId="1" fontId="8" fillId="2" borderId="21" xfId="0" applyNumberFormat="1" applyFont="1" applyFill="1" applyBorder="1"/>
    <xf numFmtId="1" fontId="8" fillId="0" borderId="20" xfId="0" applyNumberFormat="1" applyFont="1" applyBorder="1"/>
    <xf numFmtId="0" fontId="8" fillId="0" borderId="26" xfId="0" applyFont="1" applyBorder="1"/>
    <xf numFmtId="1" fontId="8" fillId="0" borderId="26" xfId="0" applyNumberFormat="1" applyFont="1" applyBorder="1"/>
    <xf numFmtId="1" fontId="8" fillId="0" borderId="27" xfId="0" applyNumberFormat="1" applyFont="1" applyBorder="1"/>
    <xf numFmtId="1" fontId="8" fillId="0" borderId="28" xfId="0" applyNumberFormat="1" applyFont="1" applyBorder="1"/>
    <xf numFmtId="1" fontId="8" fillId="0" borderId="29" xfId="0" applyNumberFormat="1" applyFont="1" applyBorder="1"/>
    <xf numFmtId="0" fontId="8" fillId="0" borderId="30" xfId="0" applyFont="1" applyBorder="1"/>
    <xf numFmtId="0" fontId="2" fillId="0" borderId="0" xfId="0" applyFont="1"/>
    <xf numFmtId="2" fontId="2" fillId="0" borderId="0" xfId="0" applyNumberFormat="1" applyFont="1"/>
    <xf numFmtId="0" fontId="9" fillId="0" borderId="31" xfId="0" applyFont="1" applyBorder="1" applyAlignment="1">
      <alignment horizontal="left"/>
    </xf>
    <xf numFmtId="1" fontId="8" fillId="0" borderId="32" xfId="0" applyNumberFormat="1" applyFont="1" applyBorder="1"/>
    <xf numFmtId="1" fontId="2" fillId="0" borderId="33" xfId="0" applyNumberFormat="1" applyFont="1" applyBorder="1"/>
    <xf numFmtId="165" fontId="9" fillId="3" borderId="31" xfId="0" applyNumberFormat="1" applyFont="1" applyFill="1" applyBorder="1"/>
    <xf numFmtId="0" fontId="9" fillId="0" borderId="0" xfId="0" applyFont="1"/>
    <xf numFmtId="166" fontId="7" fillId="0" borderId="0" xfId="0" applyNumberFormat="1" applyFont="1"/>
    <xf numFmtId="1" fontId="8" fillId="0" borderId="0" xfId="0" applyNumberFormat="1" applyFont="1"/>
    <xf numFmtId="0" fontId="8" fillId="0" borderId="0" xfId="0" applyFont="1"/>
    <xf numFmtId="2" fontId="2" fillId="4" borderId="0" xfId="0" applyNumberFormat="1" applyFont="1" applyFill="1"/>
    <xf numFmtId="2" fontId="9" fillId="0" borderId="0" xfId="0" applyNumberFormat="1" applyFont="1"/>
    <xf numFmtId="0" fontId="2" fillId="0" borderId="14" xfId="0" applyFont="1" applyBorder="1"/>
    <xf numFmtId="17" fontId="2" fillId="0" borderId="14" xfId="0" applyNumberFormat="1" applyFont="1" applyBorder="1"/>
    <xf numFmtId="1" fontId="2" fillId="0" borderId="15" xfId="0" applyNumberFormat="1" applyFont="1" applyBorder="1"/>
    <xf numFmtId="1" fontId="2" fillId="0" borderId="16" xfId="0" applyNumberFormat="1" applyFont="1" applyBorder="1"/>
    <xf numFmtId="1" fontId="2" fillId="0" borderId="14" xfId="0" applyNumberFormat="1" applyFont="1" applyBorder="1"/>
    <xf numFmtId="0" fontId="2" fillId="0" borderId="15" xfId="0" applyFont="1" applyBorder="1"/>
    <xf numFmtId="0" fontId="2" fillId="0" borderId="18" xfId="0" applyFont="1" applyBorder="1"/>
    <xf numFmtId="0" fontId="2" fillId="0" borderId="20" xfId="0" applyFont="1" applyBorder="1"/>
    <xf numFmtId="1" fontId="2" fillId="0" borderId="21" xfId="0" applyNumberFormat="1" applyFont="1" applyBorder="1"/>
    <xf numFmtId="1" fontId="2" fillId="0" borderId="22" xfId="0" applyNumberFormat="1" applyFont="1" applyBorder="1"/>
    <xf numFmtId="2" fontId="2" fillId="0" borderId="22" xfId="0" applyNumberFormat="1" applyFont="1" applyBorder="1"/>
    <xf numFmtId="2" fontId="2" fillId="2" borderId="22" xfId="0" applyNumberFormat="1" applyFont="1" applyFill="1" applyBorder="1"/>
    <xf numFmtId="2" fontId="2" fillId="0" borderId="23" xfId="0" applyNumberFormat="1" applyFont="1" applyBorder="1"/>
    <xf numFmtId="0" fontId="2" fillId="0" borderId="24" xfId="0" applyFont="1" applyBorder="1"/>
    <xf numFmtId="0" fontId="2" fillId="0" borderId="25" xfId="0" applyFont="1" applyBorder="1"/>
    <xf numFmtId="2" fontId="2" fillId="0" borderId="21" xfId="0" applyNumberFormat="1" applyFont="1" applyBorder="1"/>
    <xf numFmtId="2" fontId="2" fillId="2" borderId="21" xfId="0" applyNumberFormat="1" applyFont="1" applyFill="1" applyBorder="1"/>
    <xf numFmtId="1" fontId="2" fillId="0" borderId="20" xfId="0" applyNumberFormat="1" applyFont="1" applyBorder="1"/>
    <xf numFmtId="1" fontId="2" fillId="0" borderId="23" xfId="0" applyNumberFormat="1" applyFont="1" applyBorder="1"/>
    <xf numFmtId="2" fontId="2" fillId="0" borderId="20" xfId="0" applyNumberFormat="1" applyFont="1" applyBorder="1"/>
    <xf numFmtId="0" fontId="2" fillId="0" borderId="26" xfId="0" applyFont="1" applyBorder="1"/>
    <xf numFmtId="1" fontId="2" fillId="0" borderId="26" xfId="0" applyNumberFormat="1" applyFont="1" applyBorder="1"/>
    <xf numFmtId="1" fontId="2" fillId="0" borderId="34" xfId="0" applyNumberFormat="1" applyFont="1" applyBorder="1"/>
    <xf numFmtId="1" fontId="2" fillId="0" borderId="27" xfId="0" applyNumberFormat="1" applyFont="1" applyBorder="1"/>
    <xf numFmtId="2" fontId="2" fillId="0" borderId="26" xfId="0" applyNumberFormat="1" applyFont="1" applyBorder="1"/>
    <xf numFmtId="2" fontId="2" fillId="0" borderId="27" xfId="0" applyNumberFormat="1" applyFont="1" applyBorder="1"/>
    <xf numFmtId="2" fontId="2" fillId="0" borderId="28" xfId="0" applyNumberFormat="1" applyFont="1" applyBorder="1"/>
    <xf numFmtId="0" fontId="2" fillId="0" borderId="30" xfId="0" applyFont="1" applyBorder="1"/>
    <xf numFmtId="165" fontId="9" fillId="0" borderId="31" xfId="0" applyNumberFormat="1" applyFont="1" applyBorder="1"/>
    <xf numFmtId="0" fontId="8" fillId="0" borderId="6" xfId="0" applyFont="1" applyBorder="1"/>
    <xf numFmtId="0" fontId="7" fillId="0" borderId="35" xfId="0" applyFont="1" applyBorder="1"/>
    <xf numFmtId="0" fontId="3" fillId="0" borderId="0" xfId="0" applyFont="1" applyAlignment="1">
      <alignment vertical="center"/>
    </xf>
    <xf numFmtId="0" fontId="11" fillId="0" borderId="2" xfId="0" applyFont="1" applyBorder="1" applyAlignment="1">
      <alignment vertical="center"/>
    </xf>
    <xf numFmtId="0" fontId="11" fillId="0" borderId="1" xfId="0" applyFont="1" applyBorder="1" applyAlignment="1">
      <alignment vertical="center"/>
    </xf>
    <xf numFmtId="0" fontId="3" fillId="0" borderId="0" xfId="0" applyFont="1" applyAlignment="1">
      <alignment horizontal="center" vertical="center"/>
    </xf>
    <xf numFmtId="0" fontId="11" fillId="0" borderId="37" xfId="0" applyFont="1" applyBorder="1" applyAlignment="1">
      <alignment vertical="center"/>
    </xf>
    <xf numFmtId="0" fontId="11" fillId="0" borderId="0" xfId="0" applyFont="1" applyAlignment="1">
      <alignment vertical="center"/>
    </xf>
    <xf numFmtId="4" fontId="11" fillId="0" borderId="36" xfId="0" applyNumberFormat="1" applyFont="1" applyBorder="1" applyAlignment="1">
      <alignment horizontal="right" vertical="center"/>
    </xf>
    <xf numFmtId="4" fontId="11" fillId="0" borderId="38" xfId="0" applyNumberFormat="1" applyFont="1" applyBorder="1" applyAlignment="1">
      <alignment horizontal="right" vertical="center"/>
    </xf>
    <xf numFmtId="4" fontId="12" fillId="0" borderId="36" xfId="0" applyNumberFormat="1" applyFont="1" applyBorder="1" applyAlignment="1">
      <alignment horizontal="right" vertical="center"/>
    </xf>
    <xf numFmtId="4" fontId="12" fillId="0" borderId="38" xfId="0" applyNumberFormat="1" applyFont="1" applyBorder="1" applyAlignment="1">
      <alignment horizontal="right" vertical="center"/>
    </xf>
    <xf numFmtId="0" fontId="3" fillId="0" borderId="0" xfId="0" applyFont="1" applyAlignment="1">
      <alignment horizontal="center"/>
    </xf>
    <xf numFmtId="0" fontId="12" fillId="0" borderId="0" xfId="0" applyFont="1"/>
    <xf numFmtId="0" fontId="11" fillId="0" borderId="38" xfId="0" applyFont="1" applyBorder="1" applyAlignment="1">
      <alignment horizontal="center" vertical="center"/>
    </xf>
    <xf numFmtId="0" fontId="11" fillId="5" borderId="3" xfId="0" applyFont="1" applyFill="1" applyBorder="1" applyAlignment="1" applyProtection="1">
      <alignment horizontal="center" vertical="center"/>
      <protection locked="0"/>
    </xf>
    <xf numFmtId="0" fontId="11" fillId="5" borderId="36" xfId="0" applyFont="1" applyFill="1" applyBorder="1" applyAlignment="1" applyProtection="1">
      <alignment horizontal="center" vertical="center"/>
      <protection locked="0"/>
    </xf>
    <xf numFmtId="10" fontId="11" fillId="6" borderId="36" xfId="0" applyNumberFormat="1" applyFont="1" applyFill="1" applyBorder="1" applyAlignment="1" applyProtection="1">
      <alignment horizontal="center" vertical="center"/>
      <protection locked="0"/>
    </xf>
    <xf numFmtId="167" fontId="11" fillId="0" borderId="1" xfId="0" applyNumberFormat="1" applyFont="1" applyBorder="1" applyAlignment="1">
      <alignment horizontal="left" vertical="center"/>
    </xf>
    <xf numFmtId="168" fontId="11" fillId="0" borderId="37" xfId="0" applyNumberFormat="1" applyFont="1" applyBorder="1" applyAlignment="1">
      <alignment horizontal="left" vertical="center"/>
    </xf>
    <xf numFmtId="2" fontId="8" fillId="0" borderId="0" xfId="0" applyNumberFormat="1" applyFont="1"/>
    <xf numFmtId="1" fontId="8" fillId="7" borderId="21" xfId="0" applyNumberFormat="1" applyFont="1" applyFill="1" applyBorder="1"/>
    <xf numFmtId="1" fontId="8" fillId="7" borderId="22" xfId="0" applyNumberFormat="1" applyFont="1" applyFill="1" applyBorder="1"/>
    <xf numFmtId="1" fontId="8" fillId="8" borderId="21" xfId="0" applyNumberFormat="1" applyFont="1" applyFill="1" applyBorder="1"/>
    <xf numFmtId="1" fontId="8" fillId="9" borderId="22" xfId="0" applyNumberFormat="1" applyFont="1" applyFill="1" applyBorder="1"/>
    <xf numFmtId="1" fontId="8" fillId="9" borderId="21" xfId="0" applyNumberFormat="1" applyFont="1" applyFill="1" applyBorder="1"/>
    <xf numFmtId="2" fontId="2" fillId="7" borderId="0" xfId="0" applyNumberFormat="1" applyFont="1" applyFill="1"/>
    <xf numFmtId="165" fontId="9" fillId="0" borderId="0" xfId="0" applyNumberFormat="1" applyFont="1"/>
    <xf numFmtId="1" fontId="2" fillId="0" borderId="11" xfId="0" applyNumberFormat="1" applyFont="1" applyBorder="1"/>
    <xf numFmtId="2" fontId="2" fillId="7" borderId="20" xfId="0" applyNumberFormat="1" applyFont="1" applyFill="1" applyBorder="1"/>
    <xf numFmtId="2" fontId="2" fillId="10" borderId="22" xfId="0" applyNumberFormat="1" applyFont="1" applyFill="1" applyBorder="1"/>
    <xf numFmtId="2" fontId="2" fillId="9" borderId="21" xfId="0" applyNumberFormat="1" applyFont="1" applyFill="1" applyBorder="1"/>
    <xf numFmtId="2" fontId="2" fillId="9" borderId="22" xfId="0" applyNumberFormat="1" applyFont="1" applyFill="1" applyBorder="1"/>
    <xf numFmtId="2" fontId="2" fillId="10" borderId="21" xfId="0" applyNumberFormat="1" applyFont="1" applyFill="1" applyBorder="1"/>
    <xf numFmtId="2" fontId="2" fillId="7" borderId="21" xfId="0" applyNumberFormat="1" applyFont="1" applyFill="1" applyBorder="1"/>
    <xf numFmtId="2" fontId="2" fillId="7" borderId="22" xfId="0" applyNumberFormat="1" applyFont="1" applyFill="1" applyBorder="1"/>
    <xf numFmtId="164" fontId="2" fillId="0" borderId="0" xfId="0" applyNumberFormat="1" applyFont="1" applyAlignment="1">
      <alignment horizontal="right"/>
    </xf>
    <xf numFmtId="4" fontId="3" fillId="0" borderId="0" xfId="0" applyNumberFormat="1" applyFont="1" applyAlignment="1">
      <alignment vertical="center"/>
    </xf>
    <xf numFmtId="0" fontId="3" fillId="0" borderId="0" xfId="0" applyFont="1" applyAlignment="1">
      <alignment horizontal="left" vertical="top"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14" fontId="10" fillId="0" borderId="0" xfId="0" applyNumberFormat="1" applyFont="1" applyAlignment="1">
      <alignment horizontal="right"/>
    </xf>
    <xf numFmtId="171" fontId="12" fillId="0" borderId="2" xfId="0" applyNumberFormat="1" applyFont="1" applyBorder="1" applyAlignment="1">
      <alignment horizontal="left" vertical="center"/>
    </xf>
    <xf numFmtId="171" fontId="12" fillId="0" borderId="3" xfId="0" applyNumberFormat="1" applyFont="1" applyBorder="1" applyAlignment="1">
      <alignment horizontal="left" vertical="center"/>
    </xf>
    <xf numFmtId="172" fontId="12" fillId="0" borderId="2" xfId="0" applyNumberFormat="1" applyFont="1" applyBorder="1" applyAlignment="1">
      <alignment horizontal="left" vertical="center"/>
    </xf>
    <xf numFmtId="172" fontId="12" fillId="0" borderId="3" xfId="0" applyNumberFormat="1" applyFont="1" applyBorder="1" applyAlignment="1">
      <alignment horizontal="left" vertical="center"/>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76200</xdr:colOff>
      <xdr:row>3</xdr:row>
      <xdr:rowOff>19050</xdr:rowOff>
    </xdr:from>
    <xdr:to>
      <xdr:col>14</xdr:col>
      <xdr:colOff>548640</xdr:colOff>
      <xdr:row>9</xdr:row>
      <xdr:rowOff>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029325" y="542925"/>
          <a:ext cx="6343650" cy="25146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fPrintsWithSheet="0"/>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ISolothurn">
      <a:majorFont>
        <a:latin typeface="Frutiger LT Com 55 Roman"/>
        <a:ea typeface=""/>
        <a:cs typeface=""/>
      </a:majorFont>
      <a:minorFont>
        <a:latin typeface="Frutiger LT Com 55 Roman"/>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G39"/>
  <sheetViews>
    <sheetView showGridLines="0" tabSelected="1" zoomScaleNormal="100" workbookViewId="0">
      <selection activeCell="C7" sqref="C7"/>
    </sheetView>
  </sheetViews>
  <sheetFormatPr baseColWidth="10" defaultRowHeight="13.2" x14ac:dyDescent="0.25"/>
  <cols>
    <col min="1" max="1" width="11" style="2"/>
    <col min="2" max="2" width="41.09765625" style="2" customWidth="1"/>
    <col min="3" max="3" width="15" style="2" customWidth="1"/>
    <col min="4" max="4" width="11" style="2"/>
    <col min="5" max="7" width="0" style="2" hidden="1" customWidth="1"/>
    <col min="8" max="257" width="11" style="2"/>
    <col min="258" max="258" width="38.19921875" style="2" customWidth="1"/>
    <col min="259" max="259" width="13.3984375" style="2" customWidth="1"/>
    <col min="260" max="260" width="11" style="2"/>
    <col min="261" max="263" width="0" style="2" hidden="1" customWidth="1"/>
    <col min="264" max="513" width="11" style="2"/>
    <col min="514" max="514" width="38.19921875" style="2" customWidth="1"/>
    <col min="515" max="515" width="13.3984375" style="2" customWidth="1"/>
    <col min="516" max="516" width="11" style="2"/>
    <col min="517" max="519" width="0" style="2" hidden="1" customWidth="1"/>
    <col min="520" max="769" width="11" style="2"/>
    <col min="770" max="770" width="38.19921875" style="2" customWidth="1"/>
    <col min="771" max="771" width="13.3984375" style="2" customWidth="1"/>
    <col min="772" max="772" width="11" style="2"/>
    <col min="773" max="775" width="0" style="2" hidden="1" customWidth="1"/>
    <col min="776" max="1025" width="11" style="2"/>
    <col min="1026" max="1026" width="38.19921875" style="2" customWidth="1"/>
    <col min="1027" max="1027" width="13.3984375" style="2" customWidth="1"/>
    <col min="1028" max="1028" width="11" style="2"/>
    <col min="1029" max="1031" width="0" style="2" hidden="1" customWidth="1"/>
    <col min="1032" max="1281" width="11" style="2"/>
    <col min="1282" max="1282" width="38.19921875" style="2" customWidth="1"/>
    <col min="1283" max="1283" width="13.3984375" style="2" customWidth="1"/>
    <col min="1284" max="1284" width="11" style="2"/>
    <col min="1285" max="1287" width="0" style="2" hidden="1" customWidth="1"/>
    <col min="1288" max="1537" width="11" style="2"/>
    <col min="1538" max="1538" width="38.19921875" style="2" customWidth="1"/>
    <col min="1539" max="1539" width="13.3984375" style="2" customWidth="1"/>
    <col min="1540" max="1540" width="11" style="2"/>
    <col min="1541" max="1543" width="0" style="2" hidden="1" customWidth="1"/>
    <col min="1544" max="1793" width="11" style="2"/>
    <col min="1794" max="1794" width="38.19921875" style="2" customWidth="1"/>
    <col min="1795" max="1795" width="13.3984375" style="2" customWidth="1"/>
    <col min="1796" max="1796" width="11" style="2"/>
    <col min="1797" max="1799" width="0" style="2" hidden="1" customWidth="1"/>
    <col min="1800" max="2049" width="11" style="2"/>
    <col min="2050" max="2050" width="38.19921875" style="2" customWidth="1"/>
    <col min="2051" max="2051" width="13.3984375" style="2" customWidth="1"/>
    <col min="2052" max="2052" width="11" style="2"/>
    <col min="2053" max="2055" width="0" style="2" hidden="1" customWidth="1"/>
    <col min="2056" max="2305" width="11" style="2"/>
    <col min="2306" max="2306" width="38.19921875" style="2" customWidth="1"/>
    <col min="2307" max="2307" width="13.3984375" style="2" customWidth="1"/>
    <col min="2308" max="2308" width="11" style="2"/>
    <col min="2309" max="2311" width="0" style="2" hidden="1" customWidth="1"/>
    <col min="2312" max="2561" width="11" style="2"/>
    <col min="2562" max="2562" width="38.19921875" style="2" customWidth="1"/>
    <col min="2563" max="2563" width="13.3984375" style="2" customWidth="1"/>
    <col min="2564" max="2564" width="11" style="2"/>
    <col min="2565" max="2567" width="0" style="2" hidden="1" customWidth="1"/>
    <col min="2568" max="2817" width="11" style="2"/>
    <col min="2818" max="2818" width="38.19921875" style="2" customWidth="1"/>
    <col min="2819" max="2819" width="13.3984375" style="2" customWidth="1"/>
    <col min="2820" max="2820" width="11" style="2"/>
    <col min="2821" max="2823" width="0" style="2" hidden="1" customWidth="1"/>
    <col min="2824" max="3073" width="11" style="2"/>
    <col min="3074" max="3074" width="38.19921875" style="2" customWidth="1"/>
    <col min="3075" max="3075" width="13.3984375" style="2" customWidth="1"/>
    <col min="3076" max="3076" width="11" style="2"/>
    <col min="3077" max="3079" width="0" style="2" hidden="1" customWidth="1"/>
    <col min="3080" max="3329" width="11" style="2"/>
    <col min="3330" max="3330" width="38.19921875" style="2" customWidth="1"/>
    <col min="3331" max="3331" width="13.3984375" style="2" customWidth="1"/>
    <col min="3332" max="3332" width="11" style="2"/>
    <col min="3333" max="3335" width="0" style="2" hidden="1" customWidth="1"/>
    <col min="3336" max="3585" width="11" style="2"/>
    <col min="3586" max="3586" width="38.19921875" style="2" customWidth="1"/>
    <col min="3587" max="3587" width="13.3984375" style="2" customWidth="1"/>
    <col min="3588" max="3588" width="11" style="2"/>
    <col min="3589" max="3591" width="0" style="2" hidden="1" customWidth="1"/>
    <col min="3592" max="3841" width="11" style="2"/>
    <col min="3842" max="3842" width="38.19921875" style="2" customWidth="1"/>
    <col min="3843" max="3843" width="13.3984375" style="2" customWidth="1"/>
    <col min="3844" max="3844" width="11" style="2"/>
    <col min="3845" max="3847" width="0" style="2" hidden="1" customWidth="1"/>
    <col min="3848" max="4097" width="11" style="2"/>
    <col min="4098" max="4098" width="38.19921875" style="2" customWidth="1"/>
    <col min="4099" max="4099" width="13.3984375" style="2" customWidth="1"/>
    <col min="4100" max="4100" width="11" style="2"/>
    <col min="4101" max="4103" width="0" style="2" hidden="1" customWidth="1"/>
    <col min="4104" max="4353" width="11" style="2"/>
    <col min="4354" max="4354" width="38.19921875" style="2" customWidth="1"/>
    <col min="4355" max="4355" width="13.3984375" style="2" customWidth="1"/>
    <col min="4356" max="4356" width="11" style="2"/>
    <col min="4357" max="4359" width="0" style="2" hidden="1" customWidth="1"/>
    <col min="4360" max="4609" width="11" style="2"/>
    <col min="4610" max="4610" width="38.19921875" style="2" customWidth="1"/>
    <col min="4611" max="4611" width="13.3984375" style="2" customWidth="1"/>
    <col min="4612" max="4612" width="11" style="2"/>
    <col min="4613" max="4615" width="0" style="2" hidden="1" customWidth="1"/>
    <col min="4616" max="4865" width="11" style="2"/>
    <col min="4866" max="4866" width="38.19921875" style="2" customWidth="1"/>
    <col min="4867" max="4867" width="13.3984375" style="2" customWidth="1"/>
    <col min="4868" max="4868" width="11" style="2"/>
    <col min="4869" max="4871" width="0" style="2" hidden="1" customWidth="1"/>
    <col min="4872" max="5121" width="11" style="2"/>
    <col min="5122" max="5122" width="38.19921875" style="2" customWidth="1"/>
    <col min="5123" max="5123" width="13.3984375" style="2" customWidth="1"/>
    <col min="5124" max="5124" width="11" style="2"/>
    <col min="5125" max="5127" width="0" style="2" hidden="1" customWidth="1"/>
    <col min="5128" max="5377" width="11" style="2"/>
    <col min="5378" max="5378" width="38.19921875" style="2" customWidth="1"/>
    <col min="5379" max="5379" width="13.3984375" style="2" customWidth="1"/>
    <col min="5380" max="5380" width="11" style="2"/>
    <col min="5381" max="5383" width="0" style="2" hidden="1" customWidth="1"/>
    <col min="5384" max="5633" width="11" style="2"/>
    <col min="5634" max="5634" width="38.19921875" style="2" customWidth="1"/>
    <col min="5635" max="5635" width="13.3984375" style="2" customWidth="1"/>
    <col min="5636" max="5636" width="11" style="2"/>
    <col min="5637" max="5639" width="0" style="2" hidden="1" customWidth="1"/>
    <col min="5640" max="5889" width="11" style="2"/>
    <col min="5890" max="5890" width="38.19921875" style="2" customWidth="1"/>
    <col min="5891" max="5891" width="13.3984375" style="2" customWidth="1"/>
    <col min="5892" max="5892" width="11" style="2"/>
    <col min="5893" max="5895" width="0" style="2" hidden="1" customWidth="1"/>
    <col min="5896" max="6145" width="11" style="2"/>
    <col min="6146" max="6146" width="38.19921875" style="2" customWidth="1"/>
    <col min="6147" max="6147" width="13.3984375" style="2" customWidth="1"/>
    <col min="6148" max="6148" width="11" style="2"/>
    <col min="6149" max="6151" width="0" style="2" hidden="1" customWidth="1"/>
    <col min="6152" max="6401" width="11" style="2"/>
    <col min="6402" max="6402" width="38.19921875" style="2" customWidth="1"/>
    <col min="6403" max="6403" width="13.3984375" style="2" customWidth="1"/>
    <col min="6404" max="6404" width="11" style="2"/>
    <col min="6405" max="6407" width="0" style="2" hidden="1" customWidth="1"/>
    <col min="6408" max="6657" width="11" style="2"/>
    <col min="6658" max="6658" width="38.19921875" style="2" customWidth="1"/>
    <col min="6659" max="6659" width="13.3984375" style="2" customWidth="1"/>
    <col min="6660" max="6660" width="11" style="2"/>
    <col min="6661" max="6663" width="0" style="2" hidden="1" customWidth="1"/>
    <col min="6664" max="6913" width="11" style="2"/>
    <col min="6914" max="6914" width="38.19921875" style="2" customWidth="1"/>
    <col min="6915" max="6915" width="13.3984375" style="2" customWidth="1"/>
    <col min="6916" max="6916" width="11" style="2"/>
    <col min="6917" max="6919" width="0" style="2" hidden="1" customWidth="1"/>
    <col min="6920" max="7169" width="11" style="2"/>
    <col min="7170" max="7170" width="38.19921875" style="2" customWidth="1"/>
    <col min="7171" max="7171" width="13.3984375" style="2" customWidth="1"/>
    <col min="7172" max="7172" width="11" style="2"/>
    <col min="7173" max="7175" width="0" style="2" hidden="1" customWidth="1"/>
    <col min="7176" max="7425" width="11" style="2"/>
    <col min="7426" max="7426" width="38.19921875" style="2" customWidth="1"/>
    <col min="7427" max="7427" width="13.3984375" style="2" customWidth="1"/>
    <col min="7428" max="7428" width="11" style="2"/>
    <col min="7429" max="7431" width="0" style="2" hidden="1" customWidth="1"/>
    <col min="7432" max="7681" width="11" style="2"/>
    <col min="7682" max="7682" width="38.19921875" style="2" customWidth="1"/>
    <col min="7683" max="7683" width="13.3984375" style="2" customWidth="1"/>
    <col min="7684" max="7684" width="11" style="2"/>
    <col min="7685" max="7687" width="0" style="2" hidden="1" customWidth="1"/>
    <col min="7688" max="7937" width="11" style="2"/>
    <col min="7938" max="7938" width="38.19921875" style="2" customWidth="1"/>
    <col min="7939" max="7939" width="13.3984375" style="2" customWidth="1"/>
    <col min="7940" max="7940" width="11" style="2"/>
    <col min="7941" max="7943" width="0" style="2" hidden="1" customWidth="1"/>
    <col min="7944" max="8193" width="11" style="2"/>
    <col min="8194" max="8194" width="38.19921875" style="2" customWidth="1"/>
    <col min="8195" max="8195" width="13.3984375" style="2" customWidth="1"/>
    <col min="8196" max="8196" width="11" style="2"/>
    <col min="8197" max="8199" width="0" style="2" hidden="1" customWidth="1"/>
    <col min="8200" max="8449" width="11" style="2"/>
    <col min="8450" max="8450" width="38.19921875" style="2" customWidth="1"/>
    <col min="8451" max="8451" width="13.3984375" style="2" customWidth="1"/>
    <col min="8452" max="8452" width="11" style="2"/>
    <col min="8453" max="8455" width="0" style="2" hidden="1" customWidth="1"/>
    <col min="8456" max="8705" width="11" style="2"/>
    <col min="8706" max="8706" width="38.19921875" style="2" customWidth="1"/>
    <col min="8707" max="8707" width="13.3984375" style="2" customWidth="1"/>
    <col min="8708" max="8708" width="11" style="2"/>
    <col min="8709" max="8711" width="0" style="2" hidden="1" customWidth="1"/>
    <col min="8712" max="8961" width="11" style="2"/>
    <col min="8962" max="8962" width="38.19921875" style="2" customWidth="1"/>
    <col min="8963" max="8963" width="13.3984375" style="2" customWidth="1"/>
    <col min="8964" max="8964" width="11" style="2"/>
    <col min="8965" max="8967" width="0" style="2" hidden="1" customWidth="1"/>
    <col min="8968" max="9217" width="11" style="2"/>
    <col min="9218" max="9218" width="38.19921875" style="2" customWidth="1"/>
    <col min="9219" max="9219" width="13.3984375" style="2" customWidth="1"/>
    <col min="9220" max="9220" width="11" style="2"/>
    <col min="9221" max="9223" width="0" style="2" hidden="1" customWidth="1"/>
    <col min="9224" max="9473" width="11" style="2"/>
    <col min="9474" max="9474" width="38.19921875" style="2" customWidth="1"/>
    <col min="9475" max="9475" width="13.3984375" style="2" customWidth="1"/>
    <col min="9476" max="9476" width="11" style="2"/>
    <col min="9477" max="9479" width="0" style="2" hidden="1" customWidth="1"/>
    <col min="9480" max="9729" width="11" style="2"/>
    <col min="9730" max="9730" width="38.19921875" style="2" customWidth="1"/>
    <col min="9731" max="9731" width="13.3984375" style="2" customWidth="1"/>
    <col min="9732" max="9732" width="11" style="2"/>
    <col min="9733" max="9735" width="0" style="2" hidden="1" customWidth="1"/>
    <col min="9736" max="9985" width="11" style="2"/>
    <col min="9986" max="9986" width="38.19921875" style="2" customWidth="1"/>
    <col min="9987" max="9987" width="13.3984375" style="2" customWidth="1"/>
    <col min="9988" max="9988" width="11" style="2"/>
    <col min="9989" max="9991" width="0" style="2" hidden="1" customWidth="1"/>
    <col min="9992" max="10241" width="11" style="2"/>
    <col min="10242" max="10242" width="38.19921875" style="2" customWidth="1"/>
    <col min="10243" max="10243" width="13.3984375" style="2" customWidth="1"/>
    <col min="10244" max="10244" width="11" style="2"/>
    <col min="10245" max="10247" width="0" style="2" hidden="1" customWidth="1"/>
    <col min="10248" max="10497" width="11" style="2"/>
    <col min="10498" max="10498" width="38.19921875" style="2" customWidth="1"/>
    <col min="10499" max="10499" width="13.3984375" style="2" customWidth="1"/>
    <col min="10500" max="10500" width="11" style="2"/>
    <col min="10501" max="10503" width="0" style="2" hidden="1" customWidth="1"/>
    <col min="10504" max="10753" width="11" style="2"/>
    <col min="10754" max="10754" width="38.19921875" style="2" customWidth="1"/>
    <col min="10755" max="10755" width="13.3984375" style="2" customWidth="1"/>
    <col min="10756" max="10756" width="11" style="2"/>
    <col min="10757" max="10759" width="0" style="2" hidden="1" customWidth="1"/>
    <col min="10760" max="11009" width="11" style="2"/>
    <col min="11010" max="11010" width="38.19921875" style="2" customWidth="1"/>
    <col min="11011" max="11011" width="13.3984375" style="2" customWidth="1"/>
    <col min="11012" max="11012" width="11" style="2"/>
    <col min="11013" max="11015" width="0" style="2" hidden="1" customWidth="1"/>
    <col min="11016" max="11265" width="11" style="2"/>
    <col min="11266" max="11266" width="38.19921875" style="2" customWidth="1"/>
    <col min="11267" max="11267" width="13.3984375" style="2" customWidth="1"/>
    <col min="11268" max="11268" width="11" style="2"/>
    <col min="11269" max="11271" width="0" style="2" hidden="1" customWidth="1"/>
    <col min="11272" max="11521" width="11" style="2"/>
    <col min="11522" max="11522" width="38.19921875" style="2" customWidth="1"/>
    <col min="11523" max="11523" width="13.3984375" style="2" customWidth="1"/>
    <col min="11524" max="11524" width="11" style="2"/>
    <col min="11525" max="11527" width="0" style="2" hidden="1" customWidth="1"/>
    <col min="11528" max="11777" width="11" style="2"/>
    <col min="11778" max="11778" width="38.19921875" style="2" customWidth="1"/>
    <col min="11779" max="11779" width="13.3984375" style="2" customWidth="1"/>
    <col min="11780" max="11780" width="11" style="2"/>
    <col min="11781" max="11783" width="0" style="2" hidden="1" customWidth="1"/>
    <col min="11784" max="12033" width="11" style="2"/>
    <col min="12034" max="12034" width="38.19921875" style="2" customWidth="1"/>
    <col min="12035" max="12035" width="13.3984375" style="2" customWidth="1"/>
    <col min="12036" max="12036" width="11" style="2"/>
    <col min="12037" max="12039" width="0" style="2" hidden="1" customWidth="1"/>
    <col min="12040" max="12289" width="11" style="2"/>
    <col min="12290" max="12290" width="38.19921875" style="2" customWidth="1"/>
    <col min="12291" max="12291" width="13.3984375" style="2" customWidth="1"/>
    <col min="12292" max="12292" width="11" style="2"/>
    <col min="12293" max="12295" width="0" style="2" hidden="1" customWidth="1"/>
    <col min="12296" max="12545" width="11" style="2"/>
    <col min="12546" max="12546" width="38.19921875" style="2" customWidth="1"/>
    <col min="12547" max="12547" width="13.3984375" style="2" customWidth="1"/>
    <col min="12548" max="12548" width="11" style="2"/>
    <col min="12549" max="12551" width="0" style="2" hidden="1" customWidth="1"/>
    <col min="12552" max="12801" width="11" style="2"/>
    <col min="12802" max="12802" width="38.19921875" style="2" customWidth="1"/>
    <col min="12803" max="12803" width="13.3984375" style="2" customWidth="1"/>
    <col min="12804" max="12804" width="11" style="2"/>
    <col min="12805" max="12807" width="0" style="2" hidden="1" customWidth="1"/>
    <col min="12808" max="13057" width="11" style="2"/>
    <col min="13058" max="13058" width="38.19921875" style="2" customWidth="1"/>
    <col min="13059" max="13059" width="13.3984375" style="2" customWidth="1"/>
    <col min="13060" max="13060" width="11" style="2"/>
    <col min="13061" max="13063" width="0" style="2" hidden="1" customWidth="1"/>
    <col min="13064" max="13313" width="11" style="2"/>
    <col min="13314" max="13314" width="38.19921875" style="2" customWidth="1"/>
    <col min="13315" max="13315" width="13.3984375" style="2" customWidth="1"/>
    <col min="13316" max="13316" width="11" style="2"/>
    <col min="13317" max="13319" width="0" style="2" hidden="1" customWidth="1"/>
    <col min="13320" max="13569" width="11" style="2"/>
    <col min="13570" max="13570" width="38.19921875" style="2" customWidth="1"/>
    <col min="13571" max="13571" width="13.3984375" style="2" customWidth="1"/>
    <col min="13572" max="13572" width="11" style="2"/>
    <col min="13573" max="13575" width="0" style="2" hidden="1" customWidth="1"/>
    <col min="13576" max="13825" width="11" style="2"/>
    <col min="13826" max="13826" width="38.19921875" style="2" customWidth="1"/>
    <col min="13827" max="13827" width="13.3984375" style="2" customWidth="1"/>
    <col min="13828" max="13828" width="11" style="2"/>
    <col min="13829" max="13831" width="0" style="2" hidden="1" customWidth="1"/>
    <col min="13832" max="14081" width="11" style="2"/>
    <col min="14082" max="14082" width="38.19921875" style="2" customWidth="1"/>
    <col min="14083" max="14083" width="13.3984375" style="2" customWidth="1"/>
    <col min="14084" max="14084" width="11" style="2"/>
    <col min="14085" max="14087" width="0" style="2" hidden="1" customWidth="1"/>
    <col min="14088" max="14337" width="11" style="2"/>
    <col min="14338" max="14338" width="38.19921875" style="2" customWidth="1"/>
    <col min="14339" max="14339" width="13.3984375" style="2" customWidth="1"/>
    <col min="14340" max="14340" width="11" style="2"/>
    <col min="14341" max="14343" width="0" style="2" hidden="1" customWidth="1"/>
    <col min="14344" max="14593" width="11" style="2"/>
    <col min="14594" max="14594" width="38.19921875" style="2" customWidth="1"/>
    <col min="14595" max="14595" width="13.3984375" style="2" customWidth="1"/>
    <col min="14596" max="14596" width="11" style="2"/>
    <col min="14597" max="14599" width="0" style="2" hidden="1" customWidth="1"/>
    <col min="14600" max="14849" width="11" style="2"/>
    <col min="14850" max="14850" width="38.19921875" style="2" customWidth="1"/>
    <col min="14851" max="14851" width="13.3984375" style="2" customWidth="1"/>
    <col min="14852" max="14852" width="11" style="2"/>
    <col min="14853" max="14855" width="0" style="2" hidden="1" customWidth="1"/>
    <col min="14856" max="15105" width="11" style="2"/>
    <col min="15106" max="15106" width="38.19921875" style="2" customWidth="1"/>
    <col min="15107" max="15107" width="13.3984375" style="2" customWidth="1"/>
    <col min="15108" max="15108" width="11" style="2"/>
    <col min="15109" max="15111" width="0" style="2" hidden="1" customWidth="1"/>
    <col min="15112" max="15361" width="11" style="2"/>
    <col min="15362" max="15362" width="38.19921875" style="2" customWidth="1"/>
    <col min="15363" max="15363" width="13.3984375" style="2" customWidth="1"/>
    <col min="15364" max="15364" width="11" style="2"/>
    <col min="15365" max="15367" width="0" style="2" hidden="1" customWidth="1"/>
    <col min="15368" max="15617" width="11" style="2"/>
    <col min="15618" max="15618" width="38.19921875" style="2" customWidth="1"/>
    <col min="15619" max="15619" width="13.3984375" style="2" customWidth="1"/>
    <col min="15620" max="15620" width="11" style="2"/>
    <col min="15621" max="15623" width="0" style="2" hidden="1" customWidth="1"/>
    <col min="15624" max="15873" width="11" style="2"/>
    <col min="15874" max="15874" width="38.19921875" style="2" customWidth="1"/>
    <col min="15875" max="15875" width="13.3984375" style="2" customWidth="1"/>
    <col min="15876" max="15876" width="11" style="2"/>
    <col min="15877" max="15879" width="0" style="2" hidden="1" customWidth="1"/>
    <col min="15880" max="16129" width="11" style="2"/>
    <col min="16130" max="16130" width="38.19921875" style="2" customWidth="1"/>
    <col min="16131" max="16131" width="13.3984375" style="2" customWidth="1"/>
    <col min="16132" max="16132" width="11" style="2"/>
    <col min="16133" max="16135" width="0" style="2" hidden="1" customWidth="1"/>
    <col min="16136" max="16384" width="11" style="2"/>
  </cols>
  <sheetData>
    <row r="3" spans="2:7" ht="15.6" x14ac:dyDescent="0.3">
      <c r="B3" s="109" t="s">
        <v>55</v>
      </c>
    </row>
    <row r="4" spans="2:7" x14ac:dyDescent="0.25">
      <c r="B4" s="8"/>
      <c r="C4" s="8"/>
    </row>
    <row r="5" spans="2:7" ht="114.75" customHeight="1" x14ac:dyDescent="0.25">
      <c r="B5" s="134" t="s">
        <v>56</v>
      </c>
      <c r="C5" s="134"/>
    </row>
    <row r="7" spans="2:7" s="98" customFormat="1" ht="20.25" customHeight="1" x14ac:dyDescent="0.3">
      <c r="B7" s="99" t="s">
        <v>45</v>
      </c>
      <c r="C7" s="111">
        <v>17</v>
      </c>
    </row>
    <row r="8" spans="2:7" s="98" customFormat="1" ht="20.25" customHeight="1" x14ac:dyDescent="0.3">
      <c r="B8" s="114">
        <v>2026</v>
      </c>
      <c r="C8" s="112">
        <v>13</v>
      </c>
      <c r="E8" s="98" t="s">
        <v>4</v>
      </c>
      <c r="F8" s="98" t="s">
        <v>46</v>
      </c>
      <c r="G8" s="98" t="s">
        <v>47</v>
      </c>
    </row>
    <row r="9" spans="2:7" s="98" customFormat="1" ht="20.25" customHeight="1" x14ac:dyDescent="0.3">
      <c r="B9" s="100" t="s">
        <v>51</v>
      </c>
      <c r="C9" s="113">
        <v>1</v>
      </c>
      <c r="E9" s="101">
        <v>1</v>
      </c>
      <c r="F9" s="101">
        <v>0</v>
      </c>
      <c r="G9" s="98" t="s">
        <v>49</v>
      </c>
    </row>
    <row r="10" spans="2:7" s="98" customFormat="1" ht="20.25" customHeight="1" x14ac:dyDescent="0.3">
      <c r="B10" s="100" t="s">
        <v>48</v>
      </c>
      <c r="C10" s="112" t="s">
        <v>49</v>
      </c>
      <c r="E10" s="101">
        <v>2</v>
      </c>
      <c r="F10" s="101">
        <v>1</v>
      </c>
      <c r="G10" s="98" t="s">
        <v>50</v>
      </c>
    </row>
    <row r="11" spans="2:7" s="98" customFormat="1" ht="20.25" customHeight="1" x14ac:dyDescent="0.3">
      <c r="B11" s="115">
        <f>B8+1</f>
        <v>2027</v>
      </c>
      <c r="C11" s="110">
        <f>IF(C8=20,20,IF(C10="Ja",C8+1,C8))</f>
        <v>14</v>
      </c>
      <c r="E11" s="101">
        <v>3</v>
      </c>
      <c r="F11" s="101">
        <v>2</v>
      </c>
    </row>
    <row r="12" spans="2:7" s="98" customFormat="1" ht="20.25" customHeight="1" x14ac:dyDescent="0.3">
      <c r="B12" s="103"/>
      <c r="C12" s="103"/>
      <c r="E12" s="101">
        <v>4</v>
      </c>
      <c r="F12" s="101">
        <v>3</v>
      </c>
    </row>
    <row r="13" spans="2:7" s="98" customFormat="1" ht="20.25" customHeight="1" x14ac:dyDescent="0.3">
      <c r="B13" s="138">
        <f>B8</f>
        <v>2026</v>
      </c>
      <c r="C13" s="139"/>
      <c r="E13" s="101">
        <v>5</v>
      </c>
      <c r="F13" s="101">
        <v>4</v>
      </c>
    </row>
    <row r="14" spans="2:7" s="98" customFormat="1" ht="20.25" customHeight="1" x14ac:dyDescent="0.3">
      <c r="B14" s="100" t="s">
        <v>52</v>
      </c>
      <c r="C14" s="104">
        <f>ROUND(((VLOOKUP(VALUE(C7),'LOHNTAB-ALT'!$A$12:$AC$42,(C8+9),FALSE))*C9)*20,0)/20</f>
        <v>114056.15</v>
      </c>
      <c r="E14" s="101">
        <v>6</v>
      </c>
      <c r="F14" s="101">
        <v>5</v>
      </c>
    </row>
    <row r="15" spans="2:7" s="98" customFormat="1" ht="20.25" customHeight="1" x14ac:dyDescent="0.3">
      <c r="B15" s="102" t="s">
        <v>53</v>
      </c>
      <c r="C15" s="105">
        <f>ROUND((C14/13)*20,0)/20</f>
        <v>8773.5499999999993</v>
      </c>
      <c r="E15" s="101">
        <v>7</v>
      </c>
      <c r="F15" s="101">
        <v>6</v>
      </c>
    </row>
    <row r="16" spans="2:7" s="98" customFormat="1" ht="20.25" customHeight="1" x14ac:dyDescent="0.3">
      <c r="B16" s="103"/>
      <c r="C16" s="103"/>
      <c r="E16" s="101">
        <v>8</v>
      </c>
      <c r="F16" s="101">
        <v>7</v>
      </c>
    </row>
    <row r="17" spans="2:6" s="98" customFormat="1" ht="20.25" customHeight="1" x14ac:dyDescent="0.3">
      <c r="B17" s="140">
        <f>B13+1</f>
        <v>2027</v>
      </c>
      <c r="C17" s="141"/>
      <c r="E17" s="101">
        <v>9</v>
      </c>
      <c r="F17" s="101">
        <v>8</v>
      </c>
    </row>
    <row r="18" spans="2:6" s="98" customFormat="1" ht="20.25" customHeight="1" x14ac:dyDescent="0.3">
      <c r="B18" s="100" t="s">
        <v>52</v>
      </c>
      <c r="C18" s="106">
        <f>ROUND(((VLOOKUP(VALUE(C7),'LOHNTAB-NEU'!$A$12:$AC$42,(C11+9),FALSE))*C9)*20,0)/20</f>
        <v>116216.2</v>
      </c>
      <c r="D18" s="133"/>
      <c r="E18" s="101">
        <v>10</v>
      </c>
      <c r="F18" s="101">
        <v>9</v>
      </c>
    </row>
    <row r="19" spans="2:6" s="98" customFormat="1" ht="20.25" customHeight="1" x14ac:dyDescent="0.3">
      <c r="B19" s="102" t="s">
        <v>53</v>
      </c>
      <c r="C19" s="107">
        <f>ROUND((C18/13)*20,0)/20</f>
        <v>8939.7000000000007</v>
      </c>
      <c r="D19" s="133"/>
      <c r="E19" s="101">
        <v>11</v>
      </c>
      <c r="F19" s="101">
        <v>10</v>
      </c>
    </row>
    <row r="20" spans="2:6" s="98" customFormat="1" ht="20.25" customHeight="1" x14ac:dyDescent="0.3">
      <c r="B20" s="103"/>
      <c r="C20" s="103"/>
      <c r="E20" s="101">
        <v>12</v>
      </c>
      <c r="F20" s="101">
        <v>11</v>
      </c>
    </row>
    <row r="21" spans="2:6" s="98" customFormat="1" ht="20.25" customHeight="1" x14ac:dyDescent="0.3">
      <c r="B21" s="135" t="s">
        <v>54</v>
      </c>
      <c r="C21" s="136"/>
      <c r="E21" s="101">
        <v>13</v>
      </c>
      <c r="F21" s="101">
        <v>12</v>
      </c>
    </row>
    <row r="22" spans="2:6" s="98" customFormat="1" ht="20.25" customHeight="1" x14ac:dyDescent="0.3">
      <c r="B22" s="100" t="s">
        <v>52</v>
      </c>
      <c r="C22" s="104">
        <f>C18-C14</f>
        <v>2160.0500000000029</v>
      </c>
      <c r="E22" s="101">
        <v>14</v>
      </c>
      <c r="F22" s="101">
        <v>13</v>
      </c>
    </row>
    <row r="23" spans="2:6" s="98" customFormat="1" ht="20.25" customHeight="1" x14ac:dyDescent="0.3">
      <c r="B23" s="102" t="s">
        <v>53</v>
      </c>
      <c r="C23" s="105">
        <f>ROUND((C22/13)*20,0)/20</f>
        <v>166.15</v>
      </c>
      <c r="E23" s="101">
        <v>15</v>
      </c>
      <c r="F23" s="101">
        <v>14</v>
      </c>
    </row>
    <row r="24" spans="2:6" x14ac:dyDescent="0.25">
      <c r="E24" s="108">
        <v>16</v>
      </c>
      <c r="F24" s="108">
        <v>15</v>
      </c>
    </row>
    <row r="25" spans="2:6" x14ac:dyDescent="0.25">
      <c r="E25" s="108">
        <v>17</v>
      </c>
      <c r="F25" s="108">
        <v>16</v>
      </c>
    </row>
    <row r="26" spans="2:6" x14ac:dyDescent="0.25">
      <c r="B26" s="2" t="s">
        <v>66</v>
      </c>
      <c r="E26" s="108">
        <v>18</v>
      </c>
      <c r="F26" s="108">
        <v>17</v>
      </c>
    </row>
    <row r="27" spans="2:6" x14ac:dyDescent="0.25">
      <c r="E27" s="108">
        <v>19</v>
      </c>
      <c r="F27" s="108">
        <v>18</v>
      </c>
    </row>
    <row r="28" spans="2:6" x14ac:dyDescent="0.25">
      <c r="E28" s="108">
        <v>20</v>
      </c>
      <c r="F28" s="108">
        <v>19</v>
      </c>
    </row>
    <row r="29" spans="2:6" x14ac:dyDescent="0.25">
      <c r="E29" s="108">
        <v>21</v>
      </c>
      <c r="F29" s="108">
        <v>20</v>
      </c>
    </row>
    <row r="30" spans="2:6" x14ac:dyDescent="0.25">
      <c r="E30" s="108">
        <v>22</v>
      </c>
      <c r="F30" s="108"/>
    </row>
    <row r="31" spans="2:6" x14ac:dyDescent="0.25">
      <c r="E31" s="108">
        <v>23</v>
      </c>
      <c r="F31" s="108"/>
    </row>
    <row r="32" spans="2:6" x14ac:dyDescent="0.25">
      <c r="E32" s="108">
        <v>24</v>
      </c>
      <c r="F32" s="108"/>
    </row>
    <row r="33" spans="5:6" x14ac:dyDescent="0.25">
      <c r="E33" s="108">
        <v>25</v>
      </c>
      <c r="F33" s="108"/>
    </row>
    <row r="34" spans="5:6" x14ac:dyDescent="0.25">
      <c r="E34" s="108">
        <v>26</v>
      </c>
      <c r="F34" s="108"/>
    </row>
    <row r="35" spans="5:6" x14ac:dyDescent="0.25">
      <c r="E35" s="108">
        <v>27</v>
      </c>
      <c r="F35" s="108"/>
    </row>
    <row r="36" spans="5:6" x14ac:dyDescent="0.25">
      <c r="E36" s="108">
        <v>28</v>
      </c>
      <c r="F36" s="108"/>
    </row>
    <row r="37" spans="5:6" x14ac:dyDescent="0.25">
      <c r="E37" s="108">
        <v>29</v>
      </c>
      <c r="F37" s="108"/>
    </row>
    <row r="38" spans="5:6" x14ac:dyDescent="0.25">
      <c r="E38" s="108">
        <v>30</v>
      </c>
      <c r="F38" s="108"/>
    </row>
    <row r="39" spans="5:6" x14ac:dyDescent="0.25">
      <c r="E39" s="108">
        <v>31</v>
      </c>
      <c r="F39" s="108"/>
    </row>
  </sheetData>
  <sheetProtection algorithmName="SHA-512" hashValue="DY8xrJbwwypYH3kthPh31THaZrnjiLsuWZTKx2GnDb4bgOUkduTh5xQTMzbQPCA1FAWx8mVRx8I+HzSJ1A6wkg==" saltValue="nKxk8CI+aZP6kXLXifj3JA==" spinCount="100000" sheet="1" selectLockedCells="1"/>
  <mergeCells count="4">
    <mergeCell ref="B5:C5"/>
    <mergeCell ref="B13:C13"/>
    <mergeCell ref="B17:C17"/>
    <mergeCell ref="B21:C21"/>
  </mergeCells>
  <dataValidations count="3">
    <dataValidation type="list" allowBlank="1" showInputMessage="1" showErrorMessage="1" sqref="C7 WVK983047 WLO983047 WBS983047 VRW983047 VIA983047 UYE983047 UOI983047 UEM983047 TUQ983047 TKU983047 TAY983047 SRC983047 SHG983047 RXK983047 RNO983047 RDS983047 QTW983047 QKA983047 QAE983047 PQI983047 PGM983047 OWQ983047 OMU983047 OCY983047 NTC983047 NJG983047 MZK983047 MPO983047 MFS983047 LVW983047 LMA983047 LCE983047 KSI983047 KIM983047 JYQ983047 JOU983047 JEY983047 IVC983047 ILG983047 IBK983047 HRO983047 HHS983047 GXW983047 GOA983047 GEE983047 FUI983047 FKM983047 FAQ983047 EQU983047 EGY983047 DXC983047 DNG983047 DDK983047 CTO983047 CJS983047 BZW983047 BQA983047 BGE983047 AWI983047 AMM983047 ACQ983047 SU983047 IY983047 C983047 WVK917511 WLO917511 WBS917511 VRW917511 VIA917511 UYE917511 UOI917511 UEM917511 TUQ917511 TKU917511 TAY917511 SRC917511 SHG917511 RXK917511 RNO917511 RDS917511 QTW917511 QKA917511 QAE917511 PQI917511 PGM917511 OWQ917511 OMU917511 OCY917511 NTC917511 NJG917511 MZK917511 MPO917511 MFS917511 LVW917511 LMA917511 LCE917511 KSI917511 KIM917511 JYQ917511 JOU917511 JEY917511 IVC917511 ILG917511 IBK917511 HRO917511 HHS917511 GXW917511 GOA917511 GEE917511 FUI917511 FKM917511 FAQ917511 EQU917511 EGY917511 DXC917511 DNG917511 DDK917511 CTO917511 CJS917511 BZW917511 BQA917511 BGE917511 AWI917511 AMM917511 ACQ917511 SU917511 IY917511 C917511 WVK851975 WLO851975 WBS851975 VRW851975 VIA851975 UYE851975 UOI851975 UEM851975 TUQ851975 TKU851975 TAY851975 SRC851975 SHG851975 RXK851975 RNO851975 RDS851975 QTW851975 QKA851975 QAE851975 PQI851975 PGM851975 OWQ851975 OMU851975 OCY851975 NTC851975 NJG851975 MZK851975 MPO851975 MFS851975 LVW851975 LMA851975 LCE851975 KSI851975 KIM851975 JYQ851975 JOU851975 JEY851975 IVC851975 ILG851975 IBK851975 HRO851975 HHS851975 GXW851975 GOA851975 GEE851975 FUI851975 FKM851975 FAQ851975 EQU851975 EGY851975 DXC851975 DNG851975 DDK851975 CTO851975 CJS851975 BZW851975 BQA851975 BGE851975 AWI851975 AMM851975 ACQ851975 SU851975 IY851975 C851975 WVK786439 WLO786439 WBS786439 VRW786439 VIA786439 UYE786439 UOI786439 UEM786439 TUQ786439 TKU786439 TAY786439 SRC786439 SHG786439 RXK786439 RNO786439 RDS786439 QTW786439 QKA786439 QAE786439 PQI786439 PGM786439 OWQ786439 OMU786439 OCY786439 NTC786439 NJG786439 MZK786439 MPO786439 MFS786439 LVW786439 LMA786439 LCE786439 KSI786439 KIM786439 JYQ786439 JOU786439 JEY786439 IVC786439 ILG786439 IBK786439 HRO786439 HHS786439 GXW786439 GOA786439 GEE786439 FUI786439 FKM786439 FAQ786439 EQU786439 EGY786439 DXC786439 DNG786439 DDK786439 CTO786439 CJS786439 BZW786439 BQA786439 BGE786439 AWI786439 AMM786439 ACQ786439 SU786439 IY786439 C786439 WVK720903 WLO720903 WBS720903 VRW720903 VIA720903 UYE720903 UOI720903 UEM720903 TUQ720903 TKU720903 TAY720903 SRC720903 SHG720903 RXK720903 RNO720903 RDS720903 QTW720903 QKA720903 QAE720903 PQI720903 PGM720903 OWQ720903 OMU720903 OCY720903 NTC720903 NJG720903 MZK720903 MPO720903 MFS720903 LVW720903 LMA720903 LCE720903 KSI720903 KIM720903 JYQ720903 JOU720903 JEY720903 IVC720903 ILG720903 IBK720903 HRO720903 HHS720903 GXW720903 GOA720903 GEE720903 FUI720903 FKM720903 FAQ720903 EQU720903 EGY720903 DXC720903 DNG720903 DDK720903 CTO720903 CJS720903 BZW720903 BQA720903 BGE720903 AWI720903 AMM720903 ACQ720903 SU720903 IY720903 C720903 WVK655367 WLO655367 WBS655367 VRW655367 VIA655367 UYE655367 UOI655367 UEM655367 TUQ655367 TKU655367 TAY655367 SRC655367 SHG655367 RXK655367 RNO655367 RDS655367 QTW655367 QKA655367 QAE655367 PQI655367 PGM655367 OWQ655367 OMU655367 OCY655367 NTC655367 NJG655367 MZK655367 MPO655367 MFS655367 LVW655367 LMA655367 LCE655367 KSI655367 KIM655367 JYQ655367 JOU655367 JEY655367 IVC655367 ILG655367 IBK655367 HRO655367 HHS655367 GXW655367 GOA655367 GEE655367 FUI655367 FKM655367 FAQ655367 EQU655367 EGY655367 DXC655367 DNG655367 DDK655367 CTO655367 CJS655367 BZW655367 BQA655367 BGE655367 AWI655367 AMM655367 ACQ655367 SU655367 IY655367 C655367 WVK589831 WLO589831 WBS589831 VRW589831 VIA589831 UYE589831 UOI589831 UEM589831 TUQ589831 TKU589831 TAY589831 SRC589831 SHG589831 RXK589831 RNO589831 RDS589831 QTW589831 QKA589831 QAE589831 PQI589831 PGM589831 OWQ589831 OMU589831 OCY589831 NTC589831 NJG589831 MZK589831 MPO589831 MFS589831 LVW589831 LMA589831 LCE589831 KSI589831 KIM589831 JYQ589831 JOU589831 JEY589831 IVC589831 ILG589831 IBK589831 HRO589831 HHS589831 GXW589831 GOA589831 GEE589831 FUI589831 FKM589831 FAQ589831 EQU589831 EGY589831 DXC589831 DNG589831 DDK589831 CTO589831 CJS589831 BZW589831 BQA589831 BGE589831 AWI589831 AMM589831 ACQ589831 SU589831 IY589831 C589831 WVK524295 WLO524295 WBS524295 VRW524295 VIA524295 UYE524295 UOI524295 UEM524295 TUQ524295 TKU524295 TAY524295 SRC524295 SHG524295 RXK524295 RNO524295 RDS524295 QTW524295 QKA524295 QAE524295 PQI524295 PGM524295 OWQ524295 OMU524295 OCY524295 NTC524295 NJG524295 MZK524295 MPO524295 MFS524295 LVW524295 LMA524295 LCE524295 KSI524295 KIM524295 JYQ524295 JOU524295 JEY524295 IVC524295 ILG524295 IBK524295 HRO524295 HHS524295 GXW524295 GOA524295 GEE524295 FUI524295 FKM524295 FAQ524295 EQU524295 EGY524295 DXC524295 DNG524295 DDK524295 CTO524295 CJS524295 BZW524295 BQA524295 BGE524295 AWI524295 AMM524295 ACQ524295 SU524295 IY524295 C524295 WVK458759 WLO458759 WBS458759 VRW458759 VIA458759 UYE458759 UOI458759 UEM458759 TUQ458759 TKU458759 TAY458759 SRC458759 SHG458759 RXK458759 RNO458759 RDS458759 QTW458759 QKA458759 QAE458759 PQI458759 PGM458759 OWQ458759 OMU458759 OCY458759 NTC458759 NJG458759 MZK458759 MPO458759 MFS458759 LVW458759 LMA458759 LCE458759 KSI458759 KIM458759 JYQ458759 JOU458759 JEY458759 IVC458759 ILG458759 IBK458759 HRO458759 HHS458759 GXW458759 GOA458759 GEE458759 FUI458759 FKM458759 FAQ458759 EQU458759 EGY458759 DXC458759 DNG458759 DDK458759 CTO458759 CJS458759 BZW458759 BQA458759 BGE458759 AWI458759 AMM458759 ACQ458759 SU458759 IY458759 C458759 WVK393223 WLO393223 WBS393223 VRW393223 VIA393223 UYE393223 UOI393223 UEM393223 TUQ393223 TKU393223 TAY393223 SRC393223 SHG393223 RXK393223 RNO393223 RDS393223 QTW393223 QKA393223 QAE393223 PQI393223 PGM393223 OWQ393223 OMU393223 OCY393223 NTC393223 NJG393223 MZK393223 MPO393223 MFS393223 LVW393223 LMA393223 LCE393223 KSI393223 KIM393223 JYQ393223 JOU393223 JEY393223 IVC393223 ILG393223 IBK393223 HRO393223 HHS393223 GXW393223 GOA393223 GEE393223 FUI393223 FKM393223 FAQ393223 EQU393223 EGY393223 DXC393223 DNG393223 DDK393223 CTO393223 CJS393223 BZW393223 BQA393223 BGE393223 AWI393223 AMM393223 ACQ393223 SU393223 IY393223 C393223 WVK327687 WLO327687 WBS327687 VRW327687 VIA327687 UYE327687 UOI327687 UEM327687 TUQ327687 TKU327687 TAY327687 SRC327687 SHG327687 RXK327687 RNO327687 RDS327687 QTW327687 QKA327687 QAE327687 PQI327687 PGM327687 OWQ327687 OMU327687 OCY327687 NTC327687 NJG327687 MZK327687 MPO327687 MFS327687 LVW327687 LMA327687 LCE327687 KSI327687 KIM327687 JYQ327687 JOU327687 JEY327687 IVC327687 ILG327687 IBK327687 HRO327687 HHS327687 GXW327687 GOA327687 GEE327687 FUI327687 FKM327687 FAQ327687 EQU327687 EGY327687 DXC327687 DNG327687 DDK327687 CTO327687 CJS327687 BZW327687 BQA327687 BGE327687 AWI327687 AMM327687 ACQ327687 SU327687 IY327687 C327687 WVK262151 WLO262151 WBS262151 VRW262151 VIA262151 UYE262151 UOI262151 UEM262151 TUQ262151 TKU262151 TAY262151 SRC262151 SHG262151 RXK262151 RNO262151 RDS262151 QTW262151 QKA262151 QAE262151 PQI262151 PGM262151 OWQ262151 OMU262151 OCY262151 NTC262151 NJG262151 MZK262151 MPO262151 MFS262151 LVW262151 LMA262151 LCE262151 KSI262151 KIM262151 JYQ262151 JOU262151 JEY262151 IVC262151 ILG262151 IBK262151 HRO262151 HHS262151 GXW262151 GOA262151 GEE262151 FUI262151 FKM262151 FAQ262151 EQU262151 EGY262151 DXC262151 DNG262151 DDK262151 CTO262151 CJS262151 BZW262151 BQA262151 BGE262151 AWI262151 AMM262151 ACQ262151 SU262151 IY262151 C262151 WVK196615 WLO196615 WBS196615 VRW196615 VIA196615 UYE196615 UOI196615 UEM196615 TUQ196615 TKU196615 TAY196615 SRC196615 SHG196615 RXK196615 RNO196615 RDS196615 QTW196615 QKA196615 QAE196615 PQI196615 PGM196615 OWQ196615 OMU196615 OCY196615 NTC196615 NJG196615 MZK196615 MPO196615 MFS196615 LVW196615 LMA196615 LCE196615 KSI196615 KIM196615 JYQ196615 JOU196615 JEY196615 IVC196615 ILG196615 IBK196615 HRO196615 HHS196615 GXW196615 GOA196615 GEE196615 FUI196615 FKM196615 FAQ196615 EQU196615 EGY196615 DXC196615 DNG196615 DDK196615 CTO196615 CJS196615 BZW196615 BQA196615 BGE196615 AWI196615 AMM196615 ACQ196615 SU196615 IY196615 C196615 WVK131079 WLO131079 WBS131079 VRW131079 VIA131079 UYE131079 UOI131079 UEM131079 TUQ131079 TKU131079 TAY131079 SRC131079 SHG131079 RXK131079 RNO131079 RDS131079 QTW131079 QKA131079 QAE131079 PQI131079 PGM131079 OWQ131079 OMU131079 OCY131079 NTC131079 NJG131079 MZK131079 MPO131079 MFS131079 LVW131079 LMA131079 LCE131079 KSI131079 KIM131079 JYQ131079 JOU131079 JEY131079 IVC131079 ILG131079 IBK131079 HRO131079 HHS131079 GXW131079 GOA131079 GEE131079 FUI131079 FKM131079 FAQ131079 EQU131079 EGY131079 DXC131079 DNG131079 DDK131079 CTO131079 CJS131079 BZW131079 BQA131079 BGE131079 AWI131079 AMM131079 ACQ131079 SU131079 IY131079 C131079 WVK65543 WLO65543 WBS65543 VRW65543 VIA65543 UYE65543 UOI65543 UEM65543 TUQ65543 TKU65543 TAY65543 SRC65543 SHG65543 RXK65543 RNO65543 RDS65543 QTW65543 QKA65543 QAE65543 PQI65543 PGM65543 OWQ65543 OMU65543 OCY65543 NTC65543 NJG65543 MZK65543 MPO65543 MFS65543 LVW65543 LMA65543 LCE65543 KSI65543 KIM65543 JYQ65543 JOU65543 JEY65543 IVC65543 ILG65543 IBK65543 HRO65543 HHS65543 GXW65543 GOA65543 GEE65543 FUI65543 FKM65543 FAQ65543 EQU65543 EGY65543 DXC65543 DNG65543 DDK65543 CTO65543 CJS65543 BZW65543 BQA65543 BGE65543 AWI65543 AMM65543 ACQ65543 SU65543 IY65543 C65543 WVK7 WLO7 WBS7 VRW7 VIA7 UYE7 UOI7 UEM7 TUQ7 TKU7 TAY7 SRC7 SHG7 RXK7 RNO7 RDS7 QTW7 QKA7 QAE7 PQI7 PGM7 OWQ7 OMU7 OCY7 NTC7 NJG7 MZK7 MPO7 MFS7 LVW7 LMA7 LCE7 KSI7 KIM7 JYQ7 JOU7 JEY7 IVC7 ILG7 IBK7 HRO7 HHS7 GXW7 GOA7 GEE7 FUI7 FKM7 FAQ7 EQU7 EGY7 DXC7 DNG7 DDK7 CTO7 CJS7 BZW7 BQA7 BGE7 AWI7 AMM7 ACQ7 SU7 IY7" xr:uid="{00000000-0002-0000-0000-000000000000}">
      <formula1>$E$9:$E$39</formula1>
    </dataValidation>
    <dataValidation type="list" allowBlank="1" showInputMessage="1" showErrorMessage="1" sqref="C8 WVK983048 WLO983048 WBS983048 VRW983048 VIA983048 UYE983048 UOI983048 UEM983048 TUQ983048 TKU983048 TAY983048 SRC983048 SHG983048 RXK983048 RNO983048 RDS983048 QTW983048 QKA983048 QAE983048 PQI983048 PGM983048 OWQ983048 OMU983048 OCY983048 NTC983048 NJG983048 MZK983048 MPO983048 MFS983048 LVW983048 LMA983048 LCE983048 KSI983048 KIM983048 JYQ983048 JOU983048 JEY983048 IVC983048 ILG983048 IBK983048 HRO983048 HHS983048 GXW983048 GOA983048 GEE983048 FUI983048 FKM983048 FAQ983048 EQU983048 EGY983048 DXC983048 DNG983048 DDK983048 CTO983048 CJS983048 BZW983048 BQA983048 BGE983048 AWI983048 AMM983048 ACQ983048 SU983048 IY983048 C983048 WVK917512 WLO917512 WBS917512 VRW917512 VIA917512 UYE917512 UOI917512 UEM917512 TUQ917512 TKU917512 TAY917512 SRC917512 SHG917512 RXK917512 RNO917512 RDS917512 QTW917512 QKA917512 QAE917512 PQI917512 PGM917512 OWQ917512 OMU917512 OCY917512 NTC917512 NJG917512 MZK917512 MPO917512 MFS917512 LVW917512 LMA917512 LCE917512 KSI917512 KIM917512 JYQ917512 JOU917512 JEY917512 IVC917512 ILG917512 IBK917512 HRO917512 HHS917512 GXW917512 GOA917512 GEE917512 FUI917512 FKM917512 FAQ917512 EQU917512 EGY917512 DXC917512 DNG917512 DDK917512 CTO917512 CJS917512 BZW917512 BQA917512 BGE917512 AWI917512 AMM917512 ACQ917512 SU917512 IY917512 C917512 WVK851976 WLO851976 WBS851976 VRW851976 VIA851976 UYE851976 UOI851976 UEM851976 TUQ851976 TKU851976 TAY851976 SRC851976 SHG851976 RXK851976 RNO851976 RDS851976 QTW851976 QKA851976 QAE851976 PQI851976 PGM851976 OWQ851976 OMU851976 OCY851976 NTC851976 NJG851976 MZK851976 MPO851976 MFS851976 LVW851976 LMA851976 LCE851976 KSI851976 KIM851976 JYQ851976 JOU851976 JEY851976 IVC851976 ILG851976 IBK851976 HRO851976 HHS851976 GXW851976 GOA851976 GEE851976 FUI851976 FKM851976 FAQ851976 EQU851976 EGY851976 DXC851976 DNG851976 DDK851976 CTO851976 CJS851976 BZW851976 BQA851976 BGE851976 AWI851976 AMM851976 ACQ851976 SU851976 IY851976 C851976 WVK786440 WLO786440 WBS786440 VRW786440 VIA786440 UYE786440 UOI786440 UEM786440 TUQ786440 TKU786440 TAY786440 SRC786440 SHG786440 RXK786440 RNO786440 RDS786440 QTW786440 QKA786440 QAE786440 PQI786440 PGM786440 OWQ786440 OMU786440 OCY786440 NTC786440 NJG786440 MZK786440 MPO786440 MFS786440 LVW786440 LMA786440 LCE786440 KSI786440 KIM786440 JYQ786440 JOU786440 JEY786440 IVC786440 ILG786440 IBK786440 HRO786440 HHS786440 GXW786440 GOA786440 GEE786440 FUI786440 FKM786440 FAQ786440 EQU786440 EGY786440 DXC786440 DNG786440 DDK786440 CTO786440 CJS786440 BZW786440 BQA786440 BGE786440 AWI786440 AMM786440 ACQ786440 SU786440 IY786440 C786440 WVK720904 WLO720904 WBS720904 VRW720904 VIA720904 UYE720904 UOI720904 UEM720904 TUQ720904 TKU720904 TAY720904 SRC720904 SHG720904 RXK720904 RNO720904 RDS720904 QTW720904 QKA720904 QAE720904 PQI720904 PGM720904 OWQ720904 OMU720904 OCY720904 NTC720904 NJG720904 MZK720904 MPO720904 MFS720904 LVW720904 LMA720904 LCE720904 KSI720904 KIM720904 JYQ720904 JOU720904 JEY720904 IVC720904 ILG720904 IBK720904 HRO720904 HHS720904 GXW720904 GOA720904 GEE720904 FUI720904 FKM720904 FAQ720904 EQU720904 EGY720904 DXC720904 DNG720904 DDK720904 CTO720904 CJS720904 BZW720904 BQA720904 BGE720904 AWI720904 AMM720904 ACQ720904 SU720904 IY720904 C720904 WVK655368 WLO655368 WBS655368 VRW655368 VIA655368 UYE655368 UOI655368 UEM655368 TUQ655368 TKU655368 TAY655368 SRC655368 SHG655368 RXK655368 RNO655368 RDS655368 QTW655368 QKA655368 QAE655368 PQI655368 PGM655368 OWQ655368 OMU655368 OCY655368 NTC655368 NJG655368 MZK655368 MPO655368 MFS655368 LVW655368 LMA655368 LCE655368 KSI655368 KIM655368 JYQ655368 JOU655368 JEY655368 IVC655368 ILG655368 IBK655368 HRO655368 HHS655368 GXW655368 GOA655368 GEE655368 FUI655368 FKM655368 FAQ655368 EQU655368 EGY655368 DXC655368 DNG655368 DDK655368 CTO655368 CJS655368 BZW655368 BQA655368 BGE655368 AWI655368 AMM655368 ACQ655368 SU655368 IY655368 C655368 WVK589832 WLO589832 WBS589832 VRW589832 VIA589832 UYE589832 UOI589832 UEM589832 TUQ589832 TKU589832 TAY589832 SRC589832 SHG589832 RXK589832 RNO589832 RDS589832 QTW589832 QKA589832 QAE589832 PQI589832 PGM589832 OWQ589832 OMU589832 OCY589832 NTC589832 NJG589832 MZK589832 MPO589832 MFS589832 LVW589832 LMA589832 LCE589832 KSI589832 KIM589832 JYQ589832 JOU589832 JEY589832 IVC589832 ILG589832 IBK589832 HRO589832 HHS589832 GXW589832 GOA589832 GEE589832 FUI589832 FKM589832 FAQ589832 EQU589832 EGY589832 DXC589832 DNG589832 DDK589832 CTO589832 CJS589832 BZW589832 BQA589832 BGE589832 AWI589832 AMM589832 ACQ589832 SU589832 IY589832 C589832 WVK524296 WLO524296 WBS524296 VRW524296 VIA524296 UYE524296 UOI524296 UEM524296 TUQ524296 TKU524296 TAY524296 SRC524296 SHG524296 RXK524296 RNO524296 RDS524296 QTW524296 QKA524296 QAE524296 PQI524296 PGM524296 OWQ524296 OMU524296 OCY524296 NTC524296 NJG524296 MZK524296 MPO524296 MFS524296 LVW524296 LMA524296 LCE524296 KSI524296 KIM524296 JYQ524296 JOU524296 JEY524296 IVC524296 ILG524296 IBK524296 HRO524296 HHS524296 GXW524296 GOA524296 GEE524296 FUI524296 FKM524296 FAQ524296 EQU524296 EGY524296 DXC524296 DNG524296 DDK524296 CTO524296 CJS524296 BZW524296 BQA524296 BGE524296 AWI524296 AMM524296 ACQ524296 SU524296 IY524296 C524296 WVK458760 WLO458760 WBS458760 VRW458760 VIA458760 UYE458760 UOI458760 UEM458760 TUQ458760 TKU458760 TAY458760 SRC458760 SHG458760 RXK458760 RNO458760 RDS458760 QTW458760 QKA458760 QAE458760 PQI458760 PGM458760 OWQ458760 OMU458760 OCY458760 NTC458760 NJG458760 MZK458760 MPO458760 MFS458760 LVW458760 LMA458760 LCE458760 KSI458760 KIM458760 JYQ458760 JOU458760 JEY458760 IVC458760 ILG458760 IBK458760 HRO458760 HHS458760 GXW458760 GOA458760 GEE458760 FUI458760 FKM458760 FAQ458760 EQU458760 EGY458760 DXC458760 DNG458760 DDK458760 CTO458760 CJS458760 BZW458760 BQA458760 BGE458760 AWI458760 AMM458760 ACQ458760 SU458760 IY458760 C458760 WVK393224 WLO393224 WBS393224 VRW393224 VIA393224 UYE393224 UOI393224 UEM393224 TUQ393224 TKU393224 TAY393224 SRC393224 SHG393224 RXK393224 RNO393224 RDS393224 QTW393224 QKA393224 QAE393224 PQI393224 PGM393224 OWQ393224 OMU393224 OCY393224 NTC393224 NJG393224 MZK393224 MPO393224 MFS393224 LVW393224 LMA393224 LCE393224 KSI393224 KIM393224 JYQ393224 JOU393224 JEY393224 IVC393224 ILG393224 IBK393224 HRO393224 HHS393224 GXW393224 GOA393224 GEE393224 FUI393224 FKM393224 FAQ393224 EQU393224 EGY393224 DXC393224 DNG393224 DDK393224 CTO393224 CJS393224 BZW393224 BQA393224 BGE393224 AWI393224 AMM393224 ACQ393224 SU393224 IY393224 C393224 WVK327688 WLO327688 WBS327688 VRW327688 VIA327688 UYE327688 UOI327688 UEM327688 TUQ327688 TKU327688 TAY327688 SRC327688 SHG327688 RXK327688 RNO327688 RDS327688 QTW327688 QKA327688 QAE327688 PQI327688 PGM327688 OWQ327688 OMU327688 OCY327688 NTC327688 NJG327688 MZK327688 MPO327688 MFS327688 LVW327688 LMA327688 LCE327688 KSI327688 KIM327688 JYQ327688 JOU327688 JEY327688 IVC327688 ILG327688 IBK327688 HRO327688 HHS327688 GXW327688 GOA327688 GEE327688 FUI327688 FKM327688 FAQ327688 EQU327688 EGY327688 DXC327688 DNG327688 DDK327688 CTO327688 CJS327688 BZW327688 BQA327688 BGE327688 AWI327688 AMM327688 ACQ327688 SU327688 IY327688 C327688 WVK262152 WLO262152 WBS262152 VRW262152 VIA262152 UYE262152 UOI262152 UEM262152 TUQ262152 TKU262152 TAY262152 SRC262152 SHG262152 RXK262152 RNO262152 RDS262152 QTW262152 QKA262152 QAE262152 PQI262152 PGM262152 OWQ262152 OMU262152 OCY262152 NTC262152 NJG262152 MZK262152 MPO262152 MFS262152 LVW262152 LMA262152 LCE262152 KSI262152 KIM262152 JYQ262152 JOU262152 JEY262152 IVC262152 ILG262152 IBK262152 HRO262152 HHS262152 GXW262152 GOA262152 GEE262152 FUI262152 FKM262152 FAQ262152 EQU262152 EGY262152 DXC262152 DNG262152 DDK262152 CTO262152 CJS262152 BZW262152 BQA262152 BGE262152 AWI262152 AMM262152 ACQ262152 SU262152 IY262152 C262152 WVK196616 WLO196616 WBS196616 VRW196616 VIA196616 UYE196616 UOI196616 UEM196616 TUQ196616 TKU196616 TAY196616 SRC196616 SHG196616 RXK196616 RNO196616 RDS196616 QTW196616 QKA196616 QAE196616 PQI196616 PGM196616 OWQ196616 OMU196616 OCY196616 NTC196616 NJG196616 MZK196616 MPO196616 MFS196616 LVW196616 LMA196616 LCE196616 KSI196616 KIM196616 JYQ196616 JOU196616 JEY196616 IVC196616 ILG196616 IBK196616 HRO196616 HHS196616 GXW196616 GOA196616 GEE196616 FUI196616 FKM196616 FAQ196616 EQU196616 EGY196616 DXC196616 DNG196616 DDK196616 CTO196616 CJS196616 BZW196616 BQA196616 BGE196616 AWI196616 AMM196616 ACQ196616 SU196616 IY196616 C196616 WVK131080 WLO131080 WBS131080 VRW131080 VIA131080 UYE131080 UOI131080 UEM131080 TUQ131080 TKU131080 TAY131080 SRC131080 SHG131080 RXK131080 RNO131080 RDS131080 QTW131080 QKA131080 QAE131080 PQI131080 PGM131080 OWQ131080 OMU131080 OCY131080 NTC131080 NJG131080 MZK131080 MPO131080 MFS131080 LVW131080 LMA131080 LCE131080 KSI131080 KIM131080 JYQ131080 JOU131080 JEY131080 IVC131080 ILG131080 IBK131080 HRO131080 HHS131080 GXW131080 GOA131080 GEE131080 FUI131080 FKM131080 FAQ131080 EQU131080 EGY131080 DXC131080 DNG131080 DDK131080 CTO131080 CJS131080 BZW131080 BQA131080 BGE131080 AWI131080 AMM131080 ACQ131080 SU131080 IY131080 C131080 WVK65544 WLO65544 WBS65544 VRW65544 VIA65544 UYE65544 UOI65544 UEM65544 TUQ65544 TKU65544 TAY65544 SRC65544 SHG65544 RXK65544 RNO65544 RDS65544 QTW65544 QKA65544 QAE65544 PQI65544 PGM65544 OWQ65544 OMU65544 OCY65544 NTC65544 NJG65544 MZK65544 MPO65544 MFS65544 LVW65544 LMA65544 LCE65544 KSI65544 KIM65544 JYQ65544 JOU65544 JEY65544 IVC65544 ILG65544 IBK65544 HRO65544 HHS65544 GXW65544 GOA65544 GEE65544 FUI65544 FKM65544 FAQ65544 EQU65544 EGY65544 DXC65544 DNG65544 DDK65544 CTO65544 CJS65544 BZW65544 BQA65544 BGE65544 AWI65544 AMM65544 ACQ65544 SU65544 IY65544 C65544 WVK8 WLO8 WBS8 VRW8 VIA8 UYE8 UOI8 UEM8 TUQ8 TKU8 TAY8 SRC8 SHG8 RXK8 RNO8 RDS8 QTW8 QKA8 QAE8 PQI8 PGM8 OWQ8 OMU8 OCY8 NTC8 NJG8 MZK8 MPO8 MFS8 LVW8 LMA8 LCE8 KSI8 KIM8 JYQ8 JOU8 JEY8 IVC8 ILG8 IBK8 HRO8 HHS8 GXW8 GOA8 GEE8 FUI8 FKM8 FAQ8 EQU8 EGY8 DXC8 DNG8 DDK8 CTO8 CJS8 BZW8 BQA8 BGE8 AWI8 AMM8 ACQ8 SU8 IY8" xr:uid="{00000000-0002-0000-0000-000001000000}">
      <formula1>$F$9:$F$29</formula1>
    </dataValidation>
    <dataValidation type="list" allowBlank="1" showInputMessage="1" showErrorMessage="1" sqref="C10 WVK983049 WLO983049 WBS983049 VRW983049 VIA983049 UYE983049 UOI983049 UEM983049 TUQ983049 TKU983049 TAY983049 SRC983049 SHG983049 RXK983049 RNO983049 RDS983049 QTW983049 QKA983049 QAE983049 PQI983049 PGM983049 OWQ983049 OMU983049 OCY983049 NTC983049 NJG983049 MZK983049 MPO983049 MFS983049 LVW983049 LMA983049 LCE983049 KSI983049 KIM983049 JYQ983049 JOU983049 JEY983049 IVC983049 ILG983049 IBK983049 HRO983049 HHS983049 GXW983049 GOA983049 GEE983049 FUI983049 FKM983049 FAQ983049 EQU983049 EGY983049 DXC983049 DNG983049 DDK983049 CTO983049 CJS983049 BZW983049 BQA983049 BGE983049 AWI983049 AMM983049 ACQ983049 SU983049 IY983049 C983049 WVK917513 WLO917513 WBS917513 VRW917513 VIA917513 UYE917513 UOI917513 UEM917513 TUQ917513 TKU917513 TAY917513 SRC917513 SHG917513 RXK917513 RNO917513 RDS917513 QTW917513 QKA917513 QAE917513 PQI917513 PGM917513 OWQ917513 OMU917513 OCY917513 NTC917513 NJG917513 MZK917513 MPO917513 MFS917513 LVW917513 LMA917513 LCE917513 KSI917513 KIM917513 JYQ917513 JOU917513 JEY917513 IVC917513 ILG917513 IBK917513 HRO917513 HHS917513 GXW917513 GOA917513 GEE917513 FUI917513 FKM917513 FAQ917513 EQU917513 EGY917513 DXC917513 DNG917513 DDK917513 CTO917513 CJS917513 BZW917513 BQA917513 BGE917513 AWI917513 AMM917513 ACQ917513 SU917513 IY917513 C917513 WVK851977 WLO851977 WBS851977 VRW851977 VIA851977 UYE851977 UOI851977 UEM851977 TUQ851977 TKU851977 TAY851977 SRC851977 SHG851977 RXK851977 RNO851977 RDS851977 QTW851977 QKA851977 QAE851977 PQI851977 PGM851977 OWQ851977 OMU851977 OCY851977 NTC851977 NJG851977 MZK851977 MPO851977 MFS851977 LVW851977 LMA851977 LCE851977 KSI851977 KIM851977 JYQ851977 JOU851977 JEY851977 IVC851977 ILG851977 IBK851977 HRO851977 HHS851977 GXW851977 GOA851977 GEE851977 FUI851977 FKM851977 FAQ851977 EQU851977 EGY851977 DXC851977 DNG851977 DDK851977 CTO851977 CJS851977 BZW851977 BQA851977 BGE851977 AWI851977 AMM851977 ACQ851977 SU851977 IY851977 C851977 WVK786441 WLO786441 WBS786441 VRW786441 VIA786441 UYE786441 UOI786441 UEM786441 TUQ786441 TKU786441 TAY786441 SRC786441 SHG786441 RXK786441 RNO786441 RDS786441 QTW786441 QKA786441 QAE786441 PQI786441 PGM786441 OWQ786441 OMU786441 OCY786441 NTC786441 NJG786441 MZK786441 MPO786441 MFS786441 LVW786441 LMA786441 LCE786441 KSI786441 KIM786441 JYQ786441 JOU786441 JEY786441 IVC786441 ILG786441 IBK786441 HRO786441 HHS786441 GXW786441 GOA786441 GEE786441 FUI786441 FKM786441 FAQ786441 EQU786441 EGY786441 DXC786441 DNG786441 DDK786441 CTO786441 CJS786441 BZW786441 BQA786441 BGE786441 AWI786441 AMM786441 ACQ786441 SU786441 IY786441 C786441 WVK720905 WLO720905 WBS720905 VRW720905 VIA720905 UYE720905 UOI720905 UEM720905 TUQ720905 TKU720905 TAY720905 SRC720905 SHG720905 RXK720905 RNO720905 RDS720905 QTW720905 QKA720905 QAE720905 PQI720905 PGM720905 OWQ720905 OMU720905 OCY720905 NTC720905 NJG720905 MZK720905 MPO720905 MFS720905 LVW720905 LMA720905 LCE720905 KSI720905 KIM720905 JYQ720905 JOU720905 JEY720905 IVC720905 ILG720905 IBK720905 HRO720905 HHS720905 GXW720905 GOA720905 GEE720905 FUI720905 FKM720905 FAQ720905 EQU720905 EGY720905 DXC720905 DNG720905 DDK720905 CTO720905 CJS720905 BZW720905 BQA720905 BGE720905 AWI720905 AMM720905 ACQ720905 SU720905 IY720905 C720905 WVK655369 WLO655369 WBS655369 VRW655369 VIA655369 UYE655369 UOI655369 UEM655369 TUQ655369 TKU655369 TAY655369 SRC655369 SHG655369 RXK655369 RNO655369 RDS655369 QTW655369 QKA655369 QAE655369 PQI655369 PGM655369 OWQ655369 OMU655369 OCY655369 NTC655369 NJG655369 MZK655369 MPO655369 MFS655369 LVW655369 LMA655369 LCE655369 KSI655369 KIM655369 JYQ655369 JOU655369 JEY655369 IVC655369 ILG655369 IBK655369 HRO655369 HHS655369 GXW655369 GOA655369 GEE655369 FUI655369 FKM655369 FAQ655369 EQU655369 EGY655369 DXC655369 DNG655369 DDK655369 CTO655369 CJS655369 BZW655369 BQA655369 BGE655369 AWI655369 AMM655369 ACQ655369 SU655369 IY655369 C655369 WVK589833 WLO589833 WBS589833 VRW589833 VIA589833 UYE589833 UOI589833 UEM589833 TUQ589833 TKU589833 TAY589833 SRC589833 SHG589833 RXK589833 RNO589833 RDS589833 QTW589833 QKA589833 QAE589833 PQI589833 PGM589833 OWQ589833 OMU589833 OCY589833 NTC589833 NJG589833 MZK589833 MPO589833 MFS589833 LVW589833 LMA589833 LCE589833 KSI589833 KIM589833 JYQ589833 JOU589833 JEY589833 IVC589833 ILG589833 IBK589833 HRO589833 HHS589833 GXW589833 GOA589833 GEE589833 FUI589833 FKM589833 FAQ589833 EQU589833 EGY589833 DXC589833 DNG589833 DDK589833 CTO589833 CJS589833 BZW589833 BQA589833 BGE589833 AWI589833 AMM589833 ACQ589833 SU589833 IY589833 C589833 WVK524297 WLO524297 WBS524297 VRW524297 VIA524297 UYE524297 UOI524297 UEM524297 TUQ524297 TKU524297 TAY524297 SRC524297 SHG524297 RXK524297 RNO524297 RDS524297 QTW524297 QKA524297 QAE524297 PQI524297 PGM524297 OWQ524297 OMU524297 OCY524297 NTC524297 NJG524297 MZK524297 MPO524297 MFS524297 LVW524297 LMA524297 LCE524297 KSI524297 KIM524297 JYQ524297 JOU524297 JEY524297 IVC524297 ILG524297 IBK524297 HRO524297 HHS524297 GXW524297 GOA524297 GEE524297 FUI524297 FKM524297 FAQ524297 EQU524297 EGY524297 DXC524297 DNG524297 DDK524297 CTO524297 CJS524297 BZW524297 BQA524297 BGE524297 AWI524297 AMM524297 ACQ524297 SU524297 IY524297 C524297 WVK458761 WLO458761 WBS458761 VRW458761 VIA458761 UYE458761 UOI458761 UEM458761 TUQ458761 TKU458761 TAY458761 SRC458761 SHG458761 RXK458761 RNO458761 RDS458761 QTW458761 QKA458761 QAE458761 PQI458761 PGM458761 OWQ458761 OMU458761 OCY458761 NTC458761 NJG458761 MZK458761 MPO458761 MFS458761 LVW458761 LMA458761 LCE458761 KSI458761 KIM458761 JYQ458761 JOU458761 JEY458761 IVC458761 ILG458761 IBK458761 HRO458761 HHS458761 GXW458761 GOA458761 GEE458761 FUI458761 FKM458761 FAQ458761 EQU458761 EGY458761 DXC458761 DNG458761 DDK458761 CTO458761 CJS458761 BZW458761 BQA458761 BGE458761 AWI458761 AMM458761 ACQ458761 SU458761 IY458761 C458761 WVK393225 WLO393225 WBS393225 VRW393225 VIA393225 UYE393225 UOI393225 UEM393225 TUQ393225 TKU393225 TAY393225 SRC393225 SHG393225 RXK393225 RNO393225 RDS393225 QTW393225 QKA393225 QAE393225 PQI393225 PGM393225 OWQ393225 OMU393225 OCY393225 NTC393225 NJG393225 MZK393225 MPO393225 MFS393225 LVW393225 LMA393225 LCE393225 KSI393225 KIM393225 JYQ393225 JOU393225 JEY393225 IVC393225 ILG393225 IBK393225 HRO393225 HHS393225 GXW393225 GOA393225 GEE393225 FUI393225 FKM393225 FAQ393225 EQU393225 EGY393225 DXC393225 DNG393225 DDK393225 CTO393225 CJS393225 BZW393225 BQA393225 BGE393225 AWI393225 AMM393225 ACQ393225 SU393225 IY393225 C393225 WVK327689 WLO327689 WBS327689 VRW327689 VIA327689 UYE327689 UOI327689 UEM327689 TUQ327689 TKU327689 TAY327689 SRC327689 SHG327689 RXK327689 RNO327689 RDS327689 QTW327689 QKA327689 QAE327689 PQI327689 PGM327689 OWQ327689 OMU327689 OCY327689 NTC327689 NJG327689 MZK327689 MPO327689 MFS327689 LVW327689 LMA327689 LCE327689 KSI327689 KIM327689 JYQ327689 JOU327689 JEY327689 IVC327689 ILG327689 IBK327689 HRO327689 HHS327689 GXW327689 GOA327689 GEE327689 FUI327689 FKM327689 FAQ327689 EQU327689 EGY327689 DXC327689 DNG327689 DDK327689 CTO327689 CJS327689 BZW327689 BQA327689 BGE327689 AWI327689 AMM327689 ACQ327689 SU327689 IY327689 C327689 WVK262153 WLO262153 WBS262153 VRW262153 VIA262153 UYE262153 UOI262153 UEM262153 TUQ262153 TKU262153 TAY262153 SRC262153 SHG262153 RXK262153 RNO262153 RDS262153 QTW262153 QKA262153 QAE262153 PQI262153 PGM262153 OWQ262153 OMU262153 OCY262153 NTC262153 NJG262153 MZK262153 MPO262153 MFS262153 LVW262153 LMA262153 LCE262153 KSI262153 KIM262153 JYQ262153 JOU262153 JEY262153 IVC262153 ILG262153 IBK262153 HRO262153 HHS262153 GXW262153 GOA262153 GEE262153 FUI262153 FKM262153 FAQ262153 EQU262153 EGY262153 DXC262153 DNG262153 DDK262153 CTO262153 CJS262153 BZW262153 BQA262153 BGE262153 AWI262153 AMM262153 ACQ262153 SU262153 IY262153 C262153 WVK196617 WLO196617 WBS196617 VRW196617 VIA196617 UYE196617 UOI196617 UEM196617 TUQ196617 TKU196617 TAY196617 SRC196617 SHG196617 RXK196617 RNO196617 RDS196617 QTW196617 QKA196617 QAE196617 PQI196617 PGM196617 OWQ196617 OMU196617 OCY196617 NTC196617 NJG196617 MZK196617 MPO196617 MFS196617 LVW196617 LMA196617 LCE196617 KSI196617 KIM196617 JYQ196617 JOU196617 JEY196617 IVC196617 ILG196617 IBK196617 HRO196617 HHS196617 GXW196617 GOA196617 GEE196617 FUI196617 FKM196617 FAQ196617 EQU196617 EGY196617 DXC196617 DNG196617 DDK196617 CTO196617 CJS196617 BZW196617 BQA196617 BGE196617 AWI196617 AMM196617 ACQ196617 SU196617 IY196617 C196617 WVK131081 WLO131081 WBS131081 VRW131081 VIA131081 UYE131081 UOI131081 UEM131081 TUQ131081 TKU131081 TAY131081 SRC131081 SHG131081 RXK131081 RNO131081 RDS131081 QTW131081 QKA131081 QAE131081 PQI131081 PGM131081 OWQ131081 OMU131081 OCY131081 NTC131081 NJG131081 MZK131081 MPO131081 MFS131081 LVW131081 LMA131081 LCE131081 KSI131081 KIM131081 JYQ131081 JOU131081 JEY131081 IVC131081 ILG131081 IBK131081 HRO131081 HHS131081 GXW131081 GOA131081 GEE131081 FUI131081 FKM131081 FAQ131081 EQU131081 EGY131081 DXC131081 DNG131081 DDK131081 CTO131081 CJS131081 BZW131081 BQA131081 BGE131081 AWI131081 AMM131081 ACQ131081 SU131081 IY131081 C131081 WVK65545 WLO65545 WBS65545 VRW65545 VIA65545 UYE65545 UOI65545 UEM65545 TUQ65545 TKU65545 TAY65545 SRC65545 SHG65545 RXK65545 RNO65545 RDS65545 QTW65545 QKA65545 QAE65545 PQI65545 PGM65545 OWQ65545 OMU65545 OCY65545 NTC65545 NJG65545 MZK65545 MPO65545 MFS65545 LVW65545 LMA65545 LCE65545 KSI65545 KIM65545 JYQ65545 JOU65545 JEY65545 IVC65545 ILG65545 IBK65545 HRO65545 HHS65545 GXW65545 GOA65545 GEE65545 FUI65545 FKM65545 FAQ65545 EQU65545 EGY65545 DXC65545 DNG65545 DDK65545 CTO65545 CJS65545 BZW65545 BQA65545 BGE65545 AWI65545 AMM65545 ACQ65545 SU65545 IY65545 C65545 WVK9 WLO9 WBS9 VRW9 VIA9 UYE9 UOI9 UEM9 TUQ9 TKU9 TAY9 SRC9 SHG9 RXK9 RNO9 RDS9 QTW9 QKA9 QAE9 PQI9 PGM9 OWQ9 OMU9 OCY9 NTC9 NJG9 MZK9 MPO9 MFS9 LVW9 LMA9 LCE9 KSI9 KIM9 JYQ9 JOU9 JEY9 IVC9 ILG9 IBK9 HRO9 HHS9 GXW9 GOA9 GEE9 FUI9 FKM9 FAQ9 EQU9 EGY9 DXC9 DNG9 DDK9 CTO9 CJS9 BZW9 BQA9 BGE9 AWI9 AMM9 ACQ9 SU9 IY9" xr:uid="{00000000-0002-0000-0000-000002000000}">
      <formula1>$G$9:$G$10</formula1>
    </dataValidation>
  </dataValidations>
  <pageMargins left="1.1811023622047245" right="0.78740157480314965" top="0.78740157480314965" bottom="0.78740157480314965" header="0.51181102362204722" footer="0.51181102362204722"/>
  <pageSetup paperSize="9" orientation="portrait" r:id="rId1"/>
  <headerFooter scaleWithDoc="0">
    <oddHeader>&amp;L&amp;"-,Fett"&amp;14Lohntabelle 2026 - Verwaltung&amp;R&amp;G</oddHeader>
    <oddFooter>&amp;L&amp;8&amp;F&amp;R&amp;8&amp;P /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O141"/>
  <sheetViews>
    <sheetView workbookViewId="0">
      <selection sqref="A1:XFD1048576"/>
    </sheetView>
  </sheetViews>
  <sheetFormatPr baseColWidth="10" defaultRowHeight="14.4" x14ac:dyDescent="0.3"/>
  <cols>
    <col min="1" max="1" width="2.296875" customWidth="1"/>
    <col min="2" max="2" width="6.69921875" hidden="1" customWidth="1"/>
    <col min="3" max="3" width="5.8984375" customWidth="1"/>
    <col min="4" max="5" width="6.69921875" style="6" hidden="1" customWidth="1"/>
    <col min="6" max="6" width="6.09765625" style="6" customWidth="1"/>
    <col min="7" max="8" width="6.19921875" bestFit="1" customWidth="1"/>
    <col min="9" max="29" width="6" customWidth="1"/>
    <col min="30" max="31" width="2.296875" customWidth="1"/>
    <col min="32" max="32" width="5.8984375" customWidth="1"/>
    <col min="33" max="33" width="10.19921875" customWidth="1"/>
    <col min="34" max="35" width="5.8984375" style="6" customWidth="1"/>
    <col min="36" max="36" width="7.296875" style="6" customWidth="1"/>
    <col min="37" max="37" width="11.19921875" style="6"/>
    <col min="38" max="38" width="2.296875" style="6" customWidth="1"/>
    <col min="39" max="41" width="5.8984375" style="6" customWidth="1"/>
    <col min="42" max="42" width="2.296875" customWidth="1"/>
  </cols>
  <sheetData>
    <row r="1" spans="1:41" x14ac:dyDescent="0.3">
      <c r="A1" s="2" t="s">
        <v>0</v>
      </c>
      <c r="B1" s="2"/>
      <c r="C1" s="2"/>
      <c r="D1" s="3"/>
      <c r="E1" s="3"/>
      <c r="F1" s="3"/>
      <c r="G1" s="2"/>
      <c r="H1" s="2"/>
      <c r="I1" s="2"/>
      <c r="J1" s="2"/>
      <c r="K1" s="2"/>
      <c r="L1" s="2"/>
      <c r="W1" s="4" t="s">
        <v>1</v>
      </c>
      <c r="Z1" s="5"/>
      <c r="AA1" s="5"/>
      <c r="AB1" s="5"/>
      <c r="AC1" s="132"/>
      <c r="AD1" s="132" t="s">
        <v>60</v>
      </c>
      <c r="AE1" s="6"/>
      <c r="AF1" s="6"/>
      <c r="AG1" s="6"/>
      <c r="AL1"/>
      <c r="AM1"/>
      <c r="AN1"/>
      <c r="AO1"/>
    </row>
    <row r="2" spans="1:41" ht="3.6" customHeight="1" x14ac:dyDescent="0.3">
      <c r="A2" s="2"/>
      <c r="B2" s="2"/>
      <c r="C2" s="2"/>
      <c r="D2" s="3"/>
      <c r="E2" s="3"/>
      <c r="F2" s="3"/>
      <c r="G2" s="2"/>
      <c r="H2" s="2"/>
      <c r="I2" s="2"/>
      <c r="J2" s="2"/>
      <c r="K2" s="2"/>
      <c r="L2" s="2"/>
    </row>
    <row r="3" spans="1:41" ht="18" customHeight="1" x14ac:dyDescent="0.3">
      <c r="A3" s="7" t="s">
        <v>61</v>
      </c>
      <c r="B3" s="2"/>
      <c r="C3" s="2"/>
      <c r="D3" s="3"/>
      <c r="E3" s="3"/>
      <c r="F3" s="3"/>
      <c r="G3" s="2"/>
      <c r="H3" s="2"/>
      <c r="I3" s="2"/>
      <c r="J3" s="2"/>
      <c r="K3" s="2"/>
      <c r="L3" s="2"/>
    </row>
    <row r="4" spans="1:41" ht="9" customHeight="1" x14ac:dyDescent="0.3">
      <c r="A4" s="2"/>
      <c r="B4" s="2"/>
      <c r="C4" s="2"/>
      <c r="D4" s="3"/>
      <c r="E4" s="3"/>
      <c r="F4" s="3"/>
      <c r="G4" s="2"/>
      <c r="H4" s="2"/>
      <c r="I4" s="2"/>
      <c r="J4" s="2"/>
      <c r="K4" s="2"/>
      <c r="L4" s="2"/>
    </row>
    <row r="5" spans="1:41" ht="12" customHeight="1" x14ac:dyDescent="0.3">
      <c r="A5" s="8" t="s">
        <v>62</v>
      </c>
      <c r="B5" s="2"/>
      <c r="C5" s="2"/>
      <c r="D5" s="3"/>
      <c r="E5" s="3"/>
      <c r="F5" s="3"/>
      <c r="G5" s="2"/>
      <c r="H5" s="2"/>
      <c r="I5" s="2"/>
      <c r="J5" s="2"/>
      <c r="K5" s="2"/>
      <c r="L5" s="2"/>
      <c r="AD5" s="6"/>
      <c r="AE5" s="6"/>
      <c r="AF5" s="6"/>
      <c r="AG5" s="6"/>
      <c r="AL5"/>
      <c r="AM5"/>
      <c r="AN5"/>
      <c r="AO5"/>
    </row>
    <row r="6" spans="1:41" ht="11.4" customHeight="1" x14ac:dyDescent="0.3">
      <c r="A6" s="9" t="s">
        <v>2</v>
      </c>
      <c r="B6" s="2"/>
      <c r="C6" s="2"/>
      <c r="D6" s="3"/>
      <c r="E6" s="10" t="s">
        <v>3</v>
      </c>
      <c r="F6" s="3"/>
      <c r="G6" s="2"/>
      <c r="H6" s="11"/>
      <c r="I6" s="2"/>
      <c r="J6" s="2"/>
      <c r="K6" s="2"/>
      <c r="L6" s="2"/>
    </row>
    <row r="7" spans="1:41" ht="9" customHeight="1" thickBot="1" x14ac:dyDescent="0.35"/>
    <row r="8" spans="1:41" ht="15" customHeight="1" x14ac:dyDescent="0.3">
      <c r="A8" s="12" t="s">
        <v>4</v>
      </c>
      <c r="B8" s="13"/>
      <c r="C8" s="14" t="s">
        <v>1</v>
      </c>
      <c r="D8" s="15"/>
      <c r="E8" s="15"/>
      <c r="F8" s="16" t="s">
        <v>5</v>
      </c>
      <c r="G8" s="17"/>
      <c r="H8" s="17"/>
      <c r="I8" s="14" t="s">
        <v>6</v>
      </c>
      <c r="J8" s="17"/>
      <c r="K8" s="17"/>
      <c r="L8" s="17"/>
      <c r="M8" s="17"/>
      <c r="N8" s="17"/>
      <c r="O8" s="17"/>
      <c r="P8" s="17"/>
      <c r="Q8" s="17"/>
      <c r="R8" s="17"/>
      <c r="S8" s="17"/>
      <c r="T8" s="17"/>
      <c r="U8" s="17"/>
      <c r="V8" s="17"/>
      <c r="W8" s="17"/>
      <c r="X8" s="17"/>
      <c r="Y8" s="17"/>
      <c r="Z8" s="18"/>
      <c r="AA8" s="18"/>
      <c r="AB8" s="18"/>
      <c r="AC8" s="19"/>
      <c r="AD8" s="20" t="s">
        <v>4</v>
      </c>
    </row>
    <row r="9" spans="1:41" x14ac:dyDescent="0.3">
      <c r="A9" s="21"/>
      <c r="B9" s="21"/>
      <c r="C9" s="21"/>
      <c r="D9" s="22"/>
      <c r="E9" s="22"/>
      <c r="F9" s="23" t="s">
        <v>7</v>
      </c>
      <c r="G9" s="24"/>
      <c r="H9" s="24"/>
      <c r="I9" s="21" t="s">
        <v>7</v>
      </c>
      <c r="J9" s="24"/>
      <c r="K9" s="24"/>
      <c r="L9" s="24"/>
      <c r="M9" s="24"/>
      <c r="N9" s="24"/>
      <c r="O9" s="24"/>
      <c r="P9" s="24"/>
      <c r="Q9" s="24"/>
      <c r="R9" s="24"/>
      <c r="S9" s="24"/>
      <c r="T9" s="25" t="s">
        <v>8</v>
      </c>
      <c r="U9" s="24"/>
      <c r="V9" s="25" t="s">
        <v>9</v>
      </c>
      <c r="W9" s="24"/>
      <c r="X9" s="24"/>
      <c r="Y9" s="24"/>
      <c r="Z9" s="26"/>
      <c r="AA9" s="26"/>
      <c r="AB9" s="26"/>
      <c r="AC9" s="27"/>
      <c r="AD9" s="28"/>
    </row>
    <row r="10" spans="1:41" x14ac:dyDescent="0.3">
      <c r="A10" s="29" t="s">
        <v>1</v>
      </c>
      <c r="B10" s="29" t="s">
        <v>10</v>
      </c>
      <c r="C10" s="29" t="s">
        <v>11</v>
      </c>
      <c r="D10" s="30" t="s">
        <v>12</v>
      </c>
      <c r="E10" s="31" t="s">
        <v>13</v>
      </c>
      <c r="F10" s="32" t="s">
        <v>14</v>
      </c>
      <c r="G10" s="33" t="s">
        <v>15</v>
      </c>
      <c r="H10" s="33" t="s">
        <v>16</v>
      </c>
      <c r="I10" s="29" t="s">
        <v>17</v>
      </c>
      <c r="J10" s="33" t="s">
        <v>18</v>
      </c>
      <c r="K10" s="33" t="s">
        <v>19</v>
      </c>
      <c r="L10" s="33" t="s">
        <v>20</v>
      </c>
      <c r="M10" s="33" t="s">
        <v>21</v>
      </c>
      <c r="N10" s="33" t="s">
        <v>22</v>
      </c>
      <c r="O10" s="33" t="s">
        <v>23</v>
      </c>
      <c r="P10" s="33" t="s">
        <v>24</v>
      </c>
      <c r="Q10" s="33" t="s">
        <v>25</v>
      </c>
      <c r="R10" s="33" t="s">
        <v>26</v>
      </c>
      <c r="S10" s="33" t="s">
        <v>27</v>
      </c>
      <c r="T10" s="33" t="s">
        <v>28</v>
      </c>
      <c r="U10" s="33" t="s">
        <v>29</v>
      </c>
      <c r="V10" s="33" t="s">
        <v>30</v>
      </c>
      <c r="W10" s="33" t="s">
        <v>31</v>
      </c>
      <c r="X10" s="33" t="s">
        <v>32</v>
      </c>
      <c r="Y10" s="34" t="s">
        <v>33</v>
      </c>
      <c r="Z10" s="35" t="s">
        <v>34</v>
      </c>
      <c r="AA10" s="35" t="s">
        <v>35</v>
      </c>
      <c r="AB10" s="35" t="s">
        <v>36</v>
      </c>
      <c r="AC10" s="35" t="s">
        <v>37</v>
      </c>
      <c r="AD10" s="36" t="s">
        <v>1</v>
      </c>
      <c r="AH10"/>
      <c r="AI10"/>
      <c r="AJ10"/>
      <c r="AK10"/>
      <c r="AL10"/>
      <c r="AM10"/>
      <c r="AN10"/>
      <c r="AO10"/>
    </row>
    <row r="11" spans="1:41" ht="5.4" customHeight="1" x14ac:dyDescent="0.3">
      <c r="A11" s="29"/>
      <c r="B11" s="37" t="s">
        <v>38</v>
      </c>
      <c r="C11" s="37"/>
      <c r="D11" s="30" t="s">
        <v>39</v>
      </c>
      <c r="E11" s="31"/>
      <c r="F11" s="32"/>
      <c r="G11" s="33"/>
      <c r="H11" s="33"/>
      <c r="I11" s="29"/>
      <c r="J11" s="33"/>
      <c r="K11" s="33"/>
      <c r="L11" s="33"/>
      <c r="M11" s="33"/>
      <c r="N11" s="33"/>
      <c r="O11" s="33"/>
      <c r="P11" s="33"/>
      <c r="Q11" s="33"/>
      <c r="R11" s="33"/>
      <c r="S11" s="33"/>
      <c r="T11" s="33"/>
      <c r="U11" s="33"/>
      <c r="V11" s="33"/>
      <c r="W11" s="33"/>
      <c r="X11" s="33"/>
      <c r="Y11" s="34"/>
      <c r="Z11" s="38"/>
      <c r="AA11" s="38"/>
      <c r="AB11" s="38"/>
      <c r="AC11" s="38"/>
      <c r="AD11" s="36"/>
      <c r="AH11"/>
      <c r="AI11"/>
      <c r="AJ11"/>
      <c r="AK11"/>
      <c r="AL11"/>
      <c r="AM11"/>
      <c r="AN11"/>
      <c r="AO11"/>
    </row>
    <row r="12" spans="1:41" ht="12" customHeight="1" x14ac:dyDescent="0.3">
      <c r="A12" s="39">
        <v>1</v>
      </c>
      <c r="B12" s="40">
        <v>30377</v>
      </c>
      <c r="C12" s="40">
        <v>29830</v>
      </c>
      <c r="D12" s="41">
        <f t="shared" ref="D12:E42" si="0">B12/12*13*$AC$44/100</f>
        <v>40755.560254499993</v>
      </c>
      <c r="E12" s="41">
        <f>C12/12*13*$AC$44/100</f>
        <v>40021.673054999999</v>
      </c>
      <c r="F12" s="117">
        <f>SUM(E12*0.895)</f>
        <v>35819.397384224998</v>
      </c>
      <c r="G12" s="118">
        <f>SUM(E12*0.93)</f>
        <v>37220.155941149998</v>
      </c>
      <c r="H12" s="118">
        <f>SUM(E12*0.965)</f>
        <v>38620.914498074999</v>
      </c>
      <c r="I12" s="119">
        <f>E12</f>
        <v>40021.673054999999</v>
      </c>
      <c r="J12" s="120">
        <f>SUM(E12*1.035)</f>
        <v>41422.431611924992</v>
      </c>
      <c r="K12" s="41">
        <f>SUM(E12*1.07)</f>
        <v>42823.19016885</v>
      </c>
      <c r="L12" s="41">
        <f>SUM(E12*1.105)</f>
        <v>44223.948725775001</v>
      </c>
      <c r="M12" s="42">
        <f>SUM(E12*1.14)</f>
        <v>45624.707282699994</v>
      </c>
      <c r="N12" s="42">
        <f>SUM(E12*1.175)</f>
        <v>47025.465839625002</v>
      </c>
      <c r="O12" s="42">
        <f>SUM(E12*1.21)</f>
        <v>48426.224396549995</v>
      </c>
      <c r="P12" s="42">
        <f>SUM(E12*1.245)</f>
        <v>49826.982953475002</v>
      </c>
      <c r="Q12" s="41">
        <f>SUM(E12*1.28)</f>
        <v>51227.741510400003</v>
      </c>
      <c r="R12" s="41">
        <f>SUM(E12*1.315)</f>
        <v>52628.500067324996</v>
      </c>
      <c r="S12" s="41">
        <f>SUM(E12*1.35)</f>
        <v>54029.258624250004</v>
      </c>
      <c r="T12" s="41">
        <f>SUM(E12*1.375)</f>
        <v>55029.800450625</v>
      </c>
      <c r="U12" s="41">
        <f>SUM(E12*1.4)</f>
        <v>56030.342276999996</v>
      </c>
      <c r="V12" s="41">
        <f>SUM(E12*1.4125)</f>
        <v>56530.613190187505</v>
      </c>
      <c r="W12" s="41">
        <f>SUM(E12*1.425)</f>
        <v>57030.884103375</v>
      </c>
      <c r="X12" s="41">
        <f>SUM(E12*1.4375)</f>
        <v>57531.155016562501</v>
      </c>
      <c r="Y12" s="43">
        <f>SUM($E12*1.45)</f>
        <v>58031.425929749996</v>
      </c>
      <c r="Z12" s="44">
        <f>SUM($E12*1.4625)</f>
        <v>58531.696842937497</v>
      </c>
      <c r="AA12" s="44">
        <f>SUM($E12*1.475)</f>
        <v>59031.967756124999</v>
      </c>
      <c r="AB12" s="44">
        <f>SUM($E12*1.4875)</f>
        <v>59532.238669312501</v>
      </c>
      <c r="AC12" s="44">
        <f>SUM($E12*1.5)</f>
        <v>60032.509582500003</v>
      </c>
      <c r="AD12" s="45">
        <v>1</v>
      </c>
      <c r="AH12"/>
      <c r="AI12"/>
      <c r="AJ12"/>
      <c r="AK12"/>
      <c r="AL12"/>
      <c r="AM12"/>
      <c r="AN12"/>
      <c r="AO12"/>
    </row>
    <row r="13" spans="1:41" ht="12" customHeight="1" x14ac:dyDescent="0.3">
      <c r="A13" s="46">
        <v>2</v>
      </c>
      <c r="B13" s="40">
        <v>31385</v>
      </c>
      <c r="C13" s="40">
        <v>30820</v>
      </c>
      <c r="D13" s="41">
        <f t="shared" si="0"/>
        <v>42107.952022500001</v>
      </c>
      <c r="E13" s="41">
        <f t="shared" si="0"/>
        <v>41349.914970000005</v>
      </c>
      <c r="F13" s="117">
        <f t="shared" ref="F13:F42" si="1">SUM(E13*0.895)</f>
        <v>37008.173898150002</v>
      </c>
      <c r="G13" s="118">
        <f t="shared" ref="G13:G41" si="2">SUM(E13*0.93)</f>
        <v>38455.420922100006</v>
      </c>
      <c r="H13" s="118">
        <f t="shared" ref="H13:H41" si="3">SUM(E13*0.965)</f>
        <v>39902.667946050002</v>
      </c>
      <c r="I13" s="121">
        <f t="shared" ref="I13:I41" si="4">E13</f>
        <v>41349.914970000005</v>
      </c>
      <c r="J13" s="41">
        <f t="shared" ref="J13:J41" si="5">SUM(E13*1.035)</f>
        <v>42797.161993950001</v>
      </c>
      <c r="K13" s="41">
        <f t="shared" ref="K13:K41" si="6">SUM(E13*1.07)</f>
        <v>44244.409017900005</v>
      </c>
      <c r="L13" s="42">
        <f t="shared" ref="L13:L41" si="7">SUM(E13*1.105)</f>
        <v>45691.656041850008</v>
      </c>
      <c r="M13" s="42">
        <f t="shared" ref="M13:M41" si="8">SUM(E13*1.14)</f>
        <v>47138.903065800005</v>
      </c>
      <c r="N13" s="42">
        <f t="shared" ref="N13:N41" si="9">SUM(E13*1.175)</f>
        <v>48586.150089750008</v>
      </c>
      <c r="O13" s="42">
        <f t="shared" ref="O13:O41" si="10">SUM(E13*1.21)</f>
        <v>50033.397113700004</v>
      </c>
      <c r="P13" s="42">
        <f t="shared" ref="P13:P41" si="11">SUM(E13*1.245)</f>
        <v>51480.644137650008</v>
      </c>
      <c r="Q13" s="41">
        <f t="shared" ref="Q13:Q41" si="12">SUM(E13*1.28)</f>
        <v>52927.891161600011</v>
      </c>
      <c r="R13" s="41">
        <f t="shared" ref="R13:R41" si="13">SUM(E13*1.315)</f>
        <v>54375.138185550008</v>
      </c>
      <c r="S13" s="41">
        <f t="shared" ref="S13:S41" si="14">SUM(E13*1.35)</f>
        <v>55822.385209500011</v>
      </c>
      <c r="T13" s="41">
        <f t="shared" ref="T13:T41" si="15">SUM(E13*1.375)</f>
        <v>56856.133083750006</v>
      </c>
      <c r="U13" s="41">
        <f>SUM(E13*1.4)</f>
        <v>57889.880958000002</v>
      </c>
      <c r="V13" s="41">
        <f t="shared" ref="V13:V42" si="16">SUM(E13*1.4125)</f>
        <v>58406.754895125014</v>
      </c>
      <c r="W13" s="41">
        <f t="shared" ref="W13:W42" si="17">SUM(E13*1.425)</f>
        <v>58923.628832250011</v>
      </c>
      <c r="X13" s="41">
        <f t="shared" ref="X13:X42" si="18">SUM(E13*1.4375)</f>
        <v>59440.502769375009</v>
      </c>
      <c r="Y13" s="43">
        <f t="shared" ref="Y13:Y42" si="19">SUM($E13*1.45)</f>
        <v>59957.376706500007</v>
      </c>
      <c r="Z13" s="44">
        <f t="shared" ref="Z13:Z42" si="20">SUM($E13*1.4625)</f>
        <v>60474.250643625004</v>
      </c>
      <c r="AA13" s="44">
        <f t="shared" ref="AA13:AA42" si="21">SUM($E13*1.475)</f>
        <v>60991.124580750009</v>
      </c>
      <c r="AB13" s="44">
        <f t="shared" ref="AB13:AB42" si="22">SUM($E13*1.4875)</f>
        <v>61507.998517875007</v>
      </c>
      <c r="AC13" s="44">
        <f t="shared" ref="AC13:AC42" si="23">SUM($E13*1.5)</f>
        <v>62024.872455000004</v>
      </c>
      <c r="AD13" s="45">
        <v>2</v>
      </c>
      <c r="AH13"/>
      <c r="AI13"/>
      <c r="AJ13"/>
      <c r="AK13"/>
      <c r="AL13"/>
      <c r="AM13"/>
      <c r="AN13"/>
      <c r="AO13"/>
    </row>
    <row r="14" spans="1:41" ht="12" customHeight="1" x14ac:dyDescent="0.3">
      <c r="A14" s="46">
        <v>3</v>
      </c>
      <c r="B14" s="40">
        <v>32502</v>
      </c>
      <c r="C14" s="40">
        <v>31917</v>
      </c>
      <c r="D14" s="41">
        <f t="shared" si="0"/>
        <v>43606.584566999998</v>
      </c>
      <c r="E14" s="41">
        <f t="shared" si="0"/>
        <v>42821.714344499997</v>
      </c>
      <c r="F14" s="117">
        <f t="shared" si="1"/>
        <v>38325.434338327497</v>
      </c>
      <c r="G14" s="118">
        <f t="shared" si="2"/>
        <v>39824.194340385002</v>
      </c>
      <c r="H14" s="120">
        <f t="shared" si="3"/>
        <v>41322.954342442492</v>
      </c>
      <c r="I14" s="40">
        <f t="shared" si="4"/>
        <v>42821.714344499997</v>
      </c>
      <c r="J14" s="41">
        <f t="shared" si="5"/>
        <v>44320.474346557494</v>
      </c>
      <c r="K14" s="42">
        <f t="shared" si="6"/>
        <v>45819.234348614998</v>
      </c>
      <c r="L14" s="42">
        <f t="shared" si="7"/>
        <v>47317.994350672496</v>
      </c>
      <c r="M14" s="42">
        <f t="shared" si="8"/>
        <v>48816.754352729993</v>
      </c>
      <c r="N14" s="42">
        <f t="shared" si="9"/>
        <v>50315.514354787498</v>
      </c>
      <c r="O14" s="42">
        <f t="shared" si="10"/>
        <v>51814.274356844995</v>
      </c>
      <c r="P14" s="42">
        <f t="shared" si="11"/>
        <v>53313.0343589025</v>
      </c>
      <c r="Q14" s="41">
        <f t="shared" si="12"/>
        <v>54811.794360959997</v>
      </c>
      <c r="R14" s="41">
        <f t="shared" si="13"/>
        <v>56310.554363017494</v>
      </c>
      <c r="S14" s="41">
        <f t="shared" si="14"/>
        <v>57809.314365074999</v>
      </c>
      <c r="T14" s="41">
        <f t="shared" si="15"/>
        <v>58879.857223687497</v>
      </c>
      <c r="U14" s="41">
        <f t="shared" ref="U14:U41" si="24">SUM(E14*1.4)</f>
        <v>59950.400082299988</v>
      </c>
      <c r="V14" s="41">
        <f t="shared" si="16"/>
        <v>60485.671511606248</v>
      </c>
      <c r="W14" s="41">
        <f t="shared" si="17"/>
        <v>61020.9429409125</v>
      </c>
      <c r="X14" s="41">
        <f t="shared" si="18"/>
        <v>61556.214370218746</v>
      </c>
      <c r="Y14" s="43">
        <f t="shared" si="19"/>
        <v>62091.485799524991</v>
      </c>
      <c r="Z14" s="44">
        <f t="shared" si="20"/>
        <v>62626.757228831244</v>
      </c>
      <c r="AA14" s="44">
        <f t="shared" si="21"/>
        <v>63162.028658137497</v>
      </c>
      <c r="AB14" s="44">
        <f t="shared" si="22"/>
        <v>63697.300087443749</v>
      </c>
      <c r="AC14" s="44">
        <f t="shared" si="23"/>
        <v>64232.571516749995</v>
      </c>
      <c r="AD14" s="45">
        <v>3</v>
      </c>
      <c r="AH14"/>
      <c r="AI14"/>
      <c r="AJ14"/>
      <c r="AK14"/>
      <c r="AL14"/>
      <c r="AM14"/>
      <c r="AN14"/>
      <c r="AO14"/>
    </row>
    <row r="15" spans="1:41" ht="12" customHeight="1" x14ac:dyDescent="0.3">
      <c r="A15" s="46">
        <v>4</v>
      </c>
      <c r="B15" s="40">
        <v>33730</v>
      </c>
      <c r="C15" s="40">
        <v>33123</v>
      </c>
      <c r="D15" s="41">
        <f t="shared" si="0"/>
        <v>45254.141205</v>
      </c>
      <c r="E15" s="41">
        <f t="shared" si="0"/>
        <v>44439.754495499998</v>
      </c>
      <c r="F15" s="117">
        <f t="shared" si="1"/>
        <v>39773.5802734725</v>
      </c>
      <c r="G15" s="120">
        <f t="shared" si="2"/>
        <v>41328.971680814997</v>
      </c>
      <c r="H15" s="41">
        <f t="shared" si="3"/>
        <v>42884.363088157494</v>
      </c>
      <c r="I15" s="40">
        <f t="shared" si="4"/>
        <v>44439.754495499998</v>
      </c>
      <c r="J15" s="42">
        <f t="shared" si="5"/>
        <v>45995.145902842494</v>
      </c>
      <c r="K15" s="42">
        <f t="shared" si="6"/>
        <v>47550.537310184998</v>
      </c>
      <c r="L15" s="42">
        <f t="shared" si="7"/>
        <v>49105.928717527495</v>
      </c>
      <c r="M15" s="42">
        <f t="shared" si="8"/>
        <v>50661.320124869992</v>
      </c>
      <c r="N15" s="42">
        <f t="shared" si="9"/>
        <v>52216.711532212496</v>
      </c>
      <c r="O15" s="42">
        <f t="shared" si="10"/>
        <v>53772.102939554992</v>
      </c>
      <c r="P15" s="42">
        <f t="shared" si="11"/>
        <v>55327.494346897503</v>
      </c>
      <c r="Q15" s="41">
        <f t="shared" si="12"/>
        <v>56882.88575424</v>
      </c>
      <c r="R15" s="41">
        <f t="shared" si="13"/>
        <v>58438.277161582497</v>
      </c>
      <c r="S15" s="41">
        <f t="shared" si="14"/>
        <v>59993.668568925001</v>
      </c>
      <c r="T15" s="41">
        <f t="shared" si="15"/>
        <v>61104.662431312499</v>
      </c>
      <c r="U15" s="41">
        <f t="shared" si="24"/>
        <v>62215.656293699991</v>
      </c>
      <c r="V15" s="41">
        <f t="shared" si="16"/>
        <v>62771.153224893751</v>
      </c>
      <c r="W15" s="41">
        <f t="shared" si="17"/>
        <v>63326.650156087497</v>
      </c>
      <c r="X15" s="41">
        <f t="shared" si="18"/>
        <v>63882.14708728125</v>
      </c>
      <c r="Y15" s="43">
        <f t="shared" si="19"/>
        <v>64437.644018474995</v>
      </c>
      <c r="Z15" s="44">
        <f t="shared" si="20"/>
        <v>64993.140949668741</v>
      </c>
      <c r="AA15" s="44">
        <f t="shared" si="21"/>
        <v>65548.637880862501</v>
      </c>
      <c r="AB15" s="44">
        <f t="shared" si="22"/>
        <v>66104.134812056247</v>
      </c>
      <c r="AC15" s="44">
        <f t="shared" si="23"/>
        <v>66659.631743249993</v>
      </c>
      <c r="AD15" s="45">
        <v>4</v>
      </c>
      <c r="AH15"/>
      <c r="AI15"/>
      <c r="AJ15"/>
      <c r="AK15"/>
      <c r="AL15"/>
      <c r="AM15"/>
      <c r="AN15"/>
      <c r="AO15"/>
    </row>
    <row r="16" spans="1:41" ht="12" customHeight="1" x14ac:dyDescent="0.3">
      <c r="A16" s="46">
        <v>5</v>
      </c>
      <c r="B16" s="40">
        <v>35073</v>
      </c>
      <c r="C16" s="40">
        <v>34442</v>
      </c>
      <c r="D16" s="41">
        <f t="shared" si="0"/>
        <v>47055.988570499998</v>
      </c>
      <c r="E16" s="41">
        <f t="shared" si="0"/>
        <v>46209.402056999999</v>
      </c>
      <c r="F16" s="119">
        <f t="shared" si="1"/>
        <v>41357.414841015001</v>
      </c>
      <c r="G16" s="41">
        <f t="shared" si="2"/>
        <v>42974.743913010003</v>
      </c>
      <c r="H16" s="41">
        <f t="shared" si="3"/>
        <v>44592.072985004997</v>
      </c>
      <c r="I16" s="47">
        <f t="shared" si="4"/>
        <v>46209.402056999999</v>
      </c>
      <c r="J16" s="42">
        <f t="shared" si="5"/>
        <v>47826.731128994994</v>
      </c>
      <c r="K16" s="42">
        <f t="shared" si="6"/>
        <v>49444.060200990003</v>
      </c>
      <c r="L16" s="42">
        <f t="shared" si="7"/>
        <v>51061.389272984998</v>
      </c>
      <c r="M16" s="42">
        <f t="shared" si="8"/>
        <v>52678.718344979992</v>
      </c>
      <c r="N16" s="42">
        <f t="shared" si="9"/>
        <v>54296.047416975001</v>
      </c>
      <c r="O16" s="42">
        <f t="shared" si="10"/>
        <v>55913.376488969996</v>
      </c>
      <c r="P16" s="42">
        <f t="shared" si="11"/>
        <v>57530.705560965005</v>
      </c>
      <c r="Q16" s="41">
        <f t="shared" si="12"/>
        <v>59148.03463296</v>
      </c>
      <c r="R16" s="41">
        <f t="shared" si="13"/>
        <v>60765.363704954994</v>
      </c>
      <c r="S16" s="41">
        <f t="shared" si="14"/>
        <v>62382.692776950003</v>
      </c>
      <c r="T16" s="41">
        <f t="shared" si="15"/>
        <v>63537.927828375003</v>
      </c>
      <c r="U16" s="41">
        <f t="shared" si="24"/>
        <v>64693.162879799995</v>
      </c>
      <c r="V16" s="41">
        <f t="shared" si="16"/>
        <v>65270.780405512502</v>
      </c>
      <c r="W16" s="41">
        <f t="shared" si="17"/>
        <v>65848.397931225001</v>
      </c>
      <c r="X16" s="41">
        <f t="shared" si="18"/>
        <v>66426.015456937501</v>
      </c>
      <c r="Y16" s="43">
        <f t="shared" si="19"/>
        <v>67003.63298265</v>
      </c>
      <c r="Z16" s="44">
        <f t="shared" si="20"/>
        <v>67581.2505083625</v>
      </c>
      <c r="AA16" s="44">
        <f t="shared" si="21"/>
        <v>68158.868034075</v>
      </c>
      <c r="AB16" s="44">
        <f t="shared" si="22"/>
        <v>68736.485559787499</v>
      </c>
      <c r="AC16" s="44">
        <f t="shared" si="23"/>
        <v>69314.103085499999</v>
      </c>
      <c r="AD16" s="45">
        <v>5</v>
      </c>
      <c r="AH16"/>
      <c r="AI16"/>
      <c r="AJ16"/>
      <c r="AK16"/>
      <c r="AL16"/>
      <c r="AM16"/>
      <c r="AN16"/>
      <c r="AO16"/>
    </row>
    <row r="17" spans="1:41" ht="12" customHeight="1" x14ac:dyDescent="0.3">
      <c r="A17" s="46">
        <v>6</v>
      </c>
      <c r="B17" s="40">
        <v>36516</v>
      </c>
      <c r="C17" s="40">
        <v>35859</v>
      </c>
      <c r="D17" s="41">
        <f t="shared" si="0"/>
        <v>48992.001786000001</v>
      </c>
      <c r="E17" s="41">
        <f t="shared" si="0"/>
        <v>48110.532151499996</v>
      </c>
      <c r="F17" s="40">
        <f t="shared" si="1"/>
        <v>43058.926275592494</v>
      </c>
      <c r="G17" s="41">
        <f t="shared" si="2"/>
        <v>44742.794900895002</v>
      </c>
      <c r="H17" s="42">
        <f t="shared" si="3"/>
        <v>46426.663526197495</v>
      </c>
      <c r="I17" s="47">
        <f t="shared" si="4"/>
        <v>48110.532151499996</v>
      </c>
      <c r="J17" s="42">
        <f t="shared" si="5"/>
        <v>49794.400776802489</v>
      </c>
      <c r="K17" s="42">
        <f t="shared" si="6"/>
        <v>51478.269402104997</v>
      </c>
      <c r="L17" s="42">
        <f t="shared" si="7"/>
        <v>53162.138027407498</v>
      </c>
      <c r="M17" s="42">
        <f>SUM(E17*1.14)</f>
        <v>54846.006652709992</v>
      </c>
      <c r="N17" s="42">
        <f t="shared" si="9"/>
        <v>56529.8752780125</v>
      </c>
      <c r="O17" s="42">
        <f t="shared" si="10"/>
        <v>58213.743903314993</v>
      </c>
      <c r="P17" s="42">
        <f t="shared" si="11"/>
        <v>59897.612528617501</v>
      </c>
      <c r="Q17" s="41">
        <f t="shared" si="12"/>
        <v>61581.481153919995</v>
      </c>
      <c r="R17" s="41">
        <f t="shared" si="13"/>
        <v>63265.349779222495</v>
      </c>
      <c r="S17" s="41">
        <f t="shared" si="14"/>
        <v>64949.218404524996</v>
      </c>
      <c r="T17" s="41">
        <f t="shared" si="15"/>
        <v>66151.981708312494</v>
      </c>
      <c r="U17" s="41">
        <f t="shared" si="24"/>
        <v>67354.745012099986</v>
      </c>
      <c r="V17" s="41">
        <f t="shared" si="16"/>
        <v>67956.126663993753</v>
      </c>
      <c r="W17" s="41">
        <f t="shared" si="17"/>
        <v>68557.508315887491</v>
      </c>
      <c r="X17" s="41">
        <f t="shared" si="18"/>
        <v>69158.889967781244</v>
      </c>
      <c r="Y17" s="43">
        <f t="shared" si="19"/>
        <v>69760.271619674997</v>
      </c>
      <c r="Z17" s="44">
        <f t="shared" si="20"/>
        <v>70361.653271568735</v>
      </c>
      <c r="AA17" s="44">
        <f t="shared" si="21"/>
        <v>70963.034923462503</v>
      </c>
      <c r="AB17" s="44">
        <f t="shared" si="22"/>
        <v>71564.416575356241</v>
      </c>
      <c r="AC17" s="44">
        <f t="shared" si="23"/>
        <v>72165.798227249994</v>
      </c>
      <c r="AD17" s="45">
        <v>6</v>
      </c>
      <c r="AH17"/>
      <c r="AI17"/>
      <c r="AJ17"/>
      <c r="AK17"/>
      <c r="AL17"/>
      <c r="AM17"/>
      <c r="AN17"/>
      <c r="AO17"/>
    </row>
    <row r="18" spans="1:41" ht="12" customHeight="1" x14ac:dyDescent="0.3">
      <c r="A18" s="46">
        <v>7</v>
      </c>
      <c r="B18" s="40">
        <v>38119</v>
      </c>
      <c r="C18" s="40">
        <v>37433</v>
      </c>
      <c r="D18" s="41">
        <f t="shared" si="0"/>
        <v>51142.680361500003</v>
      </c>
      <c r="E18" s="41">
        <f t="shared" si="0"/>
        <v>50222.302630499995</v>
      </c>
      <c r="F18" s="40">
        <f t="shared" si="1"/>
        <v>44948.960854297497</v>
      </c>
      <c r="G18" s="42">
        <f t="shared" si="2"/>
        <v>46706.741446364998</v>
      </c>
      <c r="H18" s="42">
        <f t="shared" si="3"/>
        <v>48464.522038432493</v>
      </c>
      <c r="I18" s="47">
        <f t="shared" si="4"/>
        <v>50222.302630499995</v>
      </c>
      <c r="J18" s="42">
        <f t="shared" si="5"/>
        <v>51980.083222567489</v>
      </c>
      <c r="K18" s="42">
        <f t="shared" si="6"/>
        <v>53737.863814634999</v>
      </c>
      <c r="L18" s="42">
        <f t="shared" si="7"/>
        <v>55495.644406702493</v>
      </c>
      <c r="M18" s="42">
        <f t="shared" si="8"/>
        <v>57253.424998769988</v>
      </c>
      <c r="N18" s="42">
        <f t="shared" si="9"/>
        <v>59011.205590837497</v>
      </c>
      <c r="O18" s="42">
        <f t="shared" si="10"/>
        <v>60768.986182904991</v>
      </c>
      <c r="P18" s="42">
        <f t="shared" si="11"/>
        <v>62526.766774972501</v>
      </c>
      <c r="Q18" s="41">
        <f t="shared" si="12"/>
        <v>64284.547367039995</v>
      </c>
      <c r="R18" s="41">
        <f t="shared" si="13"/>
        <v>66042.327959107497</v>
      </c>
      <c r="S18" s="41">
        <f t="shared" si="14"/>
        <v>67800.108551174999</v>
      </c>
      <c r="T18" s="41">
        <f t="shared" si="15"/>
        <v>69055.6661169375</v>
      </c>
      <c r="U18" s="41">
        <f t="shared" si="24"/>
        <v>70311.223682699987</v>
      </c>
      <c r="V18" s="41">
        <f t="shared" si="16"/>
        <v>70939.002465581245</v>
      </c>
      <c r="W18" s="41">
        <f t="shared" si="17"/>
        <v>71566.781248462488</v>
      </c>
      <c r="X18" s="41">
        <f t="shared" si="18"/>
        <v>72194.560031343746</v>
      </c>
      <c r="Y18" s="43">
        <f t="shared" si="19"/>
        <v>72822.33881422499</v>
      </c>
      <c r="Z18" s="44">
        <f t="shared" si="20"/>
        <v>73450.117597106233</v>
      </c>
      <c r="AA18" s="44">
        <f t="shared" si="21"/>
        <v>74077.896379987491</v>
      </c>
      <c r="AB18" s="44">
        <f t="shared" si="22"/>
        <v>74705.675162868749</v>
      </c>
      <c r="AC18" s="44">
        <f t="shared" si="23"/>
        <v>75333.453945749992</v>
      </c>
      <c r="AD18" s="45">
        <v>7</v>
      </c>
      <c r="AH18"/>
      <c r="AI18"/>
      <c r="AJ18"/>
      <c r="AK18"/>
      <c r="AL18"/>
      <c r="AM18"/>
      <c r="AN18"/>
      <c r="AO18"/>
    </row>
    <row r="19" spans="1:41" ht="12" customHeight="1" x14ac:dyDescent="0.3">
      <c r="A19" s="46">
        <v>8</v>
      </c>
      <c r="B19" s="40">
        <v>39827</v>
      </c>
      <c r="C19" s="40">
        <v>39110</v>
      </c>
      <c r="D19" s="41">
        <f t="shared" si="0"/>
        <v>53434.233079499994</v>
      </c>
      <c r="E19" s="41">
        <f t="shared" si="0"/>
        <v>52472.263934999995</v>
      </c>
      <c r="F19" s="47">
        <f t="shared" si="1"/>
        <v>46962.676221824993</v>
      </c>
      <c r="G19" s="42">
        <f t="shared" si="2"/>
        <v>48799.205459550001</v>
      </c>
      <c r="H19" s="42">
        <f t="shared" si="3"/>
        <v>50635.734697274995</v>
      </c>
      <c r="I19" s="47">
        <f t="shared" si="4"/>
        <v>52472.263934999995</v>
      </c>
      <c r="J19" s="42">
        <f t="shared" si="5"/>
        <v>54308.793172724989</v>
      </c>
      <c r="K19" s="42">
        <f t="shared" si="6"/>
        <v>56145.322410449997</v>
      </c>
      <c r="L19" s="42">
        <f t="shared" si="7"/>
        <v>57981.851648174998</v>
      </c>
      <c r="M19" s="42">
        <f t="shared" si="8"/>
        <v>59818.380885899991</v>
      </c>
      <c r="N19" s="42">
        <f t="shared" si="9"/>
        <v>61654.910123624999</v>
      </c>
      <c r="O19" s="42">
        <f t="shared" si="10"/>
        <v>63491.439361349992</v>
      </c>
      <c r="P19" s="42">
        <f t="shared" si="11"/>
        <v>65327.968599075</v>
      </c>
      <c r="Q19" s="41">
        <f t="shared" si="12"/>
        <v>67164.497836800001</v>
      </c>
      <c r="R19" s="41">
        <f t="shared" si="13"/>
        <v>69001.027074524987</v>
      </c>
      <c r="S19" s="41">
        <f t="shared" si="14"/>
        <v>70837.556312250003</v>
      </c>
      <c r="T19" s="41">
        <f t="shared" si="15"/>
        <v>72149.362910625001</v>
      </c>
      <c r="U19" s="41">
        <f t="shared" si="24"/>
        <v>73461.169508999985</v>
      </c>
      <c r="V19" s="41">
        <f t="shared" si="16"/>
        <v>74117.072808187499</v>
      </c>
      <c r="W19" s="41">
        <f t="shared" si="17"/>
        <v>74772.976107374998</v>
      </c>
      <c r="X19" s="41">
        <f t="shared" si="18"/>
        <v>75428.879406562497</v>
      </c>
      <c r="Y19" s="43">
        <f t="shared" si="19"/>
        <v>76084.782705749996</v>
      </c>
      <c r="Z19" s="44">
        <f t="shared" si="20"/>
        <v>76740.686004937495</v>
      </c>
      <c r="AA19" s="44">
        <f t="shared" si="21"/>
        <v>77396.589304124995</v>
      </c>
      <c r="AB19" s="44">
        <f t="shared" si="22"/>
        <v>78052.492603312494</v>
      </c>
      <c r="AC19" s="44">
        <f t="shared" si="23"/>
        <v>78708.395902499993</v>
      </c>
      <c r="AD19" s="45">
        <v>8</v>
      </c>
      <c r="AH19"/>
      <c r="AI19"/>
      <c r="AJ19"/>
      <c r="AK19"/>
      <c r="AL19"/>
      <c r="AM19"/>
      <c r="AN19"/>
      <c r="AO19"/>
    </row>
    <row r="20" spans="1:41" ht="12" customHeight="1" x14ac:dyDescent="0.3">
      <c r="A20" s="46">
        <v>9</v>
      </c>
      <c r="B20" s="40">
        <v>41663</v>
      </c>
      <c r="C20" s="40">
        <v>40913</v>
      </c>
      <c r="D20" s="41">
        <f t="shared" si="0"/>
        <v>55897.518085499993</v>
      </c>
      <c r="E20" s="41">
        <f t="shared" si="0"/>
        <v>54891.2742105</v>
      </c>
      <c r="F20" s="40">
        <f t="shared" si="1"/>
        <v>49127.690418397498</v>
      </c>
      <c r="G20" s="41">
        <f t="shared" si="2"/>
        <v>51048.885015765001</v>
      </c>
      <c r="H20" s="41">
        <f t="shared" si="3"/>
        <v>52970.079613132497</v>
      </c>
      <c r="I20" s="40">
        <f t="shared" si="4"/>
        <v>54891.2742105</v>
      </c>
      <c r="J20" s="41">
        <f t="shared" si="5"/>
        <v>56812.468807867495</v>
      </c>
      <c r="K20" s="41">
        <f t="shared" si="6"/>
        <v>58733.663405235005</v>
      </c>
      <c r="L20" s="41">
        <f t="shared" si="7"/>
        <v>60654.858002602501</v>
      </c>
      <c r="M20" s="41">
        <f t="shared" si="8"/>
        <v>62576.052599969997</v>
      </c>
      <c r="N20" s="41">
        <f t="shared" si="9"/>
        <v>64497.2471973375</v>
      </c>
      <c r="O20" s="41">
        <f t="shared" si="10"/>
        <v>66418.441794704995</v>
      </c>
      <c r="P20" s="41">
        <f t="shared" si="11"/>
        <v>68339.636392072513</v>
      </c>
      <c r="Q20" s="41">
        <f t="shared" si="12"/>
        <v>70260.830989440001</v>
      </c>
      <c r="R20" s="41">
        <f t="shared" si="13"/>
        <v>72182.025586807504</v>
      </c>
      <c r="S20" s="41">
        <f t="shared" si="14"/>
        <v>74103.220184175007</v>
      </c>
      <c r="T20" s="41">
        <f t="shared" si="15"/>
        <v>75475.502039437502</v>
      </c>
      <c r="U20" s="41">
        <f t="shared" si="24"/>
        <v>76847.783894699998</v>
      </c>
      <c r="V20" s="41">
        <f t="shared" si="16"/>
        <v>77533.924822331261</v>
      </c>
      <c r="W20" s="41">
        <f t="shared" si="17"/>
        <v>78220.065749962509</v>
      </c>
      <c r="X20" s="41">
        <f t="shared" si="18"/>
        <v>78906.206677593756</v>
      </c>
      <c r="Y20" s="43">
        <f t="shared" si="19"/>
        <v>79592.347605225004</v>
      </c>
      <c r="Z20" s="44">
        <f t="shared" si="20"/>
        <v>80278.488532856238</v>
      </c>
      <c r="AA20" s="44">
        <f t="shared" si="21"/>
        <v>80964.6294604875</v>
      </c>
      <c r="AB20" s="44">
        <f t="shared" si="22"/>
        <v>81650.770388118748</v>
      </c>
      <c r="AC20" s="44">
        <f t="shared" si="23"/>
        <v>82336.911315749996</v>
      </c>
      <c r="AD20" s="45">
        <v>9</v>
      </c>
      <c r="AH20"/>
      <c r="AI20"/>
      <c r="AJ20"/>
      <c r="AK20"/>
      <c r="AL20"/>
      <c r="AM20"/>
      <c r="AN20"/>
      <c r="AO20"/>
    </row>
    <row r="21" spans="1:41" ht="12" customHeight="1" x14ac:dyDescent="0.3">
      <c r="A21" s="46">
        <v>10</v>
      </c>
      <c r="B21" s="40">
        <v>43630</v>
      </c>
      <c r="C21" s="40">
        <v>42845</v>
      </c>
      <c r="D21" s="41">
        <f t="shared" si="0"/>
        <v>58536.560355000001</v>
      </c>
      <c r="E21" s="41">
        <f t="shared" si="0"/>
        <v>57483.358432499997</v>
      </c>
      <c r="F21" s="40">
        <f t="shared" si="1"/>
        <v>51447.605797087497</v>
      </c>
      <c r="G21" s="41">
        <f t="shared" si="2"/>
        <v>53459.523342225002</v>
      </c>
      <c r="H21" s="41">
        <f t="shared" si="3"/>
        <v>55471.440887362493</v>
      </c>
      <c r="I21" s="40">
        <f t="shared" si="4"/>
        <v>57483.358432499997</v>
      </c>
      <c r="J21" s="41">
        <f t="shared" si="5"/>
        <v>59495.275977637495</v>
      </c>
      <c r="K21" s="41">
        <f t="shared" si="6"/>
        <v>61507.193522775</v>
      </c>
      <c r="L21" s="41">
        <f t="shared" si="7"/>
        <v>63519.111067912498</v>
      </c>
      <c r="M21" s="41">
        <f t="shared" si="8"/>
        <v>65531.028613049988</v>
      </c>
      <c r="N21" s="41">
        <f t="shared" si="9"/>
        <v>67542.946158187493</v>
      </c>
      <c r="O21" s="41">
        <f t="shared" si="10"/>
        <v>69554.863703324998</v>
      </c>
      <c r="P21" s="41">
        <f t="shared" si="11"/>
        <v>71566.781248462503</v>
      </c>
      <c r="Q21" s="41">
        <f t="shared" si="12"/>
        <v>73578.698793599993</v>
      </c>
      <c r="R21" s="41">
        <f t="shared" si="13"/>
        <v>75590.616338737498</v>
      </c>
      <c r="S21" s="41">
        <f t="shared" si="14"/>
        <v>77602.533883875003</v>
      </c>
      <c r="T21" s="41">
        <f t="shared" si="15"/>
        <v>79039.617844687498</v>
      </c>
      <c r="U21" s="41">
        <f t="shared" si="24"/>
        <v>80476.701805499993</v>
      </c>
      <c r="V21" s="41">
        <f t="shared" si="16"/>
        <v>81195.243785906248</v>
      </c>
      <c r="W21" s="41">
        <f t="shared" si="17"/>
        <v>81913.785766312503</v>
      </c>
      <c r="X21" s="41">
        <f t="shared" si="18"/>
        <v>82632.327746718744</v>
      </c>
      <c r="Y21" s="43">
        <f t="shared" si="19"/>
        <v>83350.869727124998</v>
      </c>
      <c r="Z21" s="44">
        <f t="shared" si="20"/>
        <v>84069.411707531239</v>
      </c>
      <c r="AA21" s="44">
        <f t="shared" si="21"/>
        <v>84787.953687937508</v>
      </c>
      <c r="AB21" s="44">
        <f t="shared" si="22"/>
        <v>85506.495668343749</v>
      </c>
      <c r="AC21" s="44">
        <f t="shared" si="23"/>
        <v>86225.037648750003</v>
      </c>
      <c r="AD21" s="45">
        <v>10</v>
      </c>
      <c r="AH21"/>
      <c r="AI21"/>
      <c r="AJ21"/>
      <c r="AK21"/>
      <c r="AL21"/>
      <c r="AM21"/>
      <c r="AN21"/>
      <c r="AO21"/>
    </row>
    <row r="22" spans="1:41" ht="12" customHeight="1" x14ac:dyDescent="0.3">
      <c r="A22" s="46">
        <v>11</v>
      </c>
      <c r="B22" s="40">
        <v>45731</v>
      </c>
      <c r="C22" s="40">
        <v>44908</v>
      </c>
      <c r="D22" s="41">
        <f t="shared" si="0"/>
        <v>61355.384863499996</v>
      </c>
      <c r="E22" s="41">
        <f t="shared" si="0"/>
        <v>60251.199917999998</v>
      </c>
      <c r="F22" s="40">
        <f t="shared" si="1"/>
        <v>53924.823926609999</v>
      </c>
      <c r="G22" s="41">
        <f t="shared" si="2"/>
        <v>56033.615923739999</v>
      </c>
      <c r="H22" s="41">
        <f t="shared" si="3"/>
        <v>58142.407920869999</v>
      </c>
      <c r="I22" s="40">
        <f t="shared" si="4"/>
        <v>60251.199917999998</v>
      </c>
      <c r="J22" s="41">
        <f t="shared" si="5"/>
        <v>62359.991915129991</v>
      </c>
      <c r="K22" s="41">
        <f t="shared" si="6"/>
        <v>64468.783912260005</v>
      </c>
      <c r="L22" s="41">
        <f t="shared" si="7"/>
        <v>66577.575909389998</v>
      </c>
      <c r="M22" s="41">
        <f t="shared" si="8"/>
        <v>68686.367906519998</v>
      </c>
      <c r="N22" s="41">
        <f t="shared" si="9"/>
        <v>70795.159903649997</v>
      </c>
      <c r="O22" s="41">
        <f t="shared" si="10"/>
        <v>72903.951900779997</v>
      </c>
      <c r="P22" s="41">
        <f t="shared" si="11"/>
        <v>75012.743897910012</v>
      </c>
      <c r="Q22" s="41">
        <f t="shared" si="12"/>
        <v>77121.535895039997</v>
      </c>
      <c r="R22" s="41">
        <f t="shared" si="13"/>
        <v>79230.327892169997</v>
      </c>
      <c r="S22" s="41">
        <f t="shared" si="14"/>
        <v>81339.119889299996</v>
      </c>
      <c r="T22" s="41">
        <f t="shared" si="15"/>
        <v>82845.399887249994</v>
      </c>
      <c r="U22" s="41">
        <f t="shared" si="24"/>
        <v>84351.679885199992</v>
      </c>
      <c r="V22" s="41">
        <f t="shared" si="16"/>
        <v>85104.819884174998</v>
      </c>
      <c r="W22" s="41">
        <f t="shared" si="17"/>
        <v>85857.959883150004</v>
      </c>
      <c r="X22" s="41">
        <f t="shared" si="18"/>
        <v>86611.099882124996</v>
      </c>
      <c r="Y22" s="43">
        <f t="shared" si="19"/>
        <v>87364.239881100002</v>
      </c>
      <c r="Z22" s="44">
        <f t="shared" si="20"/>
        <v>88117.379880074994</v>
      </c>
      <c r="AA22" s="44">
        <f t="shared" si="21"/>
        <v>88870.51987905</v>
      </c>
      <c r="AB22" s="44">
        <f t="shared" si="22"/>
        <v>89623.659878025006</v>
      </c>
      <c r="AC22" s="44">
        <f t="shared" si="23"/>
        <v>90376.799876999998</v>
      </c>
      <c r="AD22" s="45">
        <v>11</v>
      </c>
      <c r="AH22"/>
      <c r="AI22"/>
      <c r="AJ22"/>
      <c r="AK22"/>
      <c r="AL22"/>
      <c r="AM22"/>
      <c r="AN22"/>
      <c r="AO22"/>
    </row>
    <row r="23" spans="1:41" ht="12" customHeight="1" x14ac:dyDescent="0.3">
      <c r="A23" s="46">
        <v>12</v>
      </c>
      <c r="B23" s="40">
        <v>47966</v>
      </c>
      <c r="C23" s="40">
        <v>47103</v>
      </c>
      <c r="D23" s="41">
        <f t="shared" si="0"/>
        <v>64353.99161099999</v>
      </c>
      <c r="E23" s="41">
        <f t="shared" si="0"/>
        <v>63196.140325499997</v>
      </c>
      <c r="F23" s="40">
        <f t="shared" si="1"/>
        <v>56560.545591322501</v>
      </c>
      <c r="G23" s="41">
        <f t="shared" si="2"/>
        <v>58772.410502715</v>
      </c>
      <c r="H23" s="41">
        <f t="shared" si="3"/>
        <v>60984.275414107498</v>
      </c>
      <c r="I23" s="40">
        <f t="shared" si="4"/>
        <v>63196.140325499997</v>
      </c>
      <c r="J23" s="41">
        <f t="shared" si="5"/>
        <v>65408.005236892495</v>
      </c>
      <c r="K23" s="41">
        <f t="shared" si="6"/>
        <v>67619.870148285001</v>
      </c>
      <c r="L23" s="41">
        <f t="shared" si="7"/>
        <v>69831.735059677492</v>
      </c>
      <c r="M23" s="41">
        <f t="shared" si="8"/>
        <v>72043.599971069983</v>
      </c>
      <c r="N23" s="41">
        <f t="shared" si="9"/>
        <v>74255.464882462504</v>
      </c>
      <c r="O23" s="41">
        <f t="shared" si="10"/>
        <v>76467.329793854995</v>
      </c>
      <c r="P23" s="41">
        <f t="shared" si="11"/>
        <v>78679.194705247501</v>
      </c>
      <c r="Q23" s="41">
        <f t="shared" si="12"/>
        <v>80891.059616639992</v>
      </c>
      <c r="R23" s="41">
        <f t="shared" si="13"/>
        <v>83102.924528032498</v>
      </c>
      <c r="S23" s="41">
        <f t="shared" si="14"/>
        <v>85314.789439425003</v>
      </c>
      <c r="T23" s="41">
        <f t="shared" si="15"/>
        <v>86894.692947562493</v>
      </c>
      <c r="U23" s="41">
        <f t="shared" si="24"/>
        <v>88474.596455699997</v>
      </c>
      <c r="V23" s="41">
        <f t="shared" si="16"/>
        <v>89264.548209768749</v>
      </c>
      <c r="W23" s="41">
        <f t="shared" si="17"/>
        <v>90054.499963837501</v>
      </c>
      <c r="X23" s="41">
        <f t="shared" si="18"/>
        <v>90844.451717906239</v>
      </c>
      <c r="Y23" s="43">
        <f t="shared" si="19"/>
        <v>91634.403471974991</v>
      </c>
      <c r="Z23" s="44">
        <f t="shared" si="20"/>
        <v>92424.355226043743</v>
      </c>
      <c r="AA23" s="44">
        <f t="shared" si="21"/>
        <v>93214.306980112495</v>
      </c>
      <c r="AB23" s="44">
        <f t="shared" si="22"/>
        <v>94004.258734181247</v>
      </c>
      <c r="AC23" s="44">
        <f t="shared" si="23"/>
        <v>94794.210488249999</v>
      </c>
      <c r="AD23" s="45">
        <v>12</v>
      </c>
      <c r="AH23"/>
      <c r="AI23"/>
      <c r="AJ23"/>
      <c r="AK23"/>
      <c r="AL23"/>
      <c r="AM23"/>
      <c r="AN23"/>
      <c r="AO23"/>
    </row>
    <row r="24" spans="1:41" ht="12" customHeight="1" x14ac:dyDescent="0.3">
      <c r="A24" s="46">
        <v>13</v>
      </c>
      <c r="B24" s="40">
        <v>50342</v>
      </c>
      <c r="C24" s="40">
        <v>49436</v>
      </c>
      <c r="D24" s="41">
        <f t="shared" si="0"/>
        <v>67541.772207000002</v>
      </c>
      <c r="E24" s="41">
        <f t="shared" si="0"/>
        <v>66326.229606000008</v>
      </c>
      <c r="F24" s="40">
        <f t="shared" si="1"/>
        <v>59361.975497370011</v>
      </c>
      <c r="G24" s="41">
        <f t="shared" si="2"/>
        <v>61683.393533580012</v>
      </c>
      <c r="H24" s="41">
        <f t="shared" si="3"/>
        <v>64004.811569790007</v>
      </c>
      <c r="I24" s="40">
        <f t="shared" si="4"/>
        <v>66326.229606000008</v>
      </c>
      <c r="J24" s="41">
        <f t="shared" si="5"/>
        <v>68647.64764221001</v>
      </c>
      <c r="K24" s="41">
        <f t="shared" si="6"/>
        <v>70969.065678420011</v>
      </c>
      <c r="L24" s="41">
        <f t="shared" si="7"/>
        <v>73290.483714630012</v>
      </c>
      <c r="M24" s="41">
        <f t="shared" si="8"/>
        <v>75611.901750839999</v>
      </c>
      <c r="N24" s="41">
        <f t="shared" si="9"/>
        <v>77933.319787050015</v>
      </c>
      <c r="O24" s="41">
        <f t="shared" si="10"/>
        <v>80254.737823260002</v>
      </c>
      <c r="P24" s="41">
        <f t="shared" si="11"/>
        <v>82576.155859470018</v>
      </c>
      <c r="Q24" s="41">
        <f t="shared" si="12"/>
        <v>84897.573895680005</v>
      </c>
      <c r="R24" s="41">
        <f t="shared" si="13"/>
        <v>87218.991931890007</v>
      </c>
      <c r="S24" s="41">
        <f t="shared" si="14"/>
        <v>89540.409968100023</v>
      </c>
      <c r="T24" s="41">
        <f t="shared" si="15"/>
        <v>91198.565708250011</v>
      </c>
      <c r="U24" s="41">
        <f t="shared" si="24"/>
        <v>92856.7214484</v>
      </c>
      <c r="V24" s="41">
        <f t="shared" si="16"/>
        <v>93685.799318475023</v>
      </c>
      <c r="W24" s="41">
        <f t="shared" si="17"/>
        <v>94514.877188550017</v>
      </c>
      <c r="X24" s="41">
        <f t="shared" si="18"/>
        <v>95343.955058625012</v>
      </c>
      <c r="Y24" s="43">
        <f t="shared" si="19"/>
        <v>96173.032928700006</v>
      </c>
      <c r="Z24" s="44">
        <f t="shared" si="20"/>
        <v>97002.110798775</v>
      </c>
      <c r="AA24" s="44">
        <f t="shared" si="21"/>
        <v>97831.188668850024</v>
      </c>
      <c r="AB24" s="44">
        <f t="shared" si="22"/>
        <v>98660.266538925018</v>
      </c>
      <c r="AC24" s="44">
        <f t="shared" si="23"/>
        <v>99489.344409000012</v>
      </c>
      <c r="AD24" s="45">
        <v>13</v>
      </c>
      <c r="AH24"/>
      <c r="AI24"/>
      <c r="AJ24"/>
      <c r="AK24"/>
      <c r="AL24"/>
      <c r="AM24"/>
      <c r="AN24"/>
      <c r="AO24"/>
    </row>
    <row r="25" spans="1:41" ht="12" customHeight="1" x14ac:dyDescent="0.3">
      <c r="A25" s="46">
        <v>14</v>
      </c>
      <c r="B25" s="40">
        <v>52859</v>
      </c>
      <c r="C25" s="40">
        <v>51908</v>
      </c>
      <c r="D25" s="41">
        <f t="shared" si="0"/>
        <v>70918.726651500008</v>
      </c>
      <c r="E25" s="41">
        <f t="shared" si="0"/>
        <v>69642.809418000004</v>
      </c>
      <c r="F25" s="40">
        <f t="shared" si="1"/>
        <v>62330.314429110003</v>
      </c>
      <c r="G25" s="41">
        <f t="shared" si="2"/>
        <v>64767.812758740009</v>
      </c>
      <c r="H25" s="41">
        <f t="shared" si="3"/>
        <v>67205.311088369999</v>
      </c>
      <c r="I25" s="40">
        <f t="shared" si="4"/>
        <v>69642.809418000004</v>
      </c>
      <c r="J25" s="41">
        <f t="shared" si="5"/>
        <v>72080.307747629995</v>
      </c>
      <c r="K25" s="41">
        <f t="shared" si="6"/>
        <v>74517.806077260015</v>
      </c>
      <c r="L25" s="41">
        <f t="shared" si="7"/>
        <v>76955.304406890005</v>
      </c>
      <c r="M25" s="41">
        <f t="shared" si="8"/>
        <v>79392.802736519996</v>
      </c>
      <c r="N25" s="41">
        <f t="shared" si="9"/>
        <v>81830.301066150001</v>
      </c>
      <c r="O25" s="41">
        <f t="shared" si="10"/>
        <v>84267.799395780006</v>
      </c>
      <c r="P25" s="41">
        <f t="shared" si="11"/>
        <v>86705.297725410011</v>
      </c>
      <c r="Q25" s="41">
        <f t="shared" si="12"/>
        <v>89142.796055040002</v>
      </c>
      <c r="R25" s="41">
        <f t="shared" si="13"/>
        <v>91580.294384670007</v>
      </c>
      <c r="S25" s="41">
        <f t="shared" si="14"/>
        <v>94017.792714300012</v>
      </c>
      <c r="T25" s="41">
        <f t="shared" si="15"/>
        <v>95758.862949750008</v>
      </c>
      <c r="U25" s="41">
        <f t="shared" si="24"/>
        <v>97499.933185200003</v>
      </c>
      <c r="V25" s="41">
        <f t="shared" si="16"/>
        <v>98370.468302925015</v>
      </c>
      <c r="W25" s="41">
        <f t="shared" si="17"/>
        <v>99241.003420650013</v>
      </c>
      <c r="X25" s="41">
        <f t="shared" si="18"/>
        <v>100111.53853837501</v>
      </c>
      <c r="Y25" s="43">
        <f t="shared" si="19"/>
        <v>100982.07365610001</v>
      </c>
      <c r="Z25" s="44">
        <f t="shared" si="20"/>
        <v>101852.60877382501</v>
      </c>
      <c r="AA25" s="44">
        <f t="shared" si="21"/>
        <v>102723.14389155002</v>
      </c>
      <c r="AB25" s="44">
        <f t="shared" si="22"/>
        <v>103593.67900927502</v>
      </c>
      <c r="AC25" s="44">
        <f t="shared" si="23"/>
        <v>104464.21412700001</v>
      </c>
      <c r="AD25" s="45">
        <v>14</v>
      </c>
      <c r="AH25"/>
      <c r="AI25"/>
      <c r="AJ25"/>
      <c r="AK25"/>
      <c r="AL25"/>
      <c r="AM25"/>
      <c r="AN25"/>
      <c r="AO25"/>
    </row>
    <row r="26" spans="1:41" ht="12" customHeight="1" x14ac:dyDescent="0.3">
      <c r="A26" s="46">
        <v>15</v>
      </c>
      <c r="B26" s="40">
        <v>55521</v>
      </c>
      <c r="C26" s="40">
        <v>54522</v>
      </c>
      <c r="D26" s="41">
        <f t="shared" si="0"/>
        <v>74490.221578500001</v>
      </c>
      <c r="E26" s="41">
        <f t="shared" si="0"/>
        <v>73149.904737000004</v>
      </c>
      <c r="F26" s="40">
        <f t="shared" si="1"/>
        <v>65469.164739615007</v>
      </c>
      <c r="G26" s="41">
        <f t="shared" si="2"/>
        <v>68029.411405410006</v>
      </c>
      <c r="H26" s="41">
        <f t="shared" si="3"/>
        <v>70589.658071205005</v>
      </c>
      <c r="I26" s="40">
        <f t="shared" si="4"/>
        <v>73149.904737000004</v>
      </c>
      <c r="J26" s="41">
        <f t="shared" si="5"/>
        <v>75710.151402795003</v>
      </c>
      <c r="K26" s="41">
        <f t="shared" si="6"/>
        <v>78270.398068590002</v>
      </c>
      <c r="L26" s="41">
        <f t="shared" si="7"/>
        <v>80830.644734385001</v>
      </c>
      <c r="M26" s="41">
        <f t="shared" si="8"/>
        <v>83390.89140018</v>
      </c>
      <c r="N26" s="41">
        <f t="shared" si="9"/>
        <v>85951.138065975014</v>
      </c>
      <c r="O26" s="41">
        <f t="shared" si="10"/>
        <v>88511.384731769998</v>
      </c>
      <c r="P26" s="41">
        <f t="shared" si="11"/>
        <v>91071.631397565012</v>
      </c>
      <c r="Q26" s="41">
        <f t="shared" si="12"/>
        <v>93631.878063360011</v>
      </c>
      <c r="R26" s="41">
        <f t="shared" si="13"/>
        <v>96192.124729154995</v>
      </c>
      <c r="S26" s="41">
        <f t="shared" si="14"/>
        <v>98752.371394950009</v>
      </c>
      <c r="T26" s="41">
        <f t="shared" si="15"/>
        <v>100581.11901337501</v>
      </c>
      <c r="U26" s="41">
        <f t="shared" si="24"/>
        <v>102409.8666318</v>
      </c>
      <c r="V26" s="41">
        <f t="shared" si="16"/>
        <v>103324.24044101252</v>
      </c>
      <c r="W26" s="41">
        <f t="shared" si="17"/>
        <v>104238.61425022501</v>
      </c>
      <c r="X26" s="41">
        <f t="shared" si="18"/>
        <v>105152.98805943751</v>
      </c>
      <c r="Y26" s="43">
        <f t="shared" si="19"/>
        <v>106067.36186865</v>
      </c>
      <c r="Z26" s="44">
        <f t="shared" si="20"/>
        <v>106981.7356778625</v>
      </c>
      <c r="AA26" s="44">
        <f t="shared" si="21"/>
        <v>107896.10948707501</v>
      </c>
      <c r="AB26" s="44">
        <f t="shared" si="22"/>
        <v>108810.48329628751</v>
      </c>
      <c r="AC26" s="44">
        <f t="shared" si="23"/>
        <v>109724.85710550001</v>
      </c>
      <c r="AD26" s="45">
        <v>15</v>
      </c>
      <c r="AH26"/>
      <c r="AI26"/>
      <c r="AJ26"/>
      <c r="AK26"/>
      <c r="AL26"/>
      <c r="AM26"/>
      <c r="AN26"/>
      <c r="AO26"/>
    </row>
    <row r="27" spans="1:41" ht="12" customHeight="1" x14ac:dyDescent="0.3">
      <c r="A27" s="46">
        <v>16</v>
      </c>
      <c r="B27" s="40">
        <v>58330</v>
      </c>
      <c r="C27" s="40">
        <v>57280</v>
      </c>
      <c r="D27" s="41">
        <f t="shared" si="0"/>
        <v>78258.940304999996</v>
      </c>
      <c r="E27" s="41">
        <f t="shared" si="0"/>
        <v>76850.198879999996</v>
      </c>
      <c r="F27" s="40">
        <f t="shared" si="1"/>
        <v>68780.927997599996</v>
      </c>
      <c r="G27" s="41">
        <f t="shared" si="2"/>
        <v>71470.684958400001</v>
      </c>
      <c r="H27" s="41">
        <f t="shared" si="3"/>
        <v>74160.441919199991</v>
      </c>
      <c r="I27" s="40">
        <f t="shared" si="4"/>
        <v>76850.198879999996</v>
      </c>
      <c r="J27" s="41">
        <f t="shared" si="5"/>
        <v>79539.955840799987</v>
      </c>
      <c r="K27" s="41">
        <f t="shared" si="6"/>
        <v>82229.712801600006</v>
      </c>
      <c r="L27" s="41">
        <f t="shared" si="7"/>
        <v>84919.469762399996</v>
      </c>
      <c r="M27" s="41">
        <f t="shared" si="8"/>
        <v>87609.226723199987</v>
      </c>
      <c r="N27" s="41">
        <f t="shared" si="9"/>
        <v>90298.983684000006</v>
      </c>
      <c r="O27" s="41">
        <f t="shared" si="10"/>
        <v>92988.740644799997</v>
      </c>
      <c r="P27" s="41">
        <f t="shared" si="11"/>
        <v>95678.497605600001</v>
      </c>
      <c r="Q27" s="41">
        <f t="shared" si="12"/>
        <v>98368.254566399992</v>
      </c>
      <c r="R27" s="41">
        <f t="shared" si="13"/>
        <v>101058.0115272</v>
      </c>
      <c r="S27" s="41">
        <f t="shared" si="14"/>
        <v>103747.768488</v>
      </c>
      <c r="T27" s="41">
        <f t="shared" si="15"/>
        <v>105669.02346</v>
      </c>
      <c r="U27" s="41">
        <f t="shared" si="24"/>
        <v>107590.27843199999</v>
      </c>
      <c r="V27" s="41">
        <f t="shared" si="16"/>
        <v>108550.905918</v>
      </c>
      <c r="W27" s="41">
        <f t="shared" si="17"/>
        <v>109511.533404</v>
      </c>
      <c r="X27" s="41">
        <f t="shared" si="18"/>
        <v>110472.16089</v>
      </c>
      <c r="Y27" s="43">
        <f t="shared" si="19"/>
        <v>111432.788376</v>
      </c>
      <c r="Z27" s="44">
        <f t="shared" si="20"/>
        <v>112393.41586199999</v>
      </c>
      <c r="AA27" s="44">
        <f t="shared" si="21"/>
        <v>113354.04334800001</v>
      </c>
      <c r="AB27" s="44">
        <f t="shared" si="22"/>
        <v>114314.670834</v>
      </c>
      <c r="AC27" s="44">
        <f t="shared" si="23"/>
        <v>115275.29832</v>
      </c>
      <c r="AD27" s="45">
        <v>16</v>
      </c>
      <c r="AH27"/>
      <c r="AI27"/>
      <c r="AJ27"/>
      <c r="AK27"/>
      <c r="AL27"/>
      <c r="AM27"/>
      <c r="AN27"/>
      <c r="AO27"/>
    </row>
    <row r="28" spans="1:41" ht="12" customHeight="1" x14ac:dyDescent="0.3">
      <c r="A28" s="46">
        <v>17</v>
      </c>
      <c r="B28" s="40">
        <v>61288</v>
      </c>
      <c r="C28" s="40">
        <v>60185</v>
      </c>
      <c r="D28" s="41">
        <f t="shared" si="0"/>
        <v>82227.566147999998</v>
      </c>
      <c r="E28" s="41">
        <f t="shared" si="0"/>
        <v>80747.716822500006</v>
      </c>
      <c r="F28" s="40">
        <f t="shared" si="1"/>
        <v>72269.206556137506</v>
      </c>
      <c r="G28" s="41">
        <f t="shared" si="2"/>
        <v>75095.376644925011</v>
      </c>
      <c r="H28" s="41">
        <f t="shared" si="3"/>
        <v>77921.546733712501</v>
      </c>
      <c r="I28" s="40">
        <f t="shared" si="4"/>
        <v>80747.716822500006</v>
      </c>
      <c r="J28" s="41">
        <f t="shared" si="5"/>
        <v>83573.886911287496</v>
      </c>
      <c r="K28" s="41">
        <f t="shared" si="6"/>
        <v>86400.057000075016</v>
      </c>
      <c r="L28" s="41">
        <f t="shared" si="7"/>
        <v>89226.227088862506</v>
      </c>
      <c r="M28" s="41">
        <f t="shared" si="8"/>
        <v>92052.397177649997</v>
      </c>
      <c r="N28" s="41">
        <f t="shared" si="9"/>
        <v>94878.567266437516</v>
      </c>
      <c r="O28" s="41">
        <f t="shared" si="10"/>
        <v>97704.737355225006</v>
      </c>
      <c r="P28" s="41">
        <f t="shared" si="11"/>
        <v>100530.90744401251</v>
      </c>
      <c r="Q28" s="41">
        <f t="shared" si="12"/>
        <v>103357.07753280002</v>
      </c>
      <c r="R28" s="41">
        <f t="shared" si="13"/>
        <v>106183.24762158751</v>
      </c>
      <c r="S28" s="41">
        <f t="shared" si="14"/>
        <v>109009.41771037501</v>
      </c>
      <c r="T28" s="41">
        <f t="shared" si="15"/>
        <v>111028.1106309375</v>
      </c>
      <c r="U28" s="41">
        <f t="shared" si="24"/>
        <v>113046.80355150001</v>
      </c>
      <c r="V28" s="41">
        <f t="shared" si="16"/>
        <v>114056.15001178127</v>
      </c>
      <c r="W28" s="41">
        <f t="shared" si="17"/>
        <v>115065.49647206251</v>
      </c>
      <c r="X28" s="41">
        <f t="shared" si="18"/>
        <v>116074.84293234376</v>
      </c>
      <c r="Y28" s="43">
        <f t="shared" si="19"/>
        <v>117084.189392625</v>
      </c>
      <c r="Z28" s="44">
        <f t="shared" si="20"/>
        <v>118093.53585290625</v>
      </c>
      <c r="AA28" s="44">
        <f t="shared" si="21"/>
        <v>119102.88231318751</v>
      </c>
      <c r="AB28" s="44">
        <f t="shared" si="22"/>
        <v>120112.22877346876</v>
      </c>
      <c r="AC28" s="44">
        <f t="shared" si="23"/>
        <v>121121.57523375002</v>
      </c>
      <c r="AD28" s="45">
        <v>17</v>
      </c>
      <c r="AH28"/>
      <c r="AI28"/>
      <c r="AJ28"/>
      <c r="AK28"/>
      <c r="AL28"/>
      <c r="AM28"/>
      <c r="AN28"/>
      <c r="AO28"/>
    </row>
    <row r="29" spans="1:41" ht="12" customHeight="1" x14ac:dyDescent="0.3">
      <c r="A29" s="46">
        <v>18</v>
      </c>
      <c r="B29" s="40">
        <v>64397</v>
      </c>
      <c r="C29" s="40">
        <v>63238</v>
      </c>
      <c r="D29" s="41">
        <f t="shared" si="0"/>
        <v>86398.782424500008</v>
      </c>
      <c r="E29" s="41">
        <f>C29/12*13*$AC$44/100</f>
        <v>84843.800222999998</v>
      </c>
      <c r="F29" s="40">
        <f t="shared" si="1"/>
        <v>75935.201199585004</v>
      </c>
      <c r="G29" s="41">
        <f t="shared" si="2"/>
        <v>78904.734207390007</v>
      </c>
      <c r="H29" s="41">
        <f t="shared" si="3"/>
        <v>81874.267215194996</v>
      </c>
      <c r="I29" s="40">
        <f t="shared" si="4"/>
        <v>84843.800222999998</v>
      </c>
      <c r="J29" s="41">
        <f t="shared" si="5"/>
        <v>87813.333230804987</v>
      </c>
      <c r="K29" s="41">
        <f t="shared" si="6"/>
        <v>90782.866238610004</v>
      </c>
      <c r="L29" s="41">
        <f t="shared" si="7"/>
        <v>93752.399246414992</v>
      </c>
      <c r="M29" s="41">
        <f t="shared" si="8"/>
        <v>96721.932254219995</v>
      </c>
      <c r="N29" s="41">
        <f t="shared" si="9"/>
        <v>99691.465262024998</v>
      </c>
      <c r="O29" s="41">
        <f t="shared" si="10"/>
        <v>102660.99826983</v>
      </c>
      <c r="P29" s="41">
        <f t="shared" si="11"/>
        <v>105630.531277635</v>
      </c>
      <c r="Q29" s="41">
        <f t="shared" si="12"/>
        <v>108600.06428544001</v>
      </c>
      <c r="R29" s="41">
        <f t="shared" si="13"/>
        <v>111569.59729324499</v>
      </c>
      <c r="S29" s="41">
        <f t="shared" si="14"/>
        <v>114539.13030105001</v>
      </c>
      <c r="T29" s="41">
        <f t="shared" si="15"/>
        <v>116660.225306625</v>
      </c>
      <c r="U29" s="41">
        <f t="shared" si="24"/>
        <v>118781.32031219998</v>
      </c>
      <c r="V29" s="41">
        <f t="shared" si="16"/>
        <v>119841.8678149875</v>
      </c>
      <c r="W29" s="41">
        <f>SUM(E29*1.425)</f>
        <v>120902.415317775</v>
      </c>
      <c r="X29" s="41">
        <f t="shared" si="18"/>
        <v>121962.9628205625</v>
      </c>
      <c r="Y29" s="43">
        <f>SUM($E29*1.45)</f>
        <v>123023.51032335</v>
      </c>
      <c r="Z29" s="44">
        <f t="shared" si="20"/>
        <v>124084.05782613749</v>
      </c>
      <c r="AA29" s="44">
        <f t="shared" si="21"/>
        <v>125144.60532892501</v>
      </c>
      <c r="AB29" s="44">
        <f t="shared" si="22"/>
        <v>126205.1528317125</v>
      </c>
      <c r="AC29" s="44">
        <f t="shared" si="23"/>
        <v>127265.7003345</v>
      </c>
      <c r="AD29" s="45">
        <v>18</v>
      </c>
      <c r="AH29"/>
      <c r="AI29"/>
      <c r="AJ29"/>
      <c r="AK29"/>
      <c r="AL29"/>
      <c r="AM29"/>
      <c r="AN29"/>
      <c r="AO29"/>
    </row>
    <row r="30" spans="1:41" ht="12" customHeight="1" x14ac:dyDescent="0.3">
      <c r="A30" s="46">
        <v>19</v>
      </c>
      <c r="B30" s="40">
        <v>67663</v>
      </c>
      <c r="C30" s="40">
        <v>66445</v>
      </c>
      <c r="D30" s="41">
        <f t="shared" si="0"/>
        <v>90780.639085499992</v>
      </c>
      <c r="E30" s="41">
        <f t="shared" si="0"/>
        <v>89146.499032499996</v>
      </c>
      <c r="F30" s="40">
        <f t="shared" si="1"/>
        <v>79786.116634087492</v>
      </c>
      <c r="G30" s="41">
        <f t="shared" si="2"/>
        <v>82906.244100224998</v>
      </c>
      <c r="H30" s="41">
        <f t="shared" si="3"/>
        <v>86026.37156636249</v>
      </c>
      <c r="I30" s="40">
        <f t="shared" si="4"/>
        <v>89146.499032499996</v>
      </c>
      <c r="J30" s="41">
        <f t="shared" si="5"/>
        <v>92266.626498637488</v>
      </c>
      <c r="K30" s="41">
        <f t="shared" si="6"/>
        <v>95386.753964774995</v>
      </c>
      <c r="L30" s="41">
        <f t="shared" si="7"/>
        <v>98506.881430912501</v>
      </c>
      <c r="M30" s="41">
        <f t="shared" si="8"/>
        <v>101627.00889704999</v>
      </c>
      <c r="N30" s="41">
        <f t="shared" si="9"/>
        <v>104747.1363631875</v>
      </c>
      <c r="O30" s="41">
        <f t="shared" si="10"/>
        <v>107867.26382932499</v>
      </c>
      <c r="P30" s="41">
        <f t="shared" si="11"/>
        <v>110987.39129546251</v>
      </c>
      <c r="Q30" s="41">
        <f t="shared" si="12"/>
        <v>114107.5187616</v>
      </c>
      <c r="R30" s="41">
        <f t="shared" si="13"/>
        <v>117227.6462277375</v>
      </c>
      <c r="S30" s="41">
        <f t="shared" si="14"/>
        <v>120347.773693875</v>
      </c>
      <c r="T30" s="41">
        <f>SUM(E30*1.375)</f>
        <v>122576.4361696875</v>
      </c>
      <c r="U30" s="41">
        <f t="shared" si="24"/>
        <v>124805.09864549998</v>
      </c>
      <c r="V30" s="41">
        <f t="shared" si="16"/>
        <v>125919.42988340625</v>
      </c>
      <c r="W30" s="41">
        <f t="shared" si="17"/>
        <v>127033.76112131251</v>
      </c>
      <c r="X30" s="41">
        <f t="shared" si="18"/>
        <v>128148.09235921875</v>
      </c>
      <c r="Y30" s="43">
        <f t="shared" si="19"/>
        <v>129262.42359712499</v>
      </c>
      <c r="Z30" s="44">
        <f t="shared" si="20"/>
        <v>130376.75483503124</v>
      </c>
      <c r="AA30" s="44">
        <f t="shared" si="21"/>
        <v>131491.0860729375</v>
      </c>
      <c r="AB30" s="44">
        <f t="shared" si="22"/>
        <v>132605.41731084374</v>
      </c>
      <c r="AC30" s="44">
        <f t="shared" si="23"/>
        <v>133719.74854875001</v>
      </c>
      <c r="AD30" s="45">
        <v>19</v>
      </c>
      <c r="AH30"/>
      <c r="AI30"/>
      <c r="AJ30"/>
      <c r="AK30"/>
      <c r="AL30"/>
      <c r="AM30"/>
      <c r="AN30"/>
      <c r="AO30"/>
    </row>
    <row r="31" spans="1:41" ht="12" customHeight="1" x14ac:dyDescent="0.3">
      <c r="A31" s="46">
        <v>20</v>
      </c>
      <c r="B31" s="40">
        <v>71084</v>
      </c>
      <c r="C31" s="40">
        <v>69804</v>
      </c>
      <c r="D31" s="41">
        <f t="shared" si="0"/>
        <v>95370.452814000004</v>
      </c>
      <c r="E31" s="41">
        <f t="shared" si="0"/>
        <v>93653.129933999997</v>
      </c>
      <c r="F31" s="40">
        <f t="shared" si="1"/>
        <v>83819.551290930001</v>
      </c>
      <c r="G31" s="41">
        <f t="shared" si="2"/>
        <v>87097.410838619995</v>
      </c>
      <c r="H31" s="41">
        <f t="shared" si="3"/>
        <v>90375.270386309989</v>
      </c>
      <c r="I31" s="40">
        <f t="shared" si="4"/>
        <v>93653.129933999997</v>
      </c>
      <c r="J31" s="41">
        <f t="shared" si="5"/>
        <v>96930.98948168999</v>
      </c>
      <c r="K31" s="41">
        <f t="shared" si="6"/>
        <v>100208.84902938</v>
      </c>
      <c r="L31" s="41">
        <f t="shared" si="7"/>
        <v>103486.70857706999</v>
      </c>
      <c r="M31" s="41">
        <f t="shared" si="8"/>
        <v>106764.56812475999</v>
      </c>
      <c r="N31" s="41">
        <f t="shared" si="9"/>
        <v>110042.42767244999</v>
      </c>
      <c r="O31" s="41">
        <f t="shared" si="10"/>
        <v>113320.28722013999</v>
      </c>
      <c r="P31" s="41">
        <f t="shared" si="11"/>
        <v>116598.14676783001</v>
      </c>
      <c r="Q31" s="41">
        <f t="shared" si="12"/>
        <v>119876.00631552</v>
      </c>
      <c r="R31" s="41">
        <f t="shared" si="13"/>
        <v>123153.86586321</v>
      </c>
      <c r="S31" s="41">
        <f t="shared" si="14"/>
        <v>126431.72541090001</v>
      </c>
      <c r="T31" s="41">
        <f t="shared" si="15"/>
        <v>128773.05365925</v>
      </c>
      <c r="U31" s="41">
        <f t="shared" si="24"/>
        <v>131114.38190759998</v>
      </c>
      <c r="V31" s="41">
        <f t="shared" si="16"/>
        <v>132285.04603177501</v>
      </c>
      <c r="W31" s="41">
        <f t="shared" si="17"/>
        <v>133455.71015594999</v>
      </c>
      <c r="X31" s="41">
        <f t="shared" si="18"/>
        <v>134626.37428012499</v>
      </c>
      <c r="Y31" s="43">
        <f t="shared" si="19"/>
        <v>135797.03840429999</v>
      </c>
      <c r="Z31" s="44">
        <f t="shared" si="20"/>
        <v>136967.702528475</v>
      </c>
      <c r="AA31" s="44">
        <f t="shared" si="21"/>
        <v>138138.36665265</v>
      </c>
      <c r="AB31" s="44">
        <f t="shared" si="22"/>
        <v>139309.03077682501</v>
      </c>
      <c r="AC31" s="44">
        <f t="shared" si="23"/>
        <v>140479.69490100001</v>
      </c>
      <c r="AD31" s="45">
        <v>20</v>
      </c>
      <c r="AH31"/>
      <c r="AI31"/>
      <c r="AJ31"/>
      <c r="AK31"/>
      <c r="AL31"/>
      <c r="AM31"/>
      <c r="AN31"/>
      <c r="AO31"/>
    </row>
    <row r="32" spans="1:41" ht="12" customHeight="1" x14ac:dyDescent="0.3">
      <c r="A32" s="46">
        <v>21</v>
      </c>
      <c r="B32" s="40">
        <v>74665</v>
      </c>
      <c r="C32" s="40">
        <v>73321</v>
      </c>
      <c r="D32" s="41">
        <f t="shared" si="0"/>
        <v>100174.9319025</v>
      </c>
      <c r="E32" s="41">
        <f t="shared" si="0"/>
        <v>98371.742878499994</v>
      </c>
      <c r="F32" s="40">
        <f t="shared" si="1"/>
        <v>88042.70987625749</v>
      </c>
      <c r="G32" s="41">
        <f t="shared" si="2"/>
        <v>91485.720877005006</v>
      </c>
      <c r="H32" s="41">
        <f t="shared" si="3"/>
        <v>94928.731877752492</v>
      </c>
      <c r="I32" s="40">
        <f t="shared" si="4"/>
        <v>98371.742878499994</v>
      </c>
      <c r="J32" s="41">
        <f>SUM(E32*1.035)</f>
        <v>101814.75387924748</v>
      </c>
      <c r="K32" s="41">
        <f t="shared" si="6"/>
        <v>105257.764879995</v>
      </c>
      <c r="L32" s="41">
        <f t="shared" si="7"/>
        <v>108700.7758807425</v>
      </c>
      <c r="M32" s="41">
        <f t="shared" si="8"/>
        <v>112143.78688148998</v>
      </c>
      <c r="N32" s="41">
        <f t="shared" si="9"/>
        <v>115586.7978822375</v>
      </c>
      <c r="O32" s="41">
        <f t="shared" si="10"/>
        <v>119029.80888298499</v>
      </c>
      <c r="P32" s="41">
        <f t="shared" si="11"/>
        <v>122472.8198837325</v>
      </c>
      <c r="Q32" s="41">
        <f t="shared" si="12"/>
        <v>125915.83088447999</v>
      </c>
      <c r="R32" s="41">
        <f t="shared" si="13"/>
        <v>129358.84188522749</v>
      </c>
      <c r="S32" s="41">
        <f t="shared" si="14"/>
        <v>132801.85288597501</v>
      </c>
      <c r="T32" s="41">
        <f t="shared" si="15"/>
        <v>135261.14645793749</v>
      </c>
      <c r="U32" s="41">
        <f t="shared" si="24"/>
        <v>137720.4400299</v>
      </c>
      <c r="V32" s="41">
        <f t="shared" si="16"/>
        <v>138950.08681588125</v>
      </c>
      <c r="W32" s="41">
        <f t="shared" si="17"/>
        <v>140179.73360186251</v>
      </c>
      <c r="X32" s="41">
        <f t="shared" si="18"/>
        <v>141409.38038784373</v>
      </c>
      <c r="Y32" s="43">
        <f t="shared" si="19"/>
        <v>142639.02717382499</v>
      </c>
      <c r="Z32" s="44">
        <f t="shared" si="20"/>
        <v>143868.67395980624</v>
      </c>
      <c r="AA32" s="44">
        <f t="shared" si="21"/>
        <v>145098.3207457875</v>
      </c>
      <c r="AB32" s="44">
        <f t="shared" si="22"/>
        <v>146327.96753176875</v>
      </c>
      <c r="AC32" s="44">
        <f t="shared" si="23"/>
        <v>147557.61431774998</v>
      </c>
      <c r="AD32" s="45">
        <v>21</v>
      </c>
      <c r="AH32"/>
      <c r="AI32"/>
      <c r="AJ32"/>
      <c r="AK32"/>
      <c r="AL32"/>
      <c r="AM32"/>
      <c r="AN32"/>
      <c r="AO32"/>
    </row>
    <row r="33" spans="1:41" ht="12" customHeight="1" x14ac:dyDescent="0.3">
      <c r="A33" s="46">
        <v>22</v>
      </c>
      <c r="B33" s="40">
        <v>78408</v>
      </c>
      <c r="C33" s="40">
        <v>76997</v>
      </c>
      <c r="D33" s="41">
        <f t="shared" si="0"/>
        <v>105196.759668</v>
      </c>
      <c r="E33" s="41">
        <f t="shared" si="0"/>
        <v>103303.6795245</v>
      </c>
      <c r="F33" s="40">
        <f t="shared" si="1"/>
        <v>92456.793174427497</v>
      </c>
      <c r="G33" s="41">
        <f t="shared" si="2"/>
        <v>96072.421957785002</v>
      </c>
      <c r="H33" s="41">
        <f t="shared" si="3"/>
        <v>99688.050741142491</v>
      </c>
      <c r="I33" s="40">
        <f t="shared" si="4"/>
        <v>103303.6795245</v>
      </c>
      <c r="J33" s="41">
        <f t="shared" si="5"/>
        <v>106919.30830785749</v>
      </c>
      <c r="K33" s="41">
        <f t="shared" si="6"/>
        <v>110534.937091215</v>
      </c>
      <c r="L33" s="41">
        <f t="shared" si="7"/>
        <v>114150.56587457249</v>
      </c>
      <c r="M33" s="41">
        <f t="shared" si="8"/>
        <v>117766.19465792998</v>
      </c>
      <c r="N33" s="41">
        <f t="shared" si="9"/>
        <v>121381.8234412875</v>
      </c>
      <c r="O33" s="41">
        <f t="shared" si="10"/>
        <v>124997.45222464499</v>
      </c>
      <c r="P33" s="41">
        <f t="shared" si="11"/>
        <v>128613.08100800251</v>
      </c>
      <c r="Q33" s="41">
        <f t="shared" si="12"/>
        <v>132228.70979135999</v>
      </c>
      <c r="R33" s="41">
        <f t="shared" si="13"/>
        <v>135844.33857471749</v>
      </c>
      <c r="S33" s="41">
        <f t="shared" si="14"/>
        <v>139459.96735807499</v>
      </c>
      <c r="T33" s="41">
        <f t="shared" si="15"/>
        <v>142042.55934618748</v>
      </c>
      <c r="U33" s="41">
        <f t="shared" si="24"/>
        <v>144625.1513343</v>
      </c>
      <c r="V33" s="41">
        <f t="shared" si="16"/>
        <v>145916.44732835624</v>
      </c>
      <c r="W33" s="41">
        <f t="shared" si="17"/>
        <v>147207.74332241251</v>
      </c>
      <c r="X33" s="41">
        <f t="shared" si="18"/>
        <v>148499.03931646876</v>
      </c>
      <c r="Y33" s="43">
        <f t="shared" si="19"/>
        <v>149790.335310525</v>
      </c>
      <c r="Z33" s="44">
        <f t="shared" si="20"/>
        <v>151081.63130458124</v>
      </c>
      <c r="AA33" s="44">
        <f t="shared" si="21"/>
        <v>152372.92729863751</v>
      </c>
      <c r="AB33" s="44">
        <f t="shared" si="22"/>
        <v>153664.22329269376</v>
      </c>
      <c r="AC33" s="44">
        <f t="shared" si="23"/>
        <v>154955.51928675</v>
      </c>
      <c r="AD33" s="45">
        <v>22</v>
      </c>
      <c r="AH33"/>
      <c r="AI33"/>
      <c r="AJ33"/>
      <c r="AK33"/>
      <c r="AL33"/>
      <c r="AM33"/>
      <c r="AN33"/>
      <c r="AO33"/>
    </row>
    <row r="34" spans="1:41" ht="12" customHeight="1" x14ac:dyDescent="0.3">
      <c r="A34" s="46">
        <v>23</v>
      </c>
      <c r="B34" s="40">
        <v>82315</v>
      </c>
      <c r="C34" s="40">
        <v>80833</v>
      </c>
      <c r="D34" s="41">
        <f t="shared" si="0"/>
        <v>110438.6194275</v>
      </c>
      <c r="E34" s="41">
        <f t="shared" si="0"/>
        <v>108450.2815305</v>
      </c>
      <c r="F34" s="40">
        <f t="shared" si="1"/>
        <v>97063.001969797493</v>
      </c>
      <c r="G34" s="41">
        <f t="shared" si="2"/>
        <v>100858.761823365</v>
      </c>
      <c r="H34" s="41">
        <f t="shared" si="3"/>
        <v>104654.52167693249</v>
      </c>
      <c r="I34" s="40">
        <f t="shared" si="4"/>
        <v>108450.2815305</v>
      </c>
      <c r="J34" s="41">
        <f t="shared" si="5"/>
        <v>112246.04138406749</v>
      </c>
      <c r="K34" s="41">
        <f t="shared" si="6"/>
        <v>116041.80123763501</v>
      </c>
      <c r="L34" s="41">
        <f t="shared" si="7"/>
        <v>119837.5610912025</v>
      </c>
      <c r="M34" s="41">
        <f t="shared" si="8"/>
        <v>123633.32094476999</v>
      </c>
      <c r="N34" s="41">
        <f t="shared" si="9"/>
        <v>127429.0807983375</v>
      </c>
      <c r="O34" s="41">
        <f t="shared" si="10"/>
        <v>131224.84065190499</v>
      </c>
      <c r="P34" s="41">
        <f t="shared" si="11"/>
        <v>135020.60050547251</v>
      </c>
      <c r="Q34" s="41">
        <f t="shared" si="12"/>
        <v>138816.36035904</v>
      </c>
      <c r="R34" s="41">
        <f t="shared" si="13"/>
        <v>142612.12021260749</v>
      </c>
      <c r="S34" s="41">
        <f t="shared" si="14"/>
        <v>146407.88006617501</v>
      </c>
      <c r="T34" s="41">
        <f t="shared" si="15"/>
        <v>149119.13710443748</v>
      </c>
      <c r="U34" s="41">
        <f t="shared" si="24"/>
        <v>151830.39414269998</v>
      </c>
      <c r="V34" s="41">
        <f t="shared" si="16"/>
        <v>153186.02266183126</v>
      </c>
      <c r="W34" s="41">
        <f t="shared" si="17"/>
        <v>154541.65118096251</v>
      </c>
      <c r="X34" s="41">
        <f t="shared" si="18"/>
        <v>155897.27970009376</v>
      </c>
      <c r="Y34" s="43">
        <f t="shared" si="19"/>
        <v>157252.90821922498</v>
      </c>
      <c r="Z34" s="44">
        <f t="shared" si="20"/>
        <v>158608.53673835623</v>
      </c>
      <c r="AA34" s="44">
        <f t="shared" si="21"/>
        <v>159964.1652574875</v>
      </c>
      <c r="AB34" s="44">
        <f t="shared" si="22"/>
        <v>161319.79377661875</v>
      </c>
      <c r="AC34" s="44">
        <f t="shared" si="23"/>
        <v>162675.42229575</v>
      </c>
      <c r="AD34" s="45">
        <v>23</v>
      </c>
      <c r="AF34" s="63"/>
      <c r="AG34" s="116"/>
      <c r="AH34"/>
      <c r="AI34"/>
      <c r="AJ34"/>
      <c r="AK34"/>
      <c r="AL34"/>
      <c r="AM34"/>
      <c r="AN34"/>
      <c r="AO34"/>
    </row>
    <row r="35" spans="1:41" ht="12" customHeight="1" x14ac:dyDescent="0.3">
      <c r="A35" s="46">
        <v>24</v>
      </c>
      <c r="B35" s="40">
        <v>86387</v>
      </c>
      <c r="C35" s="40">
        <v>84832</v>
      </c>
      <c r="D35" s="41">
        <f t="shared" si="0"/>
        <v>115901.8528395</v>
      </c>
      <c r="E35" s="41">
        <f t="shared" si="0"/>
        <v>113815.57387199999</v>
      </c>
      <c r="F35" s="40">
        <f t="shared" si="1"/>
        <v>101864.93861544</v>
      </c>
      <c r="G35" s="41">
        <f t="shared" si="2"/>
        <v>105848.48370096</v>
      </c>
      <c r="H35" s="41">
        <f t="shared" si="3"/>
        <v>109832.02878647999</v>
      </c>
      <c r="I35" s="40">
        <f t="shared" si="4"/>
        <v>113815.57387199999</v>
      </c>
      <c r="J35" s="41">
        <f t="shared" si="5"/>
        <v>117799.11895751998</v>
      </c>
      <c r="K35" s="41">
        <f t="shared" si="6"/>
        <v>121782.66404304</v>
      </c>
      <c r="L35" s="41">
        <f t="shared" si="7"/>
        <v>125766.20912855999</v>
      </c>
      <c r="M35" s="41">
        <f t="shared" si="8"/>
        <v>129749.75421407998</v>
      </c>
      <c r="N35" s="41">
        <f t="shared" si="9"/>
        <v>133733.29929960001</v>
      </c>
      <c r="O35" s="41">
        <f t="shared" si="10"/>
        <v>137716.84438512</v>
      </c>
      <c r="P35" s="41">
        <f t="shared" si="11"/>
        <v>141700.38947064002</v>
      </c>
      <c r="Q35" s="41">
        <f t="shared" si="12"/>
        <v>145683.93455616001</v>
      </c>
      <c r="R35" s="41">
        <f t="shared" si="13"/>
        <v>149667.47964167999</v>
      </c>
      <c r="S35" s="41">
        <f t="shared" si="14"/>
        <v>153651.02472720001</v>
      </c>
      <c r="T35" s="41">
        <f t="shared" si="15"/>
        <v>156496.414074</v>
      </c>
      <c r="U35" s="41">
        <f t="shared" si="24"/>
        <v>159341.80342079999</v>
      </c>
      <c r="V35" s="41">
        <f t="shared" si="16"/>
        <v>160764.49809420001</v>
      </c>
      <c r="W35" s="41">
        <f t="shared" si="17"/>
        <v>162187.19276760001</v>
      </c>
      <c r="X35" s="41">
        <f t="shared" si="18"/>
        <v>163609.887441</v>
      </c>
      <c r="Y35" s="43">
        <f t="shared" si="19"/>
        <v>165032.58211439999</v>
      </c>
      <c r="Z35" s="44">
        <f t="shared" si="20"/>
        <v>166455.27678779999</v>
      </c>
      <c r="AA35" s="44">
        <f t="shared" si="21"/>
        <v>167877.97146120001</v>
      </c>
      <c r="AB35" s="44">
        <f t="shared" si="22"/>
        <v>169300.6661346</v>
      </c>
      <c r="AC35" s="44">
        <f t="shared" si="23"/>
        <v>170723.360808</v>
      </c>
      <c r="AD35" s="45">
        <v>24</v>
      </c>
      <c r="AH35"/>
      <c r="AI35"/>
      <c r="AJ35"/>
      <c r="AK35"/>
      <c r="AL35"/>
      <c r="AM35"/>
      <c r="AN35"/>
      <c r="AO35"/>
    </row>
    <row r="36" spans="1:41" ht="12" customHeight="1" x14ac:dyDescent="0.3">
      <c r="A36" s="46">
        <v>25</v>
      </c>
      <c r="B36" s="40">
        <v>90629</v>
      </c>
      <c r="C36" s="40">
        <v>88998</v>
      </c>
      <c r="D36" s="41">
        <f t="shared" si="0"/>
        <v>121593.1681965</v>
      </c>
      <c r="E36" s="41">
        <f t="shared" si="0"/>
        <v>119404.92318299999</v>
      </c>
      <c r="F36" s="40">
        <f t="shared" si="1"/>
        <v>106867.40624878499</v>
      </c>
      <c r="G36" s="41">
        <f t="shared" si="2"/>
        <v>111046.57856019</v>
      </c>
      <c r="H36" s="41">
        <f t="shared" si="3"/>
        <v>115225.750871595</v>
      </c>
      <c r="I36" s="40">
        <f t="shared" si="4"/>
        <v>119404.92318299999</v>
      </c>
      <c r="J36" s="41">
        <f t="shared" si="5"/>
        <v>123584.09549440499</v>
      </c>
      <c r="K36" s="41">
        <f t="shared" si="6"/>
        <v>127763.26780581</v>
      </c>
      <c r="L36" s="41">
        <f t="shared" si="7"/>
        <v>131942.44011721498</v>
      </c>
      <c r="M36" s="41">
        <f t="shared" si="8"/>
        <v>136121.61242861999</v>
      </c>
      <c r="N36" s="41">
        <f t="shared" si="9"/>
        <v>140300.784740025</v>
      </c>
      <c r="O36" s="41">
        <f t="shared" si="10"/>
        <v>144479.95705142998</v>
      </c>
      <c r="P36" s="41">
        <f t="shared" si="11"/>
        <v>148659.129362835</v>
      </c>
      <c r="Q36" s="41">
        <f t="shared" si="12"/>
        <v>152838.30167424001</v>
      </c>
      <c r="R36" s="41">
        <f t="shared" si="13"/>
        <v>157017.47398564499</v>
      </c>
      <c r="S36" s="41">
        <f t="shared" si="14"/>
        <v>161196.64629705</v>
      </c>
      <c r="T36" s="41">
        <f t="shared" si="15"/>
        <v>164181.76937662499</v>
      </c>
      <c r="U36" s="41">
        <f t="shared" si="24"/>
        <v>167166.89245619997</v>
      </c>
      <c r="V36" s="41">
        <f t="shared" si="16"/>
        <v>168659.45399598751</v>
      </c>
      <c r="W36" s="41">
        <f t="shared" si="17"/>
        <v>170152.01553577499</v>
      </c>
      <c r="X36" s="41">
        <f t="shared" si="18"/>
        <v>171644.5770755625</v>
      </c>
      <c r="Y36" s="43">
        <f t="shared" si="19"/>
        <v>173137.13861534998</v>
      </c>
      <c r="Z36" s="44">
        <f t="shared" si="20"/>
        <v>174629.70015513749</v>
      </c>
      <c r="AA36" s="44">
        <f t="shared" si="21"/>
        <v>176122.26169492499</v>
      </c>
      <c r="AB36" s="44">
        <f t="shared" si="22"/>
        <v>177614.8232347125</v>
      </c>
      <c r="AC36" s="44">
        <f t="shared" si="23"/>
        <v>179107.38477449998</v>
      </c>
      <c r="AD36" s="45">
        <v>25</v>
      </c>
      <c r="AG36" s="63"/>
      <c r="AH36" s="63"/>
      <c r="AI36"/>
      <c r="AJ36"/>
      <c r="AK36"/>
      <c r="AL36"/>
      <c r="AM36"/>
      <c r="AN36"/>
      <c r="AO36"/>
    </row>
    <row r="37" spans="1:41" ht="12" customHeight="1" x14ac:dyDescent="0.3">
      <c r="A37" s="46">
        <v>26</v>
      </c>
      <c r="B37" s="40">
        <v>95041</v>
      </c>
      <c r="C37" s="40">
        <v>93330</v>
      </c>
      <c r="D37" s="41">
        <f t="shared" si="0"/>
        <v>127512.5654985</v>
      </c>
      <c r="E37" s="41">
        <f t="shared" si="0"/>
        <v>125216.987805</v>
      </c>
      <c r="F37" s="40">
        <f t="shared" si="1"/>
        <v>112069.20408547499</v>
      </c>
      <c r="G37" s="41">
        <f t="shared" si="2"/>
        <v>116451.79865865</v>
      </c>
      <c r="H37" s="41">
        <f t="shared" si="3"/>
        <v>120834.39323182499</v>
      </c>
      <c r="I37" s="40">
        <f t="shared" si="4"/>
        <v>125216.987805</v>
      </c>
      <c r="J37" s="41">
        <f t="shared" si="5"/>
        <v>129599.58237817499</v>
      </c>
      <c r="K37" s="41">
        <f t="shared" si="6"/>
        <v>133982.17695135</v>
      </c>
      <c r="L37" s="41">
        <f t="shared" si="7"/>
        <v>138364.77152452499</v>
      </c>
      <c r="M37" s="41">
        <f t="shared" si="8"/>
        <v>142747.3660977</v>
      </c>
      <c r="N37" s="41">
        <f t="shared" si="9"/>
        <v>147129.96067087501</v>
      </c>
      <c r="O37" s="41">
        <f t="shared" si="10"/>
        <v>151512.55524404999</v>
      </c>
      <c r="P37" s="41">
        <f t="shared" si="11"/>
        <v>155895.149817225</v>
      </c>
      <c r="Q37" s="41">
        <f t="shared" si="12"/>
        <v>160277.74439040001</v>
      </c>
      <c r="R37" s="41">
        <f t="shared" si="13"/>
        <v>164660.33896357499</v>
      </c>
      <c r="S37" s="41">
        <f t="shared" si="14"/>
        <v>169042.93353675</v>
      </c>
      <c r="T37" s="41">
        <f t="shared" si="15"/>
        <v>172173.358231875</v>
      </c>
      <c r="U37" s="41">
        <f t="shared" si="24"/>
        <v>175303.78292699999</v>
      </c>
      <c r="V37" s="41">
        <f t="shared" si="16"/>
        <v>176868.99527456251</v>
      </c>
      <c r="W37" s="41">
        <f t="shared" si="17"/>
        <v>178434.20762212499</v>
      </c>
      <c r="X37" s="41">
        <f t="shared" si="18"/>
        <v>179999.4199696875</v>
      </c>
      <c r="Y37" s="43">
        <f t="shared" si="19"/>
        <v>181564.63231724998</v>
      </c>
      <c r="Z37" s="44">
        <f t="shared" si="20"/>
        <v>183129.8446648125</v>
      </c>
      <c r="AA37" s="44">
        <f t="shared" si="21"/>
        <v>184695.05701237501</v>
      </c>
      <c r="AB37" s="44">
        <f t="shared" si="22"/>
        <v>186260.26935993749</v>
      </c>
      <c r="AC37" s="44">
        <f t="shared" si="23"/>
        <v>187825.4817075</v>
      </c>
      <c r="AD37" s="45">
        <v>26</v>
      </c>
      <c r="AG37" s="63"/>
      <c r="AH37"/>
      <c r="AI37"/>
      <c r="AJ37"/>
      <c r="AK37"/>
      <c r="AL37"/>
      <c r="AM37"/>
      <c r="AN37"/>
      <c r="AO37"/>
    </row>
    <row r="38" spans="1:41" ht="12" customHeight="1" x14ac:dyDescent="0.3">
      <c r="A38" s="46">
        <v>27</v>
      </c>
      <c r="B38" s="40">
        <v>99627</v>
      </c>
      <c r="C38" s="40">
        <v>97834</v>
      </c>
      <c r="D38" s="41">
        <f t="shared" si="0"/>
        <v>133665.4113795</v>
      </c>
      <c r="E38" s="41">
        <f t="shared" si="0"/>
        <v>131259.81768899999</v>
      </c>
      <c r="F38" s="40">
        <f t="shared" si="1"/>
        <v>117477.53683165499</v>
      </c>
      <c r="G38" s="41">
        <f t="shared" si="2"/>
        <v>122071.63045077</v>
      </c>
      <c r="H38" s="41">
        <f t="shared" si="3"/>
        <v>126665.72406988498</v>
      </c>
      <c r="I38" s="40">
        <f t="shared" si="4"/>
        <v>131259.81768899999</v>
      </c>
      <c r="J38" s="41">
        <f t="shared" si="5"/>
        <v>135853.91130811497</v>
      </c>
      <c r="K38" s="41">
        <f t="shared" si="6"/>
        <v>140448.00492723001</v>
      </c>
      <c r="L38" s="41">
        <f t="shared" si="7"/>
        <v>145042.09854634499</v>
      </c>
      <c r="M38" s="41">
        <f t="shared" si="8"/>
        <v>149636.19216545997</v>
      </c>
      <c r="N38" s="41">
        <f t="shared" si="9"/>
        <v>154230.28578457498</v>
      </c>
      <c r="O38" s="41">
        <f t="shared" si="10"/>
        <v>158824.37940368999</v>
      </c>
      <c r="P38" s="41">
        <f t="shared" si="11"/>
        <v>163418.473022805</v>
      </c>
      <c r="Q38" s="41">
        <f t="shared" si="12"/>
        <v>168012.56664191998</v>
      </c>
      <c r="R38" s="41">
        <f t="shared" si="13"/>
        <v>172606.66026103497</v>
      </c>
      <c r="S38" s="41">
        <f t="shared" si="14"/>
        <v>177200.75388015</v>
      </c>
      <c r="T38" s="41">
        <f t="shared" si="15"/>
        <v>180482.24932237499</v>
      </c>
      <c r="U38" s="41">
        <f t="shared" si="24"/>
        <v>183763.74476459998</v>
      </c>
      <c r="V38" s="41">
        <f t="shared" si="16"/>
        <v>185404.49248571249</v>
      </c>
      <c r="W38" s="41">
        <f t="shared" si="17"/>
        <v>187045.24020682499</v>
      </c>
      <c r="X38" s="41">
        <f t="shared" si="18"/>
        <v>188685.98792793747</v>
      </c>
      <c r="Y38" s="43">
        <f t="shared" si="19"/>
        <v>190326.73564904998</v>
      </c>
      <c r="Z38" s="44">
        <f t="shared" si="20"/>
        <v>191967.48337016246</v>
      </c>
      <c r="AA38" s="44">
        <f t="shared" si="21"/>
        <v>193608.231091275</v>
      </c>
      <c r="AB38" s="44">
        <f t="shared" si="22"/>
        <v>195248.97881238748</v>
      </c>
      <c r="AC38" s="44">
        <f t="shared" si="23"/>
        <v>196889.72653349998</v>
      </c>
      <c r="AD38" s="45">
        <v>27</v>
      </c>
      <c r="AH38"/>
      <c r="AI38"/>
      <c r="AJ38"/>
      <c r="AK38"/>
      <c r="AL38"/>
      <c r="AM38"/>
      <c r="AN38"/>
      <c r="AO38"/>
    </row>
    <row r="39" spans="1:41" ht="12" customHeight="1" x14ac:dyDescent="0.3">
      <c r="A39" s="46">
        <v>28</v>
      </c>
      <c r="B39" s="40">
        <v>104388</v>
      </c>
      <c r="C39" s="40">
        <v>102509</v>
      </c>
      <c r="D39" s="41">
        <f t="shared" si="0"/>
        <v>140053.047498</v>
      </c>
      <c r="E39" s="41">
        <f t="shared" si="0"/>
        <v>137532.07117649997</v>
      </c>
      <c r="F39" s="40">
        <f t="shared" si="1"/>
        <v>123091.20370296748</v>
      </c>
      <c r="G39" s="41">
        <f t="shared" si="2"/>
        <v>127904.82619414497</v>
      </c>
      <c r="H39" s="41">
        <f t="shared" si="3"/>
        <v>132718.44868532248</v>
      </c>
      <c r="I39" s="40">
        <f t="shared" si="4"/>
        <v>137532.07117649997</v>
      </c>
      <c r="J39" s="41">
        <f t="shared" si="5"/>
        <v>142345.69366767746</v>
      </c>
      <c r="K39" s="41">
        <f t="shared" si="6"/>
        <v>147159.31615885498</v>
      </c>
      <c r="L39" s="41">
        <f t="shared" si="7"/>
        <v>151972.93865003248</v>
      </c>
      <c r="M39" s="41">
        <f t="shared" si="8"/>
        <v>156786.56114120997</v>
      </c>
      <c r="N39" s="41">
        <f t="shared" si="9"/>
        <v>161600.18363238746</v>
      </c>
      <c r="O39" s="41">
        <f t="shared" si="10"/>
        <v>166413.80612356495</v>
      </c>
      <c r="P39" s="41">
        <f t="shared" si="11"/>
        <v>171227.42861474247</v>
      </c>
      <c r="Q39" s="41">
        <f t="shared" si="12"/>
        <v>176041.05110591996</v>
      </c>
      <c r="R39" s="41">
        <f t="shared" si="13"/>
        <v>180854.67359709746</v>
      </c>
      <c r="S39" s="41">
        <f t="shared" si="14"/>
        <v>185668.29608827498</v>
      </c>
      <c r="T39" s="41">
        <f t="shared" si="15"/>
        <v>189106.59786768747</v>
      </c>
      <c r="U39" s="41">
        <f t="shared" si="24"/>
        <v>192544.89964709996</v>
      </c>
      <c r="V39" s="41">
        <f t="shared" si="16"/>
        <v>194264.05053680623</v>
      </c>
      <c r="W39" s="41">
        <f t="shared" si="17"/>
        <v>195983.20142651247</v>
      </c>
      <c r="X39" s="41">
        <f t="shared" si="18"/>
        <v>197702.35231621872</v>
      </c>
      <c r="Y39" s="43">
        <f t="shared" si="19"/>
        <v>199421.50320592496</v>
      </c>
      <c r="Z39" s="44">
        <f t="shared" si="20"/>
        <v>201140.65409563121</v>
      </c>
      <c r="AA39" s="44">
        <f t="shared" si="21"/>
        <v>202859.80498533748</v>
      </c>
      <c r="AB39" s="44">
        <f t="shared" si="22"/>
        <v>204578.95587504373</v>
      </c>
      <c r="AC39" s="44">
        <f t="shared" si="23"/>
        <v>206298.10676474997</v>
      </c>
      <c r="AD39" s="45">
        <v>28</v>
      </c>
      <c r="AH39"/>
      <c r="AI39"/>
      <c r="AJ39"/>
      <c r="AK39"/>
      <c r="AL39"/>
      <c r="AM39"/>
      <c r="AN39"/>
      <c r="AO39"/>
    </row>
    <row r="40" spans="1:41" ht="12" customHeight="1" x14ac:dyDescent="0.3">
      <c r="A40" s="46">
        <v>29</v>
      </c>
      <c r="B40" s="40">
        <v>109327</v>
      </c>
      <c r="C40" s="40">
        <v>107359</v>
      </c>
      <c r="D40" s="41">
        <f t="shared" si="0"/>
        <v>146679.49882949999</v>
      </c>
      <c r="E40" s="41">
        <f t="shared" si="0"/>
        <v>144039.1149015</v>
      </c>
      <c r="F40" s="40">
        <f t="shared" si="1"/>
        <v>128915.0078368425</v>
      </c>
      <c r="G40" s="41">
        <f t="shared" si="2"/>
        <v>133956.376858395</v>
      </c>
      <c r="H40" s="41">
        <f t="shared" si="3"/>
        <v>138997.7458799475</v>
      </c>
      <c r="I40" s="40">
        <f t="shared" si="4"/>
        <v>144039.1149015</v>
      </c>
      <c r="J40" s="41">
        <f t="shared" si="5"/>
        <v>149080.4839230525</v>
      </c>
      <c r="K40" s="41">
        <f t="shared" si="6"/>
        <v>154121.85294460499</v>
      </c>
      <c r="L40" s="41">
        <f t="shared" si="7"/>
        <v>159163.22196615749</v>
      </c>
      <c r="M40" s="41">
        <f t="shared" si="8"/>
        <v>164204.59098770999</v>
      </c>
      <c r="N40" s="41">
        <f t="shared" si="9"/>
        <v>169245.96000926249</v>
      </c>
      <c r="O40" s="41">
        <f t="shared" si="10"/>
        <v>174287.32903081499</v>
      </c>
      <c r="P40" s="41">
        <f t="shared" si="11"/>
        <v>179328.69805236752</v>
      </c>
      <c r="Q40" s="41">
        <f t="shared" si="12"/>
        <v>184370.06707392001</v>
      </c>
      <c r="R40" s="41">
        <f t="shared" si="13"/>
        <v>189411.43609547248</v>
      </c>
      <c r="S40" s="41">
        <f t="shared" si="14"/>
        <v>194452.80511702501</v>
      </c>
      <c r="T40" s="41">
        <f t="shared" si="15"/>
        <v>198053.78298956249</v>
      </c>
      <c r="U40" s="41">
        <f t="shared" si="24"/>
        <v>201654.7608621</v>
      </c>
      <c r="V40" s="41">
        <f t="shared" si="16"/>
        <v>203455.24979836875</v>
      </c>
      <c r="W40" s="41">
        <f t="shared" si="17"/>
        <v>205255.7387346375</v>
      </c>
      <c r="X40" s="41">
        <f t="shared" si="18"/>
        <v>207056.22767090626</v>
      </c>
      <c r="Y40" s="43">
        <f t="shared" si="19"/>
        <v>208856.71660717498</v>
      </c>
      <c r="Z40" s="44">
        <f t="shared" si="20"/>
        <v>210657.20554344374</v>
      </c>
      <c r="AA40" s="44">
        <f t="shared" si="21"/>
        <v>212457.69447971252</v>
      </c>
      <c r="AB40" s="44">
        <f t="shared" si="22"/>
        <v>214258.18341598124</v>
      </c>
      <c r="AC40" s="44">
        <f t="shared" si="23"/>
        <v>216058.67235225</v>
      </c>
      <c r="AD40" s="45">
        <v>29</v>
      </c>
      <c r="AH40"/>
      <c r="AI40"/>
      <c r="AJ40"/>
      <c r="AK40"/>
      <c r="AL40"/>
      <c r="AM40"/>
      <c r="AN40"/>
      <c r="AO40"/>
    </row>
    <row r="41" spans="1:41" ht="12" customHeight="1" x14ac:dyDescent="0.3">
      <c r="A41" s="39">
        <v>30</v>
      </c>
      <c r="B41" s="48">
        <v>114444</v>
      </c>
      <c r="C41" s="48">
        <v>112384</v>
      </c>
      <c r="D41" s="44">
        <f t="shared" si="0"/>
        <v>153544.76537400001</v>
      </c>
      <c r="E41" s="44">
        <f t="shared" si="0"/>
        <v>150780.94886400001</v>
      </c>
      <c r="F41" s="48">
        <f t="shared" si="1"/>
        <v>134948.94923328</v>
      </c>
      <c r="G41" s="44">
        <f t="shared" si="2"/>
        <v>140226.28244352</v>
      </c>
      <c r="H41" s="44">
        <f t="shared" si="3"/>
        <v>145503.61565376</v>
      </c>
      <c r="I41" s="48">
        <f t="shared" si="4"/>
        <v>150780.94886400001</v>
      </c>
      <c r="J41" s="44">
        <f t="shared" si="5"/>
        <v>156058.28207424001</v>
      </c>
      <c r="K41" s="44">
        <f t="shared" si="6"/>
        <v>161335.61528448001</v>
      </c>
      <c r="L41" s="44">
        <f t="shared" si="7"/>
        <v>166612.94849472001</v>
      </c>
      <c r="M41" s="44">
        <f t="shared" si="8"/>
        <v>171890.28170495998</v>
      </c>
      <c r="N41" s="44">
        <f t="shared" si="9"/>
        <v>177167.61491520001</v>
      </c>
      <c r="O41" s="44">
        <f t="shared" si="10"/>
        <v>182444.94812543999</v>
      </c>
      <c r="P41" s="44">
        <f t="shared" si="11"/>
        <v>187722.28133568002</v>
      </c>
      <c r="Q41" s="44">
        <f t="shared" si="12"/>
        <v>192999.61454592002</v>
      </c>
      <c r="R41" s="44">
        <f t="shared" si="13"/>
        <v>198276.94775615999</v>
      </c>
      <c r="S41" s="44">
        <f t="shared" si="14"/>
        <v>203554.28096640002</v>
      </c>
      <c r="T41" s="44">
        <f t="shared" si="15"/>
        <v>207323.804688</v>
      </c>
      <c r="U41" s="44">
        <f t="shared" si="24"/>
        <v>211093.32840959998</v>
      </c>
      <c r="V41" s="41">
        <f t="shared" si="16"/>
        <v>212978.09027040002</v>
      </c>
      <c r="W41" s="41">
        <f t="shared" si="17"/>
        <v>214862.85213120002</v>
      </c>
      <c r="X41" s="41">
        <f t="shared" si="18"/>
        <v>216747.613992</v>
      </c>
      <c r="Y41" s="43">
        <f t="shared" si="19"/>
        <v>218632.3758528</v>
      </c>
      <c r="Z41" s="44">
        <f t="shared" si="20"/>
        <v>220517.13771360001</v>
      </c>
      <c r="AA41" s="44">
        <f t="shared" si="21"/>
        <v>222401.89957440001</v>
      </c>
      <c r="AB41" s="44">
        <f t="shared" si="22"/>
        <v>224286.66143520002</v>
      </c>
      <c r="AC41" s="44">
        <f t="shared" si="23"/>
        <v>226171.42329599999</v>
      </c>
      <c r="AD41" s="45">
        <v>30</v>
      </c>
      <c r="AH41"/>
      <c r="AI41"/>
      <c r="AJ41"/>
      <c r="AK41"/>
      <c r="AL41"/>
      <c r="AM41"/>
      <c r="AN41"/>
      <c r="AO41"/>
    </row>
    <row r="42" spans="1:41" ht="12" customHeight="1" thickBot="1" x14ac:dyDescent="0.35">
      <c r="A42" s="49">
        <v>31</v>
      </c>
      <c r="B42" s="50">
        <v>119744</v>
      </c>
      <c r="C42" s="50">
        <v>117589</v>
      </c>
      <c r="D42" s="51">
        <f t="shared" si="0"/>
        <v>160655.55542399999</v>
      </c>
      <c r="E42" s="51">
        <f t="shared" si="0"/>
        <v>157764.28135650003</v>
      </c>
      <c r="F42" s="50">
        <f t="shared" si="1"/>
        <v>141199.03181406754</v>
      </c>
      <c r="G42" s="51">
        <f>SUM(E42*0.93)</f>
        <v>146720.78166154504</v>
      </c>
      <c r="H42" s="51">
        <f>SUM(E42*0.965)</f>
        <v>152242.53150902252</v>
      </c>
      <c r="I42" s="50">
        <f>E42</f>
        <v>157764.28135650003</v>
      </c>
      <c r="J42" s="51">
        <f>SUM(E42*1.035)</f>
        <v>163286.0312039775</v>
      </c>
      <c r="K42" s="51">
        <f>SUM(E42*1.07)</f>
        <v>168807.78105145504</v>
      </c>
      <c r="L42" s="51">
        <f>SUM(E42*1.105)</f>
        <v>174329.53089893251</v>
      </c>
      <c r="M42" s="51">
        <f>SUM(E42*1.14)</f>
        <v>179851.28074641002</v>
      </c>
      <c r="N42" s="51">
        <f>SUM(E42*1.175)</f>
        <v>185373.03059388752</v>
      </c>
      <c r="O42" s="51">
        <f>SUM(E42*1.21)</f>
        <v>190894.78044136503</v>
      </c>
      <c r="P42" s="51">
        <f>SUM(E42*1.245)</f>
        <v>196416.53028884254</v>
      </c>
      <c r="Q42" s="51">
        <f>SUM(E42*1.28)</f>
        <v>201938.28013632004</v>
      </c>
      <c r="R42" s="51">
        <f>SUM(E42*1.315)</f>
        <v>207460.02998379752</v>
      </c>
      <c r="S42" s="51">
        <f>SUM(E42*1.35)</f>
        <v>212981.77983127505</v>
      </c>
      <c r="T42" s="51">
        <f>SUM(E42*1.375)</f>
        <v>216925.88686518752</v>
      </c>
      <c r="U42" s="51">
        <f>SUM(E42*1.4)</f>
        <v>220869.99389910002</v>
      </c>
      <c r="V42" s="52">
        <f t="shared" si="16"/>
        <v>222842.0474160563</v>
      </c>
      <c r="W42" s="52">
        <f t="shared" si="17"/>
        <v>224814.10093301255</v>
      </c>
      <c r="X42" s="52">
        <f t="shared" si="18"/>
        <v>226786.15444996877</v>
      </c>
      <c r="Y42" s="53">
        <f t="shared" si="19"/>
        <v>228758.20796692502</v>
      </c>
      <c r="Z42" s="52">
        <f t="shared" si="20"/>
        <v>230730.26148388127</v>
      </c>
      <c r="AA42" s="52">
        <f t="shared" si="21"/>
        <v>232702.31500083755</v>
      </c>
      <c r="AB42" s="52">
        <f t="shared" si="22"/>
        <v>234674.3685177938</v>
      </c>
      <c r="AC42" s="52">
        <f t="shared" si="23"/>
        <v>236646.42203475005</v>
      </c>
      <c r="AD42" s="54">
        <v>31</v>
      </c>
      <c r="AF42" s="6"/>
      <c r="AH42"/>
      <c r="AI42"/>
      <c r="AJ42"/>
      <c r="AK42"/>
      <c r="AL42"/>
      <c r="AM42"/>
      <c r="AN42"/>
      <c r="AO42"/>
    </row>
    <row r="43" spans="1:41" ht="10.199999999999999" customHeight="1" thickBot="1" x14ac:dyDescent="0.35">
      <c r="A43" s="55"/>
      <c r="B43" s="56"/>
      <c r="C43" s="56"/>
      <c r="D43" s="1"/>
      <c r="E43" s="1"/>
      <c r="F43" s="1"/>
      <c r="G43" s="1"/>
      <c r="H43" s="1"/>
      <c r="I43" s="1"/>
      <c r="J43" s="1"/>
      <c r="K43" s="1"/>
      <c r="L43" s="1"/>
      <c r="M43" s="1"/>
      <c r="N43" s="1"/>
      <c r="O43" s="1"/>
      <c r="P43" s="1"/>
      <c r="Q43" s="1"/>
      <c r="R43" s="1"/>
      <c r="S43" s="1"/>
      <c r="T43" s="1"/>
      <c r="U43" s="1"/>
      <c r="V43" s="1"/>
      <c r="W43" s="1"/>
      <c r="X43" s="1"/>
      <c r="Y43" s="1"/>
      <c r="Z43" s="1"/>
      <c r="AA43" s="1"/>
      <c r="AB43" s="1"/>
      <c r="AC43" s="1"/>
      <c r="AD43" s="4"/>
      <c r="AH43"/>
      <c r="AI43"/>
      <c r="AJ43"/>
      <c r="AK43"/>
      <c r="AL43"/>
      <c r="AM43"/>
      <c r="AN43"/>
      <c r="AO43"/>
    </row>
    <row r="44" spans="1:41" ht="15" thickBot="1" x14ac:dyDescent="0.35">
      <c r="A44" s="55" t="s">
        <v>40</v>
      </c>
      <c r="B44" s="56"/>
      <c r="C44" s="56"/>
      <c r="D44" s="1"/>
      <c r="E44" s="1"/>
      <c r="F44" s="1"/>
      <c r="G44" s="1"/>
      <c r="H44" s="1"/>
      <c r="I44" s="1"/>
      <c r="J44" s="1"/>
      <c r="K44" s="1"/>
      <c r="L44" s="1"/>
      <c r="M44" s="1"/>
      <c r="N44" s="1"/>
      <c r="O44" s="1"/>
      <c r="P44" s="1"/>
      <c r="Q44" s="1"/>
      <c r="V44" s="57">
        <v>2026</v>
      </c>
      <c r="W44" s="58" t="s">
        <v>41</v>
      </c>
      <c r="X44" s="59"/>
      <c r="Y44" s="59"/>
      <c r="Z44" s="59"/>
      <c r="AA44" s="59"/>
      <c r="AB44" s="59"/>
      <c r="AC44" s="60">
        <v>123.8454</v>
      </c>
      <c r="AE44" s="61" t="s">
        <v>42</v>
      </c>
      <c r="AH44" s="61"/>
      <c r="AI44"/>
      <c r="AJ44" s="62">
        <v>102.8</v>
      </c>
      <c r="AK44"/>
      <c r="AL44"/>
      <c r="AM44"/>
      <c r="AN44"/>
      <c r="AO44"/>
    </row>
    <row r="45" spans="1:41" x14ac:dyDescent="0.3">
      <c r="A45" s="55" t="s">
        <v>43</v>
      </c>
      <c r="B45" s="56"/>
      <c r="C45" s="56"/>
      <c r="D45" s="1"/>
      <c r="E45" s="1"/>
      <c r="F45" s="1"/>
      <c r="G45" s="1"/>
      <c r="H45" s="1"/>
      <c r="I45" s="1"/>
      <c r="J45" s="1"/>
      <c r="K45" s="1"/>
      <c r="L45" s="1"/>
      <c r="M45" s="1"/>
      <c r="N45" s="1"/>
      <c r="O45" s="1"/>
      <c r="P45" s="1"/>
      <c r="Q45" s="1"/>
      <c r="R45" s="1"/>
      <c r="S45" s="63"/>
      <c r="T45" s="137"/>
      <c r="U45" s="137"/>
      <c r="V45" s="137"/>
      <c r="W45" s="137"/>
      <c r="X45" s="137"/>
      <c r="Y45" s="137"/>
      <c r="Z45" s="137"/>
      <c r="AA45" s="137"/>
      <c r="AB45" s="137"/>
      <c r="AC45" s="137"/>
      <c r="AD45" s="4"/>
      <c r="AH45"/>
      <c r="AI45"/>
      <c r="AJ45"/>
      <c r="AK45"/>
      <c r="AL45"/>
      <c r="AM45"/>
      <c r="AN45"/>
      <c r="AO45"/>
    </row>
    <row r="46" spans="1:41" x14ac:dyDescent="0.3">
      <c r="A46" s="55"/>
      <c r="B46" s="56"/>
      <c r="C46" s="122"/>
      <c r="D46" s="1"/>
      <c r="E46" s="1"/>
      <c r="F46" s="1" t="s">
        <v>58</v>
      </c>
      <c r="G46" s="1"/>
      <c r="H46" s="1"/>
      <c r="I46" s="1"/>
      <c r="J46" s="1"/>
      <c r="K46" s="1"/>
      <c r="L46" s="1"/>
      <c r="M46" s="1"/>
      <c r="N46" s="1"/>
      <c r="S46" s="1" t="s">
        <v>63</v>
      </c>
      <c r="T46" s="1"/>
      <c r="U46" s="1"/>
      <c r="V46" s="1"/>
      <c r="W46" s="64"/>
      <c r="X46" s="1"/>
      <c r="Y46" s="1"/>
      <c r="Z46" s="1"/>
      <c r="AA46" s="1"/>
      <c r="AB46" s="1"/>
      <c r="AC46" s="56">
        <v>122.86</v>
      </c>
      <c r="AD46" s="4"/>
      <c r="AG46" s="123"/>
      <c r="AH46"/>
      <c r="AI46"/>
      <c r="AJ46"/>
      <c r="AK46"/>
      <c r="AL46"/>
      <c r="AM46"/>
      <c r="AN46"/>
      <c r="AO46"/>
    </row>
    <row r="47" spans="1:41" x14ac:dyDescent="0.3">
      <c r="A47" s="55"/>
      <c r="B47" s="56"/>
      <c r="C47" s="65"/>
      <c r="D47" s="1"/>
      <c r="E47" s="1"/>
      <c r="F47" s="1" t="s">
        <v>59</v>
      </c>
      <c r="G47" s="1"/>
      <c r="H47" s="1"/>
      <c r="I47" s="1"/>
      <c r="J47" s="1"/>
      <c r="K47" s="1"/>
      <c r="L47" s="1"/>
      <c r="M47" s="1"/>
      <c r="N47" s="64"/>
      <c r="T47" s="1"/>
      <c r="U47" s="1"/>
      <c r="V47" s="1"/>
      <c r="AC47" s="66"/>
      <c r="AH47"/>
      <c r="AI47"/>
      <c r="AJ47"/>
      <c r="AK47"/>
      <c r="AL47"/>
      <c r="AM47"/>
      <c r="AN47"/>
      <c r="AO47"/>
    </row>
    <row r="48" spans="1:41" x14ac:dyDescent="0.3">
      <c r="A48" s="2" t="s">
        <v>0</v>
      </c>
      <c r="B48" s="2"/>
      <c r="C48" s="2"/>
      <c r="D48" s="3"/>
      <c r="E48" s="3"/>
      <c r="F48" s="3"/>
      <c r="G48" s="2"/>
      <c r="H48" s="2"/>
      <c r="I48" s="2"/>
      <c r="J48" s="2"/>
      <c r="K48" s="2"/>
      <c r="L48" s="2"/>
      <c r="AC48" s="5"/>
      <c r="AD48" s="132" t="str">
        <f>AD1</f>
        <v>17.11.2025/rj</v>
      </c>
      <c r="AH48"/>
      <c r="AI48"/>
      <c r="AJ48"/>
      <c r="AK48"/>
      <c r="AL48"/>
      <c r="AM48"/>
      <c r="AN48"/>
      <c r="AO48"/>
    </row>
    <row r="49" spans="1:41" ht="6" customHeight="1" x14ac:dyDescent="0.3">
      <c r="A49" s="2"/>
      <c r="B49" s="2"/>
      <c r="C49" s="2"/>
      <c r="D49" s="3"/>
      <c r="E49" s="3"/>
      <c r="F49" s="3"/>
      <c r="G49" s="2"/>
      <c r="H49" s="2"/>
      <c r="I49" s="2"/>
      <c r="J49" s="2"/>
      <c r="K49" s="2"/>
      <c r="L49" s="2"/>
      <c r="AF49" t="s">
        <v>1</v>
      </c>
      <c r="AH49"/>
      <c r="AI49"/>
      <c r="AJ49"/>
      <c r="AK49"/>
      <c r="AL49"/>
      <c r="AM49"/>
      <c r="AN49"/>
      <c r="AO49"/>
    </row>
    <row r="50" spans="1:41" ht="17.399999999999999" x14ac:dyDescent="0.3">
      <c r="A50" s="7" t="str">
        <f>A3</f>
        <v>Lohntabelle 2026</v>
      </c>
      <c r="B50" s="2"/>
      <c r="C50" s="2"/>
      <c r="D50" s="3"/>
      <c r="E50" s="3"/>
      <c r="F50" s="3"/>
      <c r="G50" s="2"/>
      <c r="H50" s="2"/>
      <c r="I50" s="2"/>
      <c r="J50" s="2"/>
      <c r="K50" s="2"/>
      <c r="L50" s="2"/>
      <c r="AE50" s="6"/>
      <c r="AF50" s="6"/>
      <c r="AG50" s="6"/>
      <c r="AH50"/>
      <c r="AI50"/>
      <c r="AJ50"/>
      <c r="AK50"/>
      <c r="AL50"/>
      <c r="AM50"/>
      <c r="AN50"/>
      <c r="AO50"/>
    </row>
    <row r="51" spans="1:41" ht="7.2" customHeight="1" x14ac:dyDescent="0.3">
      <c r="A51" s="2"/>
      <c r="B51" s="2"/>
      <c r="C51" s="2"/>
      <c r="D51" s="3"/>
      <c r="E51" s="3"/>
      <c r="F51" s="3"/>
      <c r="G51" s="2"/>
      <c r="H51" s="2"/>
      <c r="I51" s="2"/>
      <c r="J51" s="2"/>
      <c r="K51" s="2"/>
      <c r="L51" s="2"/>
      <c r="AE51" s="6"/>
      <c r="AF51" s="6"/>
      <c r="AG51" s="6"/>
      <c r="AH51"/>
      <c r="AI51"/>
      <c r="AJ51"/>
      <c r="AK51"/>
      <c r="AL51"/>
      <c r="AM51"/>
      <c r="AN51"/>
      <c r="AO51"/>
    </row>
    <row r="52" spans="1:41" ht="12" customHeight="1" x14ac:dyDescent="0.3">
      <c r="A52" s="8" t="s">
        <v>64</v>
      </c>
      <c r="B52" s="2"/>
      <c r="C52" s="2"/>
      <c r="D52" s="3"/>
      <c r="E52" s="3"/>
      <c r="F52" s="3"/>
      <c r="G52" s="2"/>
      <c r="H52" s="2"/>
      <c r="I52" s="2"/>
      <c r="J52" s="2"/>
      <c r="K52" s="2"/>
      <c r="L52" s="2"/>
      <c r="AD52" s="6"/>
      <c r="AE52" s="6"/>
      <c r="AF52" s="6"/>
      <c r="AG52" s="6"/>
      <c r="AH52"/>
      <c r="AI52"/>
      <c r="AJ52"/>
      <c r="AK52"/>
      <c r="AL52"/>
      <c r="AM52"/>
      <c r="AN52"/>
      <c r="AO52"/>
    </row>
    <row r="53" spans="1:41" ht="11.4" customHeight="1" x14ac:dyDescent="0.3">
      <c r="A53" s="9" t="s">
        <v>2</v>
      </c>
      <c r="B53" s="2"/>
      <c r="C53" s="2"/>
      <c r="D53" s="3"/>
      <c r="E53" s="10"/>
      <c r="F53" s="3"/>
      <c r="G53" s="2"/>
      <c r="H53" s="11"/>
      <c r="I53" s="2"/>
      <c r="J53" s="2"/>
      <c r="K53" s="2"/>
      <c r="L53" s="2"/>
      <c r="V53" t="s">
        <v>1</v>
      </c>
      <c r="X53" t="s">
        <v>1</v>
      </c>
      <c r="AE53" s="6"/>
      <c r="AF53" s="6"/>
      <c r="AG53" s="6"/>
      <c r="AH53"/>
      <c r="AI53"/>
      <c r="AJ53"/>
      <c r="AK53"/>
      <c r="AL53"/>
      <c r="AM53"/>
      <c r="AN53"/>
      <c r="AO53"/>
    </row>
    <row r="54" spans="1:41" ht="6" customHeight="1" thickBot="1" x14ac:dyDescent="0.35">
      <c r="AE54" s="6"/>
      <c r="AF54" s="6"/>
      <c r="AG54" s="6"/>
      <c r="AH54"/>
      <c r="AI54"/>
      <c r="AJ54"/>
      <c r="AK54"/>
      <c r="AL54"/>
      <c r="AM54"/>
      <c r="AN54"/>
      <c r="AO54"/>
    </row>
    <row r="55" spans="1:41" x14ac:dyDescent="0.3">
      <c r="A55" s="12" t="s">
        <v>4</v>
      </c>
      <c r="B55" s="13"/>
      <c r="C55" s="14" t="s">
        <v>1</v>
      </c>
      <c r="D55" s="15"/>
      <c r="E55" s="15"/>
      <c r="F55" s="16" t="s">
        <v>5</v>
      </c>
      <c r="G55" s="17"/>
      <c r="H55" s="17"/>
      <c r="I55" s="14" t="s">
        <v>6</v>
      </c>
      <c r="J55" s="17"/>
      <c r="K55" s="17"/>
      <c r="L55" s="17"/>
      <c r="M55" s="17"/>
      <c r="N55" s="17"/>
      <c r="O55" s="17"/>
      <c r="P55" s="17"/>
      <c r="Q55" s="17"/>
      <c r="R55" s="17"/>
      <c r="S55" s="17"/>
      <c r="T55" s="17"/>
      <c r="U55" s="17"/>
      <c r="V55" s="17"/>
      <c r="W55" s="17"/>
      <c r="X55" s="17"/>
      <c r="Y55" s="17"/>
      <c r="Z55" s="18"/>
      <c r="AA55" s="18"/>
      <c r="AB55" s="18"/>
      <c r="AC55" s="19"/>
      <c r="AD55" s="20" t="s">
        <v>4</v>
      </c>
      <c r="AE55" s="6"/>
      <c r="AF55" s="6"/>
      <c r="AG55" s="6"/>
      <c r="AH55"/>
      <c r="AI55"/>
      <c r="AJ55"/>
      <c r="AK55"/>
      <c r="AL55"/>
      <c r="AM55"/>
      <c r="AN55"/>
      <c r="AO55"/>
    </row>
    <row r="56" spans="1:41" x14ac:dyDescent="0.3">
      <c r="A56" s="21"/>
      <c r="B56" s="21"/>
      <c r="C56" s="21"/>
      <c r="D56" s="22"/>
      <c r="E56" s="22"/>
      <c r="F56" s="23" t="s">
        <v>7</v>
      </c>
      <c r="G56" s="24"/>
      <c r="H56" s="24"/>
      <c r="I56" s="21" t="s">
        <v>7</v>
      </c>
      <c r="J56" s="24"/>
      <c r="K56" s="24"/>
      <c r="L56" s="24"/>
      <c r="M56" s="24"/>
      <c r="N56" s="24"/>
      <c r="O56" s="24"/>
      <c r="P56" s="24"/>
      <c r="Q56" s="24"/>
      <c r="R56" s="24"/>
      <c r="S56" s="24"/>
      <c r="T56" s="25" t="s">
        <v>8</v>
      </c>
      <c r="U56" s="24"/>
      <c r="V56" s="25" t="s">
        <v>9</v>
      </c>
      <c r="W56" s="24"/>
      <c r="X56" s="24"/>
      <c r="Y56" s="24"/>
      <c r="Z56" s="26"/>
      <c r="AA56" s="26"/>
      <c r="AB56" s="26"/>
      <c r="AC56" s="27"/>
      <c r="AD56" s="28"/>
      <c r="AE56" s="6"/>
      <c r="AF56" s="6"/>
      <c r="AG56" s="6"/>
      <c r="AH56"/>
      <c r="AI56"/>
      <c r="AJ56"/>
      <c r="AK56"/>
      <c r="AL56"/>
      <c r="AM56"/>
      <c r="AN56"/>
      <c r="AO56"/>
    </row>
    <row r="57" spans="1:41" x14ac:dyDescent="0.3">
      <c r="A57" s="29" t="s">
        <v>1</v>
      </c>
      <c r="B57" s="29" t="s">
        <v>10</v>
      </c>
      <c r="C57" s="29" t="s">
        <v>11</v>
      </c>
      <c r="D57" s="30" t="s">
        <v>12</v>
      </c>
      <c r="E57" s="31" t="s">
        <v>13</v>
      </c>
      <c r="F57" s="32" t="s">
        <v>14</v>
      </c>
      <c r="G57" s="33" t="s">
        <v>15</v>
      </c>
      <c r="H57" s="33" t="s">
        <v>16</v>
      </c>
      <c r="I57" s="29" t="s">
        <v>17</v>
      </c>
      <c r="J57" s="33" t="s">
        <v>18</v>
      </c>
      <c r="K57" s="33" t="s">
        <v>19</v>
      </c>
      <c r="L57" s="33" t="s">
        <v>20</v>
      </c>
      <c r="M57" s="33" t="s">
        <v>21</v>
      </c>
      <c r="N57" s="33" t="s">
        <v>22</v>
      </c>
      <c r="O57" s="33" t="s">
        <v>23</v>
      </c>
      <c r="P57" s="33" t="s">
        <v>24</v>
      </c>
      <c r="Q57" s="33" t="s">
        <v>25</v>
      </c>
      <c r="R57" s="33" t="s">
        <v>26</v>
      </c>
      <c r="S57" s="33" t="s">
        <v>27</v>
      </c>
      <c r="T57" s="33" t="s">
        <v>28</v>
      </c>
      <c r="U57" s="33" t="s">
        <v>29</v>
      </c>
      <c r="V57" s="33" t="s">
        <v>30</v>
      </c>
      <c r="W57" s="33" t="s">
        <v>31</v>
      </c>
      <c r="X57" s="33" t="s">
        <v>32</v>
      </c>
      <c r="Y57" s="34" t="s">
        <v>33</v>
      </c>
      <c r="Z57" s="35" t="s">
        <v>34</v>
      </c>
      <c r="AA57" s="35" t="s">
        <v>35</v>
      </c>
      <c r="AB57" s="35" t="s">
        <v>36</v>
      </c>
      <c r="AC57" s="35" t="s">
        <v>37</v>
      </c>
      <c r="AD57" s="36" t="s">
        <v>1</v>
      </c>
      <c r="AE57" s="6"/>
      <c r="AF57" s="6"/>
      <c r="AG57" s="6"/>
      <c r="AH57"/>
      <c r="AI57"/>
      <c r="AJ57"/>
      <c r="AK57"/>
      <c r="AL57"/>
      <c r="AM57"/>
      <c r="AN57"/>
      <c r="AO57"/>
    </row>
    <row r="58" spans="1:41" ht="6" customHeight="1" x14ac:dyDescent="0.3">
      <c r="A58" s="67"/>
      <c r="B58" s="68" t="s">
        <v>38</v>
      </c>
      <c r="C58" s="68"/>
      <c r="D58" s="69" t="s">
        <v>39</v>
      </c>
      <c r="E58" s="70"/>
      <c r="F58" s="71"/>
      <c r="G58" s="72"/>
      <c r="H58" s="72"/>
      <c r="I58" s="67"/>
      <c r="J58" s="72"/>
      <c r="K58" s="72"/>
      <c r="L58" s="72"/>
      <c r="M58" s="72"/>
      <c r="N58" s="72"/>
      <c r="O58" s="72"/>
      <c r="P58" s="72"/>
      <c r="Q58" s="72"/>
      <c r="R58" s="72"/>
      <c r="S58" s="72"/>
      <c r="T58" s="33"/>
      <c r="U58" s="33"/>
      <c r="V58" s="33"/>
      <c r="W58" s="33"/>
      <c r="X58" s="33"/>
      <c r="Y58" s="34"/>
      <c r="Z58" s="38"/>
      <c r="AA58" s="38"/>
      <c r="AB58" s="38"/>
      <c r="AC58" s="38"/>
      <c r="AD58" s="73"/>
      <c r="AE58" s="6"/>
      <c r="AF58" s="6"/>
      <c r="AG58" s="6"/>
      <c r="AH58"/>
      <c r="AI58"/>
      <c r="AJ58"/>
      <c r="AK58"/>
      <c r="AL58"/>
      <c r="AM58"/>
      <c r="AN58"/>
      <c r="AO58"/>
    </row>
    <row r="59" spans="1:41" ht="12" customHeight="1" x14ac:dyDescent="0.3">
      <c r="A59" s="74">
        <v>1</v>
      </c>
      <c r="B59" s="75">
        <v>30377</v>
      </c>
      <c r="C59" s="75">
        <f>C12</f>
        <v>29830</v>
      </c>
      <c r="D59" s="76">
        <f t="shared" ref="D59:D89" si="25">B59/12*13*$AC$44/100</f>
        <v>40755.560254499993</v>
      </c>
      <c r="E59" s="124">
        <f t="shared" ref="E59:E89" si="26">C59/12*$AC$44/100</f>
        <v>3078.5902350000001</v>
      </c>
      <c r="F59" s="125">
        <f>SUM(E59*0.895)</f>
        <v>2755.3382603250002</v>
      </c>
      <c r="G59" s="126">
        <f>SUM(E59*0.93)</f>
        <v>2863.0889185500005</v>
      </c>
      <c r="H59" s="126">
        <f>SUM(E59*0.965)</f>
        <v>2970.8395767749998</v>
      </c>
      <c r="I59" s="127">
        <f t="shared" ref="I59:I88" si="27">E59</f>
        <v>3078.5902350000001</v>
      </c>
      <c r="J59" s="128">
        <f>SUM(E59*1.035)</f>
        <v>3186.3408932249999</v>
      </c>
      <c r="K59" s="77">
        <f>SUM(E59*1.07)</f>
        <v>3294.0915514500002</v>
      </c>
      <c r="L59" s="77">
        <f>SUM(E59*1.105)</f>
        <v>3401.842209675</v>
      </c>
      <c r="M59" s="78">
        <f>SUM(E59*1.14)</f>
        <v>3509.5928678999999</v>
      </c>
      <c r="N59" s="78">
        <f>SUM(E59*1.175)</f>
        <v>3617.3435261250002</v>
      </c>
      <c r="O59" s="78">
        <f>SUM(E59*1.21)</f>
        <v>3725.09418435</v>
      </c>
      <c r="P59" s="77">
        <f>SUM(E59*1.245)</f>
        <v>3832.8448425750003</v>
      </c>
      <c r="Q59" s="77">
        <f>SUM(E59*1.28)</f>
        <v>3940.5955008000001</v>
      </c>
      <c r="R59" s="77">
        <f>SUM(E59*1.315)</f>
        <v>4048.3461590249999</v>
      </c>
      <c r="S59" s="77">
        <f>SUM(E59*1.35)</f>
        <v>4156.0968172500006</v>
      </c>
      <c r="T59" s="79">
        <f>SUM(E59*1.375)</f>
        <v>4233.061573125</v>
      </c>
      <c r="U59" s="79">
        <f>SUM(E59*1.4)</f>
        <v>4310.0263290000003</v>
      </c>
      <c r="V59" s="79">
        <f>SUM(E59*1.4125)</f>
        <v>4348.5087069375004</v>
      </c>
      <c r="W59" s="79">
        <f>SUM(E59*1.425)</f>
        <v>4386.9910848750005</v>
      </c>
      <c r="X59" s="79">
        <f>SUM(E59*1.4375)</f>
        <v>4425.4734628124997</v>
      </c>
      <c r="Y59" s="79">
        <f>SUM($E59*1.45)</f>
        <v>4463.9558407499999</v>
      </c>
      <c r="Z59" s="79">
        <f>SUM($E59*1.4625)</f>
        <v>4502.4382186875</v>
      </c>
      <c r="AA59" s="79">
        <f>SUM($E59*1.475)</f>
        <v>4540.9205966250001</v>
      </c>
      <c r="AB59" s="79">
        <f>SUM($E59*1.4875)</f>
        <v>4579.4029745625003</v>
      </c>
      <c r="AC59" s="79">
        <f>SUM($E59*1.5)</f>
        <v>4617.8853525000004</v>
      </c>
      <c r="AD59" s="80">
        <v>1</v>
      </c>
      <c r="AE59" s="6"/>
      <c r="AF59" s="6"/>
      <c r="AG59" s="6"/>
      <c r="AH59"/>
      <c r="AI59"/>
      <c r="AJ59"/>
      <c r="AK59"/>
      <c r="AL59"/>
      <c r="AM59"/>
      <c r="AN59"/>
      <c r="AO59"/>
    </row>
    <row r="60" spans="1:41" ht="12" customHeight="1" x14ac:dyDescent="0.3">
      <c r="A60" s="81">
        <v>2</v>
      </c>
      <c r="B60" s="75">
        <v>31385</v>
      </c>
      <c r="C60" s="75">
        <f t="shared" ref="C60:C89" si="28">C13</f>
        <v>30820</v>
      </c>
      <c r="D60" s="76">
        <f t="shared" si="25"/>
        <v>42107.952022500001</v>
      </c>
      <c r="E60" s="76">
        <f t="shared" si="26"/>
        <v>3180.7626900000005</v>
      </c>
      <c r="F60" s="129">
        <f t="shared" ref="F60:F89" si="29">SUM(E60*0.895)</f>
        <v>2846.7826075500006</v>
      </c>
      <c r="G60" s="126">
        <f t="shared" ref="G60:G88" si="30">SUM(E60*0.93)</f>
        <v>2958.1093017000007</v>
      </c>
      <c r="H60" s="126">
        <f t="shared" ref="H60:H88" si="31">SUM(E60*0.965)</f>
        <v>3069.4359958500004</v>
      </c>
      <c r="I60" s="127">
        <f t="shared" si="27"/>
        <v>3180.7626900000005</v>
      </c>
      <c r="J60" s="77">
        <f t="shared" ref="J60:J88" si="32">SUM(E60*1.035)</f>
        <v>3292.0893841500001</v>
      </c>
      <c r="K60" s="77">
        <f t="shared" ref="K60:K88" si="33">SUM(E60*1.07)</f>
        <v>3403.4160783000007</v>
      </c>
      <c r="L60" s="78">
        <f t="shared" ref="L60:L88" si="34">SUM(E60*1.105)</f>
        <v>3514.7427724500003</v>
      </c>
      <c r="M60" s="78">
        <f t="shared" ref="M60:M88" si="35">SUM(E60*1.14)</f>
        <v>3626.0694666000004</v>
      </c>
      <c r="N60" s="78">
        <f t="shared" ref="N60:N88" si="36">SUM(E60*1.175)</f>
        <v>3737.3961607500005</v>
      </c>
      <c r="O60" s="78">
        <f t="shared" ref="O60:O88" si="37">SUM(E60*1.21)</f>
        <v>3848.7228549000006</v>
      </c>
      <c r="P60" s="77">
        <f t="shared" ref="P60:P88" si="38">SUM(E60*1.245)</f>
        <v>3960.0495490500011</v>
      </c>
      <c r="Q60" s="77">
        <f t="shared" ref="Q60:Q88" si="39">SUM(E60*1.28)</f>
        <v>4071.3762432000008</v>
      </c>
      <c r="R60" s="77">
        <f t="shared" ref="R60:R88" si="40">SUM(E60*1.315)</f>
        <v>4182.7029373500009</v>
      </c>
      <c r="S60" s="77">
        <f t="shared" ref="S60:S88" si="41">SUM(E60*1.35)</f>
        <v>4294.0296315000005</v>
      </c>
      <c r="T60" s="79">
        <f t="shared" ref="T60:T89" si="42">SUM(E60*1.375)</f>
        <v>4373.5486987500008</v>
      </c>
      <c r="U60" s="79">
        <f t="shared" ref="U60:U89" si="43">SUM(E60*1.4)</f>
        <v>4453.0677660000001</v>
      </c>
      <c r="V60" s="79">
        <f t="shared" ref="V60:V89" si="44">SUM(E60*1.4125)</f>
        <v>4492.8272996250007</v>
      </c>
      <c r="W60" s="79">
        <f t="shared" ref="W60:W89" si="45">SUM(E60*1.425)</f>
        <v>4532.5868332500004</v>
      </c>
      <c r="X60" s="79">
        <f t="shared" ref="X60:X89" si="46">SUM(E60*1.4375)</f>
        <v>4572.346366875001</v>
      </c>
      <c r="Y60" s="79">
        <f t="shared" ref="Y60:Y89" si="47">SUM($E60*1.45)</f>
        <v>4612.1059005000006</v>
      </c>
      <c r="Z60" s="79">
        <f t="shared" ref="Z60:Z89" si="48">SUM($E60*1.4625)</f>
        <v>4651.8654341250003</v>
      </c>
      <c r="AA60" s="79">
        <f t="shared" ref="AA60:AA89" si="49">SUM($E60*1.475)</f>
        <v>4691.6249677500009</v>
      </c>
      <c r="AB60" s="79">
        <f t="shared" ref="AB60:AB89" si="50">SUM($E60*1.4875)</f>
        <v>4731.3845013750006</v>
      </c>
      <c r="AC60" s="79">
        <f t="shared" ref="AC60:AC89" si="51">SUM($E60*1.5)</f>
        <v>4771.1440350000012</v>
      </c>
      <c r="AD60" s="80">
        <v>2</v>
      </c>
      <c r="AE60" s="6"/>
      <c r="AF60" s="6"/>
      <c r="AG60" s="6"/>
      <c r="AH60"/>
      <c r="AI60"/>
      <c r="AJ60"/>
      <c r="AK60"/>
      <c r="AL60"/>
      <c r="AM60"/>
      <c r="AN60"/>
      <c r="AO60"/>
    </row>
    <row r="61" spans="1:41" ht="12" customHeight="1" x14ac:dyDescent="0.3">
      <c r="A61" s="81">
        <v>3</v>
      </c>
      <c r="B61" s="75">
        <v>32502</v>
      </c>
      <c r="C61" s="75">
        <f t="shared" si="28"/>
        <v>31917</v>
      </c>
      <c r="D61" s="76">
        <f t="shared" si="25"/>
        <v>43606.584566999998</v>
      </c>
      <c r="E61" s="76">
        <f t="shared" si="26"/>
        <v>3293.9780264999995</v>
      </c>
      <c r="F61" s="129">
        <f t="shared" si="29"/>
        <v>2948.1103337174995</v>
      </c>
      <c r="G61" s="126">
        <f t="shared" si="30"/>
        <v>3063.3995646449998</v>
      </c>
      <c r="H61" s="128">
        <f t="shared" si="31"/>
        <v>3178.6887955724992</v>
      </c>
      <c r="I61" s="82">
        <f t="shared" si="27"/>
        <v>3293.9780264999995</v>
      </c>
      <c r="J61" s="77">
        <f t="shared" si="32"/>
        <v>3409.2672574274993</v>
      </c>
      <c r="K61" s="77">
        <f t="shared" si="33"/>
        <v>3524.5564883549996</v>
      </c>
      <c r="L61" s="78">
        <f t="shared" si="34"/>
        <v>3639.8457192824994</v>
      </c>
      <c r="M61" s="78">
        <f t="shared" si="35"/>
        <v>3755.1349502099993</v>
      </c>
      <c r="N61" s="78">
        <f t="shared" si="36"/>
        <v>3870.4241811374995</v>
      </c>
      <c r="O61" s="78">
        <f t="shared" si="37"/>
        <v>3985.7134120649994</v>
      </c>
      <c r="P61" s="77">
        <f t="shared" si="38"/>
        <v>4101.0026429925001</v>
      </c>
      <c r="Q61" s="77">
        <f t="shared" si="39"/>
        <v>4216.2918739199995</v>
      </c>
      <c r="R61" s="77">
        <f t="shared" si="40"/>
        <v>4331.5811048474989</v>
      </c>
      <c r="S61" s="77">
        <f t="shared" si="41"/>
        <v>4446.8703357749991</v>
      </c>
      <c r="T61" s="79">
        <f t="shared" si="42"/>
        <v>4529.2197864374994</v>
      </c>
      <c r="U61" s="79">
        <f t="shared" si="43"/>
        <v>4611.5692370999986</v>
      </c>
      <c r="V61" s="79">
        <f t="shared" si="44"/>
        <v>4652.7439624312492</v>
      </c>
      <c r="W61" s="79">
        <f t="shared" si="45"/>
        <v>4693.9186877624998</v>
      </c>
      <c r="X61" s="79">
        <f t="shared" si="46"/>
        <v>4735.0934130937494</v>
      </c>
      <c r="Y61" s="79">
        <f t="shared" si="47"/>
        <v>4776.2681384249991</v>
      </c>
      <c r="Z61" s="79">
        <f t="shared" si="48"/>
        <v>4817.4428637562487</v>
      </c>
      <c r="AA61" s="79">
        <f t="shared" si="49"/>
        <v>4858.6175890874993</v>
      </c>
      <c r="AB61" s="79">
        <f t="shared" si="50"/>
        <v>4899.7923144187498</v>
      </c>
      <c r="AC61" s="79">
        <f t="shared" si="51"/>
        <v>4940.9670397499995</v>
      </c>
      <c r="AD61" s="80">
        <v>3</v>
      </c>
      <c r="AE61" s="6"/>
      <c r="AF61" s="6"/>
      <c r="AG61" s="6"/>
      <c r="AH61"/>
      <c r="AI61"/>
      <c r="AJ61"/>
    </row>
    <row r="62" spans="1:41" ht="12" customHeight="1" x14ac:dyDescent="0.3">
      <c r="A62" s="81">
        <v>4</v>
      </c>
      <c r="B62" s="75">
        <v>33730</v>
      </c>
      <c r="C62" s="75">
        <f t="shared" si="28"/>
        <v>33123</v>
      </c>
      <c r="D62" s="76">
        <f t="shared" si="25"/>
        <v>45254.141205</v>
      </c>
      <c r="E62" s="76">
        <f t="shared" si="26"/>
        <v>3418.4426535000002</v>
      </c>
      <c r="F62" s="129">
        <f t="shared" si="29"/>
        <v>3059.5061748825001</v>
      </c>
      <c r="G62" s="128">
        <f t="shared" si="30"/>
        <v>3179.1516677550003</v>
      </c>
      <c r="H62" s="77">
        <f t="shared" si="31"/>
        <v>3298.7971606275</v>
      </c>
      <c r="I62" s="82">
        <f t="shared" si="27"/>
        <v>3418.4426535000002</v>
      </c>
      <c r="J62" s="77">
        <f t="shared" si="32"/>
        <v>3538.0881463725</v>
      </c>
      <c r="K62" s="77">
        <f t="shared" si="33"/>
        <v>3657.7336392450006</v>
      </c>
      <c r="L62" s="78">
        <f t="shared" si="34"/>
        <v>3777.3791321175004</v>
      </c>
      <c r="M62" s="78">
        <f t="shared" si="35"/>
        <v>3897.0246249900001</v>
      </c>
      <c r="N62" s="78">
        <f t="shared" si="36"/>
        <v>4016.6701178625003</v>
      </c>
      <c r="O62" s="78">
        <f t="shared" si="37"/>
        <v>4136.3156107350005</v>
      </c>
      <c r="P62" s="77">
        <f t="shared" si="38"/>
        <v>4255.9611036075003</v>
      </c>
      <c r="Q62" s="77">
        <f t="shared" si="39"/>
        <v>4375.60659648</v>
      </c>
      <c r="R62" s="77">
        <f t="shared" si="40"/>
        <v>4495.2520893524998</v>
      </c>
      <c r="S62" s="77">
        <f t="shared" si="41"/>
        <v>4614.8975822250004</v>
      </c>
      <c r="T62" s="79">
        <f t="shared" si="42"/>
        <v>4700.3586485625001</v>
      </c>
      <c r="U62" s="79">
        <f t="shared" si="43"/>
        <v>4785.8197148999998</v>
      </c>
      <c r="V62" s="79">
        <f t="shared" si="44"/>
        <v>4828.550248068751</v>
      </c>
      <c r="W62" s="79">
        <f t="shared" si="45"/>
        <v>4871.2807812375004</v>
      </c>
      <c r="X62" s="79">
        <f t="shared" si="46"/>
        <v>4914.0113144062507</v>
      </c>
      <c r="Y62" s="79">
        <f t="shared" si="47"/>
        <v>4956.7418475750001</v>
      </c>
      <c r="Z62" s="79">
        <f t="shared" si="48"/>
        <v>4999.4723807437504</v>
      </c>
      <c r="AA62" s="79">
        <f t="shared" si="49"/>
        <v>5042.2029139125007</v>
      </c>
      <c r="AB62" s="79">
        <f t="shared" si="50"/>
        <v>5084.9334470812501</v>
      </c>
      <c r="AC62" s="79">
        <f t="shared" si="51"/>
        <v>5127.6639802500003</v>
      </c>
      <c r="AD62" s="80">
        <v>4</v>
      </c>
      <c r="AE62" s="6"/>
      <c r="AF62" s="6"/>
      <c r="AG62" s="6"/>
      <c r="AH62"/>
      <c r="AI62"/>
      <c r="AJ62"/>
    </row>
    <row r="63" spans="1:41" ht="12" customHeight="1" x14ac:dyDescent="0.3">
      <c r="A63" s="81">
        <v>5</v>
      </c>
      <c r="B63" s="75">
        <v>35073</v>
      </c>
      <c r="C63" s="75">
        <f t="shared" si="28"/>
        <v>34442</v>
      </c>
      <c r="D63" s="76">
        <f t="shared" si="25"/>
        <v>47055.988570499998</v>
      </c>
      <c r="E63" s="76">
        <f t="shared" si="26"/>
        <v>3554.5693889999993</v>
      </c>
      <c r="F63" s="127">
        <f t="shared" si="29"/>
        <v>3181.3396031549996</v>
      </c>
      <c r="G63" s="77">
        <f t="shared" si="30"/>
        <v>3305.7495317699995</v>
      </c>
      <c r="H63" s="77">
        <f t="shared" si="31"/>
        <v>3430.1594603849994</v>
      </c>
      <c r="I63" s="82">
        <f t="shared" si="27"/>
        <v>3554.5693889999993</v>
      </c>
      <c r="J63" s="77">
        <f t="shared" si="32"/>
        <v>3678.9793176149992</v>
      </c>
      <c r="K63" s="77">
        <f t="shared" si="33"/>
        <v>3803.3892462299996</v>
      </c>
      <c r="L63" s="78">
        <f t="shared" si="34"/>
        <v>3927.799174844999</v>
      </c>
      <c r="M63" s="78">
        <f t="shared" si="35"/>
        <v>4052.2091034599989</v>
      </c>
      <c r="N63" s="78">
        <f t="shared" si="36"/>
        <v>4176.6190320749993</v>
      </c>
      <c r="O63" s="78">
        <f t="shared" si="37"/>
        <v>4301.0289606899987</v>
      </c>
      <c r="P63" s="77">
        <f t="shared" si="38"/>
        <v>4425.438889305</v>
      </c>
      <c r="Q63" s="77">
        <f t="shared" si="39"/>
        <v>4549.8488179199994</v>
      </c>
      <c r="R63" s="77">
        <f t="shared" si="40"/>
        <v>4674.2587465349989</v>
      </c>
      <c r="S63" s="77">
        <f t="shared" si="41"/>
        <v>4798.6686751499992</v>
      </c>
      <c r="T63" s="79">
        <f t="shared" si="42"/>
        <v>4887.5329098749989</v>
      </c>
      <c r="U63" s="79">
        <f t="shared" si="43"/>
        <v>4976.3971445999987</v>
      </c>
      <c r="V63" s="79">
        <f t="shared" si="44"/>
        <v>5020.829261962499</v>
      </c>
      <c r="W63" s="79">
        <f t="shared" si="45"/>
        <v>5065.2613793249993</v>
      </c>
      <c r="X63" s="79">
        <f t="shared" si="46"/>
        <v>5109.6934966874987</v>
      </c>
      <c r="Y63" s="79">
        <f t="shared" si="47"/>
        <v>5154.1256140499991</v>
      </c>
      <c r="Z63" s="79">
        <f t="shared" si="48"/>
        <v>5198.5577314124985</v>
      </c>
      <c r="AA63" s="79">
        <f t="shared" si="49"/>
        <v>5242.9898487749997</v>
      </c>
      <c r="AB63" s="79">
        <f t="shared" si="50"/>
        <v>5287.4219661374991</v>
      </c>
      <c r="AC63" s="79">
        <f t="shared" si="51"/>
        <v>5331.8540834999985</v>
      </c>
      <c r="AD63" s="80">
        <v>5</v>
      </c>
      <c r="AE63" s="6"/>
      <c r="AF63" s="6"/>
      <c r="AG63" s="6"/>
      <c r="AH63"/>
      <c r="AI63"/>
      <c r="AJ63"/>
    </row>
    <row r="64" spans="1:41" ht="12" customHeight="1" x14ac:dyDescent="0.3">
      <c r="A64" s="81">
        <v>6</v>
      </c>
      <c r="B64" s="75">
        <v>36516</v>
      </c>
      <c r="C64" s="75">
        <f t="shared" si="28"/>
        <v>35859</v>
      </c>
      <c r="D64" s="76">
        <f t="shared" si="25"/>
        <v>48992.001786000001</v>
      </c>
      <c r="E64" s="76">
        <f t="shared" si="26"/>
        <v>3700.8101655</v>
      </c>
      <c r="F64" s="82">
        <f t="shared" si="29"/>
        <v>3312.2250981225002</v>
      </c>
      <c r="G64" s="77">
        <f t="shared" si="30"/>
        <v>3441.7534539150001</v>
      </c>
      <c r="H64" s="78">
        <f t="shared" si="31"/>
        <v>3571.2818097075001</v>
      </c>
      <c r="I64" s="83">
        <f t="shared" si="27"/>
        <v>3700.8101655</v>
      </c>
      <c r="J64" s="78">
        <f t="shared" si="32"/>
        <v>3830.3385212924995</v>
      </c>
      <c r="K64" s="78">
        <f t="shared" si="33"/>
        <v>3959.8668770850004</v>
      </c>
      <c r="L64" s="78">
        <f t="shared" si="34"/>
        <v>4089.3952328774999</v>
      </c>
      <c r="M64" s="78">
        <f t="shared" si="35"/>
        <v>4218.9235886699998</v>
      </c>
      <c r="N64" s="78">
        <f t="shared" si="36"/>
        <v>4348.4519444625003</v>
      </c>
      <c r="O64" s="78">
        <f t="shared" si="37"/>
        <v>4477.9803002549997</v>
      </c>
      <c r="P64" s="77">
        <f t="shared" si="38"/>
        <v>4607.5086560475002</v>
      </c>
      <c r="Q64" s="77">
        <f t="shared" si="39"/>
        <v>4737.0370118400006</v>
      </c>
      <c r="R64" s="77">
        <f t="shared" si="40"/>
        <v>4866.5653676325001</v>
      </c>
      <c r="S64" s="77">
        <f t="shared" si="41"/>
        <v>4996.0937234250005</v>
      </c>
      <c r="T64" s="79">
        <f t="shared" si="42"/>
        <v>5088.6139775624997</v>
      </c>
      <c r="U64" s="79">
        <f t="shared" si="43"/>
        <v>5181.1342316999999</v>
      </c>
      <c r="V64" s="79">
        <f t="shared" si="44"/>
        <v>5227.39435876875</v>
      </c>
      <c r="W64" s="79">
        <f t="shared" si="45"/>
        <v>5273.6544858375</v>
      </c>
      <c r="X64" s="79">
        <f t="shared" si="46"/>
        <v>5319.9146129062501</v>
      </c>
      <c r="Y64" s="79">
        <f t="shared" si="47"/>
        <v>5366.1747399750002</v>
      </c>
      <c r="Z64" s="79">
        <f t="shared" si="48"/>
        <v>5412.4348670437494</v>
      </c>
      <c r="AA64" s="79">
        <f t="shared" si="49"/>
        <v>5458.6949941125004</v>
      </c>
      <c r="AB64" s="79">
        <f t="shared" si="50"/>
        <v>5504.9551211812504</v>
      </c>
      <c r="AC64" s="79">
        <f t="shared" si="51"/>
        <v>5551.2152482500005</v>
      </c>
      <c r="AD64" s="80">
        <v>6</v>
      </c>
      <c r="AE64" s="6"/>
      <c r="AF64" s="6"/>
      <c r="AG64" s="6"/>
      <c r="AH64"/>
      <c r="AI64"/>
      <c r="AJ64"/>
    </row>
    <row r="65" spans="1:36" ht="12" customHeight="1" x14ac:dyDescent="0.3">
      <c r="A65" s="81">
        <v>7</v>
      </c>
      <c r="B65" s="75">
        <v>38119</v>
      </c>
      <c r="C65" s="75">
        <f t="shared" si="28"/>
        <v>37433</v>
      </c>
      <c r="D65" s="76">
        <f t="shared" si="25"/>
        <v>51142.680361500003</v>
      </c>
      <c r="E65" s="76">
        <f t="shared" si="26"/>
        <v>3863.2540485</v>
      </c>
      <c r="F65" s="82">
        <f t="shared" si="29"/>
        <v>3457.6123734074999</v>
      </c>
      <c r="G65" s="78">
        <f t="shared" si="30"/>
        <v>3592.8262651049999</v>
      </c>
      <c r="H65" s="78">
        <f t="shared" si="31"/>
        <v>3728.0401568025</v>
      </c>
      <c r="I65" s="83">
        <f t="shared" si="27"/>
        <v>3863.2540485</v>
      </c>
      <c r="J65" s="78">
        <f t="shared" si="32"/>
        <v>3998.4679401974995</v>
      </c>
      <c r="K65" s="78">
        <f t="shared" si="33"/>
        <v>4133.681831895</v>
      </c>
      <c r="L65" s="78">
        <f t="shared" si="34"/>
        <v>4268.8957235925</v>
      </c>
      <c r="M65" s="78">
        <f t="shared" si="35"/>
        <v>4404.10961529</v>
      </c>
      <c r="N65" s="78">
        <f t="shared" si="36"/>
        <v>4539.3235069875</v>
      </c>
      <c r="O65" s="78">
        <f t="shared" si="37"/>
        <v>4674.537398685</v>
      </c>
      <c r="P65" s="77">
        <f t="shared" si="38"/>
        <v>4809.7512903825</v>
      </c>
      <c r="Q65" s="77">
        <f t="shared" si="39"/>
        <v>4944.96518208</v>
      </c>
      <c r="R65" s="77">
        <f t="shared" si="40"/>
        <v>5080.1790737775</v>
      </c>
      <c r="S65" s="77">
        <f t="shared" si="41"/>
        <v>5215.392965475</v>
      </c>
      <c r="T65" s="79">
        <f t="shared" si="42"/>
        <v>5311.9743166874996</v>
      </c>
      <c r="U65" s="79">
        <f t="shared" si="43"/>
        <v>5408.5556678999992</v>
      </c>
      <c r="V65" s="79">
        <f t="shared" si="44"/>
        <v>5456.8463435062504</v>
      </c>
      <c r="W65" s="79">
        <f t="shared" si="45"/>
        <v>5505.1370191124997</v>
      </c>
      <c r="X65" s="79">
        <f t="shared" si="46"/>
        <v>5553.42769471875</v>
      </c>
      <c r="Y65" s="79">
        <f t="shared" si="47"/>
        <v>5601.7183703249993</v>
      </c>
      <c r="Z65" s="79">
        <f t="shared" si="48"/>
        <v>5650.0090459312496</v>
      </c>
      <c r="AA65" s="79">
        <f t="shared" si="49"/>
        <v>5698.2997215374999</v>
      </c>
      <c r="AB65" s="79">
        <f t="shared" si="50"/>
        <v>5746.5903971437501</v>
      </c>
      <c r="AC65" s="79">
        <f t="shared" si="51"/>
        <v>5794.8810727500004</v>
      </c>
      <c r="AD65" s="80">
        <v>7</v>
      </c>
      <c r="AE65" s="6"/>
      <c r="AF65" s="6"/>
      <c r="AG65" s="6"/>
      <c r="AH65"/>
      <c r="AI65"/>
      <c r="AJ65"/>
    </row>
    <row r="66" spans="1:36" ht="12" customHeight="1" x14ac:dyDescent="0.3">
      <c r="A66" s="81">
        <v>8</v>
      </c>
      <c r="B66" s="75">
        <v>39827</v>
      </c>
      <c r="C66" s="75">
        <f t="shared" si="28"/>
        <v>39110</v>
      </c>
      <c r="D66" s="76">
        <f t="shared" si="25"/>
        <v>53434.233079499994</v>
      </c>
      <c r="E66" s="76">
        <f t="shared" si="26"/>
        <v>4036.3279949999996</v>
      </c>
      <c r="F66" s="83">
        <f t="shared" si="29"/>
        <v>3612.5135555249999</v>
      </c>
      <c r="G66" s="78">
        <f t="shared" si="30"/>
        <v>3753.7850353499998</v>
      </c>
      <c r="H66" s="78">
        <f t="shared" si="31"/>
        <v>3895.0565151749997</v>
      </c>
      <c r="I66" s="83">
        <f t="shared" si="27"/>
        <v>4036.3279949999996</v>
      </c>
      <c r="J66" s="78">
        <f t="shared" si="32"/>
        <v>4177.5994748249996</v>
      </c>
      <c r="K66" s="78">
        <f t="shared" si="33"/>
        <v>4318.8709546499995</v>
      </c>
      <c r="L66" s="78">
        <f t="shared" si="34"/>
        <v>4460.1424344749994</v>
      </c>
      <c r="M66" s="78">
        <f t="shared" si="35"/>
        <v>4601.4139142999993</v>
      </c>
      <c r="N66" s="78">
        <f t="shared" si="36"/>
        <v>4742.6853941250001</v>
      </c>
      <c r="O66" s="78">
        <f t="shared" si="37"/>
        <v>4883.9568739499991</v>
      </c>
      <c r="P66" s="77">
        <f t="shared" si="38"/>
        <v>5025.228353775</v>
      </c>
      <c r="Q66" s="77">
        <f t="shared" si="39"/>
        <v>5166.4998335999999</v>
      </c>
      <c r="R66" s="77">
        <f t="shared" si="40"/>
        <v>5307.7713134249989</v>
      </c>
      <c r="S66" s="77">
        <f t="shared" si="41"/>
        <v>5449.0427932499997</v>
      </c>
      <c r="T66" s="79">
        <f t="shared" si="42"/>
        <v>5549.9509931249995</v>
      </c>
      <c r="U66" s="79">
        <f t="shared" si="43"/>
        <v>5650.8591929999993</v>
      </c>
      <c r="V66" s="79">
        <f t="shared" si="44"/>
        <v>5701.3132929374997</v>
      </c>
      <c r="W66" s="79">
        <f t="shared" si="45"/>
        <v>5751.767392875</v>
      </c>
      <c r="X66" s="79">
        <f t="shared" si="46"/>
        <v>5802.2214928124995</v>
      </c>
      <c r="Y66" s="79">
        <f t="shared" si="47"/>
        <v>5852.6755927499989</v>
      </c>
      <c r="Z66" s="79">
        <f t="shared" si="48"/>
        <v>5903.1296926874993</v>
      </c>
      <c r="AA66" s="79">
        <f t="shared" si="49"/>
        <v>5953.5837926249997</v>
      </c>
      <c r="AB66" s="79">
        <f t="shared" si="50"/>
        <v>6004.0378925625</v>
      </c>
      <c r="AC66" s="79">
        <f t="shared" si="51"/>
        <v>6054.4919924999995</v>
      </c>
      <c r="AD66" s="80">
        <v>8</v>
      </c>
      <c r="AE66" s="6"/>
      <c r="AF66" s="6"/>
      <c r="AG66" s="6"/>
      <c r="AH66"/>
      <c r="AI66"/>
      <c r="AJ66"/>
    </row>
    <row r="67" spans="1:36" ht="12" customHeight="1" x14ac:dyDescent="0.3">
      <c r="A67" s="81">
        <v>9</v>
      </c>
      <c r="B67" s="75">
        <v>41663</v>
      </c>
      <c r="C67" s="75">
        <f t="shared" si="28"/>
        <v>40913</v>
      </c>
      <c r="D67" s="76">
        <f t="shared" si="25"/>
        <v>55897.518085499993</v>
      </c>
      <c r="E67" s="76">
        <f t="shared" si="26"/>
        <v>4222.4057084999995</v>
      </c>
      <c r="F67" s="82">
        <f t="shared" si="29"/>
        <v>3779.0531091074995</v>
      </c>
      <c r="G67" s="77">
        <f t="shared" si="30"/>
        <v>3926.8373089049996</v>
      </c>
      <c r="H67" s="77">
        <f t="shared" si="31"/>
        <v>4074.6215087024993</v>
      </c>
      <c r="I67" s="82">
        <f t="shared" si="27"/>
        <v>4222.4057084999995</v>
      </c>
      <c r="J67" s="77">
        <f t="shared" si="32"/>
        <v>4370.1899082974987</v>
      </c>
      <c r="K67" s="77">
        <f t="shared" si="33"/>
        <v>4517.9741080949998</v>
      </c>
      <c r="L67" s="77">
        <f t="shared" si="34"/>
        <v>4665.758307892499</v>
      </c>
      <c r="M67" s="77">
        <f t="shared" si="35"/>
        <v>4813.5425076899992</v>
      </c>
      <c r="N67" s="77">
        <f t="shared" si="36"/>
        <v>4961.3267074874993</v>
      </c>
      <c r="O67" s="77">
        <f t="shared" si="37"/>
        <v>5109.1109072849995</v>
      </c>
      <c r="P67" s="77">
        <f t="shared" si="38"/>
        <v>5256.8951070824996</v>
      </c>
      <c r="Q67" s="77">
        <f t="shared" si="39"/>
        <v>5404.6793068799998</v>
      </c>
      <c r="R67" s="77">
        <f t="shared" si="40"/>
        <v>5552.463506677499</v>
      </c>
      <c r="S67" s="77">
        <f t="shared" si="41"/>
        <v>5700.2477064750001</v>
      </c>
      <c r="T67" s="79">
        <f t="shared" si="42"/>
        <v>5805.8078491874994</v>
      </c>
      <c r="U67" s="79">
        <f t="shared" si="43"/>
        <v>5911.3679918999987</v>
      </c>
      <c r="V67" s="79">
        <f t="shared" si="44"/>
        <v>5964.1480632562498</v>
      </c>
      <c r="W67" s="79">
        <f t="shared" si="45"/>
        <v>6016.9281346124999</v>
      </c>
      <c r="X67" s="79">
        <f t="shared" si="46"/>
        <v>6069.7082059687491</v>
      </c>
      <c r="Y67" s="79">
        <f t="shared" si="47"/>
        <v>6122.4882773249992</v>
      </c>
      <c r="Z67" s="79">
        <f t="shared" si="48"/>
        <v>6175.2683486812493</v>
      </c>
      <c r="AA67" s="79">
        <f t="shared" si="49"/>
        <v>6228.0484200374995</v>
      </c>
      <c r="AB67" s="79">
        <f t="shared" si="50"/>
        <v>6280.8284913937496</v>
      </c>
      <c r="AC67" s="79">
        <f t="shared" si="51"/>
        <v>6333.6085627499997</v>
      </c>
      <c r="AD67" s="80">
        <v>9</v>
      </c>
      <c r="AE67" s="6"/>
      <c r="AF67" s="6"/>
      <c r="AG67" s="6"/>
      <c r="AH67"/>
      <c r="AI67"/>
      <c r="AJ67"/>
    </row>
    <row r="68" spans="1:36" ht="12" customHeight="1" x14ac:dyDescent="0.3">
      <c r="A68" s="81">
        <v>10</v>
      </c>
      <c r="B68" s="75">
        <v>43630</v>
      </c>
      <c r="C68" s="75">
        <f t="shared" si="28"/>
        <v>42845</v>
      </c>
      <c r="D68" s="76">
        <f t="shared" si="25"/>
        <v>58536.560355000001</v>
      </c>
      <c r="E68" s="76">
        <f t="shared" si="26"/>
        <v>4421.7968025</v>
      </c>
      <c r="F68" s="82">
        <f t="shared" si="29"/>
        <v>3957.5081382375001</v>
      </c>
      <c r="G68" s="77">
        <f t="shared" si="30"/>
        <v>4112.2710263250001</v>
      </c>
      <c r="H68" s="77">
        <f t="shared" si="31"/>
        <v>4267.0339144125001</v>
      </c>
      <c r="I68" s="82">
        <f t="shared" si="27"/>
        <v>4421.7968025</v>
      </c>
      <c r="J68" s="77">
        <f t="shared" si="32"/>
        <v>4576.5596905875</v>
      </c>
      <c r="K68" s="77">
        <f t="shared" si="33"/>
        <v>4731.3225786749999</v>
      </c>
      <c r="L68" s="77">
        <f t="shared" si="34"/>
        <v>4886.0854667624999</v>
      </c>
      <c r="M68" s="77">
        <f t="shared" si="35"/>
        <v>5040.8483548499999</v>
      </c>
      <c r="N68" s="77">
        <f t="shared" si="36"/>
        <v>5195.6112429374998</v>
      </c>
      <c r="O68" s="77">
        <f t="shared" si="37"/>
        <v>5350.3741310249998</v>
      </c>
      <c r="P68" s="77">
        <f t="shared" si="38"/>
        <v>5505.1370191125006</v>
      </c>
      <c r="Q68" s="77">
        <f t="shared" si="39"/>
        <v>5659.8999071999997</v>
      </c>
      <c r="R68" s="77">
        <f t="shared" si="40"/>
        <v>5814.6627952874996</v>
      </c>
      <c r="S68" s="77">
        <f t="shared" si="41"/>
        <v>5969.4256833750005</v>
      </c>
      <c r="T68" s="79">
        <f t="shared" si="42"/>
        <v>6079.9706034375004</v>
      </c>
      <c r="U68" s="79">
        <f t="shared" si="43"/>
        <v>6190.5155234999993</v>
      </c>
      <c r="V68" s="79">
        <f t="shared" si="44"/>
        <v>6245.7879835312506</v>
      </c>
      <c r="W68" s="79">
        <f t="shared" si="45"/>
        <v>6301.0604435625</v>
      </c>
      <c r="X68" s="79">
        <f t="shared" si="46"/>
        <v>6356.3329035937504</v>
      </c>
      <c r="Y68" s="79">
        <f t="shared" si="47"/>
        <v>6411.6053636249999</v>
      </c>
      <c r="Z68" s="79">
        <f t="shared" si="48"/>
        <v>6466.8778236562493</v>
      </c>
      <c r="AA68" s="79">
        <f t="shared" si="49"/>
        <v>6522.1502836875006</v>
      </c>
      <c r="AB68" s="79">
        <f t="shared" si="50"/>
        <v>6577.4227437187501</v>
      </c>
      <c r="AC68" s="79">
        <f t="shared" si="51"/>
        <v>6632.6952037499996</v>
      </c>
      <c r="AD68" s="80">
        <v>10</v>
      </c>
      <c r="AE68" s="6"/>
      <c r="AF68" s="6"/>
      <c r="AG68" s="6"/>
      <c r="AH68"/>
      <c r="AI68"/>
      <c r="AJ68"/>
    </row>
    <row r="69" spans="1:36" ht="12" customHeight="1" x14ac:dyDescent="0.3">
      <c r="A69" s="81">
        <v>11</v>
      </c>
      <c r="B69" s="75">
        <v>45731</v>
      </c>
      <c r="C69" s="75">
        <f t="shared" si="28"/>
        <v>44908</v>
      </c>
      <c r="D69" s="76">
        <f t="shared" si="25"/>
        <v>61355.384863499996</v>
      </c>
      <c r="E69" s="76">
        <f t="shared" si="26"/>
        <v>4634.7076859999997</v>
      </c>
      <c r="F69" s="82">
        <f t="shared" si="29"/>
        <v>4148.0633789699996</v>
      </c>
      <c r="G69" s="77">
        <f t="shared" si="30"/>
        <v>4310.2781479799996</v>
      </c>
      <c r="H69" s="77">
        <f t="shared" si="31"/>
        <v>4472.4929169899997</v>
      </c>
      <c r="I69" s="82">
        <f t="shared" si="27"/>
        <v>4634.7076859999997</v>
      </c>
      <c r="J69" s="77">
        <f t="shared" si="32"/>
        <v>4796.9224550099998</v>
      </c>
      <c r="K69" s="77">
        <f t="shared" si="33"/>
        <v>4959.1372240199998</v>
      </c>
      <c r="L69" s="77">
        <f t="shared" si="34"/>
        <v>5121.3519930299999</v>
      </c>
      <c r="M69" s="77">
        <f t="shared" si="35"/>
        <v>5283.566762039999</v>
      </c>
      <c r="N69" s="77">
        <f t="shared" si="36"/>
        <v>5445.78153105</v>
      </c>
      <c r="O69" s="77">
        <f t="shared" si="37"/>
        <v>5607.9963000599992</v>
      </c>
      <c r="P69" s="77">
        <f t="shared" si="38"/>
        <v>5770.2110690700001</v>
      </c>
      <c r="Q69" s="77">
        <f t="shared" si="39"/>
        <v>5932.4258380800002</v>
      </c>
      <c r="R69" s="77">
        <f t="shared" si="40"/>
        <v>6094.6406070899993</v>
      </c>
      <c r="S69" s="77">
        <f t="shared" si="41"/>
        <v>6256.8553761000003</v>
      </c>
      <c r="T69" s="79">
        <f t="shared" si="42"/>
        <v>6372.7230682499994</v>
      </c>
      <c r="U69" s="79">
        <f t="shared" si="43"/>
        <v>6488.5907603999995</v>
      </c>
      <c r="V69" s="79">
        <f t="shared" si="44"/>
        <v>6546.5246064749999</v>
      </c>
      <c r="W69" s="79">
        <f t="shared" si="45"/>
        <v>6604.4584525499995</v>
      </c>
      <c r="X69" s="79">
        <f t="shared" si="46"/>
        <v>6662.392298625</v>
      </c>
      <c r="Y69" s="79">
        <f t="shared" si="47"/>
        <v>6720.3261446999995</v>
      </c>
      <c r="Z69" s="79">
        <f t="shared" si="48"/>
        <v>6778.2599907749991</v>
      </c>
      <c r="AA69" s="79">
        <f t="shared" si="49"/>
        <v>6836.1938368500005</v>
      </c>
      <c r="AB69" s="79">
        <f t="shared" si="50"/>
        <v>6894.127682925</v>
      </c>
      <c r="AC69" s="79">
        <f t="shared" si="51"/>
        <v>6952.0615289999996</v>
      </c>
      <c r="AD69" s="80">
        <v>11</v>
      </c>
      <c r="AE69" s="6"/>
      <c r="AF69" s="6"/>
      <c r="AG69" s="6"/>
      <c r="AH69"/>
      <c r="AI69"/>
      <c r="AJ69"/>
    </row>
    <row r="70" spans="1:36" ht="12" customHeight="1" x14ac:dyDescent="0.3">
      <c r="A70" s="81">
        <v>12</v>
      </c>
      <c r="B70" s="75">
        <v>47966</v>
      </c>
      <c r="C70" s="75">
        <f t="shared" si="28"/>
        <v>47103</v>
      </c>
      <c r="D70" s="76">
        <f t="shared" si="25"/>
        <v>64353.99161099999</v>
      </c>
      <c r="E70" s="76">
        <f t="shared" si="26"/>
        <v>4861.2415634999998</v>
      </c>
      <c r="F70" s="82">
        <f t="shared" si="29"/>
        <v>4350.8111993325001</v>
      </c>
      <c r="G70" s="77">
        <f t="shared" si="30"/>
        <v>4520.954654055</v>
      </c>
      <c r="H70" s="77">
        <f t="shared" si="31"/>
        <v>4691.0981087774999</v>
      </c>
      <c r="I70" s="82">
        <f t="shared" si="27"/>
        <v>4861.2415634999998</v>
      </c>
      <c r="J70" s="77">
        <f t="shared" si="32"/>
        <v>5031.3850182224996</v>
      </c>
      <c r="K70" s="77">
        <f t="shared" si="33"/>
        <v>5201.5284729450004</v>
      </c>
      <c r="L70" s="77">
        <f t="shared" si="34"/>
        <v>5371.6719276674994</v>
      </c>
      <c r="M70" s="77">
        <f t="shared" si="35"/>
        <v>5541.8153823899993</v>
      </c>
      <c r="N70" s="77">
        <f t="shared" si="36"/>
        <v>5711.9588371125001</v>
      </c>
      <c r="O70" s="77">
        <f t="shared" si="37"/>
        <v>5882.102291835</v>
      </c>
      <c r="P70" s="77">
        <f t="shared" si="38"/>
        <v>6052.2457465574998</v>
      </c>
      <c r="Q70" s="77">
        <f t="shared" si="39"/>
        <v>6222.3892012799997</v>
      </c>
      <c r="R70" s="77">
        <f t="shared" si="40"/>
        <v>6392.5326560024996</v>
      </c>
      <c r="S70" s="77">
        <f t="shared" si="41"/>
        <v>6562.6761107250004</v>
      </c>
      <c r="T70" s="79">
        <f t="shared" si="42"/>
        <v>6684.2071498124997</v>
      </c>
      <c r="U70" s="79">
        <f t="shared" si="43"/>
        <v>6805.7381888999989</v>
      </c>
      <c r="V70" s="79">
        <f t="shared" si="44"/>
        <v>6866.5037084437499</v>
      </c>
      <c r="W70" s="79">
        <f t="shared" si="45"/>
        <v>6927.2692279875</v>
      </c>
      <c r="X70" s="79">
        <f t="shared" si="46"/>
        <v>6988.0347475312501</v>
      </c>
      <c r="Y70" s="79">
        <f t="shared" si="47"/>
        <v>7048.8002670749993</v>
      </c>
      <c r="Z70" s="79">
        <f t="shared" si="48"/>
        <v>7109.5657866187494</v>
      </c>
      <c r="AA70" s="79">
        <f t="shared" si="49"/>
        <v>7170.3313061625004</v>
      </c>
      <c r="AB70" s="79">
        <f t="shared" si="50"/>
        <v>7231.0968257062495</v>
      </c>
      <c r="AC70" s="79">
        <f t="shared" si="51"/>
        <v>7291.8623452499996</v>
      </c>
      <c r="AD70" s="80">
        <v>12</v>
      </c>
      <c r="AE70" s="6"/>
      <c r="AF70" s="6"/>
      <c r="AG70" s="6"/>
      <c r="AH70"/>
      <c r="AI70"/>
      <c r="AJ70"/>
    </row>
    <row r="71" spans="1:36" ht="12" customHeight="1" x14ac:dyDescent="0.3">
      <c r="A71" s="81">
        <v>13</v>
      </c>
      <c r="B71" s="75">
        <v>50342</v>
      </c>
      <c r="C71" s="75">
        <f t="shared" si="28"/>
        <v>49436</v>
      </c>
      <c r="D71" s="76">
        <f t="shared" si="25"/>
        <v>67541.772207000002</v>
      </c>
      <c r="E71" s="76">
        <f t="shared" si="26"/>
        <v>5102.0176620000002</v>
      </c>
      <c r="F71" s="82">
        <f t="shared" si="29"/>
        <v>4566.30580749</v>
      </c>
      <c r="G71" s="77">
        <f t="shared" si="30"/>
        <v>4744.8764256600007</v>
      </c>
      <c r="H71" s="77">
        <f t="shared" si="31"/>
        <v>4923.4470438300004</v>
      </c>
      <c r="I71" s="82">
        <f t="shared" si="27"/>
        <v>5102.0176620000002</v>
      </c>
      <c r="J71" s="77">
        <f t="shared" si="32"/>
        <v>5280.58828017</v>
      </c>
      <c r="K71" s="77">
        <f t="shared" si="33"/>
        <v>5459.1588983400006</v>
      </c>
      <c r="L71" s="77">
        <f t="shared" si="34"/>
        <v>5637.7295165100004</v>
      </c>
      <c r="M71" s="77">
        <f t="shared" si="35"/>
        <v>5816.3001346800002</v>
      </c>
      <c r="N71" s="77">
        <f t="shared" si="36"/>
        <v>5994.8707528500008</v>
      </c>
      <c r="O71" s="77">
        <f t="shared" si="37"/>
        <v>6173.4413710199997</v>
      </c>
      <c r="P71" s="77">
        <f t="shared" si="38"/>
        <v>6352.0119891900003</v>
      </c>
      <c r="Q71" s="77">
        <f t="shared" si="39"/>
        <v>6530.5826073600001</v>
      </c>
      <c r="R71" s="77">
        <f t="shared" si="40"/>
        <v>6709.1532255299999</v>
      </c>
      <c r="S71" s="77">
        <f t="shared" si="41"/>
        <v>6887.7238437000005</v>
      </c>
      <c r="T71" s="79">
        <f t="shared" si="42"/>
        <v>7015.2742852500005</v>
      </c>
      <c r="U71" s="79">
        <f t="shared" si="43"/>
        <v>7142.8247267999996</v>
      </c>
      <c r="V71" s="79">
        <f t="shared" si="44"/>
        <v>7206.5999475750004</v>
      </c>
      <c r="W71" s="79">
        <f t="shared" si="45"/>
        <v>7270.3751683500004</v>
      </c>
      <c r="X71" s="79">
        <f t="shared" si="46"/>
        <v>7334.1503891250004</v>
      </c>
      <c r="Y71" s="79">
        <f t="shared" si="47"/>
        <v>7397.9256099000004</v>
      </c>
      <c r="Z71" s="79">
        <f t="shared" si="48"/>
        <v>7461.7008306749995</v>
      </c>
      <c r="AA71" s="79">
        <f t="shared" si="49"/>
        <v>7525.4760514500003</v>
      </c>
      <c r="AB71" s="79">
        <f t="shared" si="50"/>
        <v>7589.2512722250003</v>
      </c>
      <c r="AC71" s="79">
        <f t="shared" si="51"/>
        <v>7653.0264930000003</v>
      </c>
      <c r="AD71" s="80">
        <v>13</v>
      </c>
      <c r="AE71" s="6"/>
      <c r="AF71" s="6"/>
      <c r="AG71" s="6"/>
      <c r="AH71"/>
      <c r="AI71"/>
      <c r="AJ71"/>
    </row>
    <row r="72" spans="1:36" ht="12" customHeight="1" x14ac:dyDescent="0.3">
      <c r="A72" s="81">
        <v>14</v>
      </c>
      <c r="B72" s="75">
        <v>52859</v>
      </c>
      <c r="C72" s="75">
        <f t="shared" si="28"/>
        <v>51908</v>
      </c>
      <c r="D72" s="76">
        <f t="shared" si="25"/>
        <v>70918.726651500008</v>
      </c>
      <c r="E72" s="76">
        <f t="shared" si="26"/>
        <v>5357.1391859999994</v>
      </c>
      <c r="F72" s="82">
        <f t="shared" si="29"/>
        <v>4794.6395714699993</v>
      </c>
      <c r="G72" s="77">
        <f t="shared" si="30"/>
        <v>4982.1394429799993</v>
      </c>
      <c r="H72" s="77">
        <f t="shared" si="31"/>
        <v>5169.6393144899994</v>
      </c>
      <c r="I72" s="82">
        <f t="shared" si="27"/>
        <v>5357.1391859999994</v>
      </c>
      <c r="J72" s="77">
        <f t="shared" si="32"/>
        <v>5544.6390575099986</v>
      </c>
      <c r="K72" s="77">
        <f t="shared" si="33"/>
        <v>5732.1389290199995</v>
      </c>
      <c r="L72" s="77">
        <f t="shared" si="34"/>
        <v>5919.6388005299996</v>
      </c>
      <c r="M72" s="77">
        <f t="shared" si="35"/>
        <v>6107.1386720399987</v>
      </c>
      <c r="N72" s="77">
        <f t="shared" si="36"/>
        <v>6294.6385435499997</v>
      </c>
      <c r="O72" s="77">
        <f t="shared" si="37"/>
        <v>6482.1384150599988</v>
      </c>
      <c r="P72" s="77">
        <f t="shared" si="38"/>
        <v>6669.6382865699998</v>
      </c>
      <c r="Q72" s="77">
        <f t="shared" si="39"/>
        <v>6857.1381580799998</v>
      </c>
      <c r="R72" s="77">
        <f t="shared" si="40"/>
        <v>7044.638029589999</v>
      </c>
      <c r="S72" s="77">
        <f t="shared" si="41"/>
        <v>7232.1379010999999</v>
      </c>
      <c r="T72" s="79">
        <f t="shared" si="42"/>
        <v>7366.0663807499996</v>
      </c>
      <c r="U72" s="79">
        <f t="shared" si="43"/>
        <v>7499.9948603999983</v>
      </c>
      <c r="V72" s="79">
        <f t="shared" si="44"/>
        <v>7566.9591002249999</v>
      </c>
      <c r="W72" s="79">
        <f t="shared" si="45"/>
        <v>7633.9233400499998</v>
      </c>
      <c r="X72" s="79">
        <f t="shared" si="46"/>
        <v>7700.8875798749996</v>
      </c>
      <c r="Y72" s="79">
        <f t="shared" si="47"/>
        <v>7767.8518196999985</v>
      </c>
      <c r="Z72" s="79">
        <f t="shared" si="48"/>
        <v>7834.8160595249983</v>
      </c>
      <c r="AA72" s="79">
        <f t="shared" si="49"/>
        <v>7901.78029935</v>
      </c>
      <c r="AB72" s="79">
        <f t="shared" si="50"/>
        <v>7968.7445391749998</v>
      </c>
      <c r="AC72" s="79">
        <f t="shared" si="51"/>
        <v>8035.7087789999987</v>
      </c>
      <c r="AD72" s="80">
        <v>14</v>
      </c>
      <c r="AE72" s="6"/>
      <c r="AF72" s="6"/>
      <c r="AG72" s="6"/>
      <c r="AH72"/>
      <c r="AI72"/>
      <c r="AJ72"/>
    </row>
    <row r="73" spans="1:36" ht="12" customHeight="1" x14ac:dyDescent="0.3">
      <c r="A73" s="81">
        <v>15</v>
      </c>
      <c r="B73" s="75">
        <v>55521</v>
      </c>
      <c r="C73" s="75">
        <f t="shared" si="28"/>
        <v>54522</v>
      </c>
      <c r="D73" s="76">
        <f t="shared" si="25"/>
        <v>74490.221578500001</v>
      </c>
      <c r="E73" s="76">
        <f t="shared" si="26"/>
        <v>5626.9157489999998</v>
      </c>
      <c r="F73" s="82">
        <f t="shared" si="29"/>
        <v>5036.0895953549998</v>
      </c>
      <c r="G73" s="77">
        <f t="shared" si="30"/>
        <v>5233.0316465699998</v>
      </c>
      <c r="H73" s="77">
        <f t="shared" si="31"/>
        <v>5429.9736977849998</v>
      </c>
      <c r="I73" s="82">
        <f t="shared" si="27"/>
        <v>5626.9157489999998</v>
      </c>
      <c r="J73" s="77">
        <f t="shared" si="32"/>
        <v>5823.8578002149998</v>
      </c>
      <c r="K73" s="77">
        <f t="shared" si="33"/>
        <v>6020.7998514299998</v>
      </c>
      <c r="L73" s="77">
        <f t="shared" si="34"/>
        <v>6217.7419026449998</v>
      </c>
      <c r="M73" s="77">
        <f t="shared" si="35"/>
        <v>6414.6839538599988</v>
      </c>
      <c r="N73" s="77">
        <f t="shared" si="36"/>
        <v>6611.6260050749997</v>
      </c>
      <c r="O73" s="77">
        <f t="shared" si="37"/>
        <v>6808.5680562899997</v>
      </c>
      <c r="P73" s="77">
        <f t="shared" si="38"/>
        <v>7005.5101075050006</v>
      </c>
      <c r="Q73" s="77">
        <f t="shared" si="39"/>
        <v>7202.4521587199997</v>
      </c>
      <c r="R73" s="77">
        <f t="shared" si="40"/>
        <v>7399.3942099349997</v>
      </c>
      <c r="S73" s="77">
        <f t="shared" si="41"/>
        <v>7596.3362611500006</v>
      </c>
      <c r="T73" s="79">
        <f t="shared" si="42"/>
        <v>7737.0091548749997</v>
      </c>
      <c r="U73" s="79">
        <f t="shared" si="43"/>
        <v>7877.6820485999988</v>
      </c>
      <c r="V73" s="79">
        <f t="shared" si="44"/>
        <v>7948.0184954625001</v>
      </c>
      <c r="W73" s="79">
        <f t="shared" si="45"/>
        <v>8018.3549423249997</v>
      </c>
      <c r="X73" s="79">
        <f t="shared" si="46"/>
        <v>8088.6913891874992</v>
      </c>
      <c r="Y73" s="79">
        <f t="shared" si="47"/>
        <v>8159.0278360499997</v>
      </c>
      <c r="Z73" s="79">
        <f t="shared" si="48"/>
        <v>8229.3642829124983</v>
      </c>
      <c r="AA73" s="79">
        <f t="shared" si="49"/>
        <v>8299.7007297750006</v>
      </c>
      <c r="AB73" s="79">
        <f t="shared" si="50"/>
        <v>8370.0371766374992</v>
      </c>
      <c r="AC73" s="79">
        <f t="shared" si="51"/>
        <v>8440.3736234999997</v>
      </c>
      <c r="AD73" s="80">
        <v>15</v>
      </c>
      <c r="AE73" s="6"/>
      <c r="AF73" s="6"/>
      <c r="AG73" s="6"/>
      <c r="AH73"/>
      <c r="AI73"/>
      <c r="AJ73"/>
    </row>
    <row r="74" spans="1:36" ht="12" customHeight="1" x14ac:dyDescent="0.3">
      <c r="A74" s="81">
        <v>16</v>
      </c>
      <c r="B74" s="75">
        <v>58330</v>
      </c>
      <c r="C74" s="75">
        <f t="shared" si="28"/>
        <v>57280</v>
      </c>
      <c r="D74" s="76">
        <f t="shared" si="25"/>
        <v>78258.940304999996</v>
      </c>
      <c r="E74" s="76">
        <f t="shared" si="26"/>
        <v>5911.5537599999989</v>
      </c>
      <c r="F74" s="82">
        <f t="shared" si="29"/>
        <v>5290.8406151999989</v>
      </c>
      <c r="G74" s="77">
        <f t="shared" si="30"/>
        <v>5497.7449967999992</v>
      </c>
      <c r="H74" s="77">
        <f t="shared" si="31"/>
        <v>5704.6493783999986</v>
      </c>
      <c r="I74" s="82">
        <f t="shared" si="27"/>
        <v>5911.5537599999989</v>
      </c>
      <c r="J74" s="77">
        <f t="shared" si="32"/>
        <v>6118.4581415999983</v>
      </c>
      <c r="K74" s="77">
        <f t="shared" si="33"/>
        <v>6325.3625231999995</v>
      </c>
      <c r="L74" s="77">
        <f t="shared" si="34"/>
        <v>6532.2669047999989</v>
      </c>
      <c r="M74" s="77">
        <f t="shared" si="35"/>
        <v>6739.1712863999983</v>
      </c>
      <c r="N74" s="77">
        <f t="shared" si="36"/>
        <v>6946.0756679999986</v>
      </c>
      <c r="O74" s="77">
        <f t="shared" si="37"/>
        <v>7152.980049599998</v>
      </c>
      <c r="P74" s="77">
        <f t="shared" si="38"/>
        <v>7359.8844311999992</v>
      </c>
      <c r="Q74" s="77">
        <f t="shared" si="39"/>
        <v>7566.7888127999986</v>
      </c>
      <c r="R74" s="77">
        <f t="shared" si="40"/>
        <v>7773.693194399998</v>
      </c>
      <c r="S74" s="77">
        <f t="shared" si="41"/>
        <v>7980.5975759999992</v>
      </c>
      <c r="T74" s="79">
        <f t="shared" si="42"/>
        <v>8128.3864199999989</v>
      </c>
      <c r="U74" s="79">
        <f t="shared" si="43"/>
        <v>8276.1752639999977</v>
      </c>
      <c r="V74" s="79">
        <f t="shared" si="44"/>
        <v>8350.0696859999989</v>
      </c>
      <c r="W74" s="79">
        <f t="shared" si="45"/>
        <v>8423.9641079999983</v>
      </c>
      <c r="X74" s="79">
        <f t="shared" si="46"/>
        <v>8497.8585299999977</v>
      </c>
      <c r="Y74" s="79">
        <f t="shared" si="47"/>
        <v>8571.7529519999989</v>
      </c>
      <c r="Z74" s="79">
        <f t="shared" si="48"/>
        <v>8645.6473739999983</v>
      </c>
      <c r="AA74" s="79">
        <f t="shared" si="49"/>
        <v>8719.5417959999995</v>
      </c>
      <c r="AB74" s="79">
        <f t="shared" si="50"/>
        <v>8793.4362179999989</v>
      </c>
      <c r="AC74" s="79">
        <f t="shared" si="51"/>
        <v>8867.3306399999983</v>
      </c>
      <c r="AD74" s="80">
        <v>16</v>
      </c>
      <c r="AE74" s="6"/>
      <c r="AF74" s="6"/>
      <c r="AG74" s="6"/>
      <c r="AH74"/>
      <c r="AI74"/>
      <c r="AJ74"/>
    </row>
    <row r="75" spans="1:36" ht="12" customHeight="1" x14ac:dyDescent="0.3">
      <c r="A75" s="81">
        <v>17</v>
      </c>
      <c r="B75" s="75">
        <v>61288</v>
      </c>
      <c r="C75" s="75">
        <f t="shared" si="28"/>
        <v>60185</v>
      </c>
      <c r="D75" s="76">
        <f t="shared" si="25"/>
        <v>82227.566147999998</v>
      </c>
      <c r="E75" s="76">
        <f t="shared" si="26"/>
        <v>6211.3628325</v>
      </c>
      <c r="F75" s="82">
        <f t="shared" si="29"/>
        <v>5559.1697350875002</v>
      </c>
      <c r="G75" s="77">
        <f t="shared" si="30"/>
        <v>5776.5674342250004</v>
      </c>
      <c r="H75" s="77">
        <f t="shared" si="31"/>
        <v>5993.9651333624997</v>
      </c>
      <c r="I75" s="82">
        <f t="shared" si="27"/>
        <v>6211.3628325</v>
      </c>
      <c r="J75" s="77">
        <f t="shared" si="32"/>
        <v>6428.7605316374993</v>
      </c>
      <c r="K75" s="77">
        <f t="shared" si="33"/>
        <v>6646.1582307750004</v>
      </c>
      <c r="L75" s="77">
        <f t="shared" si="34"/>
        <v>6863.5559299124998</v>
      </c>
      <c r="M75" s="77">
        <f t="shared" si="35"/>
        <v>7080.9536290499991</v>
      </c>
      <c r="N75" s="77">
        <f t="shared" si="36"/>
        <v>7298.3513281875003</v>
      </c>
      <c r="O75" s="77">
        <f t="shared" si="37"/>
        <v>7515.7490273249996</v>
      </c>
      <c r="P75" s="77">
        <f t="shared" si="38"/>
        <v>7733.1467264625007</v>
      </c>
      <c r="Q75" s="77">
        <f t="shared" si="39"/>
        <v>7950.5444256000001</v>
      </c>
      <c r="R75" s="77">
        <f t="shared" si="40"/>
        <v>8167.9421247374994</v>
      </c>
      <c r="S75" s="77">
        <f t="shared" si="41"/>
        <v>8385.3398238749996</v>
      </c>
      <c r="T75" s="79">
        <f t="shared" si="42"/>
        <v>8540.6238946875001</v>
      </c>
      <c r="U75" s="79">
        <f t="shared" si="43"/>
        <v>8695.9079654999987</v>
      </c>
      <c r="V75" s="79">
        <f t="shared" si="44"/>
        <v>8773.5500009062507</v>
      </c>
      <c r="W75" s="79">
        <f t="shared" si="45"/>
        <v>8851.1920363125009</v>
      </c>
      <c r="X75" s="79">
        <f t="shared" si="46"/>
        <v>8928.8340717187493</v>
      </c>
      <c r="Y75" s="79">
        <f t="shared" si="47"/>
        <v>9006.4761071249995</v>
      </c>
      <c r="Z75" s="79">
        <f t="shared" si="48"/>
        <v>9084.1181425312498</v>
      </c>
      <c r="AA75" s="79">
        <f t="shared" si="49"/>
        <v>9161.7601779375</v>
      </c>
      <c r="AB75" s="79">
        <f t="shared" si="50"/>
        <v>9239.4022133437502</v>
      </c>
      <c r="AC75" s="79">
        <f t="shared" si="51"/>
        <v>9317.0442487500004</v>
      </c>
      <c r="AD75" s="80">
        <v>17</v>
      </c>
      <c r="AE75" s="6"/>
      <c r="AF75" s="6"/>
      <c r="AG75" s="6"/>
      <c r="AH75"/>
      <c r="AI75"/>
      <c r="AJ75"/>
    </row>
    <row r="76" spans="1:36" ht="12" customHeight="1" x14ac:dyDescent="0.3">
      <c r="A76" s="81">
        <v>18</v>
      </c>
      <c r="B76" s="75">
        <v>64397</v>
      </c>
      <c r="C76" s="75">
        <f t="shared" si="28"/>
        <v>63238</v>
      </c>
      <c r="D76" s="76">
        <f t="shared" si="25"/>
        <v>86398.782424500008</v>
      </c>
      <c r="E76" s="76">
        <f t="shared" si="26"/>
        <v>6526.4461709999996</v>
      </c>
      <c r="F76" s="82">
        <f t="shared" si="29"/>
        <v>5841.1693230450001</v>
      </c>
      <c r="G76" s="77">
        <f t="shared" si="30"/>
        <v>6069.5949390300002</v>
      </c>
      <c r="H76" s="77">
        <f t="shared" si="31"/>
        <v>6298.0205550149994</v>
      </c>
      <c r="I76" s="82">
        <f t="shared" si="27"/>
        <v>6526.4461709999996</v>
      </c>
      <c r="J76" s="77">
        <f t="shared" si="32"/>
        <v>6754.8717869849988</v>
      </c>
      <c r="K76" s="77">
        <f t="shared" si="33"/>
        <v>6983.2974029699999</v>
      </c>
      <c r="L76" s="77">
        <f t="shared" si="34"/>
        <v>7211.7230189549991</v>
      </c>
      <c r="M76" s="77">
        <f t="shared" si="35"/>
        <v>7440.1486349399993</v>
      </c>
      <c r="N76" s="77">
        <f t="shared" si="36"/>
        <v>7668.5742509249994</v>
      </c>
      <c r="O76" s="77">
        <f t="shared" si="37"/>
        <v>7896.9998669099996</v>
      </c>
      <c r="P76" s="77">
        <f t="shared" si="38"/>
        <v>8125.4254828950006</v>
      </c>
      <c r="Q76" s="77">
        <f t="shared" si="39"/>
        <v>8353.851098879999</v>
      </c>
      <c r="R76" s="77">
        <f t="shared" si="40"/>
        <v>8582.2767148649982</v>
      </c>
      <c r="S76" s="77">
        <f t="shared" si="41"/>
        <v>8810.7023308499993</v>
      </c>
      <c r="T76" s="79">
        <f t="shared" si="42"/>
        <v>8973.863485124999</v>
      </c>
      <c r="U76" s="79">
        <f t="shared" si="43"/>
        <v>9137.0246393999987</v>
      </c>
      <c r="V76" s="79">
        <f t="shared" si="44"/>
        <v>9218.6052165375004</v>
      </c>
      <c r="W76" s="79">
        <f t="shared" si="45"/>
        <v>9300.1857936750002</v>
      </c>
      <c r="X76" s="79">
        <f t="shared" si="46"/>
        <v>9381.7663708125001</v>
      </c>
      <c r="Y76" s="79">
        <f t="shared" si="47"/>
        <v>9463.34694795</v>
      </c>
      <c r="Z76" s="79">
        <f t="shared" si="48"/>
        <v>9544.927525087498</v>
      </c>
      <c r="AA76" s="79">
        <f t="shared" si="49"/>
        <v>9626.5081022249997</v>
      </c>
      <c r="AB76" s="79">
        <f t="shared" si="50"/>
        <v>9708.0886793624995</v>
      </c>
      <c r="AC76" s="79">
        <f t="shared" si="51"/>
        <v>9789.6692564999994</v>
      </c>
      <c r="AD76" s="80">
        <v>18</v>
      </c>
      <c r="AE76" s="6"/>
      <c r="AF76" s="6"/>
      <c r="AG76" s="6"/>
      <c r="AH76"/>
      <c r="AI76"/>
      <c r="AJ76"/>
    </row>
    <row r="77" spans="1:36" ht="12" customHeight="1" x14ac:dyDescent="0.3">
      <c r="A77" s="81">
        <v>19</v>
      </c>
      <c r="B77" s="75">
        <v>67663</v>
      </c>
      <c r="C77" s="75">
        <f t="shared" si="28"/>
        <v>66445</v>
      </c>
      <c r="D77" s="76">
        <f t="shared" si="25"/>
        <v>90780.639085499992</v>
      </c>
      <c r="E77" s="76">
        <f t="shared" si="26"/>
        <v>6857.4230024999997</v>
      </c>
      <c r="F77" s="82">
        <f t="shared" si="29"/>
        <v>6137.3935872374996</v>
      </c>
      <c r="G77" s="77">
        <f t="shared" si="30"/>
        <v>6377.4033923249999</v>
      </c>
      <c r="H77" s="77">
        <f t="shared" si="31"/>
        <v>6617.4131974124994</v>
      </c>
      <c r="I77" s="82">
        <f t="shared" si="27"/>
        <v>6857.4230024999997</v>
      </c>
      <c r="J77" s="77">
        <f t="shared" si="32"/>
        <v>7097.4328075874992</v>
      </c>
      <c r="K77" s="77">
        <f t="shared" si="33"/>
        <v>7337.4426126750004</v>
      </c>
      <c r="L77" s="77">
        <f t="shared" si="34"/>
        <v>7577.4524177624999</v>
      </c>
      <c r="M77" s="77">
        <f t="shared" si="35"/>
        <v>7817.4622228499993</v>
      </c>
      <c r="N77" s="77">
        <f t="shared" si="36"/>
        <v>8057.4720279374997</v>
      </c>
      <c r="O77" s="77">
        <f t="shared" si="37"/>
        <v>8297.481833025</v>
      </c>
      <c r="P77" s="77">
        <f t="shared" si="38"/>
        <v>8537.4916381125004</v>
      </c>
      <c r="Q77" s="77">
        <f t="shared" si="39"/>
        <v>8777.5014432000007</v>
      </c>
      <c r="R77" s="77">
        <f t="shared" si="40"/>
        <v>9017.5112482874993</v>
      </c>
      <c r="S77" s="77">
        <f t="shared" si="41"/>
        <v>9257.5210533749996</v>
      </c>
      <c r="T77" s="79">
        <f t="shared" si="42"/>
        <v>9428.9566284374996</v>
      </c>
      <c r="U77" s="79">
        <f t="shared" si="43"/>
        <v>9600.3922034999996</v>
      </c>
      <c r="V77" s="79">
        <f t="shared" si="44"/>
        <v>9686.1099910312496</v>
      </c>
      <c r="W77" s="79">
        <f t="shared" si="45"/>
        <v>9771.8277785624996</v>
      </c>
      <c r="X77" s="79">
        <f t="shared" si="46"/>
        <v>9857.5455660937496</v>
      </c>
      <c r="Y77" s="79">
        <f t="shared" si="47"/>
        <v>9943.2633536249996</v>
      </c>
      <c r="Z77" s="79">
        <f t="shared" si="48"/>
        <v>10028.98114115625</v>
      </c>
      <c r="AA77" s="79">
        <f t="shared" si="49"/>
        <v>10114.6989286875</v>
      </c>
      <c r="AB77" s="79">
        <f t="shared" si="50"/>
        <v>10200.41671621875</v>
      </c>
      <c r="AC77" s="79">
        <f t="shared" si="51"/>
        <v>10286.13450375</v>
      </c>
      <c r="AD77" s="80">
        <v>19</v>
      </c>
      <c r="AE77" s="6"/>
      <c r="AF77" s="6"/>
      <c r="AG77" s="6"/>
      <c r="AH77"/>
      <c r="AI77"/>
      <c r="AJ77"/>
    </row>
    <row r="78" spans="1:36" ht="12" customHeight="1" x14ac:dyDescent="0.3">
      <c r="A78" s="81">
        <v>20</v>
      </c>
      <c r="B78" s="75">
        <v>71084</v>
      </c>
      <c r="C78" s="75">
        <f t="shared" si="28"/>
        <v>69804</v>
      </c>
      <c r="D78" s="76">
        <f t="shared" si="25"/>
        <v>95370.452814000004</v>
      </c>
      <c r="E78" s="76">
        <f t="shared" si="26"/>
        <v>7204.086918</v>
      </c>
      <c r="F78" s="82">
        <f t="shared" si="29"/>
        <v>6447.6577916100005</v>
      </c>
      <c r="G78" s="77">
        <f t="shared" si="30"/>
        <v>6699.8008337400006</v>
      </c>
      <c r="H78" s="77">
        <f t="shared" si="31"/>
        <v>6951.9438758699998</v>
      </c>
      <c r="I78" s="82">
        <f t="shared" si="27"/>
        <v>7204.086918</v>
      </c>
      <c r="J78" s="77">
        <f t="shared" si="32"/>
        <v>7456.2299601299992</v>
      </c>
      <c r="K78" s="77">
        <f t="shared" si="33"/>
        <v>7708.3730022600002</v>
      </c>
      <c r="L78" s="77">
        <f t="shared" si="34"/>
        <v>7960.5160443899995</v>
      </c>
      <c r="M78" s="77">
        <f t="shared" si="35"/>
        <v>8212.6590865199996</v>
      </c>
      <c r="N78" s="77">
        <f t="shared" si="36"/>
        <v>8464.8021286500007</v>
      </c>
      <c r="O78" s="77">
        <f t="shared" si="37"/>
        <v>8716.9451707799999</v>
      </c>
      <c r="P78" s="77">
        <f t="shared" si="38"/>
        <v>8969.0882129100009</v>
      </c>
      <c r="Q78" s="77">
        <f t="shared" si="39"/>
        <v>9221.2312550400002</v>
      </c>
      <c r="R78" s="77">
        <f t="shared" si="40"/>
        <v>9473.3742971699994</v>
      </c>
      <c r="S78" s="77">
        <f t="shared" si="41"/>
        <v>9725.5173393000005</v>
      </c>
      <c r="T78" s="79">
        <f t="shared" si="42"/>
        <v>9905.6195122499994</v>
      </c>
      <c r="U78" s="79">
        <f t="shared" si="43"/>
        <v>10085.7216852</v>
      </c>
      <c r="V78" s="79">
        <f t="shared" si="44"/>
        <v>10175.772771675001</v>
      </c>
      <c r="W78" s="79">
        <f t="shared" si="45"/>
        <v>10265.823858150001</v>
      </c>
      <c r="X78" s="79">
        <f t="shared" si="46"/>
        <v>10355.874944625</v>
      </c>
      <c r="Y78" s="79">
        <f t="shared" si="47"/>
        <v>10445.9260311</v>
      </c>
      <c r="Z78" s="79">
        <f t="shared" si="48"/>
        <v>10535.977117574999</v>
      </c>
      <c r="AA78" s="79">
        <f t="shared" si="49"/>
        <v>10626.028204050001</v>
      </c>
      <c r="AB78" s="79">
        <f t="shared" si="50"/>
        <v>10716.079290525</v>
      </c>
      <c r="AC78" s="79">
        <f t="shared" si="51"/>
        <v>10806.130376999999</v>
      </c>
      <c r="AD78" s="80">
        <v>20</v>
      </c>
      <c r="AE78" s="6"/>
      <c r="AF78" s="6"/>
      <c r="AG78" s="6"/>
      <c r="AH78"/>
      <c r="AI78"/>
      <c r="AJ78"/>
    </row>
    <row r="79" spans="1:36" ht="12" customHeight="1" x14ac:dyDescent="0.3">
      <c r="A79" s="81">
        <v>21</v>
      </c>
      <c r="B79" s="75">
        <v>74665</v>
      </c>
      <c r="C79" s="75">
        <f t="shared" si="28"/>
        <v>73321</v>
      </c>
      <c r="D79" s="76">
        <f t="shared" si="25"/>
        <v>100174.9319025</v>
      </c>
      <c r="E79" s="76">
        <f t="shared" si="26"/>
        <v>7567.0571444999996</v>
      </c>
      <c r="F79" s="82">
        <f t="shared" si="29"/>
        <v>6772.5161443275001</v>
      </c>
      <c r="G79" s="77">
        <f t="shared" si="30"/>
        <v>7037.3631443849999</v>
      </c>
      <c r="H79" s="77">
        <f t="shared" si="31"/>
        <v>7302.2101444424998</v>
      </c>
      <c r="I79" s="82">
        <f t="shared" si="27"/>
        <v>7567.0571444999996</v>
      </c>
      <c r="J79" s="77">
        <f t="shared" si="32"/>
        <v>7831.9041445574994</v>
      </c>
      <c r="K79" s="77">
        <f t="shared" si="33"/>
        <v>8096.7511446150002</v>
      </c>
      <c r="L79" s="77">
        <f t="shared" si="34"/>
        <v>8361.5981446725</v>
      </c>
      <c r="M79" s="77">
        <f t="shared" si="35"/>
        <v>8626.445144729998</v>
      </c>
      <c r="N79" s="77">
        <f t="shared" si="36"/>
        <v>8891.2921447874996</v>
      </c>
      <c r="O79" s="77">
        <f t="shared" si="37"/>
        <v>9156.1391448449995</v>
      </c>
      <c r="P79" s="77">
        <f t="shared" si="38"/>
        <v>9420.9861449025011</v>
      </c>
      <c r="Q79" s="77">
        <f t="shared" si="39"/>
        <v>9685.8331449599991</v>
      </c>
      <c r="R79" s="77">
        <f t="shared" si="40"/>
        <v>9950.6801450174989</v>
      </c>
      <c r="S79" s="77">
        <f t="shared" si="41"/>
        <v>10215.527145075001</v>
      </c>
      <c r="T79" s="79">
        <f t="shared" si="42"/>
        <v>10404.703573687499</v>
      </c>
      <c r="U79" s="79">
        <f t="shared" si="43"/>
        <v>10593.880002299999</v>
      </c>
      <c r="V79" s="79">
        <f t="shared" si="44"/>
        <v>10688.46821660625</v>
      </c>
      <c r="W79" s="79">
        <f t="shared" si="45"/>
        <v>10783.0564309125</v>
      </c>
      <c r="X79" s="79">
        <f t="shared" si="46"/>
        <v>10877.64464521875</v>
      </c>
      <c r="Y79" s="79">
        <f t="shared" si="47"/>
        <v>10972.232859524998</v>
      </c>
      <c r="Z79" s="79">
        <f t="shared" si="48"/>
        <v>11066.821073831248</v>
      </c>
      <c r="AA79" s="79">
        <f t="shared" si="49"/>
        <v>11161.4092881375</v>
      </c>
      <c r="AB79" s="79">
        <f t="shared" si="50"/>
        <v>11255.99750244375</v>
      </c>
      <c r="AC79" s="79">
        <f t="shared" si="51"/>
        <v>11350.58571675</v>
      </c>
      <c r="AD79" s="80">
        <v>21</v>
      </c>
      <c r="AE79" s="6"/>
      <c r="AF79" s="6"/>
      <c r="AG79" s="6"/>
      <c r="AH79"/>
      <c r="AI79"/>
      <c r="AJ79"/>
    </row>
    <row r="80" spans="1:36" ht="12" customHeight="1" x14ac:dyDescent="0.3">
      <c r="A80" s="81">
        <v>22</v>
      </c>
      <c r="B80" s="75">
        <v>78408</v>
      </c>
      <c r="C80" s="75">
        <f t="shared" si="28"/>
        <v>76997</v>
      </c>
      <c r="D80" s="76">
        <f t="shared" si="25"/>
        <v>105196.759668</v>
      </c>
      <c r="E80" s="76">
        <f t="shared" si="26"/>
        <v>7946.4368865000006</v>
      </c>
      <c r="F80" s="82">
        <f t="shared" si="29"/>
        <v>7112.0610134175004</v>
      </c>
      <c r="G80" s="77">
        <f t="shared" si="30"/>
        <v>7390.186304445001</v>
      </c>
      <c r="H80" s="77">
        <f t="shared" si="31"/>
        <v>7668.3115954724999</v>
      </c>
      <c r="I80" s="82">
        <f t="shared" si="27"/>
        <v>7946.4368865000006</v>
      </c>
      <c r="J80" s="77">
        <f t="shared" si="32"/>
        <v>8224.5621775274994</v>
      </c>
      <c r="K80" s="77">
        <f t="shared" si="33"/>
        <v>8502.687468555001</v>
      </c>
      <c r="L80" s="77">
        <f t="shared" si="34"/>
        <v>8780.8127595825008</v>
      </c>
      <c r="M80" s="77">
        <f t="shared" si="35"/>
        <v>9058.9380506100006</v>
      </c>
      <c r="N80" s="77">
        <f t="shared" si="36"/>
        <v>9337.0633416375003</v>
      </c>
      <c r="O80" s="77">
        <f t="shared" si="37"/>
        <v>9615.1886326650001</v>
      </c>
      <c r="P80" s="77">
        <f t="shared" si="38"/>
        <v>9893.3139236925017</v>
      </c>
      <c r="Q80" s="77">
        <f t="shared" si="39"/>
        <v>10171.439214720001</v>
      </c>
      <c r="R80" s="77">
        <f t="shared" si="40"/>
        <v>10449.564505747501</v>
      </c>
      <c r="S80" s="77">
        <f t="shared" si="41"/>
        <v>10727.689796775001</v>
      </c>
      <c r="T80" s="79">
        <f t="shared" si="42"/>
        <v>10926.350718937501</v>
      </c>
      <c r="U80" s="79">
        <f t="shared" si="43"/>
        <v>11125.0116411</v>
      </c>
      <c r="V80" s="79">
        <f t="shared" si="44"/>
        <v>11224.342102181252</v>
      </c>
      <c r="W80" s="79">
        <f t="shared" si="45"/>
        <v>11323.672563262502</v>
      </c>
      <c r="X80" s="79">
        <f t="shared" si="46"/>
        <v>11423.00302434375</v>
      </c>
      <c r="Y80" s="79">
        <f t="shared" si="47"/>
        <v>11522.333485425001</v>
      </c>
      <c r="Z80" s="79">
        <f t="shared" si="48"/>
        <v>11621.663946506251</v>
      </c>
      <c r="AA80" s="79">
        <f t="shared" si="49"/>
        <v>11720.994407587501</v>
      </c>
      <c r="AB80" s="79">
        <f t="shared" si="50"/>
        <v>11820.324868668751</v>
      </c>
      <c r="AC80" s="79">
        <f t="shared" si="51"/>
        <v>11919.655329750001</v>
      </c>
      <c r="AD80" s="80">
        <v>22</v>
      </c>
      <c r="AE80" s="6"/>
      <c r="AF80" s="6"/>
      <c r="AG80" s="6"/>
      <c r="AH80"/>
      <c r="AI80"/>
      <c r="AJ80"/>
    </row>
    <row r="81" spans="1:36" ht="12" customHeight="1" x14ac:dyDescent="0.3">
      <c r="A81" s="81">
        <v>23</v>
      </c>
      <c r="B81" s="75">
        <v>82315</v>
      </c>
      <c r="C81" s="75">
        <f t="shared" si="28"/>
        <v>80833</v>
      </c>
      <c r="D81" s="76">
        <f t="shared" si="25"/>
        <v>110438.6194275</v>
      </c>
      <c r="E81" s="76">
        <f t="shared" si="26"/>
        <v>8342.3293484999995</v>
      </c>
      <c r="F81" s="82">
        <f t="shared" si="29"/>
        <v>7466.3847669074994</v>
      </c>
      <c r="G81" s="77">
        <f t="shared" si="30"/>
        <v>7758.3662941049997</v>
      </c>
      <c r="H81" s="77">
        <f t="shared" si="31"/>
        <v>8050.3478213024991</v>
      </c>
      <c r="I81" s="82">
        <f t="shared" si="27"/>
        <v>8342.3293484999995</v>
      </c>
      <c r="J81" s="77">
        <f t="shared" si="32"/>
        <v>8634.310875697498</v>
      </c>
      <c r="K81" s="77">
        <f t="shared" si="33"/>
        <v>8926.2924028950001</v>
      </c>
      <c r="L81" s="77">
        <f t="shared" si="34"/>
        <v>9218.2739300924986</v>
      </c>
      <c r="M81" s="77">
        <f t="shared" si="35"/>
        <v>9510.255457289999</v>
      </c>
      <c r="N81" s="77">
        <f t="shared" si="36"/>
        <v>9802.2369844874993</v>
      </c>
      <c r="O81" s="77">
        <f t="shared" si="37"/>
        <v>10094.218511685</v>
      </c>
      <c r="P81" s="77">
        <f t="shared" si="38"/>
        <v>10386.2000388825</v>
      </c>
      <c r="Q81" s="77">
        <f t="shared" si="39"/>
        <v>10678.18156608</v>
      </c>
      <c r="R81" s="77">
        <f t="shared" si="40"/>
        <v>10970.163093277499</v>
      </c>
      <c r="S81" s="77">
        <f t="shared" si="41"/>
        <v>11262.144620475001</v>
      </c>
      <c r="T81" s="79">
        <f t="shared" si="42"/>
        <v>11470.702854187499</v>
      </c>
      <c r="U81" s="79">
        <f t="shared" si="43"/>
        <v>11679.261087899999</v>
      </c>
      <c r="V81" s="79">
        <f t="shared" si="44"/>
        <v>11783.540204756249</v>
      </c>
      <c r="W81" s="79">
        <f t="shared" si="45"/>
        <v>11887.8193216125</v>
      </c>
      <c r="X81" s="79">
        <f t="shared" si="46"/>
        <v>11992.098438468749</v>
      </c>
      <c r="Y81" s="79">
        <f t="shared" si="47"/>
        <v>12096.377555324998</v>
      </c>
      <c r="Z81" s="79">
        <f t="shared" si="48"/>
        <v>12200.656672181249</v>
      </c>
      <c r="AA81" s="79">
        <f t="shared" si="49"/>
        <v>12304.935789037499</v>
      </c>
      <c r="AB81" s="79">
        <f t="shared" si="50"/>
        <v>12409.21490589375</v>
      </c>
      <c r="AC81" s="79">
        <f t="shared" si="51"/>
        <v>12513.494022749999</v>
      </c>
      <c r="AD81" s="80">
        <v>23</v>
      </c>
      <c r="AE81" s="6"/>
      <c r="AF81" s="6"/>
      <c r="AG81" s="6"/>
      <c r="AH81"/>
      <c r="AI81"/>
      <c r="AJ81"/>
    </row>
    <row r="82" spans="1:36" ht="12" customHeight="1" x14ac:dyDescent="0.3">
      <c r="A82" s="81">
        <v>24</v>
      </c>
      <c r="B82" s="75">
        <v>86387</v>
      </c>
      <c r="C82" s="75">
        <f t="shared" si="28"/>
        <v>84832</v>
      </c>
      <c r="D82" s="76">
        <f t="shared" si="25"/>
        <v>115901.8528395</v>
      </c>
      <c r="E82" s="76">
        <f t="shared" si="26"/>
        <v>8755.0441439999995</v>
      </c>
      <c r="F82" s="82">
        <f t="shared" si="29"/>
        <v>7835.76450888</v>
      </c>
      <c r="G82" s="77">
        <f t="shared" si="30"/>
        <v>8142.1910539199998</v>
      </c>
      <c r="H82" s="77">
        <f t="shared" si="31"/>
        <v>8448.6175989599997</v>
      </c>
      <c r="I82" s="82">
        <f t="shared" si="27"/>
        <v>8755.0441439999995</v>
      </c>
      <c r="J82" s="77">
        <f t="shared" si="32"/>
        <v>9061.4706890399993</v>
      </c>
      <c r="K82" s="77">
        <f t="shared" si="33"/>
        <v>9367.8972340799992</v>
      </c>
      <c r="L82" s="77">
        <f t="shared" si="34"/>
        <v>9674.323779119999</v>
      </c>
      <c r="M82" s="77">
        <f t="shared" si="35"/>
        <v>9980.7503241599989</v>
      </c>
      <c r="N82" s="77">
        <f t="shared" si="36"/>
        <v>10287.176869200001</v>
      </c>
      <c r="O82" s="77">
        <f t="shared" si="37"/>
        <v>10593.603414239999</v>
      </c>
      <c r="P82" s="77">
        <f t="shared" si="38"/>
        <v>10900.02995928</v>
      </c>
      <c r="Q82" s="77">
        <f t="shared" si="39"/>
        <v>11206.45650432</v>
      </c>
      <c r="R82" s="77">
        <f t="shared" si="40"/>
        <v>11512.883049359998</v>
      </c>
      <c r="S82" s="77">
        <f t="shared" si="41"/>
        <v>11819.3095944</v>
      </c>
      <c r="T82" s="79">
        <f t="shared" si="42"/>
        <v>12038.185697999999</v>
      </c>
      <c r="U82" s="79">
        <f t="shared" si="43"/>
        <v>12257.061801599999</v>
      </c>
      <c r="V82" s="79">
        <f t="shared" si="44"/>
        <v>12366.499853400001</v>
      </c>
      <c r="W82" s="79">
        <f t="shared" si="45"/>
        <v>12475.9379052</v>
      </c>
      <c r="X82" s="79">
        <f t="shared" si="46"/>
        <v>12585.375957</v>
      </c>
      <c r="Y82" s="79">
        <f t="shared" si="47"/>
        <v>12694.814008799998</v>
      </c>
      <c r="Z82" s="79">
        <f t="shared" si="48"/>
        <v>12804.252060599998</v>
      </c>
      <c r="AA82" s="79">
        <f t="shared" si="49"/>
        <v>12913.6901124</v>
      </c>
      <c r="AB82" s="79">
        <f t="shared" si="50"/>
        <v>13023.128164199999</v>
      </c>
      <c r="AC82" s="79">
        <f t="shared" si="51"/>
        <v>13132.566215999999</v>
      </c>
      <c r="AD82" s="80">
        <v>24</v>
      </c>
      <c r="AE82" s="6"/>
      <c r="AF82" s="6"/>
      <c r="AG82" s="6"/>
      <c r="AH82"/>
      <c r="AI82"/>
      <c r="AJ82"/>
    </row>
    <row r="83" spans="1:36" ht="12" customHeight="1" x14ac:dyDescent="0.3">
      <c r="A83" s="81">
        <v>25</v>
      </c>
      <c r="B83" s="75">
        <v>90629</v>
      </c>
      <c r="C83" s="75">
        <f t="shared" si="28"/>
        <v>88998</v>
      </c>
      <c r="D83" s="76">
        <f t="shared" si="25"/>
        <v>121593.1681965</v>
      </c>
      <c r="E83" s="76">
        <f t="shared" si="26"/>
        <v>9184.9940909999987</v>
      </c>
      <c r="F83" s="82">
        <f t="shared" si="29"/>
        <v>8220.5697114449995</v>
      </c>
      <c r="G83" s="77">
        <f t="shared" si="30"/>
        <v>8542.0445046299992</v>
      </c>
      <c r="H83" s="77">
        <f t="shared" si="31"/>
        <v>8863.5192978149989</v>
      </c>
      <c r="I83" s="82">
        <f t="shared" si="27"/>
        <v>9184.9940909999987</v>
      </c>
      <c r="J83" s="77">
        <f t="shared" si="32"/>
        <v>9506.4688841849984</v>
      </c>
      <c r="K83" s="77">
        <f t="shared" si="33"/>
        <v>9827.9436773699999</v>
      </c>
      <c r="L83" s="77">
        <f t="shared" si="34"/>
        <v>10149.418470554998</v>
      </c>
      <c r="M83" s="77">
        <f t="shared" si="35"/>
        <v>10470.893263739998</v>
      </c>
      <c r="N83" s="77">
        <f t="shared" si="36"/>
        <v>10792.368056924999</v>
      </c>
      <c r="O83" s="77">
        <f t="shared" si="37"/>
        <v>11113.842850109999</v>
      </c>
      <c r="P83" s="77">
        <f t="shared" si="38"/>
        <v>11435.317643294999</v>
      </c>
      <c r="Q83" s="77">
        <f t="shared" si="39"/>
        <v>11756.792436479998</v>
      </c>
      <c r="R83" s="77">
        <f t="shared" si="40"/>
        <v>12078.267229664998</v>
      </c>
      <c r="S83" s="77">
        <f t="shared" si="41"/>
        <v>12399.74202285</v>
      </c>
      <c r="T83" s="79">
        <f t="shared" si="42"/>
        <v>12629.366875124999</v>
      </c>
      <c r="U83" s="79">
        <f t="shared" si="43"/>
        <v>12858.991727399998</v>
      </c>
      <c r="V83" s="79">
        <f t="shared" si="44"/>
        <v>12973.8041535375</v>
      </c>
      <c r="W83" s="79">
        <f t="shared" si="45"/>
        <v>13088.616579674999</v>
      </c>
      <c r="X83" s="79">
        <f t="shared" si="46"/>
        <v>13203.429005812499</v>
      </c>
      <c r="Y83" s="79">
        <f t="shared" si="47"/>
        <v>13318.241431949999</v>
      </c>
      <c r="Z83" s="79">
        <f t="shared" si="48"/>
        <v>13433.053858087496</v>
      </c>
      <c r="AA83" s="79">
        <f t="shared" si="49"/>
        <v>13547.866284225</v>
      </c>
      <c r="AB83" s="79">
        <f t="shared" si="50"/>
        <v>13662.678710362499</v>
      </c>
      <c r="AC83" s="79">
        <f t="shared" si="51"/>
        <v>13777.491136499997</v>
      </c>
      <c r="AD83" s="80">
        <v>25</v>
      </c>
      <c r="AE83" s="6"/>
      <c r="AF83" s="6"/>
      <c r="AG83" s="6"/>
      <c r="AH83"/>
      <c r="AI83"/>
      <c r="AJ83"/>
    </row>
    <row r="84" spans="1:36" ht="12" customHeight="1" x14ac:dyDescent="0.3">
      <c r="A84" s="81">
        <v>26</v>
      </c>
      <c r="B84" s="75">
        <v>95041</v>
      </c>
      <c r="C84" s="75">
        <f t="shared" si="28"/>
        <v>93330</v>
      </c>
      <c r="D84" s="76">
        <f t="shared" si="25"/>
        <v>127512.5654985</v>
      </c>
      <c r="E84" s="76">
        <f t="shared" si="26"/>
        <v>9632.0759849999995</v>
      </c>
      <c r="F84" s="82">
        <f t="shared" si="29"/>
        <v>8620.7080065749997</v>
      </c>
      <c r="G84" s="77">
        <f t="shared" si="30"/>
        <v>8957.8306660500002</v>
      </c>
      <c r="H84" s="77">
        <f t="shared" si="31"/>
        <v>9294.9533255249989</v>
      </c>
      <c r="I84" s="82">
        <f t="shared" si="27"/>
        <v>9632.0759849999995</v>
      </c>
      <c r="J84" s="77">
        <f t="shared" si="32"/>
        <v>9969.1986444749982</v>
      </c>
      <c r="K84" s="77">
        <f t="shared" si="33"/>
        <v>10306.321303950001</v>
      </c>
      <c r="L84" s="77">
        <f t="shared" si="34"/>
        <v>10643.443963424999</v>
      </c>
      <c r="M84" s="77">
        <f t="shared" si="35"/>
        <v>10980.566622899998</v>
      </c>
      <c r="N84" s="77">
        <f t="shared" si="36"/>
        <v>11317.689282375</v>
      </c>
      <c r="O84" s="77">
        <f t="shared" si="37"/>
        <v>11654.811941849999</v>
      </c>
      <c r="P84" s="77">
        <f t="shared" si="38"/>
        <v>11991.934601325</v>
      </c>
      <c r="Q84" s="77">
        <f t="shared" si="39"/>
        <v>12329.0572608</v>
      </c>
      <c r="R84" s="77">
        <f t="shared" si="40"/>
        <v>12666.179920274999</v>
      </c>
      <c r="S84" s="77">
        <f t="shared" si="41"/>
        <v>13003.302579749999</v>
      </c>
      <c r="T84" s="79">
        <f t="shared" si="42"/>
        <v>13244.104479374999</v>
      </c>
      <c r="U84" s="79">
        <f t="shared" si="43"/>
        <v>13484.906378999998</v>
      </c>
      <c r="V84" s="79">
        <f t="shared" si="44"/>
        <v>13605.3073288125</v>
      </c>
      <c r="W84" s="79">
        <f t="shared" si="45"/>
        <v>13725.708278624999</v>
      </c>
      <c r="X84" s="79">
        <f t="shared" si="46"/>
        <v>13846.109228437499</v>
      </c>
      <c r="Y84" s="79">
        <f t="shared" si="47"/>
        <v>13966.510178249999</v>
      </c>
      <c r="Z84" s="79">
        <f t="shared" si="48"/>
        <v>14086.911128062498</v>
      </c>
      <c r="AA84" s="79">
        <f t="shared" si="49"/>
        <v>14207.312077875</v>
      </c>
      <c r="AB84" s="79">
        <f t="shared" si="50"/>
        <v>14327.7130276875</v>
      </c>
      <c r="AC84" s="79">
        <f t="shared" si="51"/>
        <v>14448.113977499999</v>
      </c>
      <c r="AD84" s="80">
        <v>26</v>
      </c>
      <c r="AE84" s="6"/>
      <c r="AF84" s="6"/>
      <c r="AG84" s="6"/>
      <c r="AH84"/>
      <c r="AI84"/>
      <c r="AJ84"/>
    </row>
    <row r="85" spans="1:36" ht="12" customHeight="1" x14ac:dyDescent="0.3">
      <c r="A85" s="81">
        <v>27</v>
      </c>
      <c r="B85" s="75">
        <v>99627</v>
      </c>
      <c r="C85" s="75">
        <f t="shared" si="28"/>
        <v>97834</v>
      </c>
      <c r="D85" s="76">
        <f t="shared" si="25"/>
        <v>133665.4113795</v>
      </c>
      <c r="E85" s="76">
        <f t="shared" si="26"/>
        <v>10096.909052999999</v>
      </c>
      <c r="F85" s="82">
        <f t="shared" si="29"/>
        <v>9036.7336024349988</v>
      </c>
      <c r="G85" s="77">
        <f t="shared" si="30"/>
        <v>9390.1254192899996</v>
      </c>
      <c r="H85" s="77">
        <f t="shared" si="31"/>
        <v>9743.5172361449986</v>
      </c>
      <c r="I85" s="82">
        <f t="shared" si="27"/>
        <v>10096.909052999999</v>
      </c>
      <c r="J85" s="77">
        <f t="shared" si="32"/>
        <v>10450.300869854998</v>
      </c>
      <c r="K85" s="77">
        <f t="shared" si="33"/>
        <v>10803.692686709999</v>
      </c>
      <c r="L85" s="77">
        <f t="shared" si="34"/>
        <v>11157.084503565</v>
      </c>
      <c r="M85" s="77">
        <f t="shared" si="35"/>
        <v>11510.476320419999</v>
      </c>
      <c r="N85" s="77">
        <f t="shared" si="36"/>
        <v>11863.868137275</v>
      </c>
      <c r="O85" s="77">
        <f t="shared" si="37"/>
        <v>12217.259954129999</v>
      </c>
      <c r="P85" s="77">
        <f t="shared" si="38"/>
        <v>12570.651770985</v>
      </c>
      <c r="Q85" s="77">
        <f t="shared" si="39"/>
        <v>12924.04358784</v>
      </c>
      <c r="R85" s="77">
        <f t="shared" si="40"/>
        <v>13277.435404694999</v>
      </c>
      <c r="S85" s="77">
        <f t="shared" si="41"/>
        <v>13630.82722155</v>
      </c>
      <c r="T85" s="79">
        <f t="shared" si="42"/>
        <v>13883.249947875</v>
      </c>
      <c r="U85" s="79">
        <f t="shared" si="43"/>
        <v>14135.672674199999</v>
      </c>
      <c r="V85" s="79">
        <f t="shared" si="44"/>
        <v>14261.884037362501</v>
      </c>
      <c r="W85" s="79">
        <f t="shared" si="45"/>
        <v>14388.095400524999</v>
      </c>
      <c r="X85" s="79">
        <f t="shared" si="46"/>
        <v>14514.306763687498</v>
      </c>
      <c r="Y85" s="79">
        <f t="shared" si="47"/>
        <v>14640.518126849998</v>
      </c>
      <c r="Z85" s="79">
        <f t="shared" si="48"/>
        <v>14766.729490012498</v>
      </c>
      <c r="AA85" s="79">
        <f t="shared" si="49"/>
        <v>14892.940853175</v>
      </c>
      <c r="AB85" s="79">
        <f t="shared" si="50"/>
        <v>15019.152216337499</v>
      </c>
      <c r="AC85" s="79">
        <f t="shared" si="51"/>
        <v>15145.363579499999</v>
      </c>
      <c r="AD85" s="80">
        <v>27</v>
      </c>
      <c r="AE85" s="6"/>
      <c r="AF85" s="6"/>
      <c r="AG85" s="6"/>
      <c r="AH85"/>
      <c r="AI85"/>
      <c r="AJ85"/>
    </row>
    <row r="86" spans="1:36" ht="12" customHeight="1" x14ac:dyDescent="0.3">
      <c r="A86" s="81">
        <v>28</v>
      </c>
      <c r="B86" s="75">
        <v>104388</v>
      </c>
      <c r="C86" s="75">
        <f t="shared" si="28"/>
        <v>102509</v>
      </c>
      <c r="D86" s="76">
        <f t="shared" si="25"/>
        <v>140053.047498</v>
      </c>
      <c r="E86" s="76">
        <f t="shared" si="26"/>
        <v>10579.390090499999</v>
      </c>
      <c r="F86" s="82">
        <f t="shared" si="29"/>
        <v>9468.5541309974997</v>
      </c>
      <c r="G86" s="77">
        <f t="shared" si="30"/>
        <v>9838.8327841649989</v>
      </c>
      <c r="H86" s="77">
        <f t="shared" si="31"/>
        <v>10209.111437332498</v>
      </c>
      <c r="I86" s="82">
        <f t="shared" si="27"/>
        <v>10579.390090499999</v>
      </c>
      <c r="J86" s="77">
        <f t="shared" si="32"/>
        <v>10949.668743667498</v>
      </c>
      <c r="K86" s="77">
        <f t="shared" si="33"/>
        <v>11319.947396834999</v>
      </c>
      <c r="L86" s="77">
        <f t="shared" si="34"/>
        <v>11690.226050002499</v>
      </c>
      <c r="M86" s="77">
        <f t="shared" si="35"/>
        <v>12060.504703169998</v>
      </c>
      <c r="N86" s="77">
        <f t="shared" si="36"/>
        <v>12430.783356337499</v>
      </c>
      <c r="O86" s="77">
        <f t="shared" si="37"/>
        <v>12801.062009504998</v>
      </c>
      <c r="P86" s="77">
        <f t="shared" si="38"/>
        <v>13171.340662672501</v>
      </c>
      <c r="Q86" s="77">
        <f t="shared" si="39"/>
        <v>13541.619315839998</v>
      </c>
      <c r="R86" s="77">
        <f t="shared" si="40"/>
        <v>13911.897969007498</v>
      </c>
      <c r="S86" s="77">
        <f t="shared" si="41"/>
        <v>14282.176622175</v>
      </c>
      <c r="T86" s="79">
        <f t="shared" si="42"/>
        <v>14546.661374437499</v>
      </c>
      <c r="U86" s="79">
        <f t="shared" si="43"/>
        <v>14811.146126699998</v>
      </c>
      <c r="V86" s="79">
        <f t="shared" si="44"/>
        <v>14943.388502831249</v>
      </c>
      <c r="W86" s="79">
        <f t="shared" si="45"/>
        <v>15075.6308789625</v>
      </c>
      <c r="X86" s="79">
        <f t="shared" si="46"/>
        <v>15207.873255093749</v>
      </c>
      <c r="Y86" s="79">
        <f t="shared" si="47"/>
        <v>15340.115631224999</v>
      </c>
      <c r="Z86" s="79">
        <f t="shared" si="48"/>
        <v>15472.358007356248</v>
      </c>
      <c r="AA86" s="79">
        <f t="shared" si="49"/>
        <v>15604.600383487499</v>
      </c>
      <c r="AB86" s="79">
        <f t="shared" si="50"/>
        <v>15736.842759618748</v>
      </c>
      <c r="AC86" s="79">
        <f t="shared" si="51"/>
        <v>15869.08513575</v>
      </c>
      <c r="AD86" s="80">
        <v>28</v>
      </c>
      <c r="AE86" s="6"/>
      <c r="AF86" s="6"/>
      <c r="AG86" s="6"/>
      <c r="AH86"/>
      <c r="AI86"/>
      <c r="AJ86"/>
    </row>
    <row r="87" spans="1:36" ht="12" customHeight="1" x14ac:dyDescent="0.3">
      <c r="A87" s="81">
        <v>29</v>
      </c>
      <c r="B87" s="75">
        <v>109327</v>
      </c>
      <c r="C87" s="75">
        <f t="shared" si="28"/>
        <v>107359</v>
      </c>
      <c r="D87" s="76">
        <f t="shared" si="25"/>
        <v>146679.49882949999</v>
      </c>
      <c r="E87" s="76">
        <f t="shared" si="26"/>
        <v>11079.931915500001</v>
      </c>
      <c r="F87" s="82">
        <f t="shared" si="29"/>
        <v>9916.5390643725004</v>
      </c>
      <c r="G87" s="77">
        <f t="shared" si="30"/>
        <v>10304.336681415001</v>
      </c>
      <c r="H87" s="77">
        <f t="shared" si="31"/>
        <v>10692.1342984575</v>
      </c>
      <c r="I87" s="82">
        <f t="shared" si="27"/>
        <v>11079.931915500001</v>
      </c>
      <c r="J87" s="77">
        <f t="shared" si="32"/>
        <v>11467.7295325425</v>
      </c>
      <c r="K87" s="77">
        <f t="shared" si="33"/>
        <v>11855.527149585001</v>
      </c>
      <c r="L87" s="77">
        <f t="shared" si="34"/>
        <v>12243.324766627502</v>
      </c>
      <c r="M87" s="77">
        <f t="shared" si="35"/>
        <v>12631.122383670001</v>
      </c>
      <c r="N87" s="77">
        <f t="shared" si="36"/>
        <v>13018.920000712502</v>
      </c>
      <c r="O87" s="77">
        <f t="shared" si="37"/>
        <v>13406.717617755001</v>
      </c>
      <c r="P87" s="77">
        <f t="shared" si="38"/>
        <v>13794.515234797502</v>
      </c>
      <c r="Q87" s="77">
        <f t="shared" si="39"/>
        <v>14182.312851840003</v>
      </c>
      <c r="R87" s="77">
        <f t="shared" si="40"/>
        <v>14570.110468882502</v>
      </c>
      <c r="S87" s="77">
        <f t="shared" si="41"/>
        <v>14957.908085925003</v>
      </c>
      <c r="T87" s="79">
        <f t="shared" si="42"/>
        <v>15234.906383812502</v>
      </c>
      <c r="U87" s="79">
        <f t="shared" si="43"/>
        <v>15511.9046817</v>
      </c>
      <c r="V87" s="79">
        <f t="shared" si="44"/>
        <v>15650.403830643752</v>
      </c>
      <c r="W87" s="79">
        <f t="shared" si="45"/>
        <v>15788.902979587503</v>
      </c>
      <c r="X87" s="79">
        <f t="shared" si="46"/>
        <v>15927.402128531252</v>
      </c>
      <c r="Y87" s="79">
        <f t="shared" si="47"/>
        <v>16065.901277475001</v>
      </c>
      <c r="Z87" s="79">
        <f t="shared" si="48"/>
        <v>16204.400426418752</v>
      </c>
      <c r="AA87" s="79">
        <f t="shared" si="49"/>
        <v>16342.899575362502</v>
      </c>
      <c r="AB87" s="79">
        <f t="shared" si="50"/>
        <v>16481.398724306251</v>
      </c>
      <c r="AC87" s="79">
        <f t="shared" si="51"/>
        <v>16619.897873250004</v>
      </c>
      <c r="AD87" s="80">
        <v>29</v>
      </c>
      <c r="AE87" s="6"/>
      <c r="AF87" s="6"/>
      <c r="AG87" s="6"/>
      <c r="AH87"/>
      <c r="AI87"/>
      <c r="AJ87"/>
    </row>
    <row r="88" spans="1:36" ht="12" customHeight="1" x14ac:dyDescent="0.3">
      <c r="A88" s="74">
        <v>30</v>
      </c>
      <c r="B88" s="84">
        <v>114444</v>
      </c>
      <c r="C88" s="75">
        <f t="shared" si="28"/>
        <v>112384</v>
      </c>
      <c r="D88" s="85">
        <f t="shared" si="25"/>
        <v>153544.76537400001</v>
      </c>
      <c r="E88" s="85">
        <f t="shared" si="26"/>
        <v>11598.534528</v>
      </c>
      <c r="F88" s="86">
        <f t="shared" si="29"/>
        <v>10380.688402560001</v>
      </c>
      <c r="G88" s="79">
        <f t="shared" si="30"/>
        <v>10786.637111040001</v>
      </c>
      <c r="H88" s="79">
        <f t="shared" si="31"/>
        <v>11192.58581952</v>
      </c>
      <c r="I88" s="86">
        <f t="shared" si="27"/>
        <v>11598.534528</v>
      </c>
      <c r="J88" s="79">
        <f t="shared" si="32"/>
        <v>12004.483236479999</v>
      </c>
      <c r="K88" s="79">
        <f t="shared" si="33"/>
        <v>12410.431944960001</v>
      </c>
      <c r="L88" s="79">
        <f t="shared" si="34"/>
        <v>12816.380653439999</v>
      </c>
      <c r="M88" s="79">
        <f t="shared" si="35"/>
        <v>13222.329361919999</v>
      </c>
      <c r="N88" s="79">
        <f t="shared" si="36"/>
        <v>13628.278070400002</v>
      </c>
      <c r="O88" s="79">
        <f t="shared" si="37"/>
        <v>14034.22677888</v>
      </c>
      <c r="P88" s="79">
        <f t="shared" si="38"/>
        <v>14440.175487360002</v>
      </c>
      <c r="Q88" s="79">
        <f t="shared" si="39"/>
        <v>14846.124195840001</v>
      </c>
      <c r="R88" s="79">
        <f t="shared" si="40"/>
        <v>15252.072904319999</v>
      </c>
      <c r="S88" s="79">
        <f t="shared" si="41"/>
        <v>15658.021612800001</v>
      </c>
      <c r="T88" s="79">
        <f t="shared" si="42"/>
        <v>15947.984976</v>
      </c>
      <c r="U88" s="79">
        <f t="shared" si="43"/>
        <v>16237.948339199998</v>
      </c>
      <c r="V88" s="79">
        <f t="shared" si="44"/>
        <v>16382.9300208</v>
      </c>
      <c r="W88" s="79">
        <f t="shared" si="45"/>
        <v>16527.911702400001</v>
      </c>
      <c r="X88" s="79">
        <f t="shared" si="46"/>
        <v>16672.893383999999</v>
      </c>
      <c r="Y88" s="79">
        <f t="shared" si="47"/>
        <v>16817.875065600001</v>
      </c>
      <c r="Z88" s="79">
        <f t="shared" si="48"/>
        <v>16962.8567472</v>
      </c>
      <c r="AA88" s="79">
        <f t="shared" si="49"/>
        <v>17107.838428800002</v>
      </c>
      <c r="AB88" s="79">
        <f t="shared" si="50"/>
        <v>17252.8201104</v>
      </c>
      <c r="AC88" s="79">
        <f t="shared" si="51"/>
        <v>17397.801791999998</v>
      </c>
      <c r="AD88" s="80">
        <v>30</v>
      </c>
      <c r="AE88" s="6"/>
      <c r="AF88" s="6"/>
      <c r="AG88" s="6"/>
      <c r="AH88"/>
      <c r="AI88"/>
      <c r="AJ88"/>
    </row>
    <row r="89" spans="1:36" ht="12" customHeight="1" thickBot="1" x14ac:dyDescent="0.35">
      <c r="A89" s="87">
        <v>31</v>
      </c>
      <c r="B89" s="88">
        <v>119744</v>
      </c>
      <c r="C89" s="89">
        <f t="shared" si="28"/>
        <v>117589</v>
      </c>
      <c r="D89" s="90">
        <f t="shared" si="25"/>
        <v>160655.55542399999</v>
      </c>
      <c r="E89" s="69">
        <f t="shared" si="26"/>
        <v>12135.713950500001</v>
      </c>
      <c r="F89" s="91">
        <f t="shared" si="29"/>
        <v>10861.463985697501</v>
      </c>
      <c r="G89" s="92">
        <f>SUM(E89*0.93)</f>
        <v>11286.213973965001</v>
      </c>
      <c r="H89" s="92">
        <f>SUM(E89*0.965)</f>
        <v>11710.963962232501</v>
      </c>
      <c r="I89" s="91">
        <f>E89</f>
        <v>12135.713950500001</v>
      </c>
      <c r="J89" s="92">
        <f>SUM(E89*1.035)</f>
        <v>12560.4639387675</v>
      </c>
      <c r="K89" s="92">
        <f>SUM(E89*1.07)</f>
        <v>12985.213927035002</v>
      </c>
      <c r="L89" s="92">
        <f>SUM(E89*1.105)</f>
        <v>13409.963915302502</v>
      </c>
      <c r="M89" s="92">
        <f>SUM(E89*1.14)</f>
        <v>13834.71390357</v>
      </c>
      <c r="N89" s="92">
        <f>SUM(E89*1.175)</f>
        <v>14259.463891837502</v>
      </c>
      <c r="O89" s="92">
        <f>SUM(E89*1.21)</f>
        <v>14684.213880105</v>
      </c>
      <c r="P89" s="92">
        <f>SUM(E89*1.245)</f>
        <v>15108.963868372502</v>
      </c>
      <c r="Q89" s="92">
        <f>SUM(E89*1.28)</f>
        <v>15533.713856640003</v>
      </c>
      <c r="R89" s="92">
        <f>SUM(E89*1.315)</f>
        <v>15958.463844907501</v>
      </c>
      <c r="S89" s="92">
        <f>SUM(E89*1.35)</f>
        <v>16383.213833175003</v>
      </c>
      <c r="T89" s="93">
        <f t="shared" si="42"/>
        <v>16686.606681937501</v>
      </c>
      <c r="U89" s="93">
        <f t="shared" si="43"/>
        <v>16989.999530700003</v>
      </c>
      <c r="V89" s="93">
        <f t="shared" si="44"/>
        <v>17141.695955081253</v>
      </c>
      <c r="W89" s="93">
        <f t="shared" si="45"/>
        <v>17293.392379462501</v>
      </c>
      <c r="X89" s="93">
        <f t="shared" si="46"/>
        <v>17445.088803843752</v>
      </c>
      <c r="Y89" s="93">
        <f t="shared" si="47"/>
        <v>17596.785228225002</v>
      </c>
      <c r="Z89" s="93">
        <f t="shared" si="48"/>
        <v>17748.48165260625</v>
      </c>
      <c r="AA89" s="93">
        <f t="shared" si="49"/>
        <v>17900.178076987504</v>
      </c>
      <c r="AB89" s="93">
        <f t="shared" si="50"/>
        <v>18051.874501368751</v>
      </c>
      <c r="AC89" s="93">
        <f t="shared" si="51"/>
        <v>18203.570925750002</v>
      </c>
      <c r="AD89" s="94">
        <v>31</v>
      </c>
      <c r="AE89" s="6"/>
      <c r="AF89" s="6"/>
      <c r="AG89" s="6"/>
      <c r="AH89"/>
      <c r="AI89"/>
      <c r="AJ89"/>
    </row>
    <row r="90" spans="1:36" ht="10.199999999999999" customHeight="1" thickBot="1" x14ac:dyDescent="0.35">
      <c r="A90" s="55"/>
      <c r="B90" s="56"/>
      <c r="C90" s="56"/>
      <c r="D90" s="1"/>
      <c r="E90" s="1"/>
      <c r="F90" s="1"/>
      <c r="G90" s="1"/>
      <c r="H90" s="1"/>
      <c r="I90" s="1"/>
      <c r="J90" s="1"/>
      <c r="K90" s="1"/>
      <c r="L90" s="1"/>
      <c r="M90" s="1"/>
      <c r="N90" s="1"/>
      <c r="O90" s="1"/>
      <c r="P90" s="1"/>
      <c r="Q90" s="1"/>
      <c r="R90" s="1"/>
      <c r="S90" s="1"/>
      <c r="T90" s="1"/>
      <c r="U90" s="1"/>
      <c r="V90" s="1"/>
      <c r="W90" s="1"/>
      <c r="X90" s="1"/>
      <c r="Y90" s="1"/>
      <c r="Z90" s="1"/>
      <c r="AA90" s="1"/>
      <c r="AB90" s="1"/>
      <c r="AC90" s="1"/>
      <c r="AD90" s="4"/>
      <c r="AE90" s="6"/>
      <c r="AF90" s="6"/>
      <c r="AG90" s="6"/>
      <c r="AH90"/>
      <c r="AI90"/>
      <c r="AJ90"/>
    </row>
    <row r="91" spans="1:36" ht="15" thickBot="1" x14ac:dyDescent="0.35">
      <c r="A91" s="55" t="s">
        <v>40</v>
      </c>
      <c r="B91" s="56"/>
      <c r="C91" s="56"/>
      <c r="D91" s="1"/>
      <c r="E91" s="1"/>
      <c r="F91" s="1"/>
      <c r="G91" s="1"/>
      <c r="H91" s="1"/>
      <c r="I91" s="1"/>
      <c r="J91" s="1"/>
      <c r="K91" s="1"/>
      <c r="L91" s="1"/>
      <c r="M91" s="1"/>
      <c r="N91" s="1"/>
      <c r="S91" s="1"/>
      <c r="T91" s="1"/>
      <c r="U91" s="1"/>
      <c r="V91" s="57">
        <f>V44</f>
        <v>2026</v>
      </c>
      <c r="W91" s="58" t="s">
        <v>41</v>
      </c>
      <c r="X91" s="59"/>
      <c r="Y91" s="59"/>
      <c r="Z91" s="59"/>
      <c r="AA91" s="59"/>
      <c r="AB91" s="59"/>
      <c r="AC91" s="95">
        <f>AC44</f>
        <v>123.8454</v>
      </c>
      <c r="AD91" s="4"/>
      <c r="AE91" s="6"/>
      <c r="AF91" s="6"/>
      <c r="AG91" s="6"/>
      <c r="AH91"/>
      <c r="AI91"/>
      <c r="AJ91"/>
    </row>
    <row r="92" spans="1:36" x14ac:dyDescent="0.3">
      <c r="A92" s="55" t="s">
        <v>43</v>
      </c>
      <c r="B92" s="56"/>
      <c r="C92" s="56"/>
      <c r="D92" s="1"/>
      <c r="E92" s="1"/>
      <c r="F92" s="1"/>
      <c r="G92" s="1"/>
      <c r="H92" s="1"/>
      <c r="I92" s="1"/>
      <c r="J92" s="1"/>
      <c r="K92" s="1"/>
      <c r="L92" s="1"/>
      <c r="M92" s="1"/>
      <c r="N92" s="1"/>
      <c r="S92" s="1"/>
      <c r="T92" s="137"/>
      <c r="U92" s="137"/>
      <c r="V92" s="137"/>
      <c r="W92" s="137"/>
      <c r="X92" s="137"/>
      <c r="Y92" s="137"/>
      <c r="Z92" s="137"/>
      <c r="AA92" s="137"/>
      <c r="AB92" s="137"/>
      <c r="AC92" s="137"/>
      <c r="AD92" s="4"/>
      <c r="AE92" s="6"/>
      <c r="AF92" s="6"/>
      <c r="AG92" s="6"/>
      <c r="AH92"/>
      <c r="AI92"/>
      <c r="AJ92"/>
    </row>
    <row r="93" spans="1:36" x14ac:dyDescent="0.3">
      <c r="A93" s="55"/>
      <c r="B93" s="56"/>
      <c r="C93" s="122"/>
      <c r="D93" s="1"/>
      <c r="E93" s="1"/>
      <c r="F93" s="1" t="s">
        <v>58</v>
      </c>
      <c r="G93" s="1"/>
      <c r="H93" s="1"/>
      <c r="I93" s="1"/>
      <c r="J93" s="1"/>
      <c r="K93" s="1"/>
      <c r="L93" s="1"/>
      <c r="M93" s="1"/>
      <c r="N93" s="1"/>
      <c r="S93" s="1" t="str">
        <f>S46</f>
        <v>Teuerungsausgleich Monat Mai 2025 gem. Landesindex der Konsumentenpreise (Basis Mai 93=100 Punkte)</v>
      </c>
      <c r="T93" s="1"/>
      <c r="U93" s="1"/>
      <c r="V93" s="1"/>
      <c r="W93" s="64"/>
      <c r="X93" s="1"/>
      <c r="Y93" s="1"/>
      <c r="Z93" s="1"/>
      <c r="AA93" s="1"/>
      <c r="AB93" s="1"/>
      <c r="AC93" s="56">
        <f>AC46</f>
        <v>122.86</v>
      </c>
      <c r="AD93" s="4"/>
      <c r="AE93" s="6"/>
      <c r="AF93" s="6"/>
      <c r="AG93" s="6"/>
      <c r="AH93"/>
      <c r="AI93"/>
      <c r="AJ93"/>
    </row>
    <row r="94" spans="1:36" x14ac:dyDescent="0.3">
      <c r="A94" s="55"/>
      <c r="B94" s="56"/>
      <c r="C94" s="65"/>
      <c r="D94" s="1"/>
      <c r="E94" s="1"/>
      <c r="F94" s="1" t="s">
        <v>44</v>
      </c>
      <c r="G94" s="1"/>
      <c r="H94" s="1"/>
      <c r="I94" s="1"/>
      <c r="J94" s="1"/>
      <c r="K94" s="1"/>
      <c r="L94" s="1"/>
      <c r="M94" s="1"/>
      <c r="N94" s="64" t="s">
        <v>1</v>
      </c>
      <c r="T94" s="1"/>
      <c r="U94" s="1"/>
      <c r="V94" s="1"/>
      <c r="AC94" s="66"/>
      <c r="AE94" s="6"/>
      <c r="AF94" s="6"/>
      <c r="AG94" s="6"/>
      <c r="AH94"/>
      <c r="AI94"/>
      <c r="AJ94"/>
    </row>
    <row r="95" spans="1:36" x14ac:dyDescent="0.3">
      <c r="A95" s="2" t="s">
        <v>0</v>
      </c>
      <c r="B95" s="2"/>
      <c r="C95" s="2"/>
      <c r="D95" s="3"/>
      <c r="E95" s="3"/>
      <c r="F95" s="3"/>
      <c r="G95" s="2"/>
      <c r="H95" s="2"/>
      <c r="I95" s="2"/>
      <c r="J95" s="2"/>
      <c r="K95" s="2"/>
      <c r="L95" s="2"/>
      <c r="AA95" s="4" t="s">
        <v>1</v>
      </c>
      <c r="AC95" s="5"/>
      <c r="AD95" s="132" t="str">
        <f>AD48</f>
        <v>17.11.2025/rj</v>
      </c>
      <c r="AE95" s="6"/>
      <c r="AF95" s="6"/>
      <c r="AG95" s="6"/>
      <c r="AH95"/>
      <c r="AI95"/>
      <c r="AJ95"/>
    </row>
    <row r="96" spans="1:36" ht="7.2" customHeight="1" x14ac:dyDescent="0.3">
      <c r="A96" s="2"/>
      <c r="B96" s="2"/>
      <c r="C96" s="2"/>
      <c r="D96" s="3"/>
      <c r="E96" s="3"/>
      <c r="F96" s="3"/>
      <c r="G96" s="2"/>
      <c r="H96" s="2"/>
      <c r="I96" s="2"/>
      <c r="J96" s="2"/>
      <c r="K96" s="2"/>
      <c r="L96" s="2"/>
      <c r="AE96" s="6"/>
      <c r="AF96" s="6"/>
      <c r="AG96" s="6"/>
      <c r="AH96"/>
      <c r="AI96"/>
      <c r="AJ96"/>
    </row>
    <row r="97" spans="1:36" ht="17.399999999999999" x14ac:dyDescent="0.3">
      <c r="A97" s="7" t="str">
        <f>A3</f>
        <v>Lohntabelle 2026</v>
      </c>
      <c r="B97" s="2"/>
      <c r="C97" s="2"/>
      <c r="D97" s="3"/>
      <c r="E97" s="3"/>
      <c r="F97" s="3"/>
      <c r="G97" s="2"/>
      <c r="H97" s="2"/>
      <c r="I97" s="2"/>
      <c r="J97" s="2"/>
      <c r="K97" s="2" t="s">
        <v>1</v>
      </c>
      <c r="L97" s="2"/>
      <c r="AE97" s="6"/>
      <c r="AF97" s="6"/>
      <c r="AG97" s="6"/>
      <c r="AH97"/>
      <c r="AI97"/>
      <c r="AJ97"/>
    </row>
    <row r="98" spans="1:36" ht="6.6" customHeight="1" x14ac:dyDescent="0.3">
      <c r="A98" s="2"/>
      <c r="B98" s="2"/>
      <c r="C98" s="2"/>
      <c r="D98" s="3"/>
      <c r="E98" s="3"/>
      <c r="F98" s="3"/>
      <c r="G98" s="2"/>
      <c r="H98" s="2"/>
      <c r="I98" s="2"/>
      <c r="J98" s="2"/>
      <c r="K98" s="2"/>
      <c r="L98" s="2"/>
      <c r="AE98" s="6"/>
      <c r="AF98" s="6"/>
      <c r="AG98" s="6"/>
      <c r="AH98"/>
      <c r="AI98"/>
      <c r="AJ98"/>
    </row>
    <row r="99" spans="1:36" ht="12" customHeight="1" x14ac:dyDescent="0.3">
      <c r="A99" s="8" t="s">
        <v>65</v>
      </c>
      <c r="B99" s="2"/>
      <c r="C99" s="2"/>
      <c r="D99" s="3"/>
      <c r="E99" s="3"/>
      <c r="F99" s="3"/>
      <c r="G99" s="2"/>
      <c r="H99" s="2"/>
      <c r="I99" s="2"/>
      <c r="J99" s="2"/>
      <c r="K99" s="2"/>
      <c r="L99" s="2"/>
      <c r="AD99" s="6"/>
    </row>
    <row r="100" spans="1:36" ht="11.4" customHeight="1" x14ac:dyDescent="0.3">
      <c r="A100" s="9" t="s">
        <v>57</v>
      </c>
      <c r="B100" s="2"/>
      <c r="C100" s="2"/>
      <c r="D100" s="3"/>
      <c r="E100" s="10"/>
      <c r="F100" s="3"/>
      <c r="G100" s="2"/>
      <c r="H100" s="11"/>
      <c r="I100" s="2"/>
      <c r="J100" s="2"/>
      <c r="K100" s="2"/>
      <c r="L100" s="2"/>
      <c r="V100" t="s">
        <v>1</v>
      </c>
      <c r="X100" t="s">
        <v>1</v>
      </c>
    </row>
    <row r="101" spans="1:36" ht="7.2" customHeight="1" thickBot="1" x14ac:dyDescent="0.35"/>
    <row r="102" spans="1:36" x14ac:dyDescent="0.3">
      <c r="A102" s="12" t="s">
        <v>4</v>
      </c>
      <c r="B102" s="13"/>
      <c r="C102" s="14" t="s">
        <v>1</v>
      </c>
      <c r="D102" s="15"/>
      <c r="E102" s="15"/>
      <c r="F102" s="16" t="s">
        <v>5</v>
      </c>
      <c r="G102" s="17"/>
      <c r="H102" s="17"/>
      <c r="I102" s="14" t="s">
        <v>6</v>
      </c>
      <c r="J102" s="17"/>
      <c r="K102" s="17"/>
      <c r="L102" s="17"/>
      <c r="M102" s="17"/>
      <c r="N102" s="17"/>
      <c r="O102" s="17"/>
      <c r="P102" s="17"/>
      <c r="Q102" s="17"/>
      <c r="R102" s="17"/>
      <c r="S102" s="17"/>
      <c r="T102" s="17"/>
      <c r="U102" s="17"/>
      <c r="V102" s="17"/>
      <c r="W102" s="17"/>
      <c r="X102" s="17"/>
      <c r="Y102" s="17"/>
      <c r="Z102" s="96"/>
      <c r="AA102" s="96"/>
      <c r="AB102" s="96"/>
      <c r="AC102" s="96"/>
      <c r="AD102" s="97" t="s">
        <v>4</v>
      </c>
    </row>
    <row r="103" spans="1:36" x14ac:dyDescent="0.3">
      <c r="A103" s="21"/>
      <c r="B103" s="21"/>
      <c r="C103" s="21"/>
      <c r="D103" s="22"/>
      <c r="E103" s="22"/>
      <c r="F103" s="23" t="s">
        <v>7</v>
      </c>
      <c r="G103" s="24"/>
      <c r="H103" s="24"/>
      <c r="I103" s="21" t="s">
        <v>7</v>
      </c>
      <c r="J103" s="24"/>
      <c r="K103" s="24"/>
      <c r="L103" s="24"/>
      <c r="M103" s="24"/>
      <c r="N103" s="24"/>
      <c r="O103" s="24"/>
      <c r="P103" s="24"/>
      <c r="Q103" s="24"/>
      <c r="R103" s="24"/>
      <c r="S103" s="24"/>
      <c r="T103" s="25" t="s">
        <v>8</v>
      </c>
      <c r="U103" s="24"/>
      <c r="V103" s="25" t="s">
        <v>9</v>
      </c>
      <c r="W103" s="24"/>
      <c r="X103" s="24"/>
      <c r="Y103" s="24"/>
      <c r="Z103" s="26"/>
      <c r="AA103" s="26"/>
      <c r="AB103" s="26"/>
      <c r="AC103" s="27"/>
      <c r="AD103" s="28"/>
    </row>
    <row r="104" spans="1:36" x14ac:dyDescent="0.3">
      <c r="A104" s="29" t="s">
        <v>1</v>
      </c>
      <c r="B104" s="29" t="s">
        <v>10</v>
      </c>
      <c r="C104" s="29" t="s">
        <v>11</v>
      </c>
      <c r="D104" s="30" t="s">
        <v>12</v>
      </c>
      <c r="E104" s="31" t="s">
        <v>13</v>
      </c>
      <c r="F104" s="32" t="s">
        <v>14</v>
      </c>
      <c r="G104" s="33" t="s">
        <v>15</v>
      </c>
      <c r="H104" s="33" t="s">
        <v>16</v>
      </c>
      <c r="I104" s="29" t="s">
        <v>17</v>
      </c>
      <c r="J104" s="33" t="s">
        <v>18</v>
      </c>
      <c r="K104" s="33" t="s">
        <v>19</v>
      </c>
      <c r="L104" s="33" t="s">
        <v>20</v>
      </c>
      <c r="M104" s="33" t="s">
        <v>21</v>
      </c>
      <c r="N104" s="33" t="s">
        <v>22</v>
      </c>
      <c r="O104" s="33" t="s">
        <v>23</v>
      </c>
      <c r="P104" s="33" t="s">
        <v>24</v>
      </c>
      <c r="Q104" s="33" t="s">
        <v>25</v>
      </c>
      <c r="R104" s="33" t="s">
        <v>26</v>
      </c>
      <c r="S104" s="33" t="s">
        <v>27</v>
      </c>
      <c r="T104" s="33" t="s">
        <v>28</v>
      </c>
      <c r="U104" s="33" t="s">
        <v>29</v>
      </c>
      <c r="V104" s="33" t="s">
        <v>30</v>
      </c>
      <c r="W104" s="33" t="s">
        <v>31</v>
      </c>
      <c r="X104" s="33" t="s">
        <v>32</v>
      </c>
      <c r="Y104" s="34" t="s">
        <v>33</v>
      </c>
      <c r="Z104" s="35" t="s">
        <v>34</v>
      </c>
      <c r="AA104" s="35" t="s">
        <v>35</v>
      </c>
      <c r="AB104" s="35" t="s">
        <v>36</v>
      </c>
      <c r="AC104" s="35" t="s">
        <v>37</v>
      </c>
      <c r="AD104" s="36" t="s">
        <v>1</v>
      </c>
    </row>
    <row r="105" spans="1:36" ht="6" customHeight="1" x14ac:dyDescent="0.3">
      <c r="A105" s="67"/>
      <c r="B105" s="68" t="s">
        <v>38</v>
      </c>
      <c r="C105" s="68"/>
      <c r="D105" s="69" t="s">
        <v>39</v>
      </c>
      <c r="E105" s="70"/>
      <c r="F105" s="71"/>
      <c r="G105" s="72"/>
      <c r="H105" s="72"/>
      <c r="I105" s="67"/>
      <c r="J105" s="72"/>
      <c r="K105" s="72"/>
      <c r="L105" s="72"/>
      <c r="M105" s="72"/>
      <c r="N105" s="72"/>
      <c r="O105" s="72"/>
      <c r="P105" s="72"/>
      <c r="Q105" s="72"/>
      <c r="R105" s="72"/>
      <c r="S105" s="72"/>
      <c r="T105" s="33"/>
      <c r="U105" s="33"/>
      <c r="V105" s="33"/>
      <c r="W105" s="33"/>
      <c r="X105" s="33"/>
      <c r="Y105" s="34"/>
      <c r="Z105" s="38"/>
      <c r="AA105" s="38"/>
      <c r="AB105" s="38"/>
      <c r="AC105" s="38"/>
      <c r="AD105" s="73"/>
    </row>
    <row r="106" spans="1:36" ht="12" customHeight="1" x14ac:dyDescent="0.3">
      <c r="A106" s="74">
        <v>1</v>
      </c>
      <c r="B106" s="75">
        <v>30377</v>
      </c>
      <c r="C106" s="75">
        <f>C12</f>
        <v>29830</v>
      </c>
      <c r="D106" s="76">
        <f t="shared" ref="D106:D136" si="52">B106/12*13*$AC$44/100</f>
        <v>40755.560254499993</v>
      </c>
      <c r="E106" s="76">
        <f>C106/12*13/2184*$AC$44/100</f>
        <v>18.324941875</v>
      </c>
      <c r="F106" s="130">
        <f>SUM(E106*0.895)</f>
        <v>16.400822978124999</v>
      </c>
      <c r="G106" s="131">
        <f>SUM(E106*0.93)</f>
        <v>17.042195943750002</v>
      </c>
      <c r="H106" s="131">
        <f>SUM(E106*0.965)</f>
        <v>17.683568909375001</v>
      </c>
      <c r="I106" s="127">
        <f t="shared" ref="I106:I135" si="53">E106</f>
        <v>18.324941875</v>
      </c>
      <c r="J106" s="128">
        <f>SUM(E106*1.035)</f>
        <v>18.966314840625</v>
      </c>
      <c r="K106" s="77">
        <f>SUM(E106*1.07)</f>
        <v>19.607687806250002</v>
      </c>
      <c r="L106" s="77">
        <f>SUM(E106*1.105)</f>
        <v>20.249060771875001</v>
      </c>
      <c r="M106" s="78">
        <f>SUM(E106*1.14)</f>
        <v>20.890433737499997</v>
      </c>
      <c r="N106" s="78">
        <f>SUM(E106*1.175)</f>
        <v>21.531806703125</v>
      </c>
      <c r="O106" s="78">
        <f>SUM(E106*1.21)</f>
        <v>22.173179668749999</v>
      </c>
      <c r="P106" s="77">
        <f>SUM(E106*1.245)</f>
        <v>22.814552634375001</v>
      </c>
      <c r="Q106" s="77">
        <f>SUM(E106*1.28)</f>
        <v>23.4559256</v>
      </c>
      <c r="R106" s="77">
        <f>SUM(E106*1.315)</f>
        <v>24.097298565625</v>
      </c>
      <c r="S106" s="77">
        <f>SUM(E106*1.35)</f>
        <v>24.738671531250002</v>
      </c>
      <c r="T106" s="79">
        <f>SUM(E106*1.375)</f>
        <v>25.196795078125</v>
      </c>
      <c r="U106" s="79">
        <f>SUM(E106*1.4)</f>
        <v>25.654918625000001</v>
      </c>
      <c r="V106" s="79">
        <f>SUM(E106*1.4125)</f>
        <v>25.883980398437501</v>
      </c>
      <c r="W106" s="79">
        <f>SUM(E106*1.425)</f>
        <v>26.113042171875001</v>
      </c>
      <c r="X106" s="79">
        <f>SUM(E106*1.4375)</f>
        <v>26.342103945312502</v>
      </c>
      <c r="Y106" s="79">
        <f>SUM($E106*1.45)</f>
        <v>26.571165718749999</v>
      </c>
      <c r="Z106" s="79">
        <f>SUM($E106*1.4625)</f>
        <v>26.800227492187499</v>
      </c>
      <c r="AA106" s="79">
        <f>SUM($E106*1.475)</f>
        <v>27.029289265625003</v>
      </c>
      <c r="AB106" s="79">
        <f>SUM($E106*1.4875)</f>
        <v>27.2583510390625</v>
      </c>
      <c r="AC106" s="79">
        <f>SUM($E106*1.5)</f>
        <v>27.487412812500001</v>
      </c>
      <c r="AD106" s="80">
        <v>1</v>
      </c>
    </row>
    <row r="107" spans="1:36" ht="12" customHeight="1" x14ac:dyDescent="0.3">
      <c r="A107" s="81">
        <v>2</v>
      </c>
      <c r="B107" s="75">
        <v>31385</v>
      </c>
      <c r="C107" s="75">
        <f t="shared" ref="C107:C136" si="54">C13</f>
        <v>30820</v>
      </c>
      <c r="D107" s="76">
        <f t="shared" si="52"/>
        <v>42107.952022500001</v>
      </c>
      <c r="E107" s="76">
        <f t="shared" ref="E107:E136" si="55">C107/12*13/2184*$AC$44/100</f>
        <v>18.93311125</v>
      </c>
      <c r="F107" s="130">
        <f t="shared" ref="F107:F136" si="56">SUM(E107*0.895)</f>
        <v>16.945134568749999</v>
      </c>
      <c r="G107" s="131">
        <f t="shared" ref="G107:G135" si="57">SUM(E107*0.93)</f>
        <v>17.607793462500002</v>
      </c>
      <c r="H107" s="131">
        <f t="shared" ref="H107:H135" si="58">SUM(E107*0.965)</f>
        <v>18.270452356250001</v>
      </c>
      <c r="I107" s="127">
        <f t="shared" si="53"/>
        <v>18.93311125</v>
      </c>
      <c r="J107" s="77">
        <f t="shared" ref="J107:J135" si="59">SUM(E107*1.035)</f>
        <v>19.595770143749998</v>
      </c>
      <c r="K107" s="77">
        <f t="shared" ref="K107:K135" si="60">SUM(E107*1.07)</f>
        <v>20.258429037500001</v>
      </c>
      <c r="L107" s="78">
        <f t="shared" ref="L107:L135" si="61">SUM(E107*1.105)</f>
        <v>20.92108793125</v>
      </c>
      <c r="M107" s="78">
        <f t="shared" ref="M107:M135" si="62">SUM(E107*1.14)</f>
        <v>21.583746824999999</v>
      </c>
      <c r="N107" s="78">
        <f t="shared" ref="N107:N135" si="63">SUM(E107*1.175)</f>
        <v>22.246405718750001</v>
      </c>
      <c r="O107" s="78">
        <f t="shared" ref="O107:O135" si="64">SUM(E107*1.21)</f>
        <v>22.9090646125</v>
      </c>
      <c r="P107" s="77">
        <f t="shared" ref="P107:P135" si="65">SUM(E107*1.245)</f>
        <v>23.571723506250002</v>
      </c>
      <c r="Q107" s="77">
        <f t="shared" ref="Q107:Q135" si="66">SUM(E107*1.28)</f>
        <v>24.234382400000001</v>
      </c>
      <c r="R107" s="77">
        <f t="shared" ref="R107:R135" si="67">SUM(E107*1.315)</f>
        <v>24.89704129375</v>
      </c>
      <c r="S107" s="77">
        <f t="shared" ref="S107:S135" si="68">SUM(E107*1.35)</f>
        <v>25.559700187500002</v>
      </c>
      <c r="T107" s="79">
        <f t="shared" ref="T107:T136" si="69">SUM(E107*1.375)</f>
        <v>26.033027968749998</v>
      </c>
      <c r="U107" s="79">
        <f t="shared" ref="U107:U136" si="70">SUM(E107*1.4)</f>
        <v>26.506355749999997</v>
      </c>
      <c r="V107" s="79">
        <f t="shared" ref="V107:V136" si="71">SUM(E107*1.4125)</f>
        <v>26.743019640625</v>
      </c>
      <c r="W107" s="79">
        <f t="shared" ref="W107:W136" si="72">SUM(E107*1.425)</f>
        <v>26.97968353125</v>
      </c>
      <c r="X107" s="79">
        <f t="shared" ref="X107:X136" si="73">SUM(E107*1.4375)</f>
        <v>27.216347421875</v>
      </c>
      <c r="Y107" s="79">
        <f t="shared" ref="Y107:Y136" si="74">SUM($E107*1.45)</f>
        <v>27.453011312499999</v>
      </c>
      <c r="Z107" s="79">
        <f t="shared" ref="Z107:Z136" si="75">SUM($E107*1.4625)</f>
        <v>27.689675203124999</v>
      </c>
      <c r="AA107" s="79">
        <f t="shared" ref="AA107:AA136" si="76">SUM($E107*1.475)</f>
        <v>27.926339093750002</v>
      </c>
      <c r="AB107" s="79">
        <f t="shared" ref="AB107:AB136" si="77">SUM($E107*1.4875)</f>
        <v>28.163002984375002</v>
      </c>
      <c r="AC107" s="79">
        <f t="shared" ref="AC107:AC136" si="78">SUM($E107*1.5)</f>
        <v>28.399666875000001</v>
      </c>
      <c r="AD107" s="80">
        <v>2</v>
      </c>
    </row>
    <row r="108" spans="1:36" ht="12" customHeight="1" x14ac:dyDescent="0.3">
      <c r="A108" s="81">
        <v>3</v>
      </c>
      <c r="B108" s="75">
        <v>32502</v>
      </c>
      <c r="C108" s="75">
        <f t="shared" si="54"/>
        <v>31917</v>
      </c>
      <c r="D108" s="76">
        <f t="shared" si="52"/>
        <v>43606.584566999998</v>
      </c>
      <c r="E108" s="76">
        <f t="shared" si="55"/>
        <v>19.607012062499997</v>
      </c>
      <c r="F108" s="130">
        <f t="shared" si="56"/>
        <v>17.548275795937499</v>
      </c>
      <c r="G108" s="131">
        <f t="shared" si="57"/>
        <v>18.234521218125</v>
      </c>
      <c r="H108" s="128">
        <f t="shared" si="58"/>
        <v>18.920766640312497</v>
      </c>
      <c r="I108" s="82">
        <f t="shared" si="53"/>
        <v>19.607012062499997</v>
      </c>
      <c r="J108" s="77">
        <f t="shared" si="59"/>
        <v>20.293257484687494</v>
      </c>
      <c r="K108" s="78">
        <f t="shared" si="60"/>
        <v>20.979502906874998</v>
      </c>
      <c r="L108" s="78">
        <f t="shared" si="61"/>
        <v>21.665748329062495</v>
      </c>
      <c r="M108" s="78">
        <f t="shared" si="62"/>
        <v>22.351993751249996</v>
      </c>
      <c r="N108" s="78">
        <f t="shared" si="63"/>
        <v>23.038239173437496</v>
      </c>
      <c r="O108" s="78">
        <f t="shared" si="64"/>
        <v>23.724484595624997</v>
      </c>
      <c r="P108" s="77">
        <f t="shared" si="65"/>
        <v>24.410730017812497</v>
      </c>
      <c r="Q108" s="77">
        <f t="shared" si="66"/>
        <v>25.096975439999998</v>
      </c>
      <c r="R108" s="77">
        <f t="shared" si="67"/>
        <v>25.783220862187495</v>
      </c>
      <c r="S108" s="77">
        <f t="shared" si="68"/>
        <v>26.469466284374999</v>
      </c>
      <c r="T108" s="79">
        <f t="shared" si="69"/>
        <v>26.959641585937497</v>
      </c>
      <c r="U108" s="79">
        <f t="shared" si="70"/>
        <v>27.449816887499995</v>
      </c>
      <c r="V108" s="79">
        <f t="shared" si="71"/>
        <v>27.694904538281246</v>
      </c>
      <c r="W108" s="79">
        <f t="shared" si="72"/>
        <v>27.939992189062497</v>
      </c>
      <c r="X108" s="79">
        <f t="shared" si="73"/>
        <v>28.185079839843745</v>
      </c>
      <c r="Y108" s="79">
        <f t="shared" si="74"/>
        <v>28.430167490624996</v>
      </c>
      <c r="Z108" s="79">
        <f t="shared" si="75"/>
        <v>28.675255141406243</v>
      </c>
      <c r="AA108" s="79">
        <f t="shared" si="76"/>
        <v>28.920342792187498</v>
      </c>
      <c r="AB108" s="79">
        <f t="shared" si="77"/>
        <v>29.165430442968749</v>
      </c>
      <c r="AC108" s="79">
        <f t="shared" si="78"/>
        <v>29.410518093749996</v>
      </c>
      <c r="AD108" s="80">
        <v>3</v>
      </c>
    </row>
    <row r="109" spans="1:36" ht="12" customHeight="1" x14ac:dyDescent="0.3">
      <c r="A109" s="81">
        <v>4</v>
      </c>
      <c r="B109" s="75">
        <v>33730</v>
      </c>
      <c r="C109" s="75">
        <f t="shared" si="54"/>
        <v>33123</v>
      </c>
      <c r="D109" s="76">
        <f t="shared" si="52"/>
        <v>45254.141205</v>
      </c>
      <c r="E109" s="76">
        <f t="shared" si="55"/>
        <v>20.3478729375</v>
      </c>
      <c r="F109" s="130">
        <f t="shared" si="56"/>
        <v>18.2113462790625</v>
      </c>
      <c r="G109" s="128">
        <f t="shared" si="57"/>
        <v>18.923521831875</v>
      </c>
      <c r="H109" s="77">
        <f t="shared" si="58"/>
        <v>19.6356973846875</v>
      </c>
      <c r="I109" s="82">
        <f t="shared" si="53"/>
        <v>20.3478729375</v>
      </c>
      <c r="J109" s="78">
        <f t="shared" si="59"/>
        <v>21.0600484903125</v>
      </c>
      <c r="K109" s="78">
        <f t="shared" si="60"/>
        <v>21.772224043125</v>
      </c>
      <c r="L109" s="78">
        <f t="shared" si="61"/>
        <v>22.4843995959375</v>
      </c>
      <c r="M109" s="78">
        <f t="shared" si="62"/>
        <v>23.196575148749996</v>
      </c>
      <c r="N109" s="78">
        <f t="shared" si="63"/>
        <v>23.9087507015625</v>
      </c>
      <c r="O109" s="78">
        <f t="shared" si="64"/>
        <v>24.620926254375</v>
      </c>
      <c r="P109" s="77">
        <f t="shared" si="65"/>
        <v>25.333101807187504</v>
      </c>
      <c r="Q109" s="77">
        <f t="shared" si="66"/>
        <v>26.04527736</v>
      </c>
      <c r="R109" s="77">
        <f t="shared" si="67"/>
        <v>26.7574529128125</v>
      </c>
      <c r="S109" s="77">
        <f t="shared" si="68"/>
        <v>27.469628465625004</v>
      </c>
      <c r="T109" s="79">
        <f t="shared" si="69"/>
        <v>27.9783252890625</v>
      </c>
      <c r="U109" s="79">
        <f t="shared" si="70"/>
        <v>28.487022112499996</v>
      </c>
      <c r="V109" s="79">
        <f t="shared" si="71"/>
        <v>28.741370524218752</v>
      </c>
      <c r="W109" s="79">
        <f t="shared" si="72"/>
        <v>28.9957189359375</v>
      </c>
      <c r="X109" s="79">
        <f t="shared" si="73"/>
        <v>29.250067347656248</v>
      </c>
      <c r="Y109" s="79">
        <f t="shared" si="74"/>
        <v>29.504415759375</v>
      </c>
      <c r="Z109" s="79">
        <f t="shared" si="75"/>
        <v>29.758764171093748</v>
      </c>
      <c r="AA109" s="79">
        <f t="shared" si="76"/>
        <v>30.013112582812504</v>
      </c>
      <c r="AB109" s="79">
        <f t="shared" si="77"/>
        <v>30.267460994531252</v>
      </c>
      <c r="AC109" s="79">
        <f t="shared" si="78"/>
        <v>30.52180940625</v>
      </c>
      <c r="AD109" s="80">
        <v>4</v>
      </c>
    </row>
    <row r="110" spans="1:36" ht="12" customHeight="1" x14ac:dyDescent="0.3">
      <c r="A110" s="81">
        <v>5</v>
      </c>
      <c r="B110" s="75">
        <v>35073</v>
      </c>
      <c r="C110" s="75">
        <f t="shared" si="54"/>
        <v>34442</v>
      </c>
      <c r="D110" s="76">
        <f t="shared" si="52"/>
        <v>47055.988570499998</v>
      </c>
      <c r="E110" s="76">
        <f t="shared" si="55"/>
        <v>21.158151125</v>
      </c>
      <c r="F110" s="127">
        <f t="shared" si="56"/>
        <v>18.936545256875</v>
      </c>
      <c r="G110" s="77">
        <f t="shared" si="57"/>
        <v>19.67708054625</v>
      </c>
      <c r="H110" s="77">
        <f t="shared" si="58"/>
        <v>20.417615835625</v>
      </c>
      <c r="I110" s="83">
        <f t="shared" si="53"/>
        <v>21.158151125</v>
      </c>
      <c r="J110" s="78">
        <f t="shared" si="59"/>
        <v>21.898686414375</v>
      </c>
      <c r="K110" s="78">
        <f t="shared" si="60"/>
        <v>22.63922170375</v>
      </c>
      <c r="L110" s="78">
        <f t="shared" si="61"/>
        <v>23.379756993125</v>
      </c>
      <c r="M110" s="78">
        <f t="shared" si="62"/>
        <v>24.120292282499999</v>
      </c>
      <c r="N110" s="78">
        <f t="shared" si="63"/>
        <v>24.860827571874999</v>
      </c>
      <c r="O110" s="78">
        <f t="shared" si="64"/>
        <v>25.601362861249999</v>
      </c>
      <c r="P110" s="77">
        <f t="shared" si="65"/>
        <v>26.341898150625003</v>
      </c>
      <c r="Q110" s="77">
        <f t="shared" si="66"/>
        <v>27.082433439999999</v>
      </c>
      <c r="R110" s="77">
        <f t="shared" si="67"/>
        <v>27.822968729374999</v>
      </c>
      <c r="S110" s="77">
        <f t="shared" si="68"/>
        <v>28.563504018750002</v>
      </c>
      <c r="T110" s="79">
        <f t="shared" si="69"/>
        <v>29.092457796874999</v>
      </c>
      <c r="U110" s="79">
        <f t="shared" si="70"/>
        <v>29.621411574999996</v>
      </c>
      <c r="V110" s="79">
        <f t="shared" si="71"/>
        <v>29.8858884640625</v>
      </c>
      <c r="W110" s="79">
        <f t="shared" si="72"/>
        <v>30.150365353125</v>
      </c>
      <c r="X110" s="79">
        <f t="shared" si="73"/>
        <v>30.4148422421875</v>
      </c>
      <c r="Y110" s="79">
        <f t="shared" si="74"/>
        <v>30.679319131249997</v>
      </c>
      <c r="Z110" s="79">
        <f t="shared" si="75"/>
        <v>30.943796020312497</v>
      </c>
      <c r="AA110" s="79">
        <f t="shared" si="76"/>
        <v>31.208272909375001</v>
      </c>
      <c r="AB110" s="79">
        <f t="shared" si="77"/>
        <v>31.472749798437501</v>
      </c>
      <c r="AC110" s="79">
        <f t="shared" si="78"/>
        <v>31.737226687499998</v>
      </c>
      <c r="AD110" s="80">
        <v>5</v>
      </c>
    </row>
    <row r="111" spans="1:36" ht="12" customHeight="1" x14ac:dyDescent="0.3">
      <c r="A111" s="81">
        <v>6</v>
      </c>
      <c r="B111" s="75">
        <v>36516</v>
      </c>
      <c r="C111" s="75">
        <f t="shared" si="54"/>
        <v>35859</v>
      </c>
      <c r="D111" s="76">
        <f t="shared" si="52"/>
        <v>48992.001786000001</v>
      </c>
      <c r="E111" s="76">
        <f t="shared" si="55"/>
        <v>22.028631937499998</v>
      </c>
      <c r="F111" s="82">
        <f t="shared" si="56"/>
        <v>19.715625584062497</v>
      </c>
      <c r="G111" s="77">
        <f t="shared" si="57"/>
        <v>20.486627701875001</v>
      </c>
      <c r="H111" s="78">
        <f t="shared" si="58"/>
        <v>21.257629819687498</v>
      </c>
      <c r="I111" s="83">
        <f t="shared" si="53"/>
        <v>22.028631937499998</v>
      </c>
      <c r="J111" s="78">
        <f t="shared" si="59"/>
        <v>22.799634055312495</v>
      </c>
      <c r="K111" s="78">
        <f t="shared" si="60"/>
        <v>23.570636173124999</v>
      </c>
      <c r="L111" s="78">
        <f t="shared" si="61"/>
        <v>24.3416382909375</v>
      </c>
      <c r="M111" s="78">
        <f t="shared" si="62"/>
        <v>25.112640408749996</v>
      </c>
      <c r="N111" s="78">
        <f t="shared" si="63"/>
        <v>25.8836425265625</v>
      </c>
      <c r="O111" s="78">
        <f t="shared" si="64"/>
        <v>26.654644644374997</v>
      </c>
      <c r="P111" s="77">
        <f t="shared" si="65"/>
        <v>27.425646762187501</v>
      </c>
      <c r="Q111" s="77">
        <f t="shared" si="66"/>
        <v>28.196648879999998</v>
      </c>
      <c r="R111" s="77">
        <f t="shared" si="67"/>
        <v>28.967650997812498</v>
      </c>
      <c r="S111" s="77">
        <f t="shared" si="68"/>
        <v>29.738653115624999</v>
      </c>
      <c r="T111" s="79">
        <f t="shared" si="69"/>
        <v>30.289368914062496</v>
      </c>
      <c r="U111" s="79">
        <f t="shared" si="70"/>
        <v>30.840084712499994</v>
      </c>
      <c r="V111" s="79">
        <f t="shared" si="71"/>
        <v>31.115442611718748</v>
      </c>
      <c r="W111" s="79">
        <f t="shared" si="72"/>
        <v>31.390800510937499</v>
      </c>
      <c r="X111" s="79">
        <f t="shared" si="73"/>
        <v>31.666158410156246</v>
      </c>
      <c r="Y111" s="79">
        <f t="shared" si="74"/>
        <v>31.941516309374997</v>
      </c>
      <c r="Z111" s="79">
        <f t="shared" si="75"/>
        <v>32.216874208593744</v>
      </c>
      <c r="AA111" s="79">
        <f t="shared" si="76"/>
        <v>32.492232107812498</v>
      </c>
      <c r="AB111" s="79">
        <f t="shared" si="77"/>
        <v>32.767590007031245</v>
      </c>
      <c r="AC111" s="79">
        <f t="shared" si="78"/>
        <v>33.042947906249999</v>
      </c>
      <c r="AD111" s="80">
        <v>6</v>
      </c>
    </row>
    <row r="112" spans="1:36" ht="12" customHeight="1" x14ac:dyDescent="0.3">
      <c r="A112" s="81">
        <v>7</v>
      </c>
      <c r="B112" s="75">
        <v>38119</v>
      </c>
      <c r="C112" s="75">
        <f t="shared" si="54"/>
        <v>37433</v>
      </c>
      <c r="D112" s="76">
        <f t="shared" si="52"/>
        <v>51142.680361500003</v>
      </c>
      <c r="E112" s="76">
        <f t="shared" si="55"/>
        <v>22.995559812499994</v>
      </c>
      <c r="F112" s="82">
        <f t="shared" si="56"/>
        <v>20.581026032187495</v>
      </c>
      <c r="G112" s="78">
        <f t="shared" si="57"/>
        <v>21.385870625624996</v>
      </c>
      <c r="H112" s="78">
        <f t="shared" si="58"/>
        <v>22.190715219062493</v>
      </c>
      <c r="I112" s="83">
        <f t="shared" si="53"/>
        <v>22.995559812499994</v>
      </c>
      <c r="J112" s="78">
        <f t="shared" si="59"/>
        <v>23.800404405937492</v>
      </c>
      <c r="K112" s="78">
        <f t="shared" si="60"/>
        <v>24.605248999374997</v>
      </c>
      <c r="L112" s="78">
        <f t="shared" si="61"/>
        <v>25.410093592812494</v>
      </c>
      <c r="M112" s="78">
        <f t="shared" si="62"/>
        <v>26.214938186249992</v>
      </c>
      <c r="N112" s="78">
        <f t="shared" si="63"/>
        <v>27.019782779687496</v>
      </c>
      <c r="O112" s="78">
        <f t="shared" si="64"/>
        <v>27.824627373124994</v>
      </c>
      <c r="P112" s="77">
        <f t="shared" si="65"/>
        <v>28.629471966562495</v>
      </c>
      <c r="Q112" s="77">
        <f t="shared" si="66"/>
        <v>29.434316559999992</v>
      </c>
      <c r="R112" s="77">
        <f t="shared" si="67"/>
        <v>30.239161153437493</v>
      </c>
      <c r="S112" s="77">
        <f t="shared" si="68"/>
        <v>31.044005746874994</v>
      </c>
      <c r="T112" s="79">
        <f t="shared" si="69"/>
        <v>31.618894742187493</v>
      </c>
      <c r="U112" s="79">
        <f t="shared" si="70"/>
        <v>32.193783737499992</v>
      </c>
      <c r="V112" s="79">
        <f t="shared" si="71"/>
        <v>32.481228235156244</v>
      </c>
      <c r="W112" s="79">
        <f t="shared" si="72"/>
        <v>32.76867273281249</v>
      </c>
      <c r="X112" s="79">
        <f t="shared" si="73"/>
        <v>33.056117230468743</v>
      </c>
      <c r="Y112" s="79">
        <f t="shared" si="74"/>
        <v>33.343561728124989</v>
      </c>
      <c r="Z112" s="79">
        <f t="shared" si="75"/>
        <v>33.631006225781242</v>
      </c>
      <c r="AA112" s="79">
        <f t="shared" si="76"/>
        <v>33.918450723437495</v>
      </c>
      <c r="AB112" s="79">
        <f t="shared" si="77"/>
        <v>34.205895221093741</v>
      </c>
      <c r="AC112" s="79">
        <f t="shared" si="78"/>
        <v>34.493339718749993</v>
      </c>
      <c r="AD112" s="80">
        <v>7</v>
      </c>
    </row>
    <row r="113" spans="1:30" ht="12" customHeight="1" x14ac:dyDescent="0.3">
      <c r="A113" s="81">
        <v>8</v>
      </c>
      <c r="B113" s="75">
        <v>39827</v>
      </c>
      <c r="C113" s="75">
        <f t="shared" si="54"/>
        <v>39110</v>
      </c>
      <c r="D113" s="76">
        <f t="shared" si="52"/>
        <v>53434.233079499994</v>
      </c>
      <c r="E113" s="76">
        <f t="shared" si="55"/>
        <v>24.025761874999997</v>
      </c>
      <c r="F113" s="83">
        <f t="shared" si="56"/>
        <v>21.503056878124998</v>
      </c>
      <c r="G113" s="78">
        <f t="shared" si="57"/>
        <v>22.343958543749999</v>
      </c>
      <c r="H113" s="78">
        <f t="shared" si="58"/>
        <v>23.184860209374996</v>
      </c>
      <c r="I113" s="83">
        <f t="shared" si="53"/>
        <v>24.025761874999997</v>
      </c>
      <c r="J113" s="78">
        <f t="shared" si="59"/>
        <v>24.866663540624995</v>
      </c>
      <c r="K113" s="78">
        <f t="shared" si="60"/>
        <v>25.707565206249999</v>
      </c>
      <c r="L113" s="78">
        <f t="shared" si="61"/>
        <v>26.548466871874997</v>
      </c>
      <c r="M113" s="78">
        <f t="shared" si="62"/>
        <v>27.389368537499994</v>
      </c>
      <c r="N113" s="78">
        <f t="shared" si="63"/>
        <v>28.230270203124999</v>
      </c>
      <c r="O113" s="78">
        <f t="shared" si="64"/>
        <v>29.071171868749996</v>
      </c>
      <c r="P113" s="77">
        <f t="shared" si="65"/>
        <v>29.912073534375001</v>
      </c>
      <c r="Q113" s="77">
        <f t="shared" si="66"/>
        <v>30.752975199999998</v>
      </c>
      <c r="R113" s="77">
        <f t="shared" si="67"/>
        <v>31.593876865624996</v>
      </c>
      <c r="S113" s="77">
        <f t="shared" si="68"/>
        <v>32.434778531249997</v>
      </c>
      <c r="T113" s="79">
        <f t="shared" si="69"/>
        <v>33.035422578124994</v>
      </c>
      <c r="U113" s="79">
        <f t="shared" si="70"/>
        <v>33.636066624999991</v>
      </c>
      <c r="V113" s="79">
        <f t="shared" si="71"/>
        <v>33.9363886484375</v>
      </c>
      <c r="W113" s="79">
        <f t="shared" si="72"/>
        <v>34.236710671874995</v>
      </c>
      <c r="X113" s="79">
        <f t="shared" si="73"/>
        <v>34.537032695312497</v>
      </c>
      <c r="Y113" s="79">
        <f t="shared" si="74"/>
        <v>34.837354718749992</v>
      </c>
      <c r="Z113" s="79">
        <f t="shared" si="75"/>
        <v>35.137676742187494</v>
      </c>
      <c r="AA113" s="79">
        <f t="shared" si="76"/>
        <v>35.437998765624997</v>
      </c>
      <c r="AB113" s="79">
        <f t="shared" si="77"/>
        <v>35.738320789062499</v>
      </c>
      <c r="AC113" s="79">
        <f t="shared" si="78"/>
        <v>36.038642812499994</v>
      </c>
      <c r="AD113" s="80">
        <v>8</v>
      </c>
    </row>
    <row r="114" spans="1:30" ht="12" customHeight="1" x14ac:dyDescent="0.3">
      <c r="A114" s="81">
        <v>9</v>
      </c>
      <c r="B114" s="75">
        <v>41663</v>
      </c>
      <c r="C114" s="75">
        <f t="shared" si="54"/>
        <v>40913</v>
      </c>
      <c r="D114" s="76">
        <f t="shared" si="52"/>
        <v>55897.518085499993</v>
      </c>
      <c r="E114" s="76">
        <f t="shared" si="55"/>
        <v>25.133367312499999</v>
      </c>
      <c r="F114" s="82">
        <f t="shared" si="56"/>
        <v>22.494363744687501</v>
      </c>
      <c r="G114" s="77">
        <f t="shared" si="57"/>
        <v>23.374031600624999</v>
      </c>
      <c r="H114" s="77">
        <f t="shared" si="58"/>
        <v>24.253699456562497</v>
      </c>
      <c r="I114" s="82">
        <f t="shared" si="53"/>
        <v>25.133367312499999</v>
      </c>
      <c r="J114" s="77">
        <f t="shared" si="59"/>
        <v>26.013035168437497</v>
      </c>
      <c r="K114" s="77">
        <f t="shared" si="60"/>
        <v>26.892703024374999</v>
      </c>
      <c r="L114" s="77">
        <f t="shared" si="61"/>
        <v>27.772370880312497</v>
      </c>
      <c r="M114" s="77">
        <f t="shared" si="62"/>
        <v>28.652038736249995</v>
      </c>
      <c r="N114" s="77">
        <f t="shared" si="63"/>
        <v>29.531706592187501</v>
      </c>
      <c r="O114" s="77">
        <f t="shared" si="64"/>
        <v>30.411374448124999</v>
      </c>
      <c r="P114" s="77">
        <f t="shared" si="65"/>
        <v>31.291042304062501</v>
      </c>
      <c r="Q114" s="77">
        <f t="shared" si="66"/>
        <v>32.170710159999999</v>
      </c>
      <c r="R114" s="77">
        <f t="shared" si="67"/>
        <v>33.050378015937497</v>
      </c>
      <c r="S114" s="77">
        <f t="shared" si="68"/>
        <v>33.930045871875002</v>
      </c>
      <c r="T114" s="79">
        <f t="shared" si="69"/>
        <v>34.558380054687497</v>
      </c>
      <c r="U114" s="79">
        <f t="shared" si="70"/>
        <v>35.186714237499999</v>
      </c>
      <c r="V114" s="79">
        <f t="shared" si="71"/>
        <v>35.500881328906253</v>
      </c>
      <c r="W114" s="79">
        <f t="shared" si="72"/>
        <v>35.8150484203125</v>
      </c>
      <c r="X114" s="79">
        <f t="shared" si="73"/>
        <v>36.129215511718748</v>
      </c>
      <c r="Y114" s="79">
        <f t="shared" si="74"/>
        <v>36.443382603124995</v>
      </c>
      <c r="Z114" s="79">
        <f t="shared" si="75"/>
        <v>36.757549694531249</v>
      </c>
      <c r="AA114" s="79">
        <f t="shared" si="76"/>
        <v>37.071716785937504</v>
      </c>
      <c r="AB114" s="79">
        <f t="shared" si="77"/>
        <v>37.385883877343751</v>
      </c>
      <c r="AC114" s="79">
        <f t="shared" si="78"/>
        <v>37.700050968749999</v>
      </c>
      <c r="AD114" s="80">
        <v>9</v>
      </c>
    </row>
    <row r="115" spans="1:30" ht="12" customHeight="1" x14ac:dyDescent="0.3">
      <c r="A115" s="81">
        <v>10</v>
      </c>
      <c r="B115" s="75">
        <v>43630</v>
      </c>
      <c r="C115" s="75">
        <f t="shared" si="54"/>
        <v>42845</v>
      </c>
      <c r="D115" s="76">
        <f t="shared" si="52"/>
        <v>58536.560355000001</v>
      </c>
      <c r="E115" s="76">
        <f t="shared" si="55"/>
        <v>26.320219062500001</v>
      </c>
      <c r="F115" s="82">
        <f t="shared" si="56"/>
        <v>23.556596060937501</v>
      </c>
      <c r="G115" s="77">
        <f t="shared" si="57"/>
        <v>24.477803728125004</v>
      </c>
      <c r="H115" s="77">
        <f t="shared" si="58"/>
        <v>25.399011395312499</v>
      </c>
      <c r="I115" s="82">
        <f t="shared" si="53"/>
        <v>26.320219062500001</v>
      </c>
      <c r="J115" s="77">
        <f t="shared" si="59"/>
        <v>27.2414267296875</v>
      </c>
      <c r="K115" s="77">
        <f t="shared" si="60"/>
        <v>28.162634396875003</v>
      </c>
      <c r="L115" s="77">
        <f t="shared" si="61"/>
        <v>29.083842064062502</v>
      </c>
      <c r="M115" s="77">
        <f t="shared" si="62"/>
        <v>30.005049731250001</v>
      </c>
      <c r="N115" s="77">
        <f t="shared" si="63"/>
        <v>30.926257398437503</v>
      </c>
      <c r="O115" s="77">
        <f t="shared" si="64"/>
        <v>31.847465065625002</v>
      </c>
      <c r="P115" s="77">
        <f t="shared" si="65"/>
        <v>32.768672732812504</v>
      </c>
      <c r="Q115" s="77">
        <f t="shared" si="66"/>
        <v>33.6898804</v>
      </c>
      <c r="R115" s="77">
        <f t="shared" si="67"/>
        <v>34.611088067187502</v>
      </c>
      <c r="S115" s="77">
        <f t="shared" si="68"/>
        <v>35.532295734375005</v>
      </c>
      <c r="T115" s="79">
        <f t="shared" si="69"/>
        <v>36.190301210937506</v>
      </c>
      <c r="U115" s="79">
        <f t="shared" si="70"/>
        <v>36.848306687499999</v>
      </c>
      <c r="V115" s="79">
        <f t="shared" si="71"/>
        <v>37.177309425781253</v>
      </c>
      <c r="W115" s="79">
        <f t="shared" si="72"/>
        <v>37.5063121640625</v>
      </c>
      <c r="X115" s="79">
        <f t="shared" si="73"/>
        <v>37.835314902343754</v>
      </c>
      <c r="Y115" s="79">
        <f t="shared" si="74"/>
        <v>38.164317640625001</v>
      </c>
      <c r="Z115" s="79">
        <f t="shared" si="75"/>
        <v>38.493320378906247</v>
      </c>
      <c r="AA115" s="79">
        <f t="shared" si="76"/>
        <v>38.822323117187501</v>
      </c>
      <c r="AB115" s="79">
        <f t="shared" si="77"/>
        <v>39.151325855468755</v>
      </c>
      <c r="AC115" s="79">
        <f t="shared" si="78"/>
        <v>39.480328593750002</v>
      </c>
      <c r="AD115" s="80">
        <v>10</v>
      </c>
    </row>
    <row r="116" spans="1:30" ht="12" customHeight="1" x14ac:dyDescent="0.3">
      <c r="A116" s="81">
        <v>11</v>
      </c>
      <c r="B116" s="75">
        <v>45731</v>
      </c>
      <c r="C116" s="75">
        <f t="shared" si="54"/>
        <v>44908</v>
      </c>
      <c r="D116" s="76">
        <f t="shared" si="52"/>
        <v>61355.384863499996</v>
      </c>
      <c r="E116" s="76">
        <f t="shared" si="55"/>
        <v>27.58754575</v>
      </c>
      <c r="F116" s="82">
        <f t="shared" si="56"/>
        <v>24.690853446249999</v>
      </c>
      <c r="G116" s="77">
        <f t="shared" si="57"/>
        <v>25.656417547500002</v>
      </c>
      <c r="H116" s="77">
        <f t="shared" si="58"/>
        <v>26.621981648750001</v>
      </c>
      <c r="I116" s="82">
        <f t="shared" si="53"/>
        <v>27.58754575</v>
      </c>
      <c r="J116" s="77">
        <f t="shared" si="59"/>
        <v>28.553109851249999</v>
      </c>
      <c r="K116" s="77">
        <f t="shared" si="60"/>
        <v>29.518673952500002</v>
      </c>
      <c r="L116" s="77">
        <f t="shared" si="61"/>
        <v>30.484238053750001</v>
      </c>
      <c r="M116" s="77">
        <f t="shared" si="62"/>
        <v>31.449802154999997</v>
      </c>
      <c r="N116" s="77">
        <f t="shared" si="63"/>
        <v>32.415366256250003</v>
      </c>
      <c r="O116" s="77">
        <f t="shared" si="64"/>
        <v>33.380930357499999</v>
      </c>
      <c r="P116" s="77">
        <f t="shared" si="65"/>
        <v>34.346494458750001</v>
      </c>
      <c r="Q116" s="77">
        <f t="shared" si="66"/>
        <v>35.312058560000004</v>
      </c>
      <c r="R116" s="77">
        <f t="shared" si="67"/>
        <v>36.27762266125</v>
      </c>
      <c r="S116" s="77">
        <f t="shared" si="68"/>
        <v>37.243186762500002</v>
      </c>
      <c r="T116" s="79">
        <f t="shared" si="69"/>
        <v>37.932875406249998</v>
      </c>
      <c r="U116" s="79">
        <f t="shared" si="70"/>
        <v>38.622564050000001</v>
      </c>
      <c r="V116" s="79">
        <f t="shared" si="71"/>
        <v>38.967408371875003</v>
      </c>
      <c r="W116" s="79">
        <f t="shared" si="72"/>
        <v>39.312252693750004</v>
      </c>
      <c r="X116" s="79">
        <f t="shared" si="73"/>
        <v>39.657097015624998</v>
      </c>
      <c r="Y116" s="79">
        <f t="shared" si="74"/>
        <v>40.0019413375</v>
      </c>
      <c r="Z116" s="79">
        <f t="shared" si="75"/>
        <v>40.346785659375001</v>
      </c>
      <c r="AA116" s="79">
        <f t="shared" si="76"/>
        <v>40.691629981250003</v>
      </c>
      <c r="AB116" s="79">
        <f t="shared" si="77"/>
        <v>41.036474303125004</v>
      </c>
      <c r="AC116" s="79">
        <f t="shared" si="78"/>
        <v>41.381318624999999</v>
      </c>
      <c r="AD116" s="80">
        <v>11</v>
      </c>
    </row>
    <row r="117" spans="1:30" ht="12" customHeight="1" x14ac:dyDescent="0.3">
      <c r="A117" s="81">
        <v>12</v>
      </c>
      <c r="B117" s="75">
        <v>47966</v>
      </c>
      <c r="C117" s="75">
        <f t="shared" si="54"/>
        <v>47103</v>
      </c>
      <c r="D117" s="76">
        <f t="shared" si="52"/>
        <v>64353.99161099999</v>
      </c>
      <c r="E117" s="76">
        <f t="shared" si="55"/>
        <v>28.935961687499997</v>
      </c>
      <c r="F117" s="82">
        <f t="shared" si="56"/>
        <v>25.897685710312498</v>
      </c>
      <c r="G117" s="77">
        <f t="shared" si="57"/>
        <v>26.910444369375</v>
      </c>
      <c r="H117" s="77">
        <f t="shared" si="58"/>
        <v>27.923203028437495</v>
      </c>
      <c r="I117" s="82">
        <f t="shared" si="53"/>
        <v>28.935961687499997</v>
      </c>
      <c r="J117" s="77">
        <f t="shared" si="59"/>
        <v>29.948720346562496</v>
      </c>
      <c r="K117" s="77">
        <f t="shared" si="60"/>
        <v>30.961479005624998</v>
      </c>
      <c r="L117" s="77">
        <f t="shared" si="61"/>
        <v>31.974237664687497</v>
      </c>
      <c r="M117" s="77">
        <f t="shared" si="62"/>
        <v>32.986996323749992</v>
      </c>
      <c r="N117" s="77">
        <f t="shared" si="63"/>
        <v>33.999754982812497</v>
      </c>
      <c r="O117" s="77">
        <f t="shared" si="64"/>
        <v>35.012513641874996</v>
      </c>
      <c r="P117" s="77">
        <f t="shared" si="65"/>
        <v>36.025272300937502</v>
      </c>
      <c r="Q117" s="77">
        <f t="shared" si="66"/>
        <v>37.03803096</v>
      </c>
      <c r="R117" s="77">
        <f t="shared" si="67"/>
        <v>38.050789619062492</v>
      </c>
      <c r="S117" s="77">
        <f t="shared" si="68"/>
        <v>39.063548278124998</v>
      </c>
      <c r="T117" s="79">
        <f t="shared" si="69"/>
        <v>39.786947320312493</v>
      </c>
      <c r="U117" s="79">
        <f t="shared" si="70"/>
        <v>40.510346362499995</v>
      </c>
      <c r="V117" s="79">
        <f t="shared" si="71"/>
        <v>40.872045883593749</v>
      </c>
      <c r="W117" s="79">
        <f t="shared" si="72"/>
        <v>41.233745404687497</v>
      </c>
      <c r="X117" s="79">
        <f t="shared" si="73"/>
        <v>41.595444925781244</v>
      </c>
      <c r="Y117" s="79">
        <f t="shared" si="74"/>
        <v>41.957144446874992</v>
      </c>
      <c r="Z117" s="79">
        <f t="shared" si="75"/>
        <v>42.318843967968746</v>
      </c>
      <c r="AA117" s="79">
        <f t="shared" si="76"/>
        <v>42.680543489062501</v>
      </c>
      <c r="AB117" s="79">
        <f t="shared" si="77"/>
        <v>43.042243010156248</v>
      </c>
      <c r="AC117" s="79">
        <f t="shared" si="78"/>
        <v>43.403942531249996</v>
      </c>
      <c r="AD117" s="80">
        <v>12</v>
      </c>
    </row>
    <row r="118" spans="1:30" ht="12" customHeight="1" x14ac:dyDescent="0.3">
      <c r="A118" s="81">
        <v>13</v>
      </c>
      <c r="B118" s="75">
        <v>50342</v>
      </c>
      <c r="C118" s="75">
        <f t="shared" si="54"/>
        <v>49436</v>
      </c>
      <c r="D118" s="76">
        <f t="shared" si="52"/>
        <v>67541.772207000002</v>
      </c>
      <c r="E118" s="76">
        <f t="shared" si="55"/>
        <v>30.369152750000001</v>
      </c>
      <c r="F118" s="82">
        <f t="shared" si="56"/>
        <v>27.180391711250003</v>
      </c>
      <c r="G118" s="77">
        <f t="shared" si="57"/>
        <v>28.243312057500003</v>
      </c>
      <c r="H118" s="77">
        <f t="shared" si="58"/>
        <v>29.306232403750002</v>
      </c>
      <c r="I118" s="82">
        <f t="shared" si="53"/>
        <v>30.369152750000001</v>
      </c>
      <c r="J118" s="77">
        <f t="shared" si="59"/>
        <v>31.432073096249997</v>
      </c>
      <c r="K118" s="77">
        <f t="shared" si="60"/>
        <v>32.494993442500004</v>
      </c>
      <c r="L118" s="77">
        <f t="shared" si="61"/>
        <v>33.55791378875</v>
      </c>
      <c r="M118" s="77">
        <f t="shared" si="62"/>
        <v>34.620834134999996</v>
      </c>
      <c r="N118" s="77">
        <f t="shared" si="63"/>
        <v>35.683754481250006</v>
      </c>
      <c r="O118" s="77">
        <f t="shared" si="64"/>
        <v>36.746674827500001</v>
      </c>
      <c r="P118" s="77">
        <f t="shared" si="65"/>
        <v>37.809595173750004</v>
      </c>
      <c r="Q118" s="77">
        <f t="shared" si="66"/>
        <v>38.87251552</v>
      </c>
      <c r="R118" s="77">
        <f t="shared" si="67"/>
        <v>39.935435866250003</v>
      </c>
      <c r="S118" s="77">
        <f t="shared" si="68"/>
        <v>40.998356212500006</v>
      </c>
      <c r="T118" s="79">
        <f t="shared" si="69"/>
        <v>41.757585031250002</v>
      </c>
      <c r="U118" s="79">
        <f t="shared" si="70"/>
        <v>42.516813849999998</v>
      </c>
      <c r="V118" s="79">
        <f t="shared" si="71"/>
        <v>42.896428259375007</v>
      </c>
      <c r="W118" s="79">
        <f t="shared" si="72"/>
        <v>43.276042668750001</v>
      </c>
      <c r="X118" s="79">
        <f t="shared" si="73"/>
        <v>43.655657078125003</v>
      </c>
      <c r="Y118" s="79">
        <f t="shared" si="74"/>
        <v>44.035271487499998</v>
      </c>
      <c r="Z118" s="79">
        <f t="shared" si="75"/>
        <v>44.414885896874999</v>
      </c>
      <c r="AA118" s="79">
        <f t="shared" si="76"/>
        <v>44.794500306250008</v>
      </c>
      <c r="AB118" s="79">
        <f t="shared" si="77"/>
        <v>45.174114715625002</v>
      </c>
      <c r="AC118" s="79">
        <f t="shared" si="78"/>
        <v>45.553729125000004</v>
      </c>
      <c r="AD118" s="80">
        <v>13</v>
      </c>
    </row>
    <row r="119" spans="1:30" ht="12" customHeight="1" x14ac:dyDescent="0.3">
      <c r="A119" s="81">
        <v>14</v>
      </c>
      <c r="B119" s="75">
        <v>52859</v>
      </c>
      <c r="C119" s="75">
        <f t="shared" si="54"/>
        <v>51908</v>
      </c>
      <c r="D119" s="76">
        <f t="shared" si="52"/>
        <v>70918.726651500008</v>
      </c>
      <c r="E119" s="76">
        <f t="shared" si="55"/>
        <v>31.88773325</v>
      </c>
      <c r="F119" s="82">
        <f t="shared" si="56"/>
        <v>28.53952125875</v>
      </c>
      <c r="G119" s="77">
        <f t="shared" si="57"/>
        <v>29.655591922500001</v>
      </c>
      <c r="H119" s="77">
        <f t="shared" si="58"/>
        <v>30.771662586249999</v>
      </c>
      <c r="I119" s="82">
        <f t="shared" si="53"/>
        <v>31.88773325</v>
      </c>
      <c r="J119" s="77">
        <f t="shared" si="59"/>
        <v>33.003803913749998</v>
      </c>
      <c r="K119" s="77">
        <f t="shared" si="60"/>
        <v>34.119874577499999</v>
      </c>
      <c r="L119" s="77">
        <f t="shared" si="61"/>
        <v>35.23594524125</v>
      </c>
      <c r="M119" s="77">
        <f t="shared" si="62"/>
        <v>36.352015904999995</v>
      </c>
      <c r="N119" s="77">
        <f t="shared" si="63"/>
        <v>37.468086568750003</v>
      </c>
      <c r="O119" s="77">
        <f t="shared" si="64"/>
        <v>38.584157232499997</v>
      </c>
      <c r="P119" s="77">
        <f t="shared" si="65"/>
        <v>39.700227896250006</v>
      </c>
      <c r="Q119" s="77">
        <f t="shared" si="66"/>
        <v>40.81629856</v>
      </c>
      <c r="R119" s="77">
        <f t="shared" si="67"/>
        <v>41.932369223750001</v>
      </c>
      <c r="S119" s="77">
        <f t="shared" si="68"/>
        <v>43.048439887500002</v>
      </c>
      <c r="T119" s="79">
        <f t="shared" si="69"/>
        <v>43.845633218750002</v>
      </c>
      <c r="U119" s="79">
        <f t="shared" si="70"/>
        <v>44.642826549999995</v>
      </c>
      <c r="V119" s="79">
        <f t="shared" si="71"/>
        <v>45.041423215625002</v>
      </c>
      <c r="W119" s="79">
        <f t="shared" si="72"/>
        <v>45.440019881250002</v>
      </c>
      <c r="X119" s="79">
        <f t="shared" si="73"/>
        <v>45.838616546875002</v>
      </c>
      <c r="Y119" s="79">
        <f t="shared" si="74"/>
        <v>46.237213212500002</v>
      </c>
      <c r="Z119" s="79">
        <f t="shared" si="75"/>
        <v>46.635809878124995</v>
      </c>
      <c r="AA119" s="79">
        <f t="shared" si="76"/>
        <v>47.034406543750002</v>
      </c>
      <c r="AB119" s="79">
        <f t="shared" si="77"/>
        <v>47.433003209375002</v>
      </c>
      <c r="AC119" s="79">
        <f t="shared" si="78"/>
        <v>47.831599875000002</v>
      </c>
      <c r="AD119" s="80">
        <v>14</v>
      </c>
    </row>
    <row r="120" spans="1:30" ht="12" customHeight="1" x14ac:dyDescent="0.3">
      <c r="A120" s="81">
        <v>15</v>
      </c>
      <c r="B120" s="75">
        <v>55521</v>
      </c>
      <c r="C120" s="75">
        <f t="shared" si="54"/>
        <v>54522</v>
      </c>
      <c r="D120" s="76">
        <f t="shared" si="52"/>
        <v>74490.221578500001</v>
      </c>
      <c r="E120" s="76">
        <f t="shared" si="55"/>
        <v>33.493546124999995</v>
      </c>
      <c r="F120" s="82">
        <f t="shared" si="56"/>
        <v>29.976723781874995</v>
      </c>
      <c r="G120" s="77">
        <f t="shared" si="57"/>
        <v>31.148997896249998</v>
      </c>
      <c r="H120" s="77">
        <f t="shared" si="58"/>
        <v>32.321272010624995</v>
      </c>
      <c r="I120" s="82">
        <f t="shared" si="53"/>
        <v>33.493546124999995</v>
      </c>
      <c r="J120" s="77">
        <f t="shared" si="59"/>
        <v>34.665820239374995</v>
      </c>
      <c r="K120" s="77">
        <f t="shared" si="60"/>
        <v>35.838094353749995</v>
      </c>
      <c r="L120" s="77">
        <f t="shared" si="61"/>
        <v>37.010368468124994</v>
      </c>
      <c r="M120" s="77">
        <f t="shared" si="62"/>
        <v>38.182642582499987</v>
      </c>
      <c r="N120" s="77">
        <f t="shared" si="63"/>
        <v>39.354916696874994</v>
      </c>
      <c r="O120" s="77">
        <f t="shared" si="64"/>
        <v>40.527190811249994</v>
      </c>
      <c r="P120" s="77">
        <f t="shared" si="65"/>
        <v>41.699464925624994</v>
      </c>
      <c r="Q120" s="77">
        <f t="shared" si="66"/>
        <v>42.871739039999994</v>
      </c>
      <c r="R120" s="77">
        <f t="shared" si="67"/>
        <v>44.044013154374994</v>
      </c>
      <c r="S120" s="77">
        <f t="shared" si="68"/>
        <v>45.216287268749994</v>
      </c>
      <c r="T120" s="79">
        <f t="shared" si="69"/>
        <v>46.053625921874996</v>
      </c>
      <c r="U120" s="79">
        <f t="shared" si="70"/>
        <v>46.890964574999991</v>
      </c>
      <c r="V120" s="79">
        <f t="shared" si="71"/>
        <v>47.309633901562492</v>
      </c>
      <c r="W120" s="79">
        <f t="shared" si="72"/>
        <v>47.728303228124993</v>
      </c>
      <c r="X120" s="79">
        <f t="shared" si="73"/>
        <v>48.146972554687494</v>
      </c>
      <c r="Y120" s="79">
        <f t="shared" si="74"/>
        <v>48.565641881249988</v>
      </c>
      <c r="Z120" s="79">
        <f t="shared" si="75"/>
        <v>48.984311207812489</v>
      </c>
      <c r="AA120" s="79">
        <f t="shared" si="76"/>
        <v>49.402980534374997</v>
      </c>
      <c r="AB120" s="79">
        <f t="shared" si="77"/>
        <v>49.821649860937491</v>
      </c>
      <c r="AC120" s="79">
        <f t="shared" si="78"/>
        <v>50.240319187499992</v>
      </c>
      <c r="AD120" s="80">
        <v>15</v>
      </c>
    </row>
    <row r="121" spans="1:30" ht="12" customHeight="1" x14ac:dyDescent="0.3">
      <c r="A121" s="81">
        <v>16</v>
      </c>
      <c r="B121" s="75">
        <v>58330</v>
      </c>
      <c r="C121" s="75">
        <f t="shared" si="54"/>
        <v>57280</v>
      </c>
      <c r="D121" s="76">
        <f t="shared" si="52"/>
        <v>78258.940304999996</v>
      </c>
      <c r="E121" s="76">
        <f t="shared" si="55"/>
        <v>35.187819999999995</v>
      </c>
      <c r="F121" s="82">
        <f t="shared" si="56"/>
        <v>31.493098899999996</v>
      </c>
      <c r="G121" s="77">
        <f t="shared" si="57"/>
        <v>32.724672599999998</v>
      </c>
      <c r="H121" s="77">
        <f t="shared" si="58"/>
        <v>33.956246299999997</v>
      </c>
      <c r="I121" s="82">
        <f t="shared" si="53"/>
        <v>35.187819999999995</v>
      </c>
      <c r="J121" s="77">
        <f t="shared" si="59"/>
        <v>36.419393699999993</v>
      </c>
      <c r="K121" s="77">
        <f t="shared" si="60"/>
        <v>37.650967399999999</v>
      </c>
      <c r="L121" s="77">
        <f t="shared" si="61"/>
        <v>38.88254109999999</v>
      </c>
      <c r="M121" s="77">
        <f t="shared" si="62"/>
        <v>40.114114799999989</v>
      </c>
      <c r="N121" s="77">
        <f t="shared" si="63"/>
        <v>41.345688499999994</v>
      </c>
      <c r="O121" s="77">
        <f t="shared" si="64"/>
        <v>42.577262199999993</v>
      </c>
      <c r="P121" s="77">
        <f t="shared" si="65"/>
        <v>43.808835899999998</v>
      </c>
      <c r="Q121" s="77">
        <f t="shared" si="66"/>
        <v>45.040409599999997</v>
      </c>
      <c r="R121" s="77">
        <f t="shared" si="67"/>
        <v>46.271983299999988</v>
      </c>
      <c r="S121" s="77">
        <f t="shared" si="68"/>
        <v>47.503556999999994</v>
      </c>
      <c r="T121" s="79">
        <f t="shared" si="69"/>
        <v>48.38325249999999</v>
      </c>
      <c r="U121" s="79">
        <f t="shared" si="70"/>
        <v>49.262947999999987</v>
      </c>
      <c r="V121" s="79">
        <f t="shared" si="71"/>
        <v>49.702795749999993</v>
      </c>
      <c r="W121" s="79">
        <f t="shared" si="72"/>
        <v>50.142643499999991</v>
      </c>
      <c r="X121" s="79">
        <f t="shared" si="73"/>
        <v>50.58249124999999</v>
      </c>
      <c r="Y121" s="79">
        <f t="shared" si="74"/>
        <v>51.022338999999988</v>
      </c>
      <c r="Z121" s="79">
        <f t="shared" si="75"/>
        <v>51.462186749999987</v>
      </c>
      <c r="AA121" s="79">
        <f t="shared" si="76"/>
        <v>51.902034499999999</v>
      </c>
      <c r="AB121" s="79">
        <f t="shared" si="77"/>
        <v>52.341882249999998</v>
      </c>
      <c r="AC121" s="79">
        <f t="shared" si="78"/>
        <v>52.781729999999996</v>
      </c>
      <c r="AD121" s="80">
        <v>16</v>
      </c>
    </row>
    <row r="122" spans="1:30" ht="12" customHeight="1" x14ac:dyDescent="0.3">
      <c r="A122" s="81">
        <v>17</v>
      </c>
      <c r="B122" s="75">
        <v>61288</v>
      </c>
      <c r="C122" s="75">
        <f t="shared" si="54"/>
        <v>60185</v>
      </c>
      <c r="D122" s="76">
        <f t="shared" si="52"/>
        <v>82227.566147999998</v>
      </c>
      <c r="E122" s="76">
        <f t="shared" si="55"/>
        <v>36.972397812500006</v>
      </c>
      <c r="F122" s="82">
        <f t="shared" si="56"/>
        <v>33.090296042187504</v>
      </c>
      <c r="G122" s="77">
        <f t="shared" si="57"/>
        <v>34.384329965625007</v>
      </c>
      <c r="H122" s="77">
        <f t="shared" si="58"/>
        <v>35.678363889062503</v>
      </c>
      <c r="I122" s="82">
        <f t="shared" si="53"/>
        <v>36.972397812500006</v>
      </c>
      <c r="J122" s="77">
        <f t="shared" si="59"/>
        <v>38.266431735937502</v>
      </c>
      <c r="K122" s="77">
        <f t="shared" si="60"/>
        <v>39.560465659375012</v>
      </c>
      <c r="L122" s="77">
        <f t="shared" si="61"/>
        <v>40.854499582812508</v>
      </c>
      <c r="M122" s="77">
        <f t="shared" si="62"/>
        <v>42.148533506250004</v>
      </c>
      <c r="N122" s="77">
        <f t="shared" si="63"/>
        <v>43.442567429687507</v>
      </c>
      <c r="O122" s="77">
        <f t="shared" si="64"/>
        <v>44.736601353125003</v>
      </c>
      <c r="P122" s="77">
        <f t="shared" si="65"/>
        <v>46.030635276562514</v>
      </c>
      <c r="Q122" s="77">
        <f t="shared" si="66"/>
        <v>47.32466920000001</v>
      </c>
      <c r="R122" s="77">
        <f t="shared" si="67"/>
        <v>48.618703123437506</v>
      </c>
      <c r="S122" s="77">
        <f t="shared" si="68"/>
        <v>49.912737046875009</v>
      </c>
      <c r="T122" s="79">
        <f t="shared" si="69"/>
        <v>50.83704699218751</v>
      </c>
      <c r="U122" s="79">
        <f t="shared" si="70"/>
        <v>51.761356937500004</v>
      </c>
      <c r="V122" s="79">
        <f t="shared" si="71"/>
        <v>52.223511910156262</v>
      </c>
      <c r="W122" s="79">
        <f t="shared" si="72"/>
        <v>52.685666882812512</v>
      </c>
      <c r="X122" s="79">
        <f t="shared" si="73"/>
        <v>53.147821855468756</v>
      </c>
      <c r="Y122" s="79">
        <f t="shared" si="74"/>
        <v>53.609976828125006</v>
      </c>
      <c r="Z122" s="79">
        <f t="shared" si="75"/>
        <v>54.072131800781257</v>
      </c>
      <c r="AA122" s="79">
        <f t="shared" si="76"/>
        <v>54.534286773437515</v>
      </c>
      <c r="AB122" s="79">
        <f t="shared" si="77"/>
        <v>54.996441746093758</v>
      </c>
      <c r="AC122" s="79">
        <f t="shared" si="78"/>
        <v>55.458596718750009</v>
      </c>
      <c r="AD122" s="80">
        <v>17</v>
      </c>
    </row>
    <row r="123" spans="1:30" ht="12" customHeight="1" x14ac:dyDescent="0.3">
      <c r="A123" s="81">
        <v>18</v>
      </c>
      <c r="B123" s="75">
        <v>64397</v>
      </c>
      <c r="C123" s="75">
        <f t="shared" si="54"/>
        <v>63238</v>
      </c>
      <c r="D123" s="76">
        <f t="shared" si="52"/>
        <v>86398.782424500008</v>
      </c>
      <c r="E123" s="76">
        <f t="shared" si="55"/>
        <v>38.847893874999997</v>
      </c>
      <c r="F123" s="82">
        <f t="shared" si="56"/>
        <v>34.768865018124998</v>
      </c>
      <c r="G123" s="77">
        <f t="shared" si="57"/>
        <v>36.128541303749998</v>
      </c>
      <c r="H123" s="77">
        <f t="shared" si="58"/>
        <v>37.488217589374997</v>
      </c>
      <c r="I123" s="82">
        <f t="shared" si="53"/>
        <v>38.847893874999997</v>
      </c>
      <c r="J123" s="77">
        <f t="shared" si="59"/>
        <v>40.207570160624996</v>
      </c>
      <c r="K123" s="77">
        <f t="shared" si="60"/>
        <v>41.567246446249996</v>
      </c>
      <c r="L123" s="77">
        <f t="shared" si="61"/>
        <v>42.926922731874996</v>
      </c>
      <c r="M123" s="77">
        <f t="shared" si="62"/>
        <v>44.286599017499995</v>
      </c>
      <c r="N123" s="77">
        <f t="shared" si="63"/>
        <v>45.646275303124995</v>
      </c>
      <c r="O123" s="77">
        <f t="shared" si="64"/>
        <v>47.005951588749994</v>
      </c>
      <c r="P123" s="77">
        <f t="shared" si="65"/>
        <v>48.365627874375001</v>
      </c>
      <c r="Q123" s="77">
        <f t="shared" si="66"/>
        <v>49.72530416</v>
      </c>
      <c r="R123" s="77">
        <f t="shared" si="67"/>
        <v>51.084980445624993</v>
      </c>
      <c r="S123" s="77">
        <f t="shared" si="68"/>
        <v>52.444656731249999</v>
      </c>
      <c r="T123" s="79">
        <f t="shared" si="69"/>
        <v>53.415854078124994</v>
      </c>
      <c r="U123" s="79">
        <f t="shared" si="70"/>
        <v>54.387051424999996</v>
      </c>
      <c r="V123" s="79">
        <f t="shared" si="71"/>
        <v>54.872650098437497</v>
      </c>
      <c r="W123" s="79">
        <f t="shared" si="72"/>
        <v>55.358248771874997</v>
      </c>
      <c r="X123" s="79">
        <f t="shared" si="73"/>
        <v>55.843847445312498</v>
      </c>
      <c r="Y123" s="79">
        <f t="shared" si="74"/>
        <v>56.329446118749992</v>
      </c>
      <c r="Z123" s="79">
        <f t="shared" si="75"/>
        <v>56.815044792187493</v>
      </c>
      <c r="AA123" s="79">
        <f t="shared" si="76"/>
        <v>57.300643465625001</v>
      </c>
      <c r="AB123" s="79">
        <f t="shared" si="77"/>
        <v>57.786242139062495</v>
      </c>
      <c r="AC123" s="79">
        <f t="shared" si="78"/>
        <v>58.271840812499995</v>
      </c>
      <c r="AD123" s="80">
        <v>18</v>
      </c>
    </row>
    <row r="124" spans="1:30" ht="12" customHeight="1" x14ac:dyDescent="0.3">
      <c r="A124" s="81">
        <v>19</v>
      </c>
      <c r="B124" s="75">
        <v>67663</v>
      </c>
      <c r="C124" s="75">
        <f t="shared" si="54"/>
        <v>66445</v>
      </c>
      <c r="D124" s="76">
        <f t="shared" si="52"/>
        <v>90780.639085499992</v>
      </c>
      <c r="E124" s="76">
        <f t="shared" si="55"/>
        <v>40.817994062499992</v>
      </c>
      <c r="F124" s="82">
        <f t="shared" si="56"/>
        <v>36.53210468593749</v>
      </c>
      <c r="G124" s="77">
        <f t="shared" si="57"/>
        <v>37.960734478124991</v>
      </c>
      <c r="H124" s="77">
        <f t="shared" si="58"/>
        <v>39.389364270312491</v>
      </c>
      <c r="I124" s="82">
        <f t="shared" si="53"/>
        <v>40.817994062499992</v>
      </c>
      <c r="J124" s="77">
        <f t="shared" si="59"/>
        <v>42.246623854687485</v>
      </c>
      <c r="K124" s="77">
        <f t="shared" si="60"/>
        <v>43.675253646874992</v>
      </c>
      <c r="L124" s="77">
        <f t="shared" si="61"/>
        <v>45.103883439062493</v>
      </c>
      <c r="M124" s="77">
        <f t="shared" si="62"/>
        <v>46.532513231249986</v>
      </c>
      <c r="N124" s="77">
        <f t="shared" si="63"/>
        <v>47.961143023437494</v>
      </c>
      <c r="O124" s="77">
        <f t="shared" si="64"/>
        <v>49.389772815624987</v>
      </c>
      <c r="P124" s="77">
        <f t="shared" si="65"/>
        <v>50.818402607812494</v>
      </c>
      <c r="Q124" s="77">
        <f t="shared" si="66"/>
        <v>52.247032399999988</v>
      </c>
      <c r="R124" s="77">
        <f t="shared" si="67"/>
        <v>53.675662192187488</v>
      </c>
      <c r="S124" s="77">
        <f t="shared" si="68"/>
        <v>55.104291984374996</v>
      </c>
      <c r="T124" s="79">
        <f t="shared" si="69"/>
        <v>56.124741835937485</v>
      </c>
      <c r="U124" s="79">
        <f t="shared" si="70"/>
        <v>57.145191687499981</v>
      </c>
      <c r="V124" s="79">
        <f t="shared" si="71"/>
        <v>57.65541661328124</v>
      </c>
      <c r="W124" s="79">
        <f t="shared" si="72"/>
        <v>58.165641539062491</v>
      </c>
      <c r="X124" s="79">
        <f t="shared" si="73"/>
        <v>58.675866464843736</v>
      </c>
      <c r="Y124" s="79">
        <f t="shared" si="74"/>
        <v>59.186091390624988</v>
      </c>
      <c r="Z124" s="79">
        <f t="shared" si="75"/>
        <v>59.696316316406232</v>
      </c>
      <c r="AA124" s="79">
        <f t="shared" si="76"/>
        <v>60.206541242187491</v>
      </c>
      <c r="AB124" s="79">
        <f t="shared" si="77"/>
        <v>60.716766167968743</v>
      </c>
      <c r="AC124" s="79">
        <f t="shared" si="78"/>
        <v>61.226991093749987</v>
      </c>
      <c r="AD124" s="80">
        <v>19</v>
      </c>
    </row>
    <row r="125" spans="1:30" ht="12" customHeight="1" x14ac:dyDescent="0.3">
      <c r="A125" s="81">
        <v>20</v>
      </c>
      <c r="B125" s="75">
        <v>71084</v>
      </c>
      <c r="C125" s="75">
        <f t="shared" si="54"/>
        <v>69804</v>
      </c>
      <c r="D125" s="76">
        <f t="shared" si="52"/>
        <v>95370.452814000004</v>
      </c>
      <c r="E125" s="76">
        <f t="shared" si="55"/>
        <v>42.881469749999994</v>
      </c>
      <c r="F125" s="82">
        <f t="shared" si="56"/>
        <v>38.378915426249996</v>
      </c>
      <c r="G125" s="77">
        <f t="shared" si="57"/>
        <v>39.879766867499995</v>
      </c>
      <c r="H125" s="77">
        <f t="shared" si="58"/>
        <v>41.380618308749995</v>
      </c>
      <c r="I125" s="82">
        <f t="shared" si="53"/>
        <v>42.881469749999994</v>
      </c>
      <c r="J125" s="77">
        <f t="shared" si="59"/>
        <v>44.382321191249993</v>
      </c>
      <c r="K125" s="77">
        <f t="shared" si="60"/>
        <v>45.883172632499999</v>
      </c>
      <c r="L125" s="77">
        <f t="shared" si="61"/>
        <v>47.384024073749991</v>
      </c>
      <c r="M125" s="77">
        <f t="shared" si="62"/>
        <v>48.88487551499999</v>
      </c>
      <c r="N125" s="77">
        <f t="shared" si="63"/>
        <v>50.385726956249997</v>
      </c>
      <c r="O125" s="77">
        <f t="shared" si="64"/>
        <v>51.886578397499989</v>
      </c>
      <c r="P125" s="77">
        <f t="shared" si="65"/>
        <v>53.387429838749995</v>
      </c>
      <c r="Q125" s="77">
        <f t="shared" si="66"/>
        <v>54.888281279999994</v>
      </c>
      <c r="R125" s="77">
        <f t="shared" si="67"/>
        <v>56.389132721249986</v>
      </c>
      <c r="S125" s="77">
        <f t="shared" si="68"/>
        <v>57.889984162499992</v>
      </c>
      <c r="T125" s="79">
        <f t="shared" si="69"/>
        <v>58.96202090624999</v>
      </c>
      <c r="U125" s="79">
        <f t="shared" si="70"/>
        <v>60.034057649999987</v>
      </c>
      <c r="V125" s="79">
        <f t="shared" si="71"/>
        <v>60.570076021874996</v>
      </c>
      <c r="W125" s="79">
        <f t="shared" si="72"/>
        <v>61.106094393749991</v>
      </c>
      <c r="X125" s="79">
        <f t="shared" si="73"/>
        <v>61.642112765624994</v>
      </c>
      <c r="Y125" s="79">
        <f t="shared" si="74"/>
        <v>62.178131137499989</v>
      </c>
      <c r="Z125" s="79">
        <f t="shared" si="75"/>
        <v>62.714149509374984</v>
      </c>
      <c r="AA125" s="79">
        <f t="shared" si="76"/>
        <v>63.250167881249993</v>
      </c>
      <c r="AB125" s="79">
        <f t="shared" si="77"/>
        <v>63.786186253124995</v>
      </c>
      <c r="AC125" s="79">
        <f t="shared" si="78"/>
        <v>64.322204624999983</v>
      </c>
      <c r="AD125" s="80">
        <v>20</v>
      </c>
    </row>
    <row r="126" spans="1:30" ht="12" customHeight="1" x14ac:dyDescent="0.3">
      <c r="A126" s="81">
        <v>21</v>
      </c>
      <c r="B126" s="75">
        <v>74665</v>
      </c>
      <c r="C126" s="75">
        <f t="shared" si="54"/>
        <v>73321</v>
      </c>
      <c r="D126" s="76">
        <f t="shared" si="52"/>
        <v>100174.9319025</v>
      </c>
      <c r="E126" s="76">
        <f t="shared" si="55"/>
        <v>45.042006812500006</v>
      </c>
      <c r="F126" s="82">
        <f t="shared" si="56"/>
        <v>40.312596097187509</v>
      </c>
      <c r="G126" s="77">
        <f t="shared" si="57"/>
        <v>41.88906633562501</v>
      </c>
      <c r="H126" s="77">
        <f t="shared" si="58"/>
        <v>43.465536574062504</v>
      </c>
      <c r="I126" s="82">
        <f t="shared" si="53"/>
        <v>45.042006812500006</v>
      </c>
      <c r="J126" s="77">
        <f t="shared" si="59"/>
        <v>46.6184770509375</v>
      </c>
      <c r="K126" s="77">
        <f t="shared" si="60"/>
        <v>48.194947289375008</v>
      </c>
      <c r="L126" s="77">
        <f t="shared" si="61"/>
        <v>49.771417527812503</v>
      </c>
      <c r="M126" s="77">
        <f t="shared" si="62"/>
        <v>51.347887766250004</v>
      </c>
      <c r="N126" s="77">
        <f t="shared" si="63"/>
        <v>52.924358004687505</v>
      </c>
      <c r="O126" s="77">
        <f t="shared" si="64"/>
        <v>54.500828243125007</v>
      </c>
      <c r="P126" s="77">
        <f t="shared" si="65"/>
        <v>56.077298481562515</v>
      </c>
      <c r="Q126" s="77">
        <f t="shared" si="66"/>
        <v>57.653768720000009</v>
      </c>
      <c r="R126" s="77">
        <f t="shared" si="67"/>
        <v>59.230238958437504</v>
      </c>
      <c r="S126" s="77">
        <f t="shared" si="68"/>
        <v>60.806709196875012</v>
      </c>
      <c r="T126" s="79">
        <f t="shared" si="69"/>
        <v>61.932759367187508</v>
      </c>
      <c r="U126" s="79">
        <f t="shared" si="70"/>
        <v>63.058809537500004</v>
      </c>
      <c r="V126" s="79">
        <f t="shared" si="71"/>
        <v>63.621834622656259</v>
      </c>
      <c r="W126" s="79">
        <f t="shared" si="72"/>
        <v>64.184859707812507</v>
      </c>
      <c r="X126" s="79">
        <f t="shared" si="73"/>
        <v>64.747884792968762</v>
      </c>
      <c r="Y126" s="79">
        <f t="shared" si="74"/>
        <v>65.310909878125003</v>
      </c>
      <c r="Z126" s="79">
        <f t="shared" si="75"/>
        <v>65.873934963281258</v>
      </c>
      <c r="AA126" s="79">
        <f t="shared" si="76"/>
        <v>66.436960048437513</v>
      </c>
      <c r="AB126" s="79">
        <f t="shared" si="77"/>
        <v>66.999985133593754</v>
      </c>
      <c r="AC126" s="79">
        <f t="shared" si="78"/>
        <v>67.563010218750009</v>
      </c>
      <c r="AD126" s="80">
        <v>21</v>
      </c>
    </row>
    <row r="127" spans="1:30" ht="12" customHeight="1" x14ac:dyDescent="0.3">
      <c r="A127" s="81">
        <v>22</v>
      </c>
      <c r="B127" s="75">
        <v>78408</v>
      </c>
      <c r="C127" s="75">
        <f t="shared" si="54"/>
        <v>76997</v>
      </c>
      <c r="D127" s="76">
        <f t="shared" si="52"/>
        <v>105196.759668</v>
      </c>
      <c r="E127" s="76">
        <f t="shared" si="55"/>
        <v>47.300219562499997</v>
      </c>
      <c r="F127" s="82">
        <f t="shared" si="56"/>
        <v>42.333696508437498</v>
      </c>
      <c r="G127" s="77">
        <f t="shared" si="57"/>
        <v>43.989204193124998</v>
      </c>
      <c r="H127" s="77">
        <f t="shared" si="58"/>
        <v>45.644711877812497</v>
      </c>
      <c r="I127" s="82">
        <f t="shared" si="53"/>
        <v>47.300219562499997</v>
      </c>
      <c r="J127" s="77">
        <f t="shared" si="59"/>
        <v>48.955727247187497</v>
      </c>
      <c r="K127" s="77">
        <f t="shared" si="60"/>
        <v>50.611234931874996</v>
      </c>
      <c r="L127" s="77">
        <f t="shared" si="61"/>
        <v>52.266742616562496</v>
      </c>
      <c r="M127" s="77">
        <f t="shared" si="62"/>
        <v>53.922250301249989</v>
      </c>
      <c r="N127" s="77">
        <f t="shared" si="63"/>
        <v>55.577757985937495</v>
      </c>
      <c r="O127" s="77">
        <f t="shared" si="64"/>
        <v>57.233265670624995</v>
      </c>
      <c r="P127" s="77">
        <f t="shared" si="65"/>
        <v>58.888773355312502</v>
      </c>
      <c r="Q127" s="77">
        <f t="shared" si="66"/>
        <v>60.544281039999994</v>
      </c>
      <c r="R127" s="77">
        <f t="shared" si="67"/>
        <v>62.199788724687494</v>
      </c>
      <c r="S127" s="77">
        <f t="shared" si="68"/>
        <v>63.855296409375001</v>
      </c>
      <c r="T127" s="79">
        <f t="shared" si="69"/>
        <v>65.037801898437493</v>
      </c>
      <c r="U127" s="79">
        <f t="shared" si="70"/>
        <v>66.220307387499986</v>
      </c>
      <c r="V127" s="79">
        <f t="shared" si="71"/>
        <v>66.811560132031246</v>
      </c>
      <c r="W127" s="79">
        <f t="shared" si="72"/>
        <v>67.402812876562493</v>
      </c>
      <c r="X127" s="79">
        <f t="shared" si="73"/>
        <v>67.994065621093739</v>
      </c>
      <c r="Y127" s="79">
        <f t="shared" si="74"/>
        <v>68.585318365625</v>
      </c>
      <c r="Z127" s="79">
        <f t="shared" si="75"/>
        <v>69.176571110156246</v>
      </c>
      <c r="AA127" s="79">
        <f t="shared" si="76"/>
        <v>69.767823854687506</v>
      </c>
      <c r="AB127" s="79">
        <f t="shared" si="77"/>
        <v>70.359076599218753</v>
      </c>
      <c r="AC127" s="79">
        <f t="shared" si="78"/>
        <v>70.950329343749999</v>
      </c>
      <c r="AD127" s="80">
        <v>22</v>
      </c>
    </row>
    <row r="128" spans="1:30" ht="12" customHeight="1" x14ac:dyDescent="0.3">
      <c r="A128" s="81">
        <v>23</v>
      </c>
      <c r="B128" s="75">
        <v>82315</v>
      </c>
      <c r="C128" s="75">
        <f t="shared" si="54"/>
        <v>80833</v>
      </c>
      <c r="D128" s="76">
        <f t="shared" si="52"/>
        <v>110438.6194275</v>
      </c>
      <c r="E128" s="76">
        <f t="shared" si="55"/>
        <v>49.656722312499994</v>
      </c>
      <c r="F128" s="82">
        <f t="shared" si="56"/>
        <v>44.442766469687498</v>
      </c>
      <c r="G128" s="77">
        <f t="shared" si="57"/>
        <v>46.180751750624999</v>
      </c>
      <c r="H128" s="77">
        <f t="shared" si="58"/>
        <v>47.918737031562493</v>
      </c>
      <c r="I128" s="82">
        <f t="shared" si="53"/>
        <v>49.656722312499994</v>
      </c>
      <c r="J128" s="77">
        <f t="shared" si="59"/>
        <v>51.394707593437488</v>
      </c>
      <c r="K128" s="77">
        <f t="shared" si="60"/>
        <v>53.132692874374996</v>
      </c>
      <c r="L128" s="77">
        <f t="shared" si="61"/>
        <v>54.87067815531249</v>
      </c>
      <c r="M128" s="77">
        <f t="shared" si="62"/>
        <v>56.608663436249991</v>
      </c>
      <c r="N128" s="77">
        <f t="shared" si="63"/>
        <v>58.346648717187499</v>
      </c>
      <c r="O128" s="77">
        <f t="shared" si="64"/>
        <v>60.084633998124993</v>
      </c>
      <c r="P128" s="77">
        <f t="shared" si="65"/>
        <v>61.822619279062501</v>
      </c>
      <c r="Q128" s="77">
        <f t="shared" si="66"/>
        <v>63.560604559999994</v>
      </c>
      <c r="R128" s="77">
        <f t="shared" si="67"/>
        <v>65.298589840937495</v>
      </c>
      <c r="S128" s="77">
        <f t="shared" si="68"/>
        <v>67.036575121875003</v>
      </c>
      <c r="T128" s="79">
        <f t="shared" si="69"/>
        <v>68.277993179687485</v>
      </c>
      <c r="U128" s="79">
        <f t="shared" si="70"/>
        <v>69.51941123749998</v>
      </c>
      <c r="V128" s="79">
        <f t="shared" si="71"/>
        <v>70.140120266406242</v>
      </c>
      <c r="W128" s="79">
        <f t="shared" si="72"/>
        <v>70.76082929531249</v>
      </c>
      <c r="X128" s="79">
        <f t="shared" si="73"/>
        <v>71.381538324218738</v>
      </c>
      <c r="Y128" s="79">
        <f t="shared" si="74"/>
        <v>72.002247353124986</v>
      </c>
      <c r="Z128" s="79">
        <f t="shared" si="75"/>
        <v>72.622956382031234</v>
      </c>
      <c r="AA128" s="79">
        <f t="shared" si="76"/>
        <v>73.243665410937496</v>
      </c>
      <c r="AB128" s="79">
        <f t="shared" si="77"/>
        <v>73.864374439843743</v>
      </c>
      <c r="AC128" s="79">
        <f t="shared" si="78"/>
        <v>74.485083468749991</v>
      </c>
      <c r="AD128" s="80">
        <v>23</v>
      </c>
    </row>
    <row r="129" spans="1:30" ht="12" customHeight="1" x14ac:dyDescent="0.3">
      <c r="A129" s="81">
        <v>24</v>
      </c>
      <c r="B129" s="75">
        <v>86387</v>
      </c>
      <c r="C129" s="75">
        <f t="shared" si="54"/>
        <v>84832</v>
      </c>
      <c r="D129" s="76">
        <f t="shared" si="52"/>
        <v>115901.8528395</v>
      </c>
      <c r="E129" s="76">
        <f t="shared" si="55"/>
        <v>52.113357999999998</v>
      </c>
      <c r="F129" s="82">
        <f t="shared" si="56"/>
        <v>46.641455409999999</v>
      </c>
      <c r="G129" s="77">
        <f t="shared" si="57"/>
        <v>48.465422940000003</v>
      </c>
      <c r="H129" s="77">
        <f t="shared" si="58"/>
        <v>50.289390469999994</v>
      </c>
      <c r="I129" s="82">
        <f t="shared" si="53"/>
        <v>52.113357999999998</v>
      </c>
      <c r="J129" s="77">
        <f t="shared" si="59"/>
        <v>53.937325529999995</v>
      </c>
      <c r="K129" s="77">
        <f t="shared" si="60"/>
        <v>55.76129306</v>
      </c>
      <c r="L129" s="77">
        <f t="shared" si="61"/>
        <v>57.585260589999997</v>
      </c>
      <c r="M129" s="77">
        <f t="shared" si="62"/>
        <v>59.409228119999995</v>
      </c>
      <c r="N129" s="77">
        <f t="shared" si="63"/>
        <v>61.233195649999999</v>
      </c>
      <c r="O129" s="77">
        <f t="shared" si="64"/>
        <v>63.057163179999996</v>
      </c>
      <c r="P129" s="77">
        <f t="shared" si="65"/>
        <v>64.881130710000008</v>
      </c>
      <c r="Q129" s="77">
        <f t="shared" si="66"/>
        <v>66.705098239999998</v>
      </c>
      <c r="R129" s="77">
        <f t="shared" si="67"/>
        <v>68.529065769999988</v>
      </c>
      <c r="S129" s="77">
        <f t="shared" si="68"/>
        <v>70.353033300000007</v>
      </c>
      <c r="T129" s="79">
        <f t="shared" si="69"/>
        <v>71.65586725</v>
      </c>
      <c r="U129" s="79">
        <f t="shared" si="70"/>
        <v>72.958701199999993</v>
      </c>
      <c r="V129" s="79">
        <f t="shared" si="71"/>
        <v>73.610118174999997</v>
      </c>
      <c r="W129" s="79">
        <f t="shared" si="72"/>
        <v>74.26153515</v>
      </c>
      <c r="X129" s="79">
        <f t="shared" si="73"/>
        <v>74.912952125000004</v>
      </c>
      <c r="Y129" s="79">
        <f t="shared" si="74"/>
        <v>75.564369099999993</v>
      </c>
      <c r="Z129" s="79">
        <f t="shared" si="75"/>
        <v>76.215786074999997</v>
      </c>
      <c r="AA129" s="79">
        <f t="shared" si="76"/>
        <v>76.867203050000001</v>
      </c>
      <c r="AB129" s="79">
        <f t="shared" si="77"/>
        <v>77.518620025000004</v>
      </c>
      <c r="AC129" s="79">
        <f t="shared" si="78"/>
        <v>78.170036999999994</v>
      </c>
      <c r="AD129" s="80">
        <v>24</v>
      </c>
    </row>
    <row r="130" spans="1:30" ht="12" customHeight="1" x14ac:dyDescent="0.3">
      <c r="A130" s="81">
        <v>25</v>
      </c>
      <c r="B130" s="75">
        <v>90629</v>
      </c>
      <c r="C130" s="75">
        <f t="shared" si="54"/>
        <v>88998</v>
      </c>
      <c r="D130" s="76">
        <f t="shared" si="52"/>
        <v>121593.1681965</v>
      </c>
      <c r="E130" s="76">
        <f t="shared" si="55"/>
        <v>54.672583875000001</v>
      </c>
      <c r="F130" s="82">
        <f t="shared" si="56"/>
        <v>48.931962568125002</v>
      </c>
      <c r="G130" s="77">
        <f t="shared" si="57"/>
        <v>50.845503003750004</v>
      </c>
      <c r="H130" s="77">
        <f t="shared" si="58"/>
        <v>52.759043439374999</v>
      </c>
      <c r="I130" s="82">
        <f t="shared" si="53"/>
        <v>54.672583875000001</v>
      </c>
      <c r="J130" s="77">
        <f t="shared" si="59"/>
        <v>56.586124310624996</v>
      </c>
      <c r="K130" s="77">
        <f t="shared" si="60"/>
        <v>58.499664746250005</v>
      </c>
      <c r="L130" s="77">
        <f t="shared" si="61"/>
        <v>60.413205181875</v>
      </c>
      <c r="M130" s="77">
        <f t="shared" si="62"/>
        <v>62.326745617499995</v>
      </c>
      <c r="N130" s="77">
        <f t="shared" si="63"/>
        <v>64.240286053125004</v>
      </c>
      <c r="O130" s="77">
        <f t="shared" si="64"/>
        <v>66.153826488749999</v>
      </c>
      <c r="P130" s="77">
        <f t="shared" si="65"/>
        <v>68.067366924375008</v>
      </c>
      <c r="Q130" s="77">
        <f t="shared" si="66"/>
        <v>69.980907360000003</v>
      </c>
      <c r="R130" s="77">
        <f t="shared" si="67"/>
        <v>71.894447795624998</v>
      </c>
      <c r="S130" s="77">
        <f t="shared" si="68"/>
        <v>73.807988231250008</v>
      </c>
      <c r="T130" s="79">
        <f t="shared" si="69"/>
        <v>75.174802828124996</v>
      </c>
      <c r="U130" s="79">
        <f t="shared" si="70"/>
        <v>76.541617424999998</v>
      </c>
      <c r="V130" s="79">
        <f t="shared" si="71"/>
        <v>77.2250247234375</v>
      </c>
      <c r="W130" s="79">
        <f t="shared" si="72"/>
        <v>77.908432021875001</v>
      </c>
      <c r="X130" s="79">
        <f t="shared" si="73"/>
        <v>78.591839320312502</v>
      </c>
      <c r="Y130" s="79">
        <f t="shared" si="74"/>
        <v>79.275246618750003</v>
      </c>
      <c r="Z130" s="79">
        <f t="shared" si="75"/>
        <v>79.95865391718749</v>
      </c>
      <c r="AA130" s="79">
        <f t="shared" si="76"/>
        <v>80.642061215625006</v>
      </c>
      <c r="AB130" s="79">
        <f t="shared" si="77"/>
        <v>81.325468514062507</v>
      </c>
      <c r="AC130" s="79">
        <f t="shared" si="78"/>
        <v>82.008875812500008</v>
      </c>
      <c r="AD130" s="80">
        <v>25</v>
      </c>
    </row>
    <row r="131" spans="1:30" ht="12" customHeight="1" x14ac:dyDescent="0.3">
      <c r="A131" s="81">
        <v>26</v>
      </c>
      <c r="B131" s="75">
        <v>95041</v>
      </c>
      <c r="C131" s="75">
        <f t="shared" si="54"/>
        <v>93330</v>
      </c>
      <c r="D131" s="76">
        <f t="shared" si="52"/>
        <v>127512.5654985</v>
      </c>
      <c r="E131" s="76">
        <f t="shared" si="55"/>
        <v>57.33378562499999</v>
      </c>
      <c r="F131" s="82">
        <f t="shared" si="56"/>
        <v>51.313738134374994</v>
      </c>
      <c r="G131" s="77">
        <f t="shared" si="57"/>
        <v>53.320420631249995</v>
      </c>
      <c r="H131" s="77">
        <f t="shared" si="58"/>
        <v>55.327103128124989</v>
      </c>
      <c r="I131" s="82">
        <f t="shared" si="53"/>
        <v>57.33378562499999</v>
      </c>
      <c r="J131" s="77">
        <f t="shared" si="59"/>
        <v>59.340468121874984</v>
      </c>
      <c r="K131" s="77">
        <f t="shared" si="60"/>
        <v>61.347150618749993</v>
      </c>
      <c r="L131" s="77">
        <f t="shared" si="61"/>
        <v>63.353833115624987</v>
      </c>
      <c r="M131" s="77">
        <f t="shared" si="62"/>
        <v>65.360515612499981</v>
      </c>
      <c r="N131" s="77">
        <f t="shared" si="63"/>
        <v>67.367198109374996</v>
      </c>
      <c r="O131" s="77">
        <f t="shared" si="64"/>
        <v>69.373880606249983</v>
      </c>
      <c r="P131" s="77">
        <f t="shared" si="65"/>
        <v>71.380563103124999</v>
      </c>
      <c r="Q131" s="77">
        <f t="shared" si="66"/>
        <v>73.387245599999986</v>
      </c>
      <c r="R131" s="77">
        <f t="shared" si="67"/>
        <v>75.393928096874987</v>
      </c>
      <c r="S131" s="77">
        <f t="shared" si="68"/>
        <v>77.400610593749988</v>
      </c>
      <c r="T131" s="79">
        <f t="shared" si="69"/>
        <v>78.833955234374983</v>
      </c>
      <c r="U131" s="79">
        <f t="shared" si="70"/>
        <v>80.267299874999978</v>
      </c>
      <c r="V131" s="79">
        <f t="shared" si="71"/>
        <v>80.983972195312489</v>
      </c>
      <c r="W131" s="79">
        <f t="shared" si="72"/>
        <v>81.700644515624987</v>
      </c>
      <c r="X131" s="79">
        <f t="shared" si="73"/>
        <v>82.417316835937484</v>
      </c>
      <c r="Y131" s="79">
        <f t="shared" si="74"/>
        <v>83.133989156249982</v>
      </c>
      <c r="Z131" s="79">
        <f t="shared" si="75"/>
        <v>83.850661476562479</v>
      </c>
      <c r="AA131" s="79">
        <f t="shared" si="76"/>
        <v>84.567333796874991</v>
      </c>
      <c r="AB131" s="79">
        <f t="shared" si="77"/>
        <v>85.284006117187488</v>
      </c>
      <c r="AC131" s="79">
        <f t="shared" si="78"/>
        <v>86.000678437499985</v>
      </c>
      <c r="AD131" s="80">
        <v>26</v>
      </c>
    </row>
    <row r="132" spans="1:30" ht="12" customHeight="1" x14ac:dyDescent="0.3">
      <c r="A132" s="81">
        <v>27</v>
      </c>
      <c r="B132" s="75">
        <v>99627</v>
      </c>
      <c r="C132" s="75">
        <f t="shared" si="54"/>
        <v>97834</v>
      </c>
      <c r="D132" s="76">
        <f t="shared" si="52"/>
        <v>133665.4113795</v>
      </c>
      <c r="E132" s="76">
        <f t="shared" si="55"/>
        <v>60.100649124999997</v>
      </c>
      <c r="F132" s="82">
        <f t="shared" si="56"/>
        <v>53.790080966874996</v>
      </c>
      <c r="G132" s="77">
        <f t="shared" si="57"/>
        <v>55.893603686250003</v>
      </c>
      <c r="H132" s="77">
        <f t="shared" si="58"/>
        <v>57.997126405624996</v>
      </c>
      <c r="I132" s="82">
        <f t="shared" si="53"/>
        <v>60.100649124999997</v>
      </c>
      <c r="J132" s="77">
        <f t="shared" si="59"/>
        <v>62.20417184437499</v>
      </c>
      <c r="K132" s="77">
        <f t="shared" si="60"/>
        <v>64.307694563750005</v>
      </c>
      <c r="L132" s="77">
        <f t="shared" si="61"/>
        <v>66.411217283124998</v>
      </c>
      <c r="M132" s="77">
        <f t="shared" si="62"/>
        <v>68.514740002499991</v>
      </c>
      <c r="N132" s="77">
        <f t="shared" si="63"/>
        <v>70.618262721874999</v>
      </c>
      <c r="O132" s="77">
        <f t="shared" si="64"/>
        <v>72.721785441249992</v>
      </c>
      <c r="P132" s="77">
        <f t="shared" si="65"/>
        <v>74.825308160624999</v>
      </c>
      <c r="Q132" s="77">
        <f t="shared" si="66"/>
        <v>76.928830879999992</v>
      </c>
      <c r="R132" s="77">
        <f t="shared" si="67"/>
        <v>79.032353599374986</v>
      </c>
      <c r="S132" s="77">
        <f t="shared" si="68"/>
        <v>81.135876318750007</v>
      </c>
      <c r="T132" s="79">
        <f t="shared" si="69"/>
        <v>82.638392546874996</v>
      </c>
      <c r="U132" s="79">
        <f t="shared" si="70"/>
        <v>84.140908774999986</v>
      </c>
      <c r="V132" s="79">
        <f t="shared" si="71"/>
        <v>84.892166889062494</v>
      </c>
      <c r="W132" s="79">
        <f t="shared" si="72"/>
        <v>85.643425003125003</v>
      </c>
      <c r="X132" s="79">
        <f t="shared" si="73"/>
        <v>86.394683117187498</v>
      </c>
      <c r="Y132" s="79">
        <f t="shared" si="74"/>
        <v>87.145941231249992</v>
      </c>
      <c r="Z132" s="79">
        <f t="shared" si="75"/>
        <v>87.897199345312487</v>
      </c>
      <c r="AA132" s="79">
        <f t="shared" si="76"/>
        <v>88.648457459374995</v>
      </c>
      <c r="AB132" s="79">
        <f t="shared" si="77"/>
        <v>89.399715573437504</v>
      </c>
      <c r="AC132" s="79">
        <f t="shared" si="78"/>
        <v>90.150973687499999</v>
      </c>
      <c r="AD132" s="80">
        <v>27</v>
      </c>
    </row>
    <row r="133" spans="1:30" ht="12" customHeight="1" x14ac:dyDescent="0.3">
      <c r="A133" s="81">
        <v>28</v>
      </c>
      <c r="B133" s="75">
        <v>104388</v>
      </c>
      <c r="C133" s="75">
        <f t="shared" si="54"/>
        <v>102509</v>
      </c>
      <c r="D133" s="76">
        <f t="shared" si="52"/>
        <v>140053.047498</v>
      </c>
      <c r="E133" s="76">
        <f t="shared" si="55"/>
        <v>62.972560062499994</v>
      </c>
      <c r="F133" s="82">
        <f t="shared" si="56"/>
        <v>56.360441255937495</v>
      </c>
      <c r="G133" s="77">
        <f t="shared" si="57"/>
        <v>58.564480858124995</v>
      </c>
      <c r="H133" s="77">
        <f t="shared" si="58"/>
        <v>60.768520460312494</v>
      </c>
      <c r="I133" s="82">
        <f t="shared" si="53"/>
        <v>62.972560062499994</v>
      </c>
      <c r="J133" s="77">
        <f t="shared" si="59"/>
        <v>65.176599664687487</v>
      </c>
      <c r="K133" s="77">
        <f t="shared" si="60"/>
        <v>67.380639266874994</v>
      </c>
      <c r="L133" s="77">
        <f t="shared" si="61"/>
        <v>69.584678869062486</v>
      </c>
      <c r="M133" s="77">
        <f t="shared" si="62"/>
        <v>71.788718471249993</v>
      </c>
      <c r="N133" s="77">
        <f t="shared" si="63"/>
        <v>73.9927580734375</v>
      </c>
      <c r="O133" s="77">
        <f t="shared" si="64"/>
        <v>76.196797675624993</v>
      </c>
      <c r="P133" s="77">
        <f t="shared" si="65"/>
        <v>78.400837277812499</v>
      </c>
      <c r="Q133" s="77">
        <f t="shared" si="66"/>
        <v>80.604876879999992</v>
      </c>
      <c r="R133" s="77">
        <f t="shared" si="67"/>
        <v>82.808916482187485</v>
      </c>
      <c r="S133" s="77">
        <f t="shared" si="68"/>
        <v>85.012956084374991</v>
      </c>
      <c r="T133" s="79">
        <f t="shared" si="69"/>
        <v>86.58727008593749</v>
      </c>
      <c r="U133" s="79">
        <f t="shared" si="70"/>
        <v>88.161584087499989</v>
      </c>
      <c r="V133" s="79">
        <f t="shared" si="71"/>
        <v>88.948741088281253</v>
      </c>
      <c r="W133" s="79">
        <f t="shared" si="72"/>
        <v>89.735898089062488</v>
      </c>
      <c r="X133" s="79">
        <f t="shared" si="73"/>
        <v>90.523055089843737</v>
      </c>
      <c r="Y133" s="79">
        <f t="shared" si="74"/>
        <v>91.310212090624987</v>
      </c>
      <c r="Z133" s="79">
        <f t="shared" si="75"/>
        <v>92.097369091406236</v>
      </c>
      <c r="AA133" s="79">
        <f t="shared" si="76"/>
        <v>92.8845260921875</v>
      </c>
      <c r="AB133" s="79">
        <f t="shared" si="77"/>
        <v>93.671683092968749</v>
      </c>
      <c r="AC133" s="79">
        <f t="shared" si="78"/>
        <v>94.458840093749984</v>
      </c>
      <c r="AD133" s="80">
        <v>28</v>
      </c>
    </row>
    <row r="134" spans="1:30" ht="12" customHeight="1" x14ac:dyDescent="0.3">
      <c r="A134" s="81">
        <v>29</v>
      </c>
      <c r="B134" s="75">
        <v>109327</v>
      </c>
      <c r="C134" s="75">
        <f t="shared" si="54"/>
        <v>107359</v>
      </c>
      <c r="D134" s="76">
        <f t="shared" si="52"/>
        <v>146679.49882949999</v>
      </c>
      <c r="E134" s="76">
        <f t="shared" si="55"/>
        <v>65.95197568750001</v>
      </c>
      <c r="F134" s="82">
        <f t="shared" si="56"/>
        <v>59.027018240312508</v>
      </c>
      <c r="G134" s="77">
        <f t="shared" si="57"/>
        <v>61.335337389375013</v>
      </c>
      <c r="H134" s="77">
        <f t="shared" si="58"/>
        <v>63.643656538437504</v>
      </c>
      <c r="I134" s="82">
        <f t="shared" si="53"/>
        <v>65.95197568750001</v>
      </c>
      <c r="J134" s="77">
        <f t="shared" si="59"/>
        <v>68.260294836562508</v>
      </c>
      <c r="K134" s="77">
        <f t="shared" si="60"/>
        <v>70.568613985625021</v>
      </c>
      <c r="L134" s="77">
        <f t="shared" si="61"/>
        <v>72.876933134687505</v>
      </c>
      <c r="M134" s="77">
        <f t="shared" si="62"/>
        <v>75.185252283750003</v>
      </c>
      <c r="N134" s="77">
        <f t="shared" si="63"/>
        <v>77.493571432812516</v>
      </c>
      <c r="O134" s="77">
        <f t="shared" si="64"/>
        <v>79.801890581875014</v>
      </c>
      <c r="P134" s="77">
        <f t="shared" si="65"/>
        <v>82.110209730937513</v>
      </c>
      <c r="Q134" s="77">
        <f t="shared" si="66"/>
        <v>84.418528880000011</v>
      </c>
      <c r="R134" s="77">
        <f t="shared" si="67"/>
        <v>86.726848029062509</v>
      </c>
      <c r="S134" s="77">
        <f t="shared" si="68"/>
        <v>89.035167178125022</v>
      </c>
      <c r="T134" s="79">
        <f t="shared" si="69"/>
        <v>90.683966570312521</v>
      </c>
      <c r="U134" s="79">
        <f t="shared" si="70"/>
        <v>92.332765962500005</v>
      </c>
      <c r="V134" s="79">
        <f t="shared" si="71"/>
        <v>93.157165658593769</v>
      </c>
      <c r="W134" s="79">
        <f t="shared" si="72"/>
        <v>93.981565354687518</v>
      </c>
      <c r="X134" s="79">
        <f t="shared" si="73"/>
        <v>94.805965050781268</v>
      </c>
      <c r="Y134" s="79">
        <f t="shared" si="74"/>
        <v>95.630364746875017</v>
      </c>
      <c r="Z134" s="79">
        <f t="shared" si="75"/>
        <v>96.454764442968752</v>
      </c>
      <c r="AA134" s="79">
        <f t="shared" si="76"/>
        <v>97.279164139062516</v>
      </c>
      <c r="AB134" s="79">
        <f t="shared" si="77"/>
        <v>98.103563835156265</v>
      </c>
      <c r="AC134" s="79">
        <f t="shared" si="78"/>
        <v>98.927963531250015</v>
      </c>
      <c r="AD134" s="80">
        <v>29</v>
      </c>
    </row>
    <row r="135" spans="1:30" ht="12" customHeight="1" x14ac:dyDescent="0.3">
      <c r="A135" s="74">
        <v>30</v>
      </c>
      <c r="B135" s="84">
        <v>114444</v>
      </c>
      <c r="C135" s="75">
        <f t="shared" si="54"/>
        <v>112384</v>
      </c>
      <c r="D135" s="85">
        <f t="shared" si="52"/>
        <v>153544.76537400001</v>
      </c>
      <c r="E135" s="85">
        <f t="shared" si="55"/>
        <v>69.038896000000008</v>
      </c>
      <c r="F135" s="86">
        <f t="shared" si="56"/>
        <v>61.789811920000005</v>
      </c>
      <c r="G135" s="79">
        <f t="shared" si="57"/>
        <v>64.206173280000016</v>
      </c>
      <c r="H135" s="79">
        <f t="shared" si="58"/>
        <v>66.622534640000012</v>
      </c>
      <c r="I135" s="86">
        <f t="shared" si="53"/>
        <v>69.038896000000008</v>
      </c>
      <c r="J135" s="79">
        <f t="shared" si="59"/>
        <v>71.455257360000004</v>
      </c>
      <c r="K135" s="79">
        <f t="shared" si="60"/>
        <v>73.871618720000015</v>
      </c>
      <c r="L135" s="79">
        <f t="shared" si="61"/>
        <v>76.287980080000011</v>
      </c>
      <c r="M135" s="79">
        <f t="shared" si="62"/>
        <v>78.704341440000007</v>
      </c>
      <c r="N135" s="79">
        <f t="shared" si="63"/>
        <v>81.120702800000018</v>
      </c>
      <c r="O135" s="79">
        <f t="shared" si="64"/>
        <v>83.537064160000014</v>
      </c>
      <c r="P135" s="79">
        <f t="shared" si="65"/>
        <v>85.953425520000025</v>
      </c>
      <c r="Q135" s="79">
        <f t="shared" si="66"/>
        <v>88.369786880000007</v>
      </c>
      <c r="R135" s="79">
        <f t="shared" si="67"/>
        <v>90.786148240000003</v>
      </c>
      <c r="S135" s="79">
        <f t="shared" si="68"/>
        <v>93.202509600000013</v>
      </c>
      <c r="T135" s="79">
        <f t="shared" si="69"/>
        <v>94.928482000000017</v>
      </c>
      <c r="U135" s="79">
        <f t="shared" si="70"/>
        <v>96.654454400000006</v>
      </c>
      <c r="V135" s="79">
        <f t="shared" si="71"/>
        <v>97.517440600000015</v>
      </c>
      <c r="W135" s="79">
        <f t="shared" si="72"/>
        <v>98.380426800000009</v>
      </c>
      <c r="X135" s="79">
        <f t="shared" si="73"/>
        <v>99.243413000000018</v>
      </c>
      <c r="Y135" s="79">
        <f t="shared" si="74"/>
        <v>100.10639920000001</v>
      </c>
      <c r="Z135" s="79">
        <f t="shared" si="75"/>
        <v>100.96938540000001</v>
      </c>
      <c r="AA135" s="79">
        <f t="shared" si="76"/>
        <v>101.83237160000002</v>
      </c>
      <c r="AB135" s="79">
        <f t="shared" si="77"/>
        <v>102.69535780000001</v>
      </c>
      <c r="AC135" s="79">
        <f t="shared" si="78"/>
        <v>103.55834400000001</v>
      </c>
      <c r="AD135" s="80">
        <v>30</v>
      </c>
    </row>
    <row r="136" spans="1:30" ht="12" customHeight="1" thickBot="1" x14ac:dyDescent="0.35">
      <c r="A136" s="87">
        <v>31</v>
      </c>
      <c r="B136" s="88">
        <v>119744</v>
      </c>
      <c r="C136" s="89">
        <f t="shared" si="54"/>
        <v>117589</v>
      </c>
      <c r="D136" s="90">
        <f t="shared" si="52"/>
        <v>160655.55542399999</v>
      </c>
      <c r="E136" s="90">
        <f t="shared" si="55"/>
        <v>72.236392562500001</v>
      </c>
      <c r="F136" s="91">
        <f t="shared" si="56"/>
        <v>64.651571343437496</v>
      </c>
      <c r="G136" s="92">
        <f>SUM(E136*0.93)</f>
        <v>67.179845083125002</v>
      </c>
      <c r="H136" s="92">
        <f>SUM(E136*0.965)</f>
        <v>69.708118822812494</v>
      </c>
      <c r="I136" s="91">
        <f>E136</f>
        <v>72.236392562500001</v>
      </c>
      <c r="J136" s="92">
        <f>SUM(E136*1.035)</f>
        <v>74.764666302187493</v>
      </c>
      <c r="K136" s="92">
        <f>SUM(E136*1.07)</f>
        <v>77.292940041874999</v>
      </c>
      <c r="L136" s="92">
        <f>SUM(E136*1.105)</f>
        <v>79.821213781562506</v>
      </c>
      <c r="M136" s="92">
        <f>SUM(E136*1.14)</f>
        <v>82.349487521249998</v>
      </c>
      <c r="N136" s="92">
        <f>SUM(E136*1.175)</f>
        <v>84.877761260937504</v>
      </c>
      <c r="O136" s="92">
        <f>SUM(E136*1.21)</f>
        <v>87.406035000624996</v>
      </c>
      <c r="P136" s="92">
        <f>SUM(E136*1.245)</f>
        <v>89.934308740312503</v>
      </c>
      <c r="Q136" s="92">
        <f>SUM(E136*1.28)</f>
        <v>92.462582480000009</v>
      </c>
      <c r="R136" s="92">
        <f>SUM(E136*1.315)</f>
        <v>94.990856219687501</v>
      </c>
      <c r="S136" s="92">
        <f>SUM(E136*1.35)</f>
        <v>97.519129959375007</v>
      </c>
      <c r="T136" s="93">
        <f t="shared" si="69"/>
        <v>99.325039773437496</v>
      </c>
      <c r="U136" s="93">
        <f t="shared" si="70"/>
        <v>101.1309495875</v>
      </c>
      <c r="V136" s="93">
        <f t="shared" si="71"/>
        <v>102.03390449453126</v>
      </c>
      <c r="W136" s="93">
        <f t="shared" si="72"/>
        <v>102.9368594015625</v>
      </c>
      <c r="X136" s="93">
        <f t="shared" si="73"/>
        <v>103.83981430859374</v>
      </c>
      <c r="Y136" s="93">
        <f t="shared" si="74"/>
        <v>104.742769215625</v>
      </c>
      <c r="Z136" s="93">
        <f t="shared" si="75"/>
        <v>105.64572412265625</v>
      </c>
      <c r="AA136" s="93">
        <f t="shared" si="76"/>
        <v>106.54867902968751</v>
      </c>
      <c r="AB136" s="93">
        <f t="shared" si="77"/>
        <v>107.45163393671875</v>
      </c>
      <c r="AC136" s="93">
        <f t="shared" si="78"/>
        <v>108.35458884375001</v>
      </c>
      <c r="AD136" s="94">
        <v>31</v>
      </c>
    </row>
    <row r="137" spans="1:30" ht="10.199999999999999" customHeight="1" thickBot="1" x14ac:dyDescent="0.35">
      <c r="A137" s="55"/>
      <c r="B137" s="56"/>
      <c r="C137" s="56"/>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4"/>
    </row>
    <row r="138" spans="1:30" ht="15" thickBot="1" x14ac:dyDescent="0.35">
      <c r="A138" s="55" t="s">
        <v>40</v>
      </c>
      <c r="B138" s="56"/>
      <c r="C138" s="56"/>
      <c r="D138" s="1"/>
      <c r="E138" s="1"/>
      <c r="F138" s="1"/>
      <c r="G138" s="1"/>
      <c r="H138" s="1"/>
      <c r="I138" s="1"/>
      <c r="J138" s="1"/>
      <c r="K138" s="1"/>
      <c r="L138" s="1"/>
      <c r="M138" s="1"/>
      <c r="R138" s="1"/>
      <c r="S138" s="1"/>
      <c r="T138" s="1"/>
      <c r="U138" s="1"/>
      <c r="V138" s="57">
        <f>V44</f>
        <v>2026</v>
      </c>
      <c r="W138" s="58" t="s">
        <v>41</v>
      </c>
      <c r="X138" s="59"/>
      <c r="Y138" s="59"/>
      <c r="Z138" s="59"/>
      <c r="AA138" s="59"/>
      <c r="AB138" s="59"/>
      <c r="AC138" s="95">
        <f>AC44</f>
        <v>123.8454</v>
      </c>
      <c r="AD138" s="4"/>
    </row>
    <row r="139" spans="1:30" x14ac:dyDescent="0.3">
      <c r="A139" s="55" t="s">
        <v>43</v>
      </c>
      <c r="B139" s="56"/>
      <c r="C139" s="56"/>
      <c r="D139" s="1"/>
      <c r="E139" s="1"/>
      <c r="F139" s="1"/>
      <c r="G139" s="1"/>
      <c r="H139" s="1"/>
      <c r="I139" s="1"/>
      <c r="J139" s="1"/>
      <c r="K139" s="1"/>
      <c r="L139" s="1"/>
      <c r="M139" s="1"/>
      <c r="R139" s="1"/>
      <c r="S139" s="1"/>
      <c r="T139" s="137"/>
      <c r="U139" s="137"/>
      <c r="V139" s="137"/>
      <c r="W139" s="137"/>
      <c r="X139" s="137"/>
      <c r="Y139" s="137"/>
      <c r="Z139" s="137"/>
      <c r="AA139" s="137"/>
      <c r="AB139" s="137"/>
      <c r="AC139" s="137"/>
      <c r="AD139" s="4"/>
    </row>
    <row r="140" spans="1:30" x14ac:dyDescent="0.3">
      <c r="A140" s="55"/>
      <c r="B140" s="56"/>
      <c r="C140" s="122"/>
      <c r="D140" s="1"/>
      <c r="E140" s="1"/>
      <c r="F140" s="1" t="s">
        <v>58</v>
      </c>
      <c r="G140" s="1"/>
      <c r="H140" s="1"/>
      <c r="I140" s="1"/>
      <c r="J140" s="1"/>
      <c r="K140" s="1"/>
      <c r="L140" s="1"/>
      <c r="M140" s="1"/>
      <c r="R140" s="1"/>
      <c r="S140" s="1" t="str">
        <f>S46</f>
        <v>Teuerungsausgleich Monat Mai 2025 gem. Landesindex der Konsumentenpreise (Basis Mai 93=100 Punkte)</v>
      </c>
      <c r="T140" s="1"/>
      <c r="U140" s="1"/>
      <c r="V140" s="1"/>
      <c r="W140" s="64"/>
      <c r="X140" s="1"/>
      <c r="Y140" s="1"/>
      <c r="Z140" s="1"/>
      <c r="AA140" s="1"/>
      <c r="AB140" s="1"/>
      <c r="AC140" s="56">
        <f>AC46</f>
        <v>122.86</v>
      </c>
      <c r="AD140" s="4"/>
    </row>
    <row r="141" spans="1:30" x14ac:dyDescent="0.3">
      <c r="A141" s="55"/>
      <c r="B141" s="56"/>
      <c r="C141" s="65"/>
      <c r="D141" s="1"/>
      <c r="E141" s="1"/>
      <c r="F141" s="1" t="s">
        <v>44</v>
      </c>
      <c r="G141" s="1"/>
      <c r="H141" s="1"/>
      <c r="I141" s="1"/>
      <c r="J141" s="1"/>
      <c r="K141" s="1"/>
      <c r="L141" s="1"/>
      <c r="M141" s="1"/>
      <c r="N141" s="64" t="s">
        <v>1</v>
      </c>
      <c r="P141" s="1"/>
      <c r="Q141" s="1"/>
      <c r="R141" s="1"/>
      <c r="Y141" s="66"/>
      <c r="Z141" s="66"/>
      <c r="AA141" s="66"/>
      <c r="AB141" s="66"/>
      <c r="AC141" s="66"/>
    </row>
  </sheetData>
  <mergeCells count="3">
    <mergeCell ref="T45:AC45"/>
    <mergeCell ref="T92:AC92"/>
    <mergeCell ref="T139:AC13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O141"/>
  <sheetViews>
    <sheetView workbookViewId="0">
      <selection activeCell="G23" sqref="G23"/>
    </sheetView>
  </sheetViews>
  <sheetFormatPr baseColWidth="10" defaultRowHeight="14.4" x14ac:dyDescent="0.3"/>
  <cols>
    <col min="1" max="1" width="2.296875" customWidth="1"/>
    <col min="2" max="2" width="6.69921875" hidden="1" customWidth="1"/>
    <col min="3" max="3" width="5.8984375" customWidth="1"/>
    <col min="4" max="5" width="6.69921875" style="6" hidden="1" customWidth="1"/>
    <col min="6" max="6" width="6.09765625" style="6" customWidth="1"/>
    <col min="7" max="8" width="6.19921875" bestFit="1" customWidth="1"/>
    <col min="9" max="29" width="6" customWidth="1"/>
    <col min="30" max="31" width="2.296875" customWidth="1"/>
    <col min="32" max="32" width="5.8984375" customWidth="1"/>
    <col min="33" max="33" width="10.19921875" customWidth="1"/>
    <col min="34" max="35" width="5.8984375" style="6" customWidth="1"/>
    <col min="36" max="36" width="7.296875" style="6" customWidth="1"/>
    <col min="37" max="37" width="11.19921875" style="6"/>
    <col min="38" max="38" width="2.296875" style="6" customWidth="1"/>
    <col min="39" max="41" width="5.8984375" style="6" customWidth="1"/>
    <col min="42" max="42" width="2.296875" customWidth="1"/>
  </cols>
  <sheetData>
    <row r="1" spans="1:41" x14ac:dyDescent="0.3">
      <c r="A1" s="2" t="s">
        <v>0</v>
      </c>
      <c r="B1" s="2"/>
      <c r="C1" s="2"/>
      <c r="D1" s="3"/>
      <c r="E1" s="3"/>
      <c r="F1" s="3"/>
      <c r="G1" s="2"/>
      <c r="H1" s="2"/>
      <c r="I1" s="2"/>
      <c r="J1" s="2"/>
      <c r="K1" s="2"/>
      <c r="L1" s="2"/>
      <c r="W1" s="4" t="s">
        <v>1</v>
      </c>
      <c r="Z1" s="5"/>
      <c r="AA1" s="5"/>
      <c r="AB1" s="5"/>
      <c r="AC1" s="132"/>
      <c r="AD1" s="132" t="s">
        <v>67</v>
      </c>
      <c r="AE1" s="6"/>
      <c r="AF1" s="6"/>
      <c r="AG1" s="6"/>
      <c r="AL1"/>
      <c r="AM1"/>
      <c r="AN1"/>
      <c r="AO1"/>
    </row>
    <row r="2" spans="1:41" ht="3.6" customHeight="1" x14ac:dyDescent="0.3">
      <c r="A2" s="2"/>
      <c r="B2" s="2"/>
      <c r="C2" s="2"/>
      <c r="D2" s="3"/>
      <c r="E2" s="3"/>
      <c r="F2" s="3"/>
      <c r="G2" s="2"/>
      <c r="H2" s="2"/>
      <c r="I2" s="2"/>
      <c r="J2" s="2"/>
      <c r="K2" s="2"/>
      <c r="L2" s="2"/>
    </row>
    <row r="3" spans="1:41" ht="18" customHeight="1" x14ac:dyDescent="0.3">
      <c r="A3" s="7" t="s">
        <v>68</v>
      </c>
      <c r="B3" s="2"/>
      <c r="C3" s="2"/>
      <c r="D3" s="3"/>
      <c r="E3" s="3"/>
      <c r="F3" s="3"/>
      <c r="G3" s="2"/>
      <c r="H3" s="2"/>
      <c r="I3" s="2"/>
      <c r="J3" s="2"/>
      <c r="K3" s="2"/>
      <c r="L3" s="2"/>
    </row>
    <row r="4" spans="1:41" ht="9" customHeight="1" x14ac:dyDescent="0.3">
      <c r="A4" s="2"/>
      <c r="B4" s="2"/>
      <c r="C4" s="2"/>
      <c r="D4" s="3"/>
      <c r="E4" s="3"/>
      <c r="F4" s="3"/>
      <c r="G4" s="2"/>
      <c r="H4" s="2"/>
      <c r="I4" s="2"/>
      <c r="J4" s="2"/>
      <c r="K4" s="2"/>
      <c r="L4" s="2"/>
    </row>
    <row r="5" spans="1:41" ht="12" customHeight="1" x14ac:dyDescent="0.3">
      <c r="A5" s="8" t="s">
        <v>69</v>
      </c>
      <c r="B5" s="2"/>
      <c r="C5" s="2"/>
      <c r="D5" s="3"/>
      <c r="E5" s="3"/>
      <c r="F5" s="3"/>
      <c r="G5" s="2"/>
      <c r="H5" s="2"/>
      <c r="I5" s="2"/>
      <c r="J5" s="2"/>
      <c r="K5" s="2"/>
      <c r="L5" s="2"/>
      <c r="AD5" s="6"/>
      <c r="AE5" s="6"/>
      <c r="AF5" s="6"/>
      <c r="AG5" s="6"/>
      <c r="AL5"/>
      <c r="AM5"/>
      <c r="AN5"/>
      <c r="AO5"/>
    </row>
    <row r="6" spans="1:41" ht="11.4" customHeight="1" x14ac:dyDescent="0.3">
      <c r="A6" s="9" t="s">
        <v>2</v>
      </c>
      <c r="B6" s="2"/>
      <c r="C6" s="2"/>
      <c r="D6" s="3"/>
      <c r="E6" s="10" t="s">
        <v>3</v>
      </c>
      <c r="F6" s="3"/>
      <c r="G6" s="2"/>
      <c r="H6" s="11"/>
      <c r="I6" s="2"/>
      <c r="J6" s="2"/>
      <c r="K6" s="2"/>
      <c r="L6" s="2"/>
    </row>
    <row r="7" spans="1:41" ht="9" customHeight="1" thickBot="1" x14ac:dyDescent="0.35"/>
    <row r="8" spans="1:41" ht="15" customHeight="1" x14ac:dyDescent="0.3">
      <c r="A8" s="12" t="s">
        <v>4</v>
      </c>
      <c r="B8" s="13"/>
      <c r="C8" s="14" t="s">
        <v>1</v>
      </c>
      <c r="D8" s="15"/>
      <c r="E8" s="15"/>
      <c r="F8" s="16" t="s">
        <v>5</v>
      </c>
      <c r="G8" s="17"/>
      <c r="H8" s="17"/>
      <c r="I8" s="14" t="s">
        <v>6</v>
      </c>
      <c r="J8" s="17"/>
      <c r="K8" s="17"/>
      <c r="L8" s="17"/>
      <c r="M8" s="17"/>
      <c r="N8" s="17"/>
      <c r="O8" s="17"/>
      <c r="P8" s="17"/>
      <c r="Q8" s="17"/>
      <c r="R8" s="17"/>
      <c r="S8" s="17"/>
      <c r="T8" s="17"/>
      <c r="U8" s="17"/>
      <c r="V8" s="17"/>
      <c r="W8" s="17"/>
      <c r="X8" s="17"/>
      <c r="Y8" s="17"/>
      <c r="Z8" s="18"/>
      <c r="AA8" s="18"/>
      <c r="AB8" s="18"/>
      <c r="AC8" s="19"/>
      <c r="AD8" s="20" t="s">
        <v>4</v>
      </c>
    </row>
    <row r="9" spans="1:41" x14ac:dyDescent="0.3">
      <c r="A9" s="21"/>
      <c r="B9" s="21"/>
      <c r="C9" s="21"/>
      <c r="D9" s="22"/>
      <c r="E9" s="22"/>
      <c r="F9" s="23" t="s">
        <v>7</v>
      </c>
      <c r="G9" s="24"/>
      <c r="H9" s="24"/>
      <c r="I9" s="21" t="s">
        <v>7</v>
      </c>
      <c r="J9" s="24"/>
      <c r="K9" s="24"/>
      <c r="L9" s="24"/>
      <c r="M9" s="24"/>
      <c r="N9" s="24"/>
      <c r="O9" s="24"/>
      <c r="P9" s="24"/>
      <c r="Q9" s="24"/>
      <c r="R9" s="24"/>
      <c r="S9" s="24"/>
      <c r="T9" s="25" t="s">
        <v>8</v>
      </c>
      <c r="U9" s="24"/>
      <c r="V9" s="25" t="s">
        <v>9</v>
      </c>
      <c r="W9" s="24"/>
      <c r="X9" s="24"/>
      <c r="Y9" s="24"/>
      <c r="Z9" s="26"/>
      <c r="AA9" s="26"/>
      <c r="AB9" s="26"/>
      <c r="AC9" s="27"/>
      <c r="AD9" s="28"/>
    </row>
    <row r="10" spans="1:41" x14ac:dyDescent="0.3">
      <c r="A10" s="29" t="s">
        <v>1</v>
      </c>
      <c r="B10" s="29" t="s">
        <v>10</v>
      </c>
      <c r="C10" s="29" t="s">
        <v>11</v>
      </c>
      <c r="D10" s="30" t="s">
        <v>12</v>
      </c>
      <c r="E10" s="31" t="s">
        <v>13</v>
      </c>
      <c r="F10" s="32" t="s">
        <v>14</v>
      </c>
      <c r="G10" s="33" t="s">
        <v>15</v>
      </c>
      <c r="H10" s="33" t="s">
        <v>16</v>
      </c>
      <c r="I10" s="29" t="s">
        <v>17</v>
      </c>
      <c r="J10" s="33" t="s">
        <v>18</v>
      </c>
      <c r="K10" s="33" t="s">
        <v>19</v>
      </c>
      <c r="L10" s="33" t="s">
        <v>20</v>
      </c>
      <c r="M10" s="33" t="s">
        <v>21</v>
      </c>
      <c r="N10" s="33" t="s">
        <v>22</v>
      </c>
      <c r="O10" s="33" t="s">
        <v>23</v>
      </c>
      <c r="P10" s="33" t="s">
        <v>24</v>
      </c>
      <c r="Q10" s="33" t="s">
        <v>25</v>
      </c>
      <c r="R10" s="33" t="s">
        <v>26</v>
      </c>
      <c r="S10" s="33" t="s">
        <v>27</v>
      </c>
      <c r="T10" s="33" t="s">
        <v>28</v>
      </c>
      <c r="U10" s="33" t="s">
        <v>29</v>
      </c>
      <c r="V10" s="33" t="s">
        <v>30</v>
      </c>
      <c r="W10" s="33" t="s">
        <v>31</v>
      </c>
      <c r="X10" s="33" t="s">
        <v>32</v>
      </c>
      <c r="Y10" s="34" t="s">
        <v>33</v>
      </c>
      <c r="Z10" s="35" t="s">
        <v>34</v>
      </c>
      <c r="AA10" s="35" t="s">
        <v>35</v>
      </c>
      <c r="AB10" s="35" t="s">
        <v>36</v>
      </c>
      <c r="AC10" s="35" t="s">
        <v>37</v>
      </c>
      <c r="AD10" s="36" t="s">
        <v>1</v>
      </c>
      <c r="AH10"/>
      <c r="AI10"/>
      <c r="AJ10"/>
      <c r="AK10"/>
      <c r="AL10"/>
      <c r="AM10"/>
      <c r="AN10"/>
      <c r="AO10"/>
    </row>
    <row r="11" spans="1:41" ht="5.4" customHeight="1" x14ac:dyDescent="0.3">
      <c r="A11" s="29"/>
      <c r="B11" s="37" t="s">
        <v>38</v>
      </c>
      <c r="C11" s="37"/>
      <c r="D11" s="30" t="s">
        <v>39</v>
      </c>
      <c r="E11" s="31"/>
      <c r="F11" s="32"/>
      <c r="G11" s="33"/>
      <c r="H11" s="33"/>
      <c r="I11" s="29"/>
      <c r="J11" s="33"/>
      <c r="K11" s="33"/>
      <c r="L11" s="33"/>
      <c r="M11" s="33"/>
      <c r="N11" s="33"/>
      <c r="O11" s="33"/>
      <c r="P11" s="33"/>
      <c r="Q11" s="33"/>
      <c r="R11" s="33"/>
      <c r="S11" s="33"/>
      <c r="T11" s="33"/>
      <c r="U11" s="33"/>
      <c r="V11" s="33"/>
      <c r="W11" s="33"/>
      <c r="X11" s="33"/>
      <c r="Y11" s="34"/>
      <c r="Z11" s="38"/>
      <c r="AA11" s="38"/>
      <c r="AB11" s="38"/>
      <c r="AC11" s="38"/>
      <c r="AD11" s="36"/>
      <c r="AH11"/>
      <c r="AI11"/>
      <c r="AJ11"/>
      <c r="AK11"/>
      <c r="AL11"/>
      <c r="AM11"/>
      <c r="AN11"/>
      <c r="AO11"/>
    </row>
    <row r="12" spans="1:41" ht="12" customHeight="1" x14ac:dyDescent="0.3">
      <c r="A12" s="39">
        <v>1</v>
      </c>
      <c r="B12" s="40">
        <v>30377</v>
      </c>
      <c r="C12" s="40">
        <v>29830</v>
      </c>
      <c r="D12" s="41">
        <f t="shared" ref="D12:E42" si="0">B12/12*13*$AC$44/100</f>
        <v>41163.130994916668</v>
      </c>
      <c r="E12" s="41">
        <f>C12/12*13*$AC$44/100</f>
        <v>40421.904650833334</v>
      </c>
      <c r="F12" s="117">
        <f>SUM(E12*0.895)</f>
        <v>36177.604662495833</v>
      </c>
      <c r="G12" s="118">
        <f>SUM(E12*0.93)</f>
        <v>37592.371325275002</v>
      </c>
      <c r="H12" s="118">
        <f>SUM(E12*0.965)</f>
        <v>39007.137988054164</v>
      </c>
      <c r="I12" s="119">
        <f>E12</f>
        <v>40421.904650833334</v>
      </c>
      <c r="J12" s="120">
        <f>SUM(E12*1.035)</f>
        <v>41836.671313612496</v>
      </c>
      <c r="K12" s="41">
        <f>SUM(E12*1.07)</f>
        <v>43251.437976391673</v>
      </c>
      <c r="L12" s="41">
        <f>SUM(E12*1.105)</f>
        <v>44666.204639170835</v>
      </c>
      <c r="M12" s="42">
        <f>SUM(E12*1.14)</f>
        <v>46080.971301949998</v>
      </c>
      <c r="N12" s="42">
        <f>SUM(E12*1.175)</f>
        <v>47495.737964729167</v>
      </c>
      <c r="O12" s="42">
        <f>SUM(E12*1.21)</f>
        <v>48910.50462750833</v>
      </c>
      <c r="P12" s="42">
        <f>SUM(E12*1.245)</f>
        <v>50325.271290287506</v>
      </c>
      <c r="Q12" s="41">
        <f>SUM(E12*1.28)</f>
        <v>51740.037953066669</v>
      </c>
      <c r="R12" s="41">
        <f>SUM(E12*1.315)</f>
        <v>53154.804615845831</v>
      </c>
      <c r="S12" s="41">
        <f>SUM(E12*1.35)</f>
        <v>54569.571278625008</v>
      </c>
      <c r="T12" s="41">
        <f>SUM(E12*1.375)</f>
        <v>55580.118894895837</v>
      </c>
      <c r="U12" s="41">
        <f>SUM(E12*1.4)</f>
        <v>56590.666511166666</v>
      </c>
      <c r="V12" s="41">
        <f>SUM(E12*1.4125)</f>
        <v>57095.940319302084</v>
      </c>
      <c r="W12" s="41">
        <f>SUM(E12*1.425)</f>
        <v>57601.214127437503</v>
      </c>
      <c r="X12" s="41">
        <f>SUM(E12*1.4375)</f>
        <v>58106.487935572921</v>
      </c>
      <c r="Y12" s="43">
        <f>SUM($E12*1.45)</f>
        <v>58611.761743708332</v>
      </c>
      <c r="Z12" s="44">
        <f>SUM($E12*1.4625)</f>
        <v>59117.03555184375</v>
      </c>
      <c r="AA12" s="44">
        <f>SUM($E12*1.475)</f>
        <v>59622.309359979168</v>
      </c>
      <c r="AB12" s="44">
        <f>SUM($E12*1.4875)</f>
        <v>60127.583168114586</v>
      </c>
      <c r="AC12" s="44">
        <f>SUM($E12*1.5)</f>
        <v>60632.856976249997</v>
      </c>
      <c r="AD12" s="45">
        <v>1</v>
      </c>
      <c r="AH12"/>
      <c r="AI12"/>
      <c r="AJ12"/>
      <c r="AK12"/>
      <c r="AL12"/>
      <c r="AM12"/>
      <c r="AN12"/>
      <c r="AO12"/>
    </row>
    <row r="13" spans="1:41" ht="12" customHeight="1" x14ac:dyDescent="0.3">
      <c r="A13" s="46">
        <v>2</v>
      </c>
      <c r="B13" s="40">
        <v>31385</v>
      </c>
      <c r="C13" s="40">
        <v>30820</v>
      </c>
      <c r="D13" s="41">
        <f t="shared" si="0"/>
        <v>42529.047182916664</v>
      </c>
      <c r="E13" s="41">
        <f t="shared" si="0"/>
        <v>41763.429478333339</v>
      </c>
      <c r="F13" s="117">
        <f t="shared" ref="F13:F42" si="1">SUM(E13*0.895)</f>
        <v>37378.269383108338</v>
      </c>
      <c r="G13" s="118">
        <f t="shared" ref="G13:G41" si="2">SUM(E13*0.93)</f>
        <v>38839.98941485001</v>
      </c>
      <c r="H13" s="118">
        <f t="shared" ref="H13:H41" si="3">SUM(E13*0.965)</f>
        <v>40301.709446591674</v>
      </c>
      <c r="I13" s="121">
        <f t="shared" ref="I13:I41" si="4">E13</f>
        <v>41763.429478333339</v>
      </c>
      <c r="J13" s="41">
        <f t="shared" ref="J13:J41" si="5">SUM(E13*1.035)</f>
        <v>43225.149510075003</v>
      </c>
      <c r="K13" s="41">
        <f t="shared" ref="K13:K41" si="6">SUM(E13*1.07)</f>
        <v>44686.869541816675</v>
      </c>
      <c r="L13" s="42">
        <f t="shared" ref="L13:L41" si="7">SUM(E13*1.105)</f>
        <v>46148.58957355834</v>
      </c>
      <c r="M13" s="42">
        <f t="shared" ref="M13:M41" si="8">SUM(E13*1.14)</f>
        <v>47610.309605300004</v>
      </c>
      <c r="N13" s="42">
        <f t="shared" ref="N13:N41" si="9">SUM(E13*1.175)</f>
        <v>49072.029637041676</v>
      </c>
      <c r="O13" s="42">
        <f t="shared" ref="O13:O41" si="10">SUM(E13*1.21)</f>
        <v>50533.749668783341</v>
      </c>
      <c r="P13" s="42">
        <f t="shared" ref="P13:P41" si="11">SUM(E13*1.245)</f>
        <v>51995.469700525013</v>
      </c>
      <c r="Q13" s="41">
        <f t="shared" ref="Q13:Q41" si="12">SUM(E13*1.28)</f>
        <v>53457.189732266677</v>
      </c>
      <c r="R13" s="41">
        <f t="shared" ref="R13:R41" si="13">SUM(E13*1.315)</f>
        <v>54918.909764008342</v>
      </c>
      <c r="S13" s="41">
        <f t="shared" ref="S13:S41" si="14">SUM(E13*1.35)</f>
        <v>56380.629795750014</v>
      </c>
      <c r="T13" s="41">
        <f t="shared" ref="T13:T41" si="15">SUM(E13*1.375)</f>
        <v>57424.715532708338</v>
      </c>
      <c r="U13" s="41">
        <f>SUM(E13*1.4)</f>
        <v>58468.80126966667</v>
      </c>
      <c r="V13" s="41">
        <f t="shared" ref="V13:V42" si="16">SUM(E13*1.4125)</f>
        <v>58990.844138145847</v>
      </c>
      <c r="W13" s="41">
        <f t="shared" ref="W13:W42" si="17">SUM(E13*1.425)</f>
        <v>59512.887006625009</v>
      </c>
      <c r="X13" s="41">
        <f t="shared" ref="X13:X42" si="18">SUM(E13*1.4375)</f>
        <v>60034.929875104172</v>
      </c>
      <c r="Y13" s="43">
        <f t="shared" ref="Y13:Y42" si="19">SUM($E13*1.45)</f>
        <v>60556.972743583341</v>
      </c>
      <c r="Z13" s="44">
        <f t="shared" ref="Z13:Z42" si="20">SUM($E13*1.4625)</f>
        <v>61079.015612062503</v>
      </c>
      <c r="AA13" s="44">
        <f t="shared" ref="AA13:AA42" si="21">SUM($E13*1.475)</f>
        <v>61601.05848054168</v>
      </c>
      <c r="AB13" s="44">
        <f t="shared" ref="AB13:AB42" si="22">SUM($E13*1.4875)</f>
        <v>62123.101349020842</v>
      </c>
      <c r="AC13" s="44">
        <f t="shared" ref="AC13:AC42" si="23">SUM($E13*1.5)</f>
        <v>62645.144217500012</v>
      </c>
      <c r="AD13" s="45">
        <v>2</v>
      </c>
      <c r="AH13"/>
      <c r="AI13"/>
      <c r="AJ13"/>
      <c r="AK13"/>
      <c r="AL13"/>
      <c r="AM13"/>
      <c r="AN13"/>
      <c r="AO13"/>
    </row>
    <row r="14" spans="1:41" ht="12" customHeight="1" x14ac:dyDescent="0.3">
      <c r="A14" s="46">
        <v>3</v>
      </c>
      <c r="B14" s="40">
        <v>32502</v>
      </c>
      <c r="C14" s="40">
        <v>31917</v>
      </c>
      <c r="D14" s="41">
        <f t="shared" si="0"/>
        <v>44042.666609500004</v>
      </c>
      <c r="E14" s="41">
        <f t="shared" si="0"/>
        <v>43249.947393249997</v>
      </c>
      <c r="F14" s="117">
        <f t="shared" si="1"/>
        <v>38708.702916958748</v>
      </c>
      <c r="G14" s="118">
        <f t="shared" si="2"/>
        <v>40222.4510757225</v>
      </c>
      <c r="H14" s="120">
        <f t="shared" si="3"/>
        <v>41736.199234486245</v>
      </c>
      <c r="I14" s="40">
        <f t="shared" si="4"/>
        <v>43249.947393249997</v>
      </c>
      <c r="J14" s="41">
        <f t="shared" si="5"/>
        <v>44763.695552013742</v>
      </c>
      <c r="K14" s="42">
        <f t="shared" si="6"/>
        <v>46277.443710777501</v>
      </c>
      <c r="L14" s="42">
        <f t="shared" si="7"/>
        <v>47791.191869541246</v>
      </c>
      <c r="M14" s="42">
        <f t="shared" si="8"/>
        <v>49304.940028304991</v>
      </c>
      <c r="N14" s="42">
        <f t="shared" si="9"/>
        <v>50818.68818706875</v>
      </c>
      <c r="O14" s="42">
        <f t="shared" si="10"/>
        <v>52332.436345832495</v>
      </c>
      <c r="P14" s="42">
        <f t="shared" si="11"/>
        <v>53846.184504596247</v>
      </c>
      <c r="Q14" s="41">
        <f t="shared" si="12"/>
        <v>55359.932663359999</v>
      </c>
      <c r="R14" s="41">
        <f t="shared" si="13"/>
        <v>56873.680822123744</v>
      </c>
      <c r="S14" s="41">
        <f t="shared" si="14"/>
        <v>58387.428980887496</v>
      </c>
      <c r="T14" s="41">
        <f t="shared" si="15"/>
        <v>59468.677665718744</v>
      </c>
      <c r="U14" s="41">
        <f t="shared" ref="U14:U41" si="24">SUM(E14*1.4)</f>
        <v>60549.926350549991</v>
      </c>
      <c r="V14" s="41">
        <f t="shared" si="16"/>
        <v>61090.550692965626</v>
      </c>
      <c r="W14" s="41">
        <f t="shared" si="17"/>
        <v>61631.175035381246</v>
      </c>
      <c r="X14" s="41">
        <f t="shared" si="18"/>
        <v>62171.799377796873</v>
      </c>
      <c r="Y14" s="43">
        <f t="shared" si="19"/>
        <v>62712.423720212493</v>
      </c>
      <c r="Z14" s="44">
        <f t="shared" si="20"/>
        <v>63253.048062628113</v>
      </c>
      <c r="AA14" s="44">
        <f t="shared" si="21"/>
        <v>63793.672405043748</v>
      </c>
      <c r="AB14" s="44">
        <f t="shared" si="22"/>
        <v>64334.296747459375</v>
      </c>
      <c r="AC14" s="44">
        <f t="shared" si="23"/>
        <v>64874.921089874995</v>
      </c>
      <c r="AD14" s="45">
        <v>3</v>
      </c>
      <c r="AH14"/>
      <c r="AI14"/>
      <c r="AJ14"/>
      <c r="AK14"/>
      <c r="AL14"/>
      <c r="AM14"/>
      <c r="AN14"/>
      <c r="AO14"/>
    </row>
    <row r="15" spans="1:41" ht="12" customHeight="1" x14ac:dyDescent="0.3">
      <c r="A15" s="46">
        <v>4</v>
      </c>
      <c r="B15" s="40">
        <v>33730</v>
      </c>
      <c r="C15" s="40">
        <v>33123</v>
      </c>
      <c r="D15" s="41">
        <f t="shared" si="0"/>
        <v>45706.699425833336</v>
      </c>
      <c r="E15" s="41">
        <f t="shared" si="0"/>
        <v>44884.168546749999</v>
      </c>
      <c r="F15" s="117">
        <f t="shared" si="1"/>
        <v>40171.330849341248</v>
      </c>
      <c r="G15" s="120">
        <f t="shared" si="2"/>
        <v>41742.276748477503</v>
      </c>
      <c r="H15" s="41">
        <f t="shared" si="3"/>
        <v>43313.222647613751</v>
      </c>
      <c r="I15" s="40">
        <f t="shared" si="4"/>
        <v>44884.168546749999</v>
      </c>
      <c r="J15" s="42">
        <f t="shared" si="5"/>
        <v>46455.114445886247</v>
      </c>
      <c r="K15" s="42">
        <f t="shared" si="6"/>
        <v>48026.060345022503</v>
      </c>
      <c r="L15" s="42">
        <f t="shared" si="7"/>
        <v>49597.006244158751</v>
      </c>
      <c r="M15" s="42">
        <f t="shared" si="8"/>
        <v>51167.952143294991</v>
      </c>
      <c r="N15" s="42">
        <f t="shared" si="9"/>
        <v>52738.898042431254</v>
      </c>
      <c r="O15" s="42">
        <f t="shared" si="10"/>
        <v>54309.843941567495</v>
      </c>
      <c r="P15" s="42">
        <f t="shared" si="11"/>
        <v>55880.789840703757</v>
      </c>
      <c r="Q15" s="41">
        <f t="shared" si="12"/>
        <v>57451.735739839998</v>
      </c>
      <c r="R15" s="41">
        <f t="shared" si="13"/>
        <v>59022.681638976246</v>
      </c>
      <c r="S15" s="41">
        <f t="shared" si="14"/>
        <v>60593.627538112501</v>
      </c>
      <c r="T15" s="41">
        <f t="shared" si="15"/>
        <v>61715.731751781248</v>
      </c>
      <c r="U15" s="41">
        <f t="shared" si="24"/>
        <v>62837.835965449995</v>
      </c>
      <c r="V15" s="41">
        <f t="shared" si="16"/>
        <v>63398.888072284375</v>
      </c>
      <c r="W15" s="41">
        <f t="shared" si="17"/>
        <v>63959.940179118748</v>
      </c>
      <c r="X15" s="41">
        <f t="shared" si="18"/>
        <v>64520.992285953122</v>
      </c>
      <c r="Y15" s="43">
        <f t="shared" si="19"/>
        <v>65082.044392787495</v>
      </c>
      <c r="Z15" s="44">
        <f t="shared" si="20"/>
        <v>65643.096499621868</v>
      </c>
      <c r="AA15" s="44">
        <f t="shared" si="21"/>
        <v>66204.148606456249</v>
      </c>
      <c r="AB15" s="44">
        <f t="shared" si="22"/>
        <v>66765.200713290629</v>
      </c>
      <c r="AC15" s="44">
        <f t="shared" si="23"/>
        <v>67326.252820124995</v>
      </c>
      <c r="AD15" s="45">
        <v>4</v>
      </c>
      <c r="AH15"/>
      <c r="AI15"/>
      <c r="AJ15"/>
      <c r="AK15"/>
      <c r="AL15"/>
      <c r="AM15"/>
      <c r="AN15"/>
      <c r="AO15"/>
    </row>
    <row r="16" spans="1:41" ht="12" customHeight="1" x14ac:dyDescent="0.3">
      <c r="A16" s="46">
        <v>5</v>
      </c>
      <c r="B16" s="40">
        <v>35073</v>
      </c>
      <c r="C16" s="40">
        <v>34442</v>
      </c>
      <c r="D16" s="41">
        <f t="shared" si="0"/>
        <v>47526.56593425</v>
      </c>
      <c r="E16" s="41">
        <f t="shared" si="0"/>
        <v>46671.513241166671</v>
      </c>
      <c r="F16" s="119">
        <f t="shared" si="1"/>
        <v>41771.004350844174</v>
      </c>
      <c r="G16" s="41">
        <f t="shared" si="2"/>
        <v>43404.507314285009</v>
      </c>
      <c r="H16" s="41">
        <f t="shared" si="3"/>
        <v>45038.010277725836</v>
      </c>
      <c r="I16" s="47">
        <f t="shared" si="4"/>
        <v>46671.513241166671</v>
      </c>
      <c r="J16" s="42">
        <f t="shared" si="5"/>
        <v>48305.016204607498</v>
      </c>
      <c r="K16" s="42">
        <f t="shared" si="6"/>
        <v>49938.51916804834</v>
      </c>
      <c r="L16" s="42">
        <f t="shared" si="7"/>
        <v>51572.022131489168</v>
      </c>
      <c r="M16" s="42">
        <f t="shared" si="8"/>
        <v>53205.525094930003</v>
      </c>
      <c r="N16" s="42">
        <f t="shared" si="9"/>
        <v>54839.028058370837</v>
      </c>
      <c r="O16" s="42">
        <f t="shared" si="10"/>
        <v>56472.531021811672</v>
      </c>
      <c r="P16" s="42">
        <f t="shared" si="11"/>
        <v>58106.033985252507</v>
      </c>
      <c r="Q16" s="41">
        <f t="shared" si="12"/>
        <v>59739.536948693341</v>
      </c>
      <c r="R16" s="41">
        <f t="shared" si="13"/>
        <v>61373.039912134169</v>
      </c>
      <c r="S16" s="41">
        <f t="shared" si="14"/>
        <v>63006.542875575011</v>
      </c>
      <c r="T16" s="41">
        <f t="shared" si="15"/>
        <v>64173.330706604174</v>
      </c>
      <c r="U16" s="41">
        <f t="shared" si="24"/>
        <v>65340.118537633338</v>
      </c>
      <c r="V16" s="41">
        <f t="shared" si="16"/>
        <v>65923.512453147923</v>
      </c>
      <c r="W16" s="41">
        <f t="shared" si="17"/>
        <v>66506.906368662501</v>
      </c>
      <c r="X16" s="41">
        <f t="shared" si="18"/>
        <v>67090.300284177094</v>
      </c>
      <c r="Y16" s="43">
        <f t="shared" si="19"/>
        <v>67673.694199691672</v>
      </c>
      <c r="Z16" s="44">
        <f t="shared" si="20"/>
        <v>68257.08811520625</v>
      </c>
      <c r="AA16" s="44">
        <f t="shared" si="21"/>
        <v>68840.482030720843</v>
      </c>
      <c r="AB16" s="44">
        <f t="shared" si="22"/>
        <v>69423.875946235421</v>
      </c>
      <c r="AC16" s="44">
        <f t="shared" si="23"/>
        <v>70007.269861750014</v>
      </c>
      <c r="AD16" s="45">
        <v>5</v>
      </c>
      <c r="AH16"/>
      <c r="AI16"/>
      <c r="AJ16"/>
      <c r="AK16"/>
      <c r="AL16"/>
      <c r="AM16"/>
      <c r="AN16"/>
      <c r="AO16"/>
    </row>
    <row r="17" spans="1:41" ht="12" customHeight="1" x14ac:dyDescent="0.3">
      <c r="A17" s="46">
        <v>6</v>
      </c>
      <c r="B17" s="40">
        <v>36516</v>
      </c>
      <c r="C17" s="40">
        <v>35859</v>
      </c>
      <c r="D17" s="41">
        <f t="shared" si="0"/>
        <v>49481.940000999995</v>
      </c>
      <c r="E17" s="41">
        <f t="shared" si="0"/>
        <v>48591.655342749997</v>
      </c>
      <c r="F17" s="40">
        <f t="shared" si="1"/>
        <v>43489.531531761248</v>
      </c>
      <c r="G17" s="41">
        <f t="shared" si="2"/>
        <v>45190.2394687575</v>
      </c>
      <c r="H17" s="42">
        <f t="shared" si="3"/>
        <v>46890.947405753745</v>
      </c>
      <c r="I17" s="47">
        <f t="shared" si="4"/>
        <v>48591.655342749997</v>
      </c>
      <c r="J17" s="42">
        <f t="shared" si="5"/>
        <v>50292.363279746241</v>
      </c>
      <c r="K17" s="42">
        <f t="shared" si="6"/>
        <v>51993.071216742501</v>
      </c>
      <c r="L17" s="42">
        <f t="shared" si="7"/>
        <v>53693.779153738746</v>
      </c>
      <c r="M17" s="42">
        <f>SUM(E17*1.14)</f>
        <v>55394.48709073499</v>
      </c>
      <c r="N17" s="42">
        <f t="shared" si="9"/>
        <v>57095.19502773125</v>
      </c>
      <c r="O17" s="42">
        <f t="shared" si="10"/>
        <v>58795.902964727495</v>
      </c>
      <c r="P17" s="42">
        <f t="shared" si="11"/>
        <v>60496.610901723754</v>
      </c>
      <c r="Q17" s="41">
        <f t="shared" si="12"/>
        <v>62197.318838719999</v>
      </c>
      <c r="R17" s="41">
        <f t="shared" si="13"/>
        <v>63898.026775716244</v>
      </c>
      <c r="S17" s="41">
        <f t="shared" si="14"/>
        <v>65598.734712712496</v>
      </c>
      <c r="T17" s="41">
        <f t="shared" si="15"/>
        <v>66813.526096281246</v>
      </c>
      <c r="U17" s="41">
        <f t="shared" si="24"/>
        <v>68028.317479849997</v>
      </c>
      <c r="V17" s="41">
        <f t="shared" si="16"/>
        <v>68635.713171634372</v>
      </c>
      <c r="W17" s="41">
        <f t="shared" si="17"/>
        <v>69243.108863418747</v>
      </c>
      <c r="X17" s="41">
        <f t="shared" si="18"/>
        <v>69850.504555203122</v>
      </c>
      <c r="Y17" s="43">
        <f t="shared" si="19"/>
        <v>70457.900246987498</v>
      </c>
      <c r="Z17" s="44">
        <f t="shared" si="20"/>
        <v>71065.295938771873</v>
      </c>
      <c r="AA17" s="44">
        <f t="shared" si="21"/>
        <v>71672.691630556248</v>
      </c>
      <c r="AB17" s="44">
        <f t="shared" si="22"/>
        <v>72280.087322340623</v>
      </c>
      <c r="AC17" s="44">
        <f t="shared" si="23"/>
        <v>72887.483014124999</v>
      </c>
      <c r="AD17" s="45">
        <v>6</v>
      </c>
      <c r="AH17"/>
      <c r="AI17"/>
      <c r="AJ17"/>
      <c r="AK17"/>
      <c r="AL17"/>
      <c r="AM17"/>
      <c r="AN17"/>
      <c r="AO17"/>
    </row>
    <row r="18" spans="1:41" ht="12" customHeight="1" x14ac:dyDescent="0.3">
      <c r="A18" s="46">
        <v>7</v>
      </c>
      <c r="B18" s="40">
        <v>38119</v>
      </c>
      <c r="C18" s="40">
        <v>37433</v>
      </c>
      <c r="D18" s="41">
        <f t="shared" si="0"/>
        <v>51654.126161083339</v>
      </c>
      <c r="E18" s="41">
        <f t="shared" si="0"/>
        <v>50724.544310916659</v>
      </c>
      <c r="F18" s="40">
        <f t="shared" si="1"/>
        <v>45398.46715827041</v>
      </c>
      <c r="G18" s="42">
        <f t="shared" si="2"/>
        <v>47173.826209152496</v>
      </c>
      <c r="H18" s="42">
        <f t="shared" si="3"/>
        <v>48949.185260034574</v>
      </c>
      <c r="I18" s="47">
        <f t="shared" si="4"/>
        <v>50724.544310916659</v>
      </c>
      <c r="J18" s="42">
        <f t="shared" si="5"/>
        <v>52499.903361798737</v>
      </c>
      <c r="K18" s="42">
        <f t="shared" si="6"/>
        <v>54275.26241268083</v>
      </c>
      <c r="L18" s="42">
        <f t="shared" si="7"/>
        <v>56050.621463562908</v>
      </c>
      <c r="M18" s="42">
        <f t="shared" si="8"/>
        <v>57825.980514444986</v>
      </c>
      <c r="N18" s="42">
        <f t="shared" si="9"/>
        <v>59601.339565327078</v>
      </c>
      <c r="O18" s="42">
        <f t="shared" si="10"/>
        <v>61376.698616209156</v>
      </c>
      <c r="P18" s="42">
        <f t="shared" si="11"/>
        <v>63152.057667091249</v>
      </c>
      <c r="Q18" s="41">
        <f t="shared" si="12"/>
        <v>64927.416717973327</v>
      </c>
      <c r="R18" s="41">
        <f t="shared" si="13"/>
        <v>66702.775768855397</v>
      </c>
      <c r="S18" s="41">
        <f t="shared" si="14"/>
        <v>68478.13481973749</v>
      </c>
      <c r="T18" s="41">
        <f t="shared" si="15"/>
        <v>69746.248427510407</v>
      </c>
      <c r="U18" s="41">
        <f t="shared" si="24"/>
        <v>71014.362035283324</v>
      </c>
      <c r="V18" s="41">
        <f t="shared" si="16"/>
        <v>71648.418839169783</v>
      </c>
      <c r="W18" s="41">
        <f t="shared" si="17"/>
        <v>72282.475643056241</v>
      </c>
      <c r="X18" s="41">
        <f t="shared" si="18"/>
        <v>72916.5324469427</v>
      </c>
      <c r="Y18" s="43">
        <f t="shared" si="19"/>
        <v>73550.589250829158</v>
      </c>
      <c r="Z18" s="44">
        <f t="shared" si="20"/>
        <v>74184.646054715602</v>
      </c>
      <c r="AA18" s="44">
        <f t="shared" si="21"/>
        <v>74818.702858602075</v>
      </c>
      <c r="AB18" s="44">
        <f t="shared" si="22"/>
        <v>75452.759662488534</v>
      </c>
      <c r="AC18" s="44">
        <f t="shared" si="23"/>
        <v>76086.816466374992</v>
      </c>
      <c r="AD18" s="45">
        <v>7</v>
      </c>
      <c r="AH18"/>
      <c r="AI18"/>
      <c r="AJ18"/>
      <c r="AK18"/>
      <c r="AL18"/>
      <c r="AM18"/>
      <c r="AN18"/>
      <c r="AO18"/>
    </row>
    <row r="19" spans="1:41" ht="12" customHeight="1" x14ac:dyDescent="0.3">
      <c r="A19" s="46">
        <v>8</v>
      </c>
      <c r="B19" s="40">
        <v>39827</v>
      </c>
      <c r="C19" s="40">
        <v>39110</v>
      </c>
      <c r="D19" s="41">
        <f t="shared" si="0"/>
        <v>53968.595257416666</v>
      </c>
      <c r="E19" s="41">
        <f t="shared" si="0"/>
        <v>52997.006064166657</v>
      </c>
      <c r="F19" s="47">
        <f t="shared" si="1"/>
        <v>47432.320427429157</v>
      </c>
      <c r="G19" s="42">
        <f t="shared" si="2"/>
        <v>49287.215639674992</v>
      </c>
      <c r="H19" s="42">
        <f t="shared" si="3"/>
        <v>51142.110851920821</v>
      </c>
      <c r="I19" s="47">
        <f t="shared" si="4"/>
        <v>52997.006064166657</v>
      </c>
      <c r="J19" s="42">
        <f t="shared" si="5"/>
        <v>54851.901276412485</v>
      </c>
      <c r="K19" s="42">
        <f t="shared" si="6"/>
        <v>56706.796488658329</v>
      </c>
      <c r="L19" s="42">
        <f t="shared" si="7"/>
        <v>58561.691700904157</v>
      </c>
      <c r="M19" s="42">
        <f t="shared" si="8"/>
        <v>60416.586913149986</v>
      </c>
      <c r="N19" s="42">
        <f t="shared" si="9"/>
        <v>62271.482125395822</v>
      </c>
      <c r="O19" s="42">
        <f t="shared" si="10"/>
        <v>64126.37733764165</v>
      </c>
      <c r="P19" s="42">
        <f t="shared" si="11"/>
        <v>65981.272549887493</v>
      </c>
      <c r="Q19" s="41">
        <f t="shared" si="12"/>
        <v>67836.167762133322</v>
      </c>
      <c r="R19" s="41">
        <f t="shared" si="13"/>
        <v>69691.062974379151</v>
      </c>
      <c r="S19" s="41">
        <f t="shared" si="14"/>
        <v>71545.958186624994</v>
      </c>
      <c r="T19" s="41">
        <f t="shared" si="15"/>
        <v>72870.883338229149</v>
      </c>
      <c r="U19" s="41">
        <f t="shared" si="24"/>
        <v>74195.808489833318</v>
      </c>
      <c r="V19" s="41">
        <f t="shared" si="16"/>
        <v>74858.271065635403</v>
      </c>
      <c r="W19" s="41">
        <f t="shared" si="17"/>
        <v>75520.733641437488</v>
      </c>
      <c r="X19" s="41">
        <f t="shared" si="18"/>
        <v>76183.196217239572</v>
      </c>
      <c r="Y19" s="43">
        <f t="shared" si="19"/>
        <v>76845.658793041657</v>
      </c>
      <c r="Z19" s="44">
        <f t="shared" si="20"/>
        <v>77508.121368843727</v>
      </c>
      <c r="AA19" s="44">
        <f t="shared" si="21"/>
        <v>78170.583944645827</v>
      </c>
      <c r="AB19" s="44">
        <f t="shared" si="22"/>
        <v>78833.046520447911</v>
      </c>
      <c r="AC19" s="44">
        <f t="shared" si="23"/>
        <v>79495.509096249982</v>
      </c>
      <c r="AD19" s="45">
        <v>8</v>
      </c>
      <c r="AH19"/>
      <c r="AI19"/>
      <c r="AJ19"/>
      <c r="AK19"/>
      <c r="AL19"/>
      <c r="AM19"/>
      <c r="AN19"/>
      <c r="AO19"/>
    </row>
    <row r="20" spans="1:41" ht="12" customHeight="1" x14ac:dyDescent="0.3">
      <c r="A20" s="46">
        <v>9</v>
      </c>
      <c r="B20" s="40">
        <v>41663</v>
      </c>
      <c r="C20" s="40">
        <v>40913</v>
      </c>
      <c r="D20" s="41">
        <f t="shared" si="0"/>
        <v>56456.51402841667</v>
      </c>
      <c r="E20" s="41">
        <f t="shared" si="0"/>
        <v>55440.207340916662</v>
      </c>
      <c r="F20" s="40">
        <f t="shared" si="1"/>
        <v>49618.985570120414</v>
      </c>
      <c r="G20" s="41">
        <f t="shared" si="2"/>
        <v>51559.392827052499</v>
      </c>
      <c r="H20" s="41">
        <f t="shared" si="3"/>
        <v>53499.800083984577</v>
      </c>
      <c r="I20" s="40">
        <f t="shared" si="4"/>
        <v>55440.207340916662</v>
      </c>
      <c r="J20" s="41">
        <f t="shared" si="5"/>
        <v>57380.61459784874</v>
      </c>
      <c r="K20" s="41">
        <f t="shared" si="6"/>
        <v>59321.021854780833</v>
      </c>
      <c r="L20" s="41">
        <f t="shared" si="7"/>
        <v>61261.429111712911</v>
      </c>
      <c r="M20" s="41">
        <f t="shared" si="8"/>
        <v>63201.836368644988</v>
      </c>
      <c r="N20" s="41">
        <f t="shared" si="9"/>
        <v>65142.243625577081</v>
      </c>
      <c r="O20" s="41">
        <f t="shared" si="10"/>
        <v>67082.650882509159</v>
      </c>
      <c r="P20" s="41">
        <f t="shared" si="11"/>
        <v>69023.058139441244</v>
      </c>
      <c r="Q20" s="41">
        <f t="shared" si="12"/>
        <v>70963.465396373329</v>
      </c>
      <c r="R20" s="41">
        <f t="shared" si="13"/>
        <v>72903.872653305414</v>
      </c>
      <c r="S20" s="41">
        <f t="shared" si="14"/>
        <v>74844.279910237499</v>
      </c>
      <c r="T20" s="41">
        <f t="shared" si="15"/>
        <v>76230.285093760409</v>
      </c>
      <c r="U20" s="41">
        <f t="shared" si="24"/>
        <v>77616.290277283319</v>
      </c>
      <c r="V20" s="41">
        <f t="shared" si="16"/>
        <v>78309.292869044788</v>
      </c>
      <c r="W20" s="41">
        <f t="shared" si="17"/>
        <v>79002.295460806243</v>
      </c>
      <c r="X20" s="41">
        <f t="shared" si="18"/>
        <v>79695.298052567698</v>
      </c>
      <c r="Y20" s="43">
        <f t="shared" si="19"/>
        <v>80388.300644329152</v>
      </c>
      <c r="Z20" s="44">
        <f t="shared" si="20"/>
        <v>81081.303236090607</v>
      </c>
      <c r="AA20" s="44">
        <f t="shared" si="21"/>
        <v>81774.305827852077</v>
      </c>
      <c r="AB20" s="44">
        <f t="shared" si="22"/>
        <v>82467.308419613531</v>
      </c>
      <c r="AC20" s="44">
        <f t="shared" si="23"/>
        <v>83160.311011374986</v>
      </c>
      <c r="AD20" s="45">
        <v>9</v>
      </c>
      <c r="AH20"/>
      <c r="AI20"/>
      <c r="AJ20"/>
      <c r="AK20"/>
      <c r="AL20"/>
      <c r="AM20"/>
      <c r="AN20"/>
      <c r="AO20"/>
    </row>
    <row r="21" spans="1:41" ht="12" customHeight="1" x14ac:dyDescent="0.3">
      <c r="A21" s="46">
        <v>10</v>
      </c>
      <c r="B21" s="40">
        <v>43630</v>
      </c>
      <c r="C21" s="40">
        <v>42845</v>
      </c>
      <c r="D21" s="41">
        <f t="shared" si="0"/>
        <v>59121.947700833334</v>
      </c>
      <c r="E21" s="41">
        <f t="shared" si="0"/>
        <v>58058.213367916665</v>
      </c>
      <c r="F21" s="40">
        <f t="shared" si="1"/>
        <v>51962.100964285419</v>
      </c>
      <c r="G21" s="41">
        <f t="shared" si="2"/>
        <v>53994.138432162501</v>
      </c>
      <c r="H21" s="41">
        <f t="shared" si="3"/>
        <v>56026.175900039583</v>
      </c>
      <c r="I21" s="40">
        <f t="shared" si="4"/>
        <v>58058.213367916665</v>
      </c>
      <c r="J21" s="41">
        <f t="shared" si="5"/>
        <v>60090.250835793748</v>
      </c>
      <c r="K21" s="41">
        <f t="shared" si="6"/>
        <v>62122.288303670837</v>
      </c>
      <c r="L21" s="41">
        <f t="shared" si="7"/>
        <v>64154.325771547912</v>
      </c>
      <c r="M21" s="41">
        <f t="shared" si="8"/>
        <v>66186.363239424987</v>
      </c>
      <c r="N21" s="41">
        <f t="shared" si="9"/>
        <v>68218.400707302091</v>
      </c>
      <c r="O21" s="41">
        <f t="shared" si="10"/>
        <v>70250.438175179166</v>
      </c>
      <c r="P21" s="41">
        <f t="shared" si="11"/>
        <v>72282.475643056256</v>
      </c>
      <c r="Q21" s="41">
        <f t="shared" si="12"/>
        <v>74314.513110933331</v>
      </c>
      <c r="R21" s="41">
        <f t="shared" si="13"/>
        <v>76346.550578810406</v>
      </c>
      <c r="S21" s="41">
        <f t="shared" si="14"/>
        <v>78378.58804668751</v>
      </c>
      <c r="T21" s="41">
        <f t="shared" si="15"/>
        <v>79830.043380885414</v>
      </c>
      <c r="U21" s="41">
        <f t="shared" si="24"/>
        <v>81281.498715083333</v>
      </c>
      <c r="V21" s="41">
        <f t="shared" si="16"/>
        <v>82007.2263821823</v>
      </c>
      <c r="W21" s="41">
        <f t="shared" si="17"/>
        <v>82732.954049281252</v>
      </c>
      <c r="X21" s="41">
        <f t="shared" si="18"/>
        <v>83458.681716380204</v>
      </c>
      <c r="Y21" s="43">
        <f t="shared" si="19"/>
        <v>84184.409383479157</v>
      </c>
      <c r="Z21" s="44">
        <f t="shared" si="20"/>
        <v>84910.137050578123</v>
      </c>
      <c r="AA21" s="44">
        <f t="shared" si="21"/>
        <v>85635.86471767709</v>
      </c>
      <c r="AB21" s="44">
        <f t="shared" si="22"/>
        <v>86361.592384776042</v>
      </c>
      <c r="AC21" s="44">
        <f t="shared" si="23"/>
        <v>87087.320051874995</v>
      </c>
      <c r="AD21" s="45">
        <v>10</v>
      </c>
      <c r="AH21"/>
      <c r="AI21"/>
      <c r="AJ21"/>
      <c r="AK21"/>
      <c r="AL21"/>
      <c r="AM21"/>
      <c r="AN21"/>
      <c r="AO21"/>
    </row>
    <row r="22" spans="1:41" ht="12" customHeight="1" x14ac:dyDescent="0.3">
      <c r="A22" s="46">
        <v>11</v>
      </c>
      <c r="B22" s="40">
        <v>45731</v>
      </c>
      <c r="C22" s="40">
        <v>44908</v>
      </c>
      <c r="D22" s="41">
        <f t="shared" si="0"/>
        <v>61968.961501416663</v>
      </c>
      <c r="E22" s="41">
        <f t="shared" si="0"/>
        <v>60853.734296333336</v>
      </c>
      <c r="F22" s="40">
        <f t="shared" si="1"/>
        <v>54464.092195218334</v>
      </c>
      <c r="G22" s="41">
        <f t="shared" si="2"/>
        <v>56593.972895590006</v>
      </c>
      <c r="H22" s="41">
        <f t="shared" si="3"/>
        <v>58723.853595961664</v>
      </c>
      <c r="I22" s="40">
        <f t="shared" si="4"/>
        <v>60853.734296333336</v>
      </c>
      <c r="J22" s="41">
        <f t="shared" si="5"/>
        <v>62983.614996705001</v>
      </c>
      <c r="K22" s="41">
        <f t="shared" si="6"/>
        <v>65113.495697076673</v>
      </c>
      <c r="L22" s="41">
        <f t="shared" si="7"/>
        <v>67243.37639744833</v>
      </c>
      <c r="M22" s="41">
        <f t="shared" si="8"/>
        <v>69373.257097819995</v>
      </c>
      <c r="N22" s="41">
        <f t="shared" si="9"/>
        <v>71503.137798191674</v>
      </c>
      <c r="O22" s="41">
        <f t="shared" si="10"/>
        <v>73633.018498563339</v>
      </c>
      <c r="P22" s="41">
        <f t="shared" si="11"/>
        <v>75762.899198935003</v>
      </c>
      <c r="Q22" s="41">
        <f t="shared" si="12"/>
        <v>77892.779899306668</v>
      </c>
      <c r="R22" s="41">
        <f t="shared" si="13"/>
        <v>80022.660599678333</v>
      </c>
      <c r="S22" s="41">
        <f t="shared" si="14"/>
        <v>82152.541300050012</v>
      </c>
      <c r="T22" s="41">
        <f t="shared" si="15"/>
        <v>83673.884657458344</v>
      </c>
      <c r="U22" s="41">
        <f t="shared" si="24"/>
        <v>85195.228014866661</v>
      </c>
      <c r="V22" s="41">
        <f t="shared" si="16"/>
        <v>85955.899693570842</v>
      </c>
      <c r="W22" s="41">
        <f t="shared" si="17"/>
        <v>86716.571372275008</v>
      </c>
      <c r="X22" s="41">
        <f t="shared" si="18"/>
        <v>87477.243050979174</v>
      </c>
      <c r="Y22" s="43">
        <f t="shared" si="19"/>
        <v>88237.91472968334</v>
      </c>
      <c r="Z22" s="44">
        <f t="shared" si="20"/>
        <v>88998.586408387491</v>
      </c>
      <c r="AA22" s="44">
        <f t="shared" si="21"/>
        <v>89759.258087091672</v>
      </c>
      <c r="AB22" s="44">
        <f t="shared" si="22"/>
        <v>90519.929765795838</v>
      </c>
      <c r="AC22" s="44">
        <f t="shared" si="23"/>
        <v>91280.601444500004</v>
      </c>
      <c r="AD22" s="45">
        <v>11</v>
      </c>
      <c r="AH22"/>
      <c r="AI22"/>
      <c r="AJ22"/>
      <c r="AK22"/>
      <c r="AL22"/>
      <c r="AM22"/>
      <c r="AN22"/>
      <c r="AO22"/>
    </row>
    <row r="23" spans="1:41" ht="12" customHeight="1" x14ac:dyDescent="0.3">
      <c r="A23" s="46">
        <v>12</v>
      </c>
      <c r="B23" s="40">
        <v>47966</v>
      </c>
      <c r="C23" s="40">
        <v>47103</v>
      </c>
      <c r="D23" s="41">
        <f t="shared" si="0"/>
        <v>64997.555430166663</v>
      </c>
      <c r="E23" s="41">
        <f t="shared" si="0"/>
        <v>63828.125201749994</v>
      </c>
      <c r="F23" s="40">
        <f t="shared" si="1"/>
        <v>57126.172055566247</v>
      </c>
      <c r="G23" s="41">
        <f t="shared" si="2"/>
        <v>59360.156437627498</v>
      </c>
      <c r="H23" s="41">
        <f t="shared" si="3"/>
        <v>61594.140819688742</v>
      </c>
      <c r="I23" s="40">
        <f t="shared" si="4"/>
        <v>63828.125201749994</v>
      </c>
      <c r="J23" s="41">
        <f t="shared" si="5"/>
        <v>66062.109583811238</v>
      </c>
      <c r="K23" s="41">
        <f t="shared" si="6"/>
        <v>68296.093965872496</v>
      </c>
      <c r="L23" s="41">
        <f t="shared" si="7"/>
        <v>70530.078347933741</v>
      </c>
      <c r="M23" s="41">
        <f t="shared" si="8"/>
        <v>72764.062729994985</v>
      </c>
      <c r="N23" s="41">
        <f t="shared" si="9"/>
        <v>74998.047112056243</v>
      </c>
      <c r="O23" s="41">
        <f t="shared" si="10"/>
        <v>77232.031494117487</v>
      </c>
      <c r="P23" s="41">
        <f t="shared" si="11"/>
        <v>79466.015876178746</v>
      </c>
      <c r="Q23" s="41">
        <f t="shared" si="12"/>
        <v>81700.00025823999</v>
      </c>
      <c r="R23" s="41">
        <f t="shared" si="13"/>
        <v>83933.984640301234</v>
      </c>
      <c r="S23" s="41">
        <f t="shared" si="14"/>
        <v>86167.969022362493</v>
      </c>
      <c r="T23" s="41">
        <f t="shared" si="15"/>
        <v>87763.672152406245</v>
      </c>
      <c r="U23" s="41">
        <f t="shared" si="24"/>
        <v>89359.375282449982</v>
      </c>
      <c r="V23" s="41">
        <f t="shared" si="16"/>
        <v>90157.226847471873</v>
      </c>
      <c r="W23" s="41">
        <f t="shared" si="17"/>
        <v>90955.078412493749</v>
      </c>
      <c r="X23" s="41">
        <f t="shared" si="18"/>
        <v>91752.929977515611</v>
      </c>
      <c r="Y23" s="43">
        <f t="shared" si="19"/>
        <v>92550.781542537487</v>
      </c>
      <c r="Z23" s="44">
        <f t="shared" si="20"/>
        <v>93348.633107559363</v>
      </c>
      <c r="AA23" s="44">
        <f t="shared" si="21"/>
        <v>94146.484672581253</v>
      </c>
      <c r="AB23" s="44">
        <f t="shared" si="22"/>
        <v>94944.336237603115</v>
      </c>
      <c r="AC23" s="44">
        <f t="shared" si="23"/>
        <v>95742.187802624991</v>
      </c>
      <c r="AD23" s="45">
        <v>12</v>
      </c>
      <c r="AH23"/>
      <c r="AI23"/>
      <c r="AJ23"/>
      <c r="AK23"/>
      <c r="AL23"/>
      <c r="AM23"/>
      <c r="AN23"/>
      <c r="AO23"/>
    </row>
    <row r="24" spans="1:41" ht="12" customHeight="1" x14ac:dyDescent="0.3">
      <c r="A24" s="46">
        <v>13</v>
      </c>
      <c r="B24" s="40">
        <v>50342</v>
      </c>
      <c r="C24" s="40">
        <v>49436</v>
      </c>
      <c r="D24" s="41">
        <f t="shared" si="0"/>
        <v>68217.215016166665</v>
      </c>
      <c r="E24" s="41">
        <f t="shared" si="0"/>
        <v>66989.51653766667</v>
      </c>
      <c r="F24" s="40">
        <f t="shared" si="1"/>
        <v>59955.617301211671</v>
      </c>
      <c r="G24" s="41">
        <f t="shared" si="2"/>
        <v>62300.250380030004</v>
      </c>
      <c r="H24" s="41">
        <f t="shared" si="3"/>
        <v>64644.883458848337</v>
      </c>
      <c r="I24" s="40">
        <f t="shared" si="4"/>
        <v>66989.51653766667</v>
      </c>
      <c r="J24" s="41">
        <f t="shared" si="5"/>
        <v>69334.149616484996</v>
      </c>
      <c r="K24" s="41">
        <f t="shared" si="6"/>
        <v>71678.782695303336</v>
      </c>
      <c r="L24" s="41">
        <f t="shared" si="7"/>
        <v>74023.415774121662</v>
      </c>
      <c r="M24" s="41">
        <f t="shared" si="8"/>
        <v>76368.048852940003</v>
      </c>
      <c r="N24" s="41">
        <f t="shared" si="9"/>
        <v>78712.681931758343</v>
      </c>
      <c r="O24" s="41">
        <f t="shared" si="10"/>
        <v>81057.315010576669</v>
      </c>
      <c r="P24" s="41">
        <f t="shared" si="11"/>
        <v>83401.948089395009</v>
      </c>
      <c r="Q24" s="41">
        <f t="shared" si="12"/>
        <v>85746.581168213335</v>
      </c>
      <c r="R24" s="41">
        <f t="shared" si="13"/>
        <v>88091.214247031661</v>
      </c>
      <c r="S24" s="41">
        <f t="shared" si="14"/>
        <v>90435.847325850016</v>
      </c>
      <c r="T24" s="41">
        <f t="shared" si="15"/>
        <v>92110.585239291671</v>
      </c>
      <c r="U24" s="41">
        <f t="shared" si="24"/>
        <v>93785.323152733326</v>
      </c>
      <c r="V24" s="41">
        <f t="shared" si="16"/>
        <v>94622.692109454176</v>
      </c>
      <c r="W24" s="41">
        <f t="shared" si="17"/>
        <v>95460.061066175011</v>
      </c>
      <c r="X24" s="41">
        <f t="shared" si="18"/>
        <v>96297.430022895831</v>
      </c>
      <c r="Y24" s="43">
        <f t="shared" si="19"/>
        <v>97134.798979616666</v>
      </c>
      <c r="Z24" s="44">
        <f t="shared" si="20"/>
        <v>97972.167936337501</v>
      </c>
      <c r="AA24" s="44">
        <f t="shared" si="21"/>
        <v>98809.53689305835</v>
      </c>
      <c r="AB24" s="44">
        <f t="shared" si="22"/>
        <v>99646.90584977917</v>
      </c>
      <c r="AC24" s="44">
        <f t="shared" si="23"/>
        <v>100484.27480650001</v>
      </c>
      <c r="AD24" s="45">
        <v>13</v>
      </c>
      <c r="AH24"/>
      <c r="AI24"/>
      <c r="AJ24"/>
      <c r="AK24"/>
      <c r="AL24"/>
      <c r="AM24"/>
      <c r="AN24"/>
      <c r="AO24"/>
    </row>
    <row r="25" spans="1:41" ht="12" customHeight="1" x14ac:dyDescent="0.3">
      <c r="A25" s="46">
        <v>14</v>
      </c>
      <c r="B25" s="40">
        <v>52859</v>
      </c>
      <c r="C25" s="40">
        <v>51908</v>
      </c>
      <c r="D25" s="41">
        <f t="shared" si="0"/>
        <v>71627.940259416675</v>
      </c>
      <c r="E25" s="41">
        <f t="shared" si="0"/>
        <v>70339.263379666678</v>
      </c>
      <c r="F25" s="40">
        <f t="shared" si="1"/>
        <v>62953.640724801677</v>
      </c>
      <c r="G25" s="41">
        <f t="shared" si="2"/>
        <v>65415.514943090013</v>
      </c>
      <c r="H25" s="41">
        <f t="shared" si="3"/>
        <v>67877.389161378349</v>
      </c>
      <c r="I25" s="40">
        <f t="shared" si="4"/>
        <v>70339.263379666678</v>
      </c>
      <c r="J25" s="41">
        <f t="shared" si="5"/>
        <v>72801.137597955007</v>
      </c>
      <c r="K25" s="41">
        <f t="shared" si="6"/>
        <v>75263.01181624335</v>
      </c>
      <c r="L25" s="41">
        <f t="shared" si="7"/>
        <v>77724.886034531679</v>
      </c>
      <c r="M25" s="41">
        <f t="shared" si="8"/>
        <v>80186.760252820008</v>
      </c>
      <c r="N25" s="41">
        <f t="shared" si="9"/>
        <v>82648.634471108351</v>
      </c>
      <c r="O25" s="41">
        <f t="shared" si="10"/>
        <v>85110.50868939668</v>
      </c>
      <c r="P25" s="41">
        <f t="shared" si="11"/>
        <v>87572.382907685023</v>
      </c>
      <c r="Q25" s="41">
        <f t="shared" si="12"/>
        <v>90034.257125973352</v>
      </c>
      <c r="R25" s="41">
        <f t="shared" si="13"/>
        <v>92496.131344261681</v>
      </c>
      <c r="S25" s="41">
        <f t="shared" si="14"/>
        <v>94958.005562550024</v>
      </c>
      <c r="T25" s="41">
        <f t="shared" si="15"/>
        <v>96716.487147041684</v>
      </c>
      <c r="U25" s="41">
        <f t="shared" si="24"/>
        <v>98474.968731533343</v>
      </c>
      <c r="V25" s="41">
        <f t="shared" si="16"/>
        <v>99354.209523779195</v>
      </c>
      <c r="W25" s="41">
        <f t="shared" si="17"/>
        <v>100233.45031602502</v>
      </c>
      <c r="X25" s="41">
        <f t="shared" si="18"/>
        <v>101112.69110827085</v>
      </c>
      <c r="Y25" s="43">
        <f t="shared" si="19"/>
        <v>101991.93190051668</v>
      </c>
      <c r="Z25" s="44">
        <f t="shared" si="20"/>
        <v>102871.17269276251</v>
      </c>
      <c r="AA25" s="44">
        <f t="shared" si="21"/>
        <v>103750.41348500835</v>
      </c>
      <c r="AB25" s="44">
        <f t="shared" si="22"/>
        <v>104629.65427725419</v>
      </c>
      <c r="AC25" s="44">
        <f t="shared" si="23"/>
        <v>105508.89506950002</v>
      </c>
      <c r="AD25" s="45">
        <v>14</v>
      </c>
      <c r="AH25"/>
      <c r="AI25"/>
      <c r="AJ25"/>
      <c r="AK25"/>
      <c r="AL25"/>
      <c r="AM25"/>
      <c r="AN25"/>
      <c r="AO25"/>
    </row>
    <row r="26" spans="1:41" ht="12" customHeight="1" x14ac:dyDescent="0.3">
      <c r="A26" s="46">
        <v>15</v>
      </c>
      <c r="B26" s="40">
        <v>55521</v>
      </c>
      <c r="C26" s="40">
        <v>54522</v>
      </c>
      <c r="D26" s="41">
        <f t="shared" si="0"/>
        <v>75235.151462249996</v>
      </c>
      <c r="E26" s="41">
        <f t="shared" si="0"/>
        <v>73881.4309545</v>
      </c>
      <c r="F26" s="40">
        <f t="shared" si="1"/>
        <v>66123.880704277501</v>
      </c>
      <c r="G26" s="41">
        <f t="shared" si="2"/>
        <v>68709.73078768501</v>
      </c>
      <c r="H26" s="41">
        <f t="shared" si="3"/>
        <v>71295.58087109249</v>
      </c>
      <c r="I26" s="40">
        <f t="shared" si="4"/>
        <v>73881.4309545</v>
      </c>
      <c r="J26" s="41">
        <f t="shared" si="5"/>
        <v>76467.281037907494</v>
      </c>
      <c r="K26" s="41">
        <f t="shared" si="6"/>
        <v>79053.131121315004</v>
      </c>
      <c r="L26" s="41">
        <f t="shared" si="7"/>
        <v>81638.981204722499</v>
      </c>
      <c r="M26" s="41">
        <f t="shared" si="8"/>
        <v>84224.831288129993</v>
      </c>
      <c r="N26" s="41">
        <f t="shared" si="9"/>
        <v>86810.681371537503</v>
      </c>
      <c r="O26" s="41">
        <f t="shared" si="10"/>
        <v>89396.531454944998</v>
      </c>
      <c r="P26" s="41">
        <f t="shared" si="11"/>
        <v>91982.381538352507</v>
      </c>
      <c r="Q26" s="41">
        <f t="shared" si="12"/>
        <v>94568.231621760002</v>
      </c>
      <c r="R26" s="41">
        <f t="shared" si="13"/>
        <v>97154.081705167497</v>
      </c>
      <c r="S26" s="41">
        <f t="shared" si="14"/>
        <v>99739.931788575006</v>
      </c>
      <c r="T26" s="41">
        <f t="shared" si="15"/>
        <v>101586.96756243749</v>
      </c>
      <c r="U26" s="41">
        <f t="shared" si="24"/>
        <v>103434.0033363</v>
      </c>
      <c r="V26" s="41">
        <f t="shared" si="16"/>
        <v>104357.52122323126</v>
      </c>
      <c r="W26" s="41">
        <f t="shared" si="17"/>
        <v>105281.0391101625</v>
      </c>
      <c r="X26" s="41">
        <f t="shared" si="18"/>
        <v>106204.55699709375</v>
      </c>
      <c r="Y26" s="43">
        <f t="shared" si="19"/>
        <v>107128.074884025</v>
      </c>
      <c r="Z26" s="44">
        <f t="shared" si="20"/>
        <v>108051.59277095624</v>
      </c>
      <c r="AA26" s="44">
        <f t="shared" si="21"/>
        <v>108975.1106578875</v>
      </c>
      <c r="AB26" s="44">
        <f t="shared" si="22"/>
        <v>109898.62854481876</v>
      </c>
      <c r="AC26" s="44">
        <f t="shared" si="23"/>
        <v>110822.14643175001</v>
      </c>
      <c r="AD26" s="45">
        <v>15</v>
      </c>
      <c r="AH26"/>
      <c r="AI26"/>
      <c r="AJ26"/>
      <c r="AK26"/>
      <c r="AL26"/>
      <c r="AM26"/>
      <c r="AN26"/>
      <c r="AO26"/>
    </row>
    <row r="27" spans="1:41" ht="12" customHeight="1" x14ac:dyDescent="0.3">
      <c r="A27" s="46">
        <v>16</v>
      </c>
      <c r="B27" s="40">
        <v>58330</v>
      </c>
      <c r="C27" s="40">
        <v>57280</v>
      </c>
      <c r="D27" s="41">
        <f t="shared" si="0"/>
        <v>79041.558775833328</v>
      </c>
      <c r="E27" s="41">
        <f t="shared" si="0"/>
        <v>77618.729413333334</v>
      </c>
      <c r="F27" s="40">
        <f t="shared" si="1"/>
        <v>69468.762824933336</v>
      </c>
      <c r="G27" s="41">
        <f t="shared" si="2"/>
        <v>72185.418354400012</v>
      </c>
      <c r="H27" s="41">
        <f t="shared" si="3"/>
        <v>74902.073883866658</v>
      </c>
      <c r="I27" s="40">
        <f t="shared" si="4"/>
        <v>77618.729413333334</v>
      </c>
      <c r="J27" s="41">
        <f t="shared" si="5"/>
        <v>80335.384942799996</v>
      </c>
      <c r="K27" s="41">
        <f t="shared" si="6"/>
        <v>83052.040472266672</v>
      </c>
      <c r="L27" s="41">
        <f t="shared" si="7"/>
        <v>85768.696001733333</v>
      </c>
      <c r="M27" s="41">
        <f t="shared" si="8"/>
        <v>88485.351531199994</v>
      </c>
      <c r="N27" s="41">
        <f t="shared" si="9"/>
        <v>91202.00706066667</v>
      </c>
      <c r="O27" s="41">
        <f t="shared" si="10"/>
        <v>93918.662590133332</v>
      </c>
      <c r="P27" s="41">
        <f t="shared" si="11"/>
        <v>96635.318119600008</v>
      </c>
      <c r="Q27" s="41">
        <f t="shared" si="12"/>
        <v>99351.973649066669</v>
      </c>
      <c r="R27" s="41">
        <f t="shared" si="13"/>
        <v>102068.62917853333</v>
      </c>
      <c r="S27" s="41">
        <f t="shared" si="14"/>
        <v>104785.28470800001</v>
      </c>
      <c r="T27" s="41">
        <f t="shared" si="15"/>
        <v>106725.75294333334</v>
      </c>
      <c r="U27" s="41">
        <f t="shared" si="24"/>
        <v>108666.22117866666</v>
      </c>
      <c r="V27" s="41">
        <f t="shared" si="16"/>
        <v>109636.45529633334</v>
      </c>
      <c r="W27" s="41">
        <f t="shared" si="17"/>
        <v>110606.68941400001</v>
      </c>
      <c r="X27" s="41">
        <f t="shared" si="18"/>
        <v>111576.92353166667</v>
      </c>
      <c r="Y27" s="43">
        <f t="shared" si="19"/>
        <v>112547.15764933333</v>
      </c>
      <c r="Z27" s="44">
        <f t="shared" si="20"/>
        <v>113517.39176699999</v>
      </c>
      <c r="AA27" s="44">
        <f t="shared" si="21"/>
        <v>114487.62588466668</v>
      </c>
      <c r="AB27" s="44">
        <f t="shared" si="22"/>
        <v>115457.86000233334</v>
      </c>
      <c r="AC27" s="44">
        <f t="shared" si="23"/>
        <v>116428.09411999999</v>
      </c>
      <c r="AD27" s="45">
        <v>16</v>
      </c>
      <c r="AH27"/>
      <c r="AI27"/>
      <c r="AJ27"/>
      <c r="AK27"/>
      <c r="AL27"/>
      <c r="AM27"/>
      <c r="AN27"/>
      <c r="AO27"/>
    </row>
    <row r="28" spans="1:41" ht="12" customHeight="1" x14ac:dyDescent="0.3">
      <c r="A28" s="46">
        <v>17</v>
      </c>
      <c r="B28" s="40">
        <v>61288</v>
      </c>
      <c r="C28" s="40">
        <v>60185</v>
      </c>
      <c r="D28" s="41">
        <f t="shared" si="0"/>
        <v>83049.872351333324</v>
      </c>
      <c r="E28" s="41">
        <f t="shared" si="0"/>
        <v>81555.223982916665</v>
      </c>
      <c r="F28" s="40">
        <f t="shared" si="1"/>
        <v>72991.92546471041</v>
      </c>
      <c r="G28" s="41">
        <f t="shared" si="2"/>
        <v>75846.358304112509</v>
      </c>
      <c r="H28" s="41">
        <f t="shared" si="3"/>
        <v>78700.79114351458</v>
      </c>
      <c r="I28" s="40">
        <f t="shared" si="4"/>
        <v>81555.223982916665</v>
      </c>
      <c r="J28" s="41">
        <f t="shared" si="5"/>
        <v>84409.656822318735</v>
      </c>
      <c r="K28" s="41">
        <f t="shared" si="6"/>
        <v>87264.089661720835</v>
      </c>
      <c r="L28" s="41">
        <f t="shared" si="7"/>
        <v>90118.522501122919</v>
      </c>
      <c r="M28" s="41">
        <f t="shared" si="8"/>
        <v>92972.95534052499</v>
      </c>
      <c r="N28" s="41">
        <f t="shared" si="9"/>
        <v>95827.388179927089</v>
      </c>
      <c r="O28" s="41">
        <f t="shared" si="10"/>
        <v>98681.82101932916</v>
      </c>
      <c r="P28" s="41">
        <f t="shared" si="11"/>
        <v>101536.25385873126</v>
      </c>
      <c r="Q28" s="41">
        <f t="shared" si="12"/>
        <v>104390.68669813333</v>
      </c>
      <c r="R28" s="41">
        <f t="shared" si="13"/>
        <v>107245.11953753541</v>
      </c>
      <c r="S28" s="41">
        <f t="shared" si="14"/>
        <v>110099.5523769375</v>
      </c>
      <c r="T28" s="41">
        <f t="shared" si="15"/>
        <v>112138.43297651042</v>
      </c>
      <c r="U28" s="41">
        <f t="shared" si="24"/>
        <v>114177.31357608332</v>
      </c>
      <c r="V28" s="41">
        <f t="shared" si="16"/>
        <v>115196.75387586979</v>
      </c>
      <c r="W28" s="41">
        <f t="shared" si="17"/>
        <v>116216.19417565624</v>
      </c>
      <c r="X28" s="41">
        <f t="shared" si="18"/>
        <v>117235.63447544271</v>
      </c>
      <c r="Y28" s="43">
        <f t="shared" si="19"/>
        <v>118255.07477522916</v>
      </c>
      <c r="Z28" s="44">
        <f t="shared" si="20"/>
        <v>119274.51507501562</v>
      </c>
      <c r="AA28" s="44">
        <f t="shared" si="21"/>
        <v>120293.95537480208</v>
      </c>
      <c r="AB28" s="44">
        <f t="shared" si="22"/>
        <v>121313.39567458854</v>
      </c>
      <c r="AC28" s="44">
        <f t="shared" si="23"/>
        <v>122332.83597437499</v>
      </c>
      <c r="AD28" s="45">
        <v>17</v>
      </c>
      <c r="AH28"/>
      <c r="AI28"/>
      <c r="AJ28"/>
      <c r="AK28"/>
      <c r="AL28"/>
      <c r="AM28"/>
      <c r="AN28"/>
      <c r="AO28"/>
    </row>
    <row r="29" spans="1:41" ht="12" customHeight="1" x14ac:dyDescent="0.3">
      <c r="A29" s="46">
        <v>18</v>
      </c>
      <c r="B29" s="40">
        <v>64397</v>
      </c>
      <c r="C29" s="40">
        <v>63238</v>
      </c>
      <c r="D29" s="41">
        <f t="shared" si="0"/>
        <v>87262.80233991667</v>
      </c>
      <c r="E29" s="41">
        <f>C29/12*13*$AC$44/100</f>
        <v>85692.269738833333</v>
      </c>
      <c r="F29" s="40">
        <f t="shared" si="1"/>
        <v>76694.581416255838</v>
      </c>
      <c r="G29" s="41">
        <f t="shared" si="2"/>
        <v>79693.810857115008</v>
      </c>
      <c r="H29" s="41">
        <f t="shared" si="3"/>
        <v>82693.040297974163</v>
      </c>
      <c r="I29" s="40">
        <f t="shared" si="4"/>
        <v>85692.269738833333</v>
      </c>
      <c r="J29" s="41">
        <f t="shared" si="5"/>
        <v>88691.499179692488</v>
      </c>
      <c r="K29" s="41">
        <f t="shared" si="6"/>
        <v>91690.728620551672</v>
      </c>
      <c r="L29" s="41">
        <f t="shared" si="7"/>
        <v>94689.958061410827</v>
      </c>
      <c r="M29" s="41">
        <f t="shared" si="8"/>
        <v>97689.187502269997</v>
      </c>
      <c r="N29" s="41">
        <f t="shared" si="9"/>
        <v>100688.41694312917</v>
      </c>
      <c r="O29" s="41">
        <f t="shared" si="10"/>
        <v>103687.64638398834</v>
      </c>
      <c r="P29" s="41">
        <f t="shared" si="11"/>
        <v>106686.87582484751</v>
      </c>
      <c r="Q29" s="41">
        <f t="shared" si="12"/>
        <v>109686.10526570666</v>
      </c>
      <c r="R29" s="41">
        <f t="shared" si="13"/>
        <v>112685.33470656583</v>
      </c>
      <c r="S29" s="41">
        <f t="shared" si="14"/>
        <v>115684.564147425</v>
      </c>
      <c r="T29" s="41">
        <f t="shared" si="15"/>
        <v>117826.87089089584</v>
      </c>
      <c r="U29" s="41">
        <f t="shared" si="24"/>
        <v>119969.17763436666</v>
      </c>
      <c r="V29" s="41">
        <f t="shared" si="16"/>
        <v>121040.33100610209</v>
      </c>
      <c r="W29" s="41">
        <f>SUM(E29*1.425)</f>
        <v>122111.48437783751</v>
      </c>
      <c r="X29" s="41">
        <f t="shared" si="18"/>
        <v>123182.63774957291</v>
      </c>
      <c r="Y29" s="43">
        <f>SUM($E29*1.45)</f>
        <v>124253.79112130833</v>
      </c>
      <c r="Z29" s="44">
        <f t="shared" si="20"/>
        <v>125324.94449304375</v>
      </c>
      <c r="AA29" s="44">
        <f t="shared" si="21"/>
        <v>126396.09786477918</v>
      </c>
      <c r="AB29" s="44">
        <f t="shared" si="22"/>
        <v>127467.25123651458</v>
      </c>
      <c r="AC29" s="44">
        <f t="shared" si="23"/>
        <v>128538.40460825</v>
      </c>
      <c r="AD29" s="45">
        <v>18</v>
      </c>
      <c r="AH29"/>
      <c r="AI29"/>
      <c r="AJ29"/>
      <c r="AK29"/>
      <c r="AL29"/>
      <c r="AM29"/>
      <c r="AN29"/>
      <c r="AO29"/>
    </row>
    <row r="30" spans="1:41" ht="12" customHeight="1" x14ac:dyDescent="0.3">
      <c r="A30" s="46">
        <v>19</v>
      </c>
      <c r="B30" s="40">
        <v>67663</v>
      </c>
      <c r="C30" s="40">
        <v>66445</v>
      </c>
      <c r="D30" s="41">
        <f t="shared" si="0"/>
        <v>91688.479195083317</v>
      </c>
      <c r="E30" s="41">
        <f t="shared" si="0"/>
        <v>90037.997134583333</v>
      </c>
      <c r="F30" s="40">
        <f t="shared" si="1"/>
        <v>80584.007435452091</v>
      </c>
      <c r="G30" s="41">
        <f t="shared" si="2"/>
        <v>83735.337335162505</v>
      </c>
      <c r="H30" s="41">
        <f t="shared" si="3"/>
        <v>86886.667234872919</v>
      </c>
      <c r="I30" s="40">
        <f t="shared" si="4"/>
        <v>90037.997134583333</v>
      </c>
      <c r="J30" s="41">
        <f t="shared" si="5"/>
        <v>93189.327034293747</v>
      </c>
      <c r="K30" s="41">
        <f t="shared" si="6"/>
        <v>96340.656934004175</v>
      </c>
      <c r="L30" s="41">
        <f t="shared" si="7"/>
        <v>99491.986833714574</v>
      </c>
      <c r="M30" s="41">
        <f t="shared" si="8"/>
        <v>102643.31673342499</v>
      </c>
      <c r="N30" s="41">
        <f t="shared" si="9"/>
        <v>105794.64663313542</v>
      </c>
      <c r="O30" s="41">
        <f t="shared" si="10"/>
        <v>108945.97653284583</v>
      </c>
      <c r="P30" s="41">
        <f t="shared" si="11"/>
        <v>112097.30643255626</v>
      </c>
      <c r="Q30" s="41">
        <f t="shared" si="12"/>
        <v>115248.63633226667</v>
      </c>
      <c r="R30" s="41">
        <f t="shared" si="13"/>
        <v>118399.96623197707</v>
      </c>
      <c r="S30" s="41">
        <f t="shared" si="14"/>
        <v>121551.2961316875</v>
      </c>
      <c r="T30" s="41">
        <f>SUM(E30*1.375)</f>
        <v>123802.24606005209</v>
      </c>
      <c r="U30" s="41">
        <f t="shared" si="24"/>
        <v>126053.19598841666</v>
      </c>
      <c r="V30" s="41">
        <f t="shared" si="16"/>
        <v>127178.67095259897</v>
      </c>
      <c r="W30" s="41">
        <f t="shared" si="17"/>
        <v>128304.14591678126</v>
      </c>
      <c r="X30" s="41">
        <f t="shared" si="18"/>
        <v>129429.62088096354</v>
      </c>
      <c r="Y30" s="43">
        <f t="shared" si="19"/>
        <v>130555.09584514583</v>
      </c>
      <c r="Z30" s="44">
        <f t="shared" si="20"/>
        <v>131680.57080932811</v>
      </c>
      <c r="AA30" s="44">
        <f t="shared" si="21"/>
        <v>132806.04577351041</v>
      </c>
      <c r="AB30" s="44">
        <f t="shared" si="22"/>
        <v>133931.52073769271</v>
      </c>
      <c r="AC30" s="44">
        <f t="shared" si="23"/>
        <v>135056.99570187501</v>
      </c>
      <c r="AD30" s="45">
        <v>19</v>
      </c>
      <c r="AH30"/>
      <c r="AI30"/>
      <c r="AJ30"/>
      <c r="AK30"/>
      <c r="AL30"/>
      <c r="AM30"/>
      <c r="AN30"/>
      <c r="AO30"/>
    </row>
    <row r="31" spans="1:41" ht="12" customHeight="1" x14ac:dyDescent="0.3">
      <c r="A31" s="46">
        <v>20</v>
      </c>
      <c r="B31" s="40">
        <v>71084</v>
      </c>
      <c r="C31" s="40">
        <v>69804</v>
      </c>
      <c r="D31" s="41">
        <f t="shared" si="0"/>
        <v>96324.192765666681</v>
      </c>
      <c r="E31" s="41">
        <f t="shared" si="0"/>
        <v>94589.696018999995</v>
      </c>
      <c r="F31" s="40">
        <f t="shared" si="1"/>
        <v>84657.777937004998</v>
      </c>
      <c r="G31" s="41">
        <f t="shared" si="2"/>
        <v>87968.417297670007</v>
      </c>
      <c r="H31" s="41">
        <f t="shared" si="3"/>
        <v>91279.056658334986</v>
      </c>
      <c r="I31" s="40">
        <f t="shared" si="4"/>
        <v>94589.696018999995</v>
      </c>
      <c r="J31" s="41">
        <f t="shared" si="5"/>
        <v>97900.33537966499</v>
      </c>
      <c r="K31" s="41">
        <f t="shared" si="6"/>
        <v>101210.97474033</v>
      </c>
      <c r="L31" s="41">
        <f t="shared" si="7"/>
        <v>104521.61410099499</v>
      </c>
      <c r="M31" s="41">
        <f t="shared" si="8"/>
        <v>107832.25346165999</v>
      </c>
      <c r="N31" s="41">
        <f t="shared" si="9"/>
        <v>111142.892822325</v>
      </c>
      <c r="O31" s="41">
        <f t="shared" si="10"/>
        <v>114453.53218298999</v>
      </c>
      <c r="P31" s="41">
        <f t="shared" si="11"/>
        <v>117764.171543655</v>
      </c>
      <c r="Q31" s="41">
        <f t="shared" si="12"/>
        <v>121074.81090431999</v>
      </c>
      <c r="R31" s="41">
        <f t="shared" si="13"/>
        <v>124385.45026498499</v>
      </c>
      <c r="S31" s="41">
        <f t="shared" si="14"/>
        <v>127696.08962565</v>
      </c>
      <c r="T31" s="41">
        <f t="shared" si="15"/>
        <v>130060.83202612499</v>
      </c>
      <c r="U31" s="41">
        <f t="shared" si="24"/>
        <v>132425.57442659998</v>
      </c>
      <c r="V31" s="41">
        <f t="shared" si="16"/>
        <v>133607.94562683749</v>
      </c>
      <c r="W31" s="41">
        <f t="shared" si="17"/>
        <v>134790.316827075</v>
      </c>
      <c r="X31" s="41">
        <f t="shared" si="18"/>
        <v>135972.68802731248</v>
      </c>
      <c r="Y31" s="43">
        <f t="shared" si="19"/>
        <v>137155.05922754999</v>
      </c>
      <c r="Z31" s="44">
        <f t="shared" si="20"/>
        <v>138337.43042778748</v>
      </c>
      <c r="AA31" s="44">
        <f t="shared" si="21"/>
        <v>139519.80162802502</v>
      </c>
      <c r="AB31" s="44">
        <f t="shared" si="22"/>
        <v>140702.1728282625</v>
      </c>
      <c r="AC31" s="44">
        <f t="shared" si="23"/>
        <v>141884.54402849998</v>
      </c>
      <c r="AD31" s="45">
        <v>20</v>
      </c>
      <c r="AH31"/>
      <c r="AI31"/>
      <c r="AJ31"/>
      <c r="AK31"/>
      <c r="AL31"/>
      <c r="AM31"/>
      <c r="AN31"/>
      <c r="AO31"/>
    </row>
    <row r="32" spans="1:41" ht="12" customHeight="1" x14ac:dyDescent="0.3">
      <c r="A32" s="46">
        <v>21</v>
      </c>
      <c r="B32" s="40">
        <v>74665</v>
      </c>
      <c r="C32" s="40">
        <v>73321</v>
      </c>
      <c r="D32" s="41">
        <f t="shared" si="0"/>
        <v>101176.71842958333</v>
      </c>
      <c r="E32" s="41">
        <f t="shared" si="0"/>
        <v>99355.496845583315</v>
      </c>
      <c r="F32" s="40">
        <f t="shared" si="1"/>
        <v>88923.169676797072</v>
      </c>
      <c r="G32" s="41">
        <f t="shared" si="2"/>
        <v>92400.612066392481</v>
      </c>
      <c r="H32" s="41">
        <f t="shared" si="3"/>
        <v>95878.054455987891</v>
      </c>
      <c r="I32" s="40">
        <f t="shared" si="4"/>
        <v>99355.496845583315</v>
      </c>
      <c r="J32" s="41">
        <f>SUM(E32*1.035)</f>
        <v>102832.93923517872</v>
      </c>
      <c r="K32" s="41">
        <f t="shared" si="6"/>
        <v>106310.38162477415</v>
      </c>
      <c r="L32" s="41">
        <f t="shared" si="7"/>
        <v>109787.82401436956</v>
      </c>
      <c r="M32" s="41">
        <f t="shared" si="8"/>
        <v>113265.26640396497</v>
      </c>
      <c r="N32" s="41">
        <f t="shared" si="9"/>
        <v>116742.70879356041</v>
      </c>
      <c r="O32" s="41">
        <f t="shared" si="10"/>
        <v>120220.1511831558</v>
      </c>
      <c r="P32" s="41">
        <f t="shared" si="11"/>
        <v>123697.59357275124</v>
      </c>
      <c r="Q32" s="41">
        <f t="shared" si="12"/>
        <v>127175.03596234665</v>
      </c>
      <c r="R32" s="41">
        <f t="shared" si="13"/>
        <v>130652.47835194206</v>
      </c>
      <c r="S32" s="41">
        <f t="shared" si="14"/>
        <v>134129.9207415375</v>
      </c>
      <c r="T32" s="41">
        <f t="shared" si="15"/>
        <v>136613.80816267704</v>
      </c>
      <c r="U32" s="41">
        <f t="shared" si="24"/>
        <v>139097.69558381662</v>
      </c>
      <c r="V32" s="41">
        <f t="shared" si="16"/>
        <v>140339.63929438643</v>
      </c>
      <c r="W32" s="41">
        <f t="shared" si="17"/>
        <v>141581.58300495622</v>
      </c>
      <c r="X32" s="41">
        <f t="shared" si="18"/>
        <v>142823.52671552601</v>
      </c>
      <c r="Y32" s="43">
        <f t="shared" si="19"/>
        <v>144065.4704260958</v>
      </c>
      <c r="Z32" s="44">
        <f t="shared" si="20"/>
        <v>145307.41413666558</v>
      </c>
      <c r="AA32" s="44">
        <f t="shared" si="21"/>
        <v>146549.3578472354</v>
      </c>
      <c r="AB32" s="44">
        <f t="shared" si="22"/>
        <v>147791.30155780519</v>
      </c>
      <c r="AC32" s="44">
        <f t="shared" si="23"/>
        <v>149033.24526837497</v>
      </c>
      <c r="AD32" s="45">
        <v>21</v>
      </c>
      <c r="AH32"/>
      <c r="AI32"/>
      <c r="AJ32"/>
      <c r="AK32"/>
      <c r="AL32"/>
      <c r="AM32"/>
      <c r="AN32"/>
      <c r="AO32"/>
    </row>
    <row r="33" spans="1:41" ht="12" customHeight="1" x14ac:dyDescent="0.3">
      <c r="A33" s="46">
        <v>22</v>
      </c>
      <c r="B33" s="40">
        <v>78408</v>
      </c>
      <c r="C33" s="40">
        <v>76997</v>
      </c>
      <c r="D33" s="41">
        <f t="shared" si="0"/>
        <v>106248.766338</v>
      </c>
      <c r="E33" s="41">
        <f t="shared" si="0"/>
        <v>104336.75468991668</v>
      </c>
      <c r="F33" s="40">
        <f t="shared" si="1"/>
        <v>93381.395447475428</v>
      </c>
      <c r="G33" s="41">
        <f t="shared" si="2"/>
        <v>97033.181861622521</v>
      </c>
      <c r="H33" s="41">
        <f t="shared" si="3"/>
        <v>100684.96827576958</v>
      </c>
      <c r="I33" s="40">
        <f t="shared" si="4"/>
        <v>104336.75468991668</v>
      </c>
      <c r="J33" s="41">
        <f t="shared" si="5"/>
        <v>107988.54110406376</v>
      </c>
      <c r="K33" s="41">
        <f t="shared" si="6"/>
        <v>111640.32751821085</v>
      </c>
      <c r="L33" s="41">
        <f t="shared" si="7"/>
        <v>115292.11393235793</v>
      </c>
      <c r="M33" s="41">
        <f t="shared" si="8"/>
        <v>118943.900346505</v>
      </c>
      <c r="N33" s="41">
        <f t="shared" si="9"/>
        <v>122595.6867606521</v>
      </c>
      <c r="O33" s="41">
        <f t="shared" si="10"/>
        <v>126247.47317479918</v>
      </c>
      <c r="P33" s="41">
        <f t="shared" si="11"/>
        <v>129899.25958894627</v>
      </c>
      <c r="Q33" s="41">
        <f t="shared" si="12"/>
        <v>133551.04600309336</v>
      </c>
      <c r="R33" s="41">
        <f t="shared" si="13"/>
        <v>137202.83241724042</v>
      </c>
      <c r="S33" s="41">
        <f t="shared" si="14"/>
        <v>140854.61883138752</v>
      </c>
      <c r="T33" s="41">
        <f t="shared" si="15"/>
        <v>143463.03769863542</v>
      </c>
      <c r="U33" s="41">
        <f t="shared" si="24"/>
        <v>146071.45656588333</v>
      </c>
      <c r="V33" s="41">
        <f t="shared" si="16"/>
        <v>147375.66599950733</v>
      </c>
      <c r="W33" s="41">
        <f t="shared" si="17"/>
        <v>148679.87543313127</v>
      </c>
      <c r="X33" s="41">
        <f t="shared" si="18"/>
        <v>149984.08486675523</v>
      </c>
      <c r="Y33" s="43">
        <f t="shared" si="19"/>
        <v>151288.29430037917</v>
      </c>
      <c r="Z33" s="44">
        <f t="shared" si="20"/>
        <v>152592.50373400314</v>
      </c>
      <c r="AA33" s="44">
        <f t="shared" si="21"/>
        <v>153896.71316762711</v>
      </c>
      <c r="AB33" s="44">
        <f t="shared" si="22"/>
        <v>155200.92260125105</v>
      </c>
      <c r="AC33" s="44">
        <f t="shared" si="23"/>
        <v>156505.13203487502</v>
      </c>
      <c r="AD33" s="45">
        <v>22</v>
      </c>
      <c r="AH33"/>
      <c r="AI33"/>
      <c r="AJ33"/>
      <c r="AK33"/>
      <c r="AL33"/>
      <c r="AM33"/>
      <c r="AN33"/>
      <c r="AO33"/>
    </row>
    <row r="34" spans="1:41" ht="12" customHeight="1" x14ac:dyDescent="0.3">
      <c r="A34" s="46">
        <v>23</v>
      </c>
      <c r="B34" s="40">
        <v>82315</v>
      </c>
      <c r="C34" s="40">
        <v>80833</v>
      </c>
      <c r="D34" s="41">
        <f t="shared" si="0"/>
        <v>111543.04664208333</v>
      </c>
      <c r="E34" s="41">
        <f t="shared" si="0"/>
        <v>109534.82462758332</v>
      </c>
      <c r="F34" s="40">
        <f t="shared" si="1"/>
        <v>98033.66804168708</v>
      </c>
      <c r="G34" s="41">
        <f t="shared" si="2"/>
        <v>101867.3869036525</v>
      </c>
      <c r="H34" s="41">
        <f t="shared" si="3"/>
        <v>105701.1057656179</v>
      </c>
      <c r="I34" s="40">
        <f t="shared" si="4"/>
        <v>109534.82462758332</v>
      </c>
      <c r="J34" s="41">
        <f t="shared" si="5"/>
        <v>113368.54348954873</v>
      </c>
      <c r="K34" s="41">
        <f t="shared" si="6"/>
        <v>117202.26235151416</v>
      </c>
      <c r="L34" s="41">
        <f t="shared" si="7"/>
        <v>121035.98121347956</v>
      </c>
      <c r="M34" s="41">
        <f t="shared" si="8"/>
        <v>124869.70007544498</v>
      </c>
      <c r="N34" s="41">
        <f t="shared" si="9"/>
        <v>128703.4189374104</v>
      </c>
      <c r="O34" s="41">
        <f t="shared" si="10"/>
        <v>132537.13779937581</v>
      </c>
      <c r="P34" s="41">
        <f t="shared" si="11"/>
        <v>136370.85666134124</v>
      </c>
      <c r="Q34" s="41">
        <f t="shared" si="12"/>
        <v>140204.57552330664</v>
      </c>
      <c r="R34" s="41">
        <f t="shared" si="13"/>
        <v>144038.29438527205</v>
      </c>
      <c r="S34" s="41">
        <f t="shared" si="14"/>
        <v>147872.01324723748</v>
      </c>
      <c r="T34" s="41">
        <f t="shared" si="15"/>
        <v>150610.38386292706</v>
      </c>
      <c r="U34" s="41">
        <f t="shared" si="24"/>
        <v>153348.75447861664</v>
      </c>
      <c r="V34" s="41">
        <f t="shared" si="16"/>
        <v>154717.93978646144</v>
      </c>
      <c r="W34" s="41">
        <f t="shared" si="17"/>
        <v>156087.12509430625</v>
      </c>
      <c r="X34" s="41">
        <f t="shared" si="18"/>
        <v>157456.31040215102</v>
      </c>
      <c r="Y34" s="43">
        <f t="shared" si="19"/>
        <v>158825.49570999583</v>
      </c>
      <c r="Z34" s="44">
        <f t="shared" si="20"/>
        <v>160194.6810178406</v>
      </c>
      <c r="AA34" s="44">
        <f t="shared" si="21"/>
        <v>161563.86632568541</v>
      </c>
      <c r="AB34" s="44">
        <f t="shared" si="22"/>
        <v>162933.05163353021</v>
      </c>
      <c r="AC34" s="44">
        <f t="shared" si="23"/>
        <v>164302.23694137498</v>
      </c>
      <c r="AD34" s="45">
        <v>23</v>
      </c>
      <c r="AF34" s="63"/>
      <c r="AG34" s="116"/>
      <c r="AH34"/>
      <c r="AI34"/>
      <c r="AJ34"/>
      <c r="AK34"/>
      <c r="AL34"/>
      <c r="AM34"/>
      <c r="AN34"/>
      <c r="AO34"/>
    </row>
    <row r="35" spans="1:41" ht="12" customHeight="1" x14ac:dyDescent="0.3">
      <c r="A35" s="46">
        <v>24</v>
      </c>
      <c r="B35" s="40">
        <v>86387</v>
      </c>
      <c r="C35" s="40">
        <v>84832</v>
      </c>
      <c r="D35" s="41">
        <f t="shared" si="0"/>
        <v>117060.91441741667</v>
      </c>
      <c r="E35" s="41">
        <f t="shared" si="0"/>
        <v>114953.77188533332</v>
      </c>
      <c r="F35" s="40">
        <f t="shared" si="1"/>
        <v>102883.62583737333</v>
      </c>
      <c r="G35" s="41">
        <f t="shared" si="2"/>
        <v>106907.00785335999</v>
      </c>
      <c r="H35" s="41">
        <f t="shared" si="3"/>
        <v>110930.38986934665</v>
      </c>
      <c r="I35" s="40">
        <f t="shared" si="4"/>
        <v>114953.77188533332</v>
      </c>
      <c r="J35" s="41">
        <f t="shared" si="5"/>
        <v>118977.15390131998</v>
      </c>
      <c r="K35" s="41">
        <f t="shared" si="6"/>
        <v>123000.53591730665</v>
      </c>
      <c r="L35" s="41">
        <f t="shared" si="7"/>
        <v>127023.91793329331</v>
      </c>
      <c r="M35" s="41">
        <f t="shared" si="8"/>
        <v>131047.29994927997</v>
      </c>
      <c r="N35" s="41">
        <f t="shared" si="9"/>
        <v>135070.68196526665</v>
      </c>
      <c r="O35" s="41">
        <f t="shared" si="10"/>
        <v>139094.0639812533</v>
      </c>
      <c r="P35" s="41">
        <f t="shared" si="11"/>
        <v>143117.44599723999</v>
      </c>
      <c r="Q35" s="41">
        <f t="shared" si="12"/>
        <v>147140.82801322665</v>
      </c>
      <c r="R35" s="41">
        <f t="shared" si="13"/>
        <v>151164.21002921331</v>
      </c>
      <c r="S35" s="41">
        <f t="shared" si="14"/>
        <v>155187.5920452</v>
      </c>
      <c r="T35" s="41">
        <f t="shared" si="15"/>
        <v>158061.43634233333</v>
      </c>
      <c r="U35" s="41">
        <f t="shared" si="24"/>
        <v>160935.28063946663</v>
      </c>
      <c r="V35" s="41">
        <f t="shared" si="16"/>
        <v>162372.20278803332</v>
      </c>
      <c r="W35" s="41">
        <f t="shared" si="17"/>
        <v>163809.12493659998</v>
      </c>
      <c r="X35" s="41">
        <f t="shared" si="18"/>
        <v>165246.04708516665</v>
      </c>
      <c r="Y35" s="43">
        <f t="shared" si="19"/>
        <v>166682.96923373331</v>
      </c>
      <c r="Z35" s="44">
        <f t="shared" si="20"/>
        <v>168119.89138229997</v>
      </c>
      <c r="AA35" s="44">
        <f t="shared" si="21"/>
        <v>169556.81353086667</v>
      </c>
      <c r="AB35" s="44">
        <f t="shared" si="22"/>
        <v>170993.73567943333</v>
      </c>
      <c r="AC35" s="44">
        <f t="shared" si="23"/>
        <v>172430.65782799997</v>
      </c>
      <c r="AD35" s="45">
        <v>24</v>
      </c>
      <c r="AH35"/>
      <c r="AI35"/>
      <c r="AJ35"/>
      <c r="AK35"/>
      <c r="AL35"/>
      <c r="AM35"/>
      <c r="AN35"/>
      <c r="AO35"/>
    </row>
    <row r="36" spans="1:41" ht="12" customHeight="1" x14ac:dyDescent="0.3">
      <c r="A36" s="46">
        <v>25</v>
      </c>
      <c r="B36" s="40">
        <v>90629</v>
      </c>
      <c r="C36" s="40">
        <v>88998</v>
      </c>
      <c r="D36" s="41">
        <f t="shared" si="0"/>
        <v>122809.14504191666</v>
      </c>
      <c r="E36" s="41">
        <f t="shared" si="0"/>
        <v>120599.01676550001</v>
      </c>
      <c r="F36" s="40">
        <f t="shared" si="1"/>
        <v>107936.12000512252</v>
      </c>
      <c r="G36" s="41">
        <f t="shared" si="2"/>
        <v>112157.08559191502</v>
      </c>
      <c r="H36" s="41">
        <f t="shared" si="3"/>
        <v>116378.05117870751</v>
      </c>
      <c r="I36" s="40">
        <f t="shared" si="4"/>
        <v>120599.01676550001</v>
      </c>
      <c r="J36" s="41">
        <f t="shared" si="5"/>
        <v>124819.9823522925</v>
      </c>
      <c r="K36" s="41">
        <f t="shared" si="6"/>
        <v>129040.94793908502</v>
      </c>
      <c r="L36" s="41">
        <f t="shared" si="7"/>
        <v>133261.91352587752</v>
      </c>
      <c r="M36" s="41">
        <f t="shared" si="8"/>
        <v>137482.87911266999</v>
      </c>
      <c r="N36" s="41">
        <f t="shared" si="9"/>
        <v>141703.84469946253</v>
      </c>
      <c r="O36" s="41">
        <f t="shared" si="10"/>
        <v>145924.810286255</v>
      </c>
      <c r="P36" s="41">
        <f t="shared" si="11"/>
        <v>150145.77587304753</v>
      </c>
      <c r="Q36" s="41">
        <f t="shared" si="12"/>
        <v>154366.74145984001</v>
      </c>
      <c r="R36" s="41">
        <f t="shared" si="13"/>
        <v>158587.70704663251</v>
      </c>
      <c r="S36" s="41">
        <f t="shared" si="14"/>
        <v>162808.67263342501</v>
      </c>
      <c r="T36" s="41">
        <f t="shared" si="15"/>
        <v>165823.64805256252</v>
      </c>
      <c r="U36" s="41">
        <f t="shared" si="24"/>
        <v>168838.6234717</v>
      </c>
      <c r="V36" s="41">
        <f t="shared" si="16"/>
        <v>170346.11118126879</v>
      </c>
      <c r="W36" s="41">
        <f t="shared" si="17"/>
        <v>171853.59889083751</v>
      </c>
      <c r="X36" s="41">
        <f t="shared" si="18"/>
        <v>173361.08660040627</v>
      </c>
      <c r="Y36" s="43">
        <f t="shared" si="19"/>
        <v>174868.57430997503</v>
      </c>
      <c r="Z36" s="44">
        <f t="shared" si="20"/>
        <v>176376.06201954375</v>
      </c>
      <c r="AA36" s="44">
        <f t="shared" si="21"/>
        <v>177883.54972911254</v>
      </c>
      <c r="AB36" s="44">
        <f t="shared" si="22"/>
        <v>179391.03743868126</v>
      </c>
      <c r="AC36" s="44">
        <f t="shared" si="23"/>
        <v>180898.52514825002</v>
      </c>
      <c r="AD36" s="45">
        <v>25</v>
      </c>
      <c r="AG36" s="63"/>
      <c r="AH36" s="63"/>
      <c r="AI36"/>
      <c r="AJ36"/>
      <c r="AK36"/>
      <c r="AL36"/>
      <c r="AM36"/>
      <c r="AN36"/>
      <c r="AO36"/>
    </row>
    <row r="37" spans="1:41" ht="12" customHeight="1" x14ac:dyDescent="0.3">
      <c r="A37" s="46">
        <v>26</v>
      </c>
      <c r="B37" s="40">
        <v>95041</v>
      </c>
      <c r="C37" s="40">
        <v>93330</v>
      </c>
      <c r="D37" s="41">
        <f t="shared" si="0"/>
        <v>128787.73851558333</v>
      </c>
      <c r="E37" s="41">
        <f t="shared" si="0"/>
        <v>126469.20419250001</v>
      </c>
      <c r="F37" s="40">
        <f t="shared" si="1"/>
        <v>113189.93775228751</v>
      </c>
      <c r="G37" s="41">
        <f t="shared" si="2"/>
        <v>117616.35989902502</v>
      </c>
      <c r="H37" s="41">
        <f t="shared" si="3"/>
        <v>122042.78204576251</v>
      </c>
      <c r="I37" s="40">
        <f t="shared" si="4"/>
        <v>126469.20419250001</v>
      </c>
      <c r="J37" s="41">
        <f t="shared" si="5"/>
        <v>130895.6263392375</v>
      </c>
      <c r="K37" s="41">
        <f t="shared" si="6"/>
        <v>135322.04848597501</v>
      </c>
      <c r="L37" s="41">
        <f t="shared" si="7"/>
        <v>139748.4706327125</v>
      </c>
      <c r="M37" s="41">
        <f t="shared" si="8"/>
        <v>144174.89277944999</v>
      </c>
      <c r="N37" s="41">
        <f t="shared" si="9"/>
        <v>148601.31492618751</v>
      </c>
      <c r="O37" s="41">
        <f t="shared" si="10"/>
        <v>153027.737072925</v>
      </c>
      <c r="P37" s="41">
        <f t="shared" si="11"/>
        <v>157454.15921966251</v>
      </c>
      <c r="Q37" s="41">
        <f t="shared" si="12"/>
        <v>161880.5813664</v>
      </c>
      <c r="R37" s="41">
        <f t="shared" si="13"/>
        <v>166307.00351313752</v>
      </c>
      <c r="S37" s="41">
        <f t="shared" si="14"/>
        <v>170733.42565987504</v>
      </c>
      <c r="T37" s="41">
        <f t="shared" si="15"/>
        <v>173895.15576468752</v>
      </c>
      <c r="U37" s="41">
        <f t="shared" si="24"/>
        <v>177056.88586949999</v>
      </c>
      <c r="V37" s="41">
        <f t="shared" si="16"/>
        <v>178637.75092190626</v>
      </c>
      <c r="W37" s="41">
        <f t="shared" si="17"/>
        <v>180218.61597431253</v>
      </c>
      <c r="X37" s="41">
        <f t="shared" si="18"/>
        <v>181799.48102671877</v>
      </c>
      <c r="Y37" s="43">
        <f t="shared" si="19"/>
        <v>183380.34607912501</v>
      </c>
      <c r="Z37" s="44">
        <f t="shared" si="20"/>
        <v>184961.21113153125</v>
      </c>
      <c r="AA37" s="44">
        <f t="shared" si="21"/>
        <v>186542.07618393752</v>
      </c>
      <c r="AB37" s="44">
        <f t="shared" si="22"/>
        <v>188122.94123634376</v>
      </c>
      <c r="AC37" s="44">
        <f t="shared" si="23"/>
        <v>189703.80628875003</v>
      </c>
      <c r="AD37" s="45">
        <v>26</v>
      </c>
      <c r="AG37" s="63"/>
      <c r="AH37"/>
      <c r="AI37"/>
      <c r="AJ37"/>
      <c r="AK37"/>
      <c r="AL37"/>
      <c r="AM37"/>
      <c r="AN37"/>
      <c r="AO37"/>
    </row>
    <row r="38" spans="1:41" ht="12" customHeight="1" x14ac:dyDescent="0.3">
      <c r="A38" s="46">
        <v>27</v>
      </c>
      <c r="B38" s="40">
        <v>99627</v>
      </c>
      <c r="C38" s="40">
        <v>97834</v>
      </c>
      <c r="D38" s="41">
        <f t="shared" si="0"/>
        <v>135002.11514074999</v>
      </c>
      <c r="E38" s="41">
        <f t="shared" si="0"/>
        <v>132572.46461983334</v>
      </c>
      <c r="F38" s="40">
        <f t="shared" si="1"/>
        <v>118652.35583475084</v>
      </c>
      <c r="G38" s="41">
        <f t="shared" si="2"/>
        <v>123292.39209644501</v>
      </c>
      <c r="H38" s="41">
        <f t="shared" si="3"/>
        <v>127932.42835813916</v>
      </c>
      <c r="I38" s="40">
        <f t="shared" si="4"/>
        <v>132572.46461983334</v>
      </c>
      <c r="J38" s="41">
        <f t="shared" si="5"/>
        <v>137212.50088152749</v>
      </c>
      <c r="K38" s="41">
        <f t="shared" si="6"/>
        <v>141852.53714322168</v>
      </c>
      <c r="L38" s="41">
        <f t="shared" si="7"/>
        <v>146492.57340491583</v>
      </c>
      <c r="M38" s="41">
        <f t="shared" si="8"/>
        <v>151132.60966660999</v>
      </c>
      <c r="N38" s="41">
        <f t="shared" si="9"/>
        <v>155772.64592830418</v>
      </c>
      <c r="O38" s="41">
        <f t="shared" si="10"/>
        <v>160412.68218999833</v>
      </c>
      <c r="P38" s="41">
        <f t="shared" si="11"/>
        <v>165052.71845169252</v>
      </c>
      <c r="Q38" s="41">
        <f t="shared" si="12"/>
        <v>169692.75471338668</v>
      </c>
      <c r="R38" s="41">
        <f t="shared" si="13"/>
        <v>174332.79097508083</v>
      </c>
      <c r="S38" s="41">
        <f t="shared" si="14"/>
        <v>178972.82723677502</v>
      </c>
      <c r="T38" s="41">
        <f t="shared" si="15"/>
        <v>182287.13885227084</v>
      </c>
      <c r="U38" s="41">
        <f t="shared" si="24"/>
        <v>185601.45046776667</v>
      </c>
      <c r="V38" s="41">
        <f t="shared" si="16"/>
        <v>187258.60627551461</v>
      </c>
      <c r="W38" s="41">
        <f t="shared" si="17"/>
        <v>188915.7620832625</v>
      </c>
      <c r="X38" s="41">
        <f t="shared" si="18"/>
        <v>190572.91789101041</v>
      </c>
      <c r="Y38" s="43">
        <f t="shared" si="19"/>
        <v>192230.07369875832</v>
      </c>
      <c r="Z38" s="44">
        <f t="shared" si="20"/>
        <v>193887.22950650624</v>
      </c>
      <c r="AA38" s="44">
        <f t="shared" si="21"/>
        <v>195544.38531425418</v>
      </c>
      <c r="AB38" s="44">
        <f t="shared" si="22"/>
        <v>197201.54112200209</v>
      </c>
      <c r="AC38" s="44">
        <f t="shared" si="23"/>
        <v>198858.69692975</v>
      </c>
      <c r="AD38" s="45">
        <v>27</v>
      </c>
      <c r="AH38"/>
      <c r="AI38"/>
      <c r="AJ38"/>
      <c r="AK38"/>
      <c r="AL38"/>
      <c r="AM38"/>
      <c r="AN38"/>
      <c r="AO38"/>
    </row>
    <row r="39" spans="1:41" ht="12" customHeight="1" x14ac:dyDescent="0.3">
      <c r="A39" s="46">
        <v>28</v>
      </c>
      <c r="B39" s="40">
        <v>104388</v>
      </c>
      <c r="C39" s="40">
        <v>102509</v>
      </c>
      <c r="D39" s="41">
        <f t="shared" si="0"/>
        <v>141453.62999299998</v>
      </c>
      <c r="E39" s="41">
        <f t="shared" si="0"/>
        <v>138907.44297191664</v>
      </c>
      <c r="F39" s="40">
        <f t="shared" si="1"/>
        <v>124322.1614598654</v>
      </c>
      <c r="G39" s="41">
        <f t="shared" si="2"/>
        <v>129183.92196388247</v>
      </c>
      <c r="H39" s="41">
        <f t="shared" si="3"/>
        <v>134045.68246789955</v>
      </c>
      <c r="I39" s="40">
        <f t="shared" si="4"/>
        <v>138907.44297191664</v>
      </c>
      <c r="J39" s="41">
        <f t="shared" si="5"/>
        <v>143769.2034759337</v>
      </c>
      <c r="K39" s="41">
        <f t="shared" si="6"/>
        <v>148630.96397995081</v>
      </c>
      <c r="L39" s="41">
        <f t="shared" si="7"/>
        <v>153492.72448396788</v>
      </c>
      <c r="M39" s="41">
        <f t="shared" si="8"/>
        <v>158354.48498798496</v>
      </c>
      <c r="N39" s="41">
        <f t="shared" si="9"/>
        <v>163216.24549200205</v>
      </c>
      <c r="O39" s="41">
        <f t="shared" si="10"/>
        <v>168078.00599601911</v>
      </c>
      <c r="P39" s="41">
        <f t="shared" si="11"/>
        <v>172939.76650003623</v>
      </c>
      <c r="Q39" s="41">
        <f t="shared" si="12"/>
        <v>177801.52700405329</v>
      </c>
      <c r="R39" s="41">
        <f t="shared" si="13"/>
        <v>182663.28750807038</v>
      </c>
      <c r="S39" s="41">
        <f t="shared" si="14"/>
        <v>187525.04801208747</v>
      </c>
      <c r="T39" s="41">
        <f t="shared" si="15"/>
        <v>190997.73408638538</v>
      </c>
      <c r="U39" s="41">
        <f t="shared" si="24"/>
        <v>194470.42016068328</v>
      </c>
      <c r="V39" s="41">
        <f t="shared" si="16"/>
        <v>196206.76319783228</v>
      </c>
      <c r="W39" s="41">
        <f t="shared" si="17"/>
        <v>197943.10623498121</v>
      </c>
      <c r="X39" s="41">
        <f t="shared" si="18"/>
        <v>199679.44927213015</v>
      </c>
      <c r="Y39" s="43">
        <f t="shared" si="19"/>
        <v>201415.79230927912</v>
      </c>
      <c r="Z39" s="44">
        <f t="shared" si="20"/>
        <v>203152.13534642805</v>
      </c>
      <c r="AA39" s="44">
        <f t="shared" si="21"/>
        <v>204888.47838357705</v>
      </c>
      <c r="AB39" s="44">
        <f t="shared" si="22"/>
        <v>206624.82142072602</v>
      </c>
      <c r="AC39" s="44">
        <f t="shared" si="23"/>
        <v>208361.16445787495</v>
      </c>
      <c r="AD39" s="45">
        <v>28</v>
      </c>
      <c r="AH39"/>
      <c r="AI39"/>
      <c r="AJ39"/>
      <c r="AK39"/>
      <c r="AL39"/>
      <c r="AM39"/>
      <c r="AN39"/>
      <c r="AO39"/>
    </row>
    <row r="40" spans="1:41" ht="12" customHeight="1" x14ac:dyDescent="0.3">
      <c r="A40" s="46">
        <v>29</v>
      </c>
      <c r="B40" s="40">
        <v>109327</v>
      </c>
      <c r="C40" s="40">
        <v>107359</v>
      </c>
      <c r="D40" s="41">
        <f t="shared" si="0"/>
        <v>148146.34829908333</v>
      </c>
      <c r="E40" s="41">
        <f t="shared" si="0"/>
        <v>145479.55955108337</v>
      </c>
      <c r="F40" s="40">
        <f t="shared" si="1"/>
        <v>130204.20579821961</v>
      </c>
      <c r="G40" s="41">
        <f t="shared" si="2"/>
        <v>135295.99038250753</v>
      </c>
      <c r="H40" s="41">
        <f t="shared" si="3"/>
        <v>140387.77496679543</v>
      </c>
      <c r="I40" s="40">
        <f t="shared" si="4"/>
        <v>145479.55955108337</v>
      </c>
      <c r="J40" s="41">
        <f t="shared" si="5"/>
        <v>150571.34413537127</v>
      </c>
      <c r="K40" s="41">
        <f t="shared" si="6"/>
        <v>155663.1287196592</v>
      </c>
      <c r="L40" s="41">
        <f t="shared" si="7"/>
        <v>160754.91330394711</v>
      </c>
      <c r="M40" s="41">
        <f t="shared" si="8"/>
        <v>165846.69788823504</v>
      </c>
      <c r="N40" s="41">
        <f t="shared" si="9"/>
        <v>170938.48247252297</v>
      </c>
      <c r="O40" s="41">
        <f t="shared" si="10"/>
        <v>176030.26705681087</v>
      </c>
      <c r="P40" s="41">
        <f t="shared" si="11"/>
        <v>181122.05164109881</v>
      </c>
      <c r="Q40" s="41">
        <f t="shared" si="12"/>
        <v>186213.83622538671</v>
      </c>
      <c r="R40" s="41">
        <f t="shared" si="13"/>
        <v>191305.62080967461</v>
      </c>
      <c r="S40" s="41">
        <f t="shared" si="14"/>
        <v>196397.40539396254</v>
      </c>
      <c r="T40" s="41">
        <f t="shared" si="15"/>
        <v>200034.39438273961</v>
      </c>
      <c r="U40" s="41">
        <f t="shared" si="24"/>
        <v>203671.38337151671</v>
      </c>
      <c r="V40" s="41">
        <f t="shared" si="16"/>
        <v>205489.87786590526</v>
      </c>
      <c r="W40" s="41">
        <f t="shared" si="17"/>
        <v>207308.37236029381</v>
      </c>
      <c r="X40" s="41">
        <f t="shared" si="18"/>
        <v>209126.86685468233</v>
      </c>
      <c r="Y40" s="43">
        <f t="shared" si="19"/>
        <v>210945.36134907088</v>
      </c>
      <c r="Z40" s="44">
        <f t="shared" si="20"/>
        <v>212763.8558434594</v>
      </c>
      <c r="AA40" s="44">
        <f t="shared" si="21"/>
        <v>214582.35033784798</v>
      </c>
      <c r="AB40" s="44">
        <f t="shared" si="22"/>
        <v>216400.8448322365</v>
      </c>
      <c r="AC40" s="44">
        <f t="shared" si="23"/>
        <v>218219.33932662505</v>
      </c>
      <c r="AD40" s="45">
        <v>29</v>
      </c>
      <c r="AH40"/>
      <c r="AI40"/>
      <c r="AJ40"/>
      <c r="AK40"/>
      <c r="AL40"/>
      <c r="AM40"/>
      <c r="AN40"/>
      <c r="AO40"/>
    </row>
    <row r="41" spans="1:41" ht="12" customHeight="1" x14ac:dyDescent="0.3">
      <c r="A41" s="39">
        <v>30</v>
      </c>
      <c r="B41" s="48">
        <v>114444</v>
      </c>
      <c r="C41" s="48">
        <v>112384</v>
      </c>
      <c r="D41" s="44">
        <f t="shared" si="0"/>
        <v>155080.270059</v>
      </c>
      <c r="E41" s="44">
        <f t="shared" si="0"/>
        <v>152288.81435733335</v>
      </c>
      <c r="F41" s="48">
        <f t="shared" si="1"/>
        <v>136298.48884981335</v>
      </c>
      <c r="G41" s="44">
        <f t="shared" si="2"/>
        <v>141628.59735232004</v>
      </c>
      <c r="H41" s="44">
        <f t="shared" si="3"/>
        <v>146958.70585482667</v>
      </c>
      <c r="I41" s="48">
        <f t="shared" si="4"/>
        <v>152288.81435733335</v>
      </c>
      <c r="J41" s="44">
        <f t="shared" si="5"/>
        <v>157618.92285984001</v>
      </c>
      <c r="K41" s="44">
        <f t="shared" si="6"/>
        <v>162949.03136234669</v>
      </c>
      <c r="L41" s="44">
        <f t="shared" si="7"/>
        <v>168279.13986485335</v>
      </c>
      <c r="M41" s="44">
        <f t="shared" si="8"/>
        <v>173609.24836736001</v>
      </c>
      <c r="N41" s="44">
        <f t="shared" si="9"/>
        <v>178939.35686986669</v>
      </c>
      <c r="O41" s="44">
        <f t="shared" si="10"/>
        <v>184269.46537237335</v>
      </c>
      <c r="P41" s="44">
        <f t="shared" si="11"/>
        <v>189599.57387488004</v>
      </c>
      <c r="Q41" s="44">
        <f t="shared" si="12"/>
        <v>194929.68237738669</v>
      </c>
      <c r="R41" s="44">
        <f t="shared" si="13"/>
        <v>200259.79087989335</v>
      </c>
      <c r="S41" s="44">
        <f t="shared" si="14"/>
        <v>205589.89938240004</v>
      </c>
      <c r="T41" s="44">
        <f t="shared" si="15"/>
        <v>209397.11974133336</v>
      </c>
      <c r="U41" s="44">
        <f t="shared" si="24"/>
        <v>213204.34010026668</v>
      </c>
      <c r="V41" s="41">
        <f t="shared" si="16"/>
        <v>215107.95027973337</v>
      </c>
      <c r="W41" s="41">
        <f t="shared" si="17"/>
        <v>217011.56045920003</v>
      </c>
      <c r="X41" s="41">
        <f t="shared" si="18"/>
        <v>218915.17063866669</v>
      </c>
      <c r="Y41" s="43">
        <f t="shared" si="19"/>
        <v>220818.78081813335</v>
      </c>
      <c r="Z41" s="44">
        <f t="shared" si="20"/>
        <v>222722.39099760001</v>
      </c>
      <c r="AA41" s="44">
        <f t="shared" si="21"/>
        <v>224626.0011770667</v>
      </c>
      <c r="AB41" s="44">
        <f t="shared" si="22"/>
        <v>226529.61135653337</v>
      </c>
      <c r="AC41" s="44">
        <f t="shared" si="23"/>
        <v>228433.22153600003</v>
      </c>
      <c r="AD41" s="45">
        <v>30</v>
      </c>
      <c r="AH41"/>
      <c r="AI41"/>
      <c r="AJ41"/>
      <c r="AK41"/>
      <c r="AL41"/>
      <c r="AM41"/>
      <c r="AN41"/>
      <c r="AO41"/>
    </row>
    <row r="42" spans="1:41" ht="12" customHeight="1" thickBot="1" x14ac:dyDescent="0.35">
      <c r="A42" s="49">
        <v>31</v>
      </c>
      <c r="B42" s="50">
        <v>119744</v>
      </c>
      <c r="C42" s="50">
        <v>117589</v>
      </c>
      <c r="D42" s="51">
        <f t="shared" si="0"/>
        <v>162262.17065066667</v>
      </c>
      <c r="E42" s="51">
        <f t="shared" si="0"/>
        <v>159341.98276858334</v>
      </c>
      <c r="F42" s="50">
        <f t="shared" si="1"/>
        <v>142611.0745778821</v>
      </c>
      <c r="G42" s="51">
        <f>SUM(E42*0.93)</f>
        <v>148188.04397478251</v>
      </c>
      <c r="H42" s="51">
        <f>SUM(E42*0.965)</f>
        <v>153765.01337168293</v>
      </c>
      <c r="I42" s="50">
        <f>E42</f>
        <v>159341.98276858334</v>
      </c>
      <c r="J42" s="51">
        <f>SUM(E42*1.035)</f>
        <v>164918.95216548376</v>
      </c>
      <c r="K42" s="51">
        <f>SUM(E42*1.07)</f>
        <v>170495.9215623842</v>
      </c>
      <c r="L42" s="51">
        <f>SUM(E42*1.105)</f>
        <v>176072.89095928459</v>
      </c>
      <c r="M42" s="51">
        <f>SUM(E42*1.14)</f>
        <v>181649.860356185</v>
      </c>
      <c r="N42" s="51">
        <f>SUM(E42*1.175)</f>
        <v>187226.82975308545</v>
      </c>
      <c r="O42" s="51">
        <f>SUM(E42*1.21)</f>
        <v>192803.79914998583</v>
      </c>
      <c r="P42" s="51">
        <f>SUM(E42*1.245)</f>
        <v>198380.76854688628</v>
      </c>
      <c r="Q42" s="51">
        <f>SUM(E42*1.28)</f>
        <v>203957.73794378669</v>
      </c>
      <c r="R42" s="51">
        <f>SUM(E42*1.315)</f>
        <v>209534.70734068708</v>
      </c>
      <c r="S42" s="51">
        <f>SUM(E42*1.35)</f>
        <v>215111.67673758752</v>
      </c>
      <c r="T42" s="51">
        <f>SUM(E42*1.375)</f>
        <v>219095.2263068021</v>
      </c>
      <c r="U42" s="51">
        <f>SUM(E42*1.4)</f>
        <v>223078.77587601668</v>
      </c>
      <c r="V42" s="52">
        <f t="shared" si="16"/>
        <v>225070.55066062399</v>
      </c>
      <c r="W42" s="52">
        <f t="shared" si="17"/>
        <v>227062.32544523128</v>
      </c>
      <c r="X42" s="52">
        <f t="shared" si="18"/>
        <v>229054.10022983857</v>
      </c>
      <c r="Y42" s="53">
        <f t="shared" si="19"/>
        <v>231045.87501444583</v>
      </c>
      <c r="Z42" s="52">
        <f t="shared" si="20"/>
        <v>233037.64979905312</v>
      </c>
      <c r="AA42" s="52">
        <f t="shared" si="21"/>
        <v>235029.42458366044</v>
      </c>
      <c r="AB42" s="52">
        <f t="shared" si="22"/>
        <v>237021.19936826773</v>
      </c>
      <c r="AC42" s="52">
        <f t="shared" si="23"/>
        <v>239012.97415287502</v>
      </c>
      <c r="AD42" s="54">
        <v>31</v>
      </c>
      <c r="AF42" s="52"/>
      <c r="AH42"/>
      <c r="AI42"/>
      <c r="AJ42"/>
      <c r="AK42"/>
      <c r="AL42"/>
      <c r="AM42"/>
      <c r="AN42"/>
      <c r="AO42"/>
    </row>
    <row r="43" spans="1:41" ht="10.199999999999999" customHeight="1" thickBot="1" x14ac:dyDescent="0.35">
      <c r="A43" s="55"/>
      <c r="B43" s="56"/>
      <c r="C43" s="56"/>
      <c r="D43" s="1"/>
      <c r="E43" s="1"/>
      <c r="F43" s="1"/>
      <c r="G43" s="1"/>
      <c r="H43" s="1"/>
      <c r="I43" s="1"/>
      <c r="J43" s="1"/>
      <c r="K43" s="1"/>
      <c r="L43" s="1"/>
      <c r="M43" s="1"/>
      <c r="N43" s="1"/>
      <c r="O43" s="1"/>
      <c r="P43" s="1"/>
      <c r="Q43" s="1"/>
      <c r="R43" s="1"/>
      <c r="S43" s="1"/>
      <c r="T43" s="1"/>
      <c r="U43" s="1"/>
      <c r="V43" s="1"/>
      <c r="W43" s="1"/>
      <c r="X43" s="1"/>
      <c r="Y43" s="1"/>
      <c r="Z43" s="1"/>
      <c r="AA43" s="1"/>
      <c r="AB43" s="1"/>
      <c r="AC43" s="1"/>
      <c r="AD43" s="4"/>
      <c r="AH43"/>
      <c r="AI43"/>
      <c r="AJ43"/>
      <c r="AK43"/>
      <c r="AL43"/>
      <c r="AM43"/>
      <c r="AN43"/>
      <c r="AO43"/>
    </row>
    <row r="44" spans="1:41" ht="15" thickBot="1" x14ac:dyDescent="0.35">
      <c r="A44" s="55" t="s">
        <v>40</v>
      </c>
      <c r="B44" s="56"/>
      <c r="C44" s="56"/>
      <c r="D44" s="1"/>
      <c r="E44" s="1"/>
      <c r="F44" s="1"/>
      <c r="G44" s="1"/>
      <c r="H44" s="1"/>
      <c r="I44" s="1"/>
      <c r="J44" s="1"/>
      <c r="K44" s="1"/>
      <c r="L44" s="1"/>
      <c r="M44" s="1"/>
      <c r="N44" s="1"/>
      <c r="O44" s="1"/>
      <c r="P44" s="1"/>
      <c r="Q44" s="1"/>
      <c r="V44" s="57">
        <v>2027</v>
      </c>
      <c r="W44" s="58" t="s">
        <v>41</v>
      </c>
      <c r="X44" s="59"/>
      <c r="Y44" s="59"/>
      <c r="Z44" s="59"/>
      <c r="AA44" s="59"/>
      <c r="AB44" s="59"/>
      <c r="AC44" s="60">
        <v>125.0839</v>
      </c>
      <c r="AE44" s="61" t="s">
        <v>42</v>
      </c>
      <c r="AH44" s="61"/>
      <c r="AI44"/>
      <c r="AJ44" s="62">
        <v>102.8</v>
      </c>
      <c r="AK44"/>
      <c r="AL44"/>
      <c r="AM44"/>
      <c r="AN44"/>
      <c r="AO44"/>
    </row>
    <row r="45" spans="1:41" x14ac:dyDescent="0.3">
      <c r="A45" s="55" t="s">
        <v>43</v>
      </c>
      <c r="B45" s="56"/>
      <c r="C45" s="56"/>
      <c r="D45" s="1"/>
      <c r="E45" s="1"/>
      <c r="F45" s="1"/>
      <c r="G45" s="1"/>
      <c r="H45" s="1"/>
      <c r="I45" s="1"/>
      <c r="J45" s="1"/>
      <c r="K45" s="1"/>
      <c r="L45" s="1"/>
      <c r="M45" s="1"/>
      <c r="N45" s="1"/>
      <c r="O45" s="1"/>
      <c r="P45" s="1"/>
      <c r="Q45" s="1"/>
      <c r="R45" s="1"/>
      <c r="S45" s="63"/>
      <c r="T45" s="137"/>
      <c r="U45" s="137"/>
      <c r="V45" s="137"/>
      <c r="W45" s="137"/>
      <c r="X45" s="137"/>
      <c r="Y45" s="137"/>
      <c r="Z45" s="137"/>
      <c r="AA45" s="137"/>
      <c r="AB45" s="137"/>
      <c r="AC45" s="137"/>
      <c r="AD45" s="4"/>
      <c r="AH45"/>
      <c r="AI45"/>
      <c r="AJ45"/>
      <c r="AK45"/>
      <c r="AL45"/>
      <c r="AM45"/>
      <c r="AN45"/>
      <c r="AO45"/>
    </row>
    <row r="46" spans="1:41" x14ac:dyDescent="0.3">
      <c r="A46" s="55"/>
      <c r="B46" s="56"/>
      <c r="C46" s="122"/>
      <c r="D46" s="1"/>
      <c r="E46" s="1"/>
      <c r="F46" s="1" t="s">
        <v>58</v>
      </c>
      <c r="G46" s="1"/>
      <c r="H46" s="1"/>
      <c r="I46" s="1"/>
      <c r="J46" s="1"/>
      <c r="K46" s="1"/>
      <c r="L46" s="1"/>
      <c r="M46" s="1"/>
      <c r="N46" s="1"/>
      <c r="S46" s="1" t="s">
        <v>70</v>
      </c>
      <c r="T46" s="1"/>
      <c r="U46" s="1"/>
      <c r="V46" s="1"/>
      <c r="W46" s="64"/>
      <c r="X46" s="1"/>
      <c r="Y46" s="1"/>
      <c r="Z46" s="1"/>
      <c r="AA46" s="1"/>
      <c r="AB46" s="1"/>
      <c r="AC46" s="56">
        <v>123.6</v>
      </c>
      <c r="AD46" s="4"/>
      <c r="AG46" s="123"/>
      <c r="AH46"/>
      <c r="AI46"/>
      <c r="AJ46"/>
      <c r="AK46"/>
      <c r="AL46"/>
      <c r="AM46"/>
      <c r="AN46"/>
      <c r="AO46"/>
    </row>
    <row r="47" spans="1:41" x14ac:dyDescent="0.3">
      <c r="A47" s="55"/>
      <c r="B47" s="56"/>
      <c r="C47" s="65"/>
      <c r="D47" s="1"/>
      <c r="E47" s="1"/>
      <c r="F47" s="1" t="s">
        <v>59</v>
      </c>
      <c r="G47" s="1"/>
      <c r="H47" s="1"/>
      <c r="I47" s="1"/>
      <c r="J47" s="1"/>
      <c r="K47" s="1"/>
      <c r="L47" s="1"/>
      <c r="M47" s="1"/>
      <c r="N47" s="64"/>
      <c r="T47" s="1"/>
      <c r="U47" s="1"/>
      <c r="V47" s="1"/>
      <c r="AC47" s="66"/>
      <c r="AH47"/>
      <c r="AI47"/>
      <c r="AJ47"/>
      <c r="AK47"/>
      <c r="AL47"/>
      <c r="AM47"/>
      <c r="AN47"/>
      <c r="AO47"/>
    </row>
    <row r="48" spans="1:41" x14ac:dyDescent="0.3">
      <c r="A48" s="2" t="s">
        <v>0</v>
      </c>
      <c r="B48" s="2"/>
      <c r="C48" s="2"/>
      <c r="D48" s="3"/>
      <c r="E48" s="3"/>
      <c r="F48" s="3"/>
      <c r="G48" s="2"/>
      <c r="H48" s="2"/>
      <c r="I48" s="2"/>
      <c r="J48" s="2"/>
      <c r="K48" s="2"/>
      <c r="L48" s="2"/>
      <c r="AC48" s="5"/>
      <c r="AD48" s="132" t="str">
        <f>AD1</f>
        <v>27.10.2026/rj</v>
      </c>
      <c r="AH48"/>
      <c r="AI48"/>
      <c r="AJ48"/>
      <c r="AK48"/>
      <c r="AL48"/>
      <c r="AM48"/>
      <c r="AN48"/>
      <c r="AO48"/>
    </row>
    <row r="49" spans="1:41" ht="6" customHeight="1" x14ac:dyDescent="0.3">
      <c r="A49" s="2"/>
      <c r="B49" s="2"/>
      <c r="C49" s="2"/>
      <c r="D49" s="3"/>
      <c r="E49" s="3"/>
      <c r="F49" s="3"/>
      <c r="G49" s="2"/>
      <c r="H49" s="2"/>
      <c r="I49" s="2"/>
      <c r="J49" s="2"/>
      <c r="K49" s="2"/>
      <c r="L49" s="2"/>
      <c r="AF49" t="s">
        <v>1</v>
      </c>
      <c r="AH49"/>
      <c r="AI49"/>
      <c r="AJ49"/>
      <c r="AK49"/>
      <c r="AL49"/>
      <c r="AM49"/>
      <c r="AN49"/>
      <c r="AO49"/>
    </row>
    <row r="50" spans="1:41" ht="17.399999999999999" x14ac:dyDescent="0.3">
      <c r="A50" s="7" t="str">
        <f>A3</f>
        <v>Lohntabelle 2027</v>
      </c>
      <c r="B50" s="2"/>
      <c r="C50" s="2"/>
      <c r="D50" s="3"/>
      <c r="E50" s="3"/>
      <c r="F50" s="3"/>
      <c r="G50" s="2"/>
      <c r="H50" s="2"/>
      <c r="I50" s="2"/>
      <c r="J50" s="2"/>
      <c r="K50" s="2"/>
      <c r="L50" s="2"/>
      <c r="AE50" s="6"/>
      <c r="AF50" s="6"/>
      <c r="AG50" s="6"/>
      <c r="AH50"/>
      <c r="AI50"/>
      <c r="AJ50"/>
      <c r="AK50"/>
      <c r="AL50"/>
      <c r="AM50"/>
      <c r="AN50"/>
      <c r="AO50"/>
    </row>
    <row r="51" spans="1:41" ht="7.2" customHeight="1" x14ac:dyDescent="0.3">
      <c r="A51" s="2"/>
      <c r="B51" s="2"/>
      <c r="C51" s="2"/>
      <c r="D51" s="3"/>
      <c r="E51" s="3"/>
      <c r="F51" s="3"/>
      <c r="G51" s="2"/>
      <c r="H51" s="2"/>
      <c r="I51" s="2"/>
      <c r="J51" s="2"/>
      <c r="K51" s="2"/>
      <c r="L51" s="2"/>
      <c r="AE51" s="6"/>
      <c r="AF51" s="6"/>
      <c r="AG51" s="6"/>
      <c r="AH51"/>
      <c r="AI51"/>
      <c r="AJ51"/>
      <c r="AK51"/>
      <c r="AL51"/>
      <c r="AM51"/>
      <c r="AN51"/>
      <c r="AO51"/>
    </row>
    <row r="52" spans="1:41" ht="12" customHeight="1" x14ac:dyDescent="0.3">
      <c r="A52" s="8" t="s">
        <v>71</v>
      </c>
      <c r="B52" s="2"/>
      <c r="C52" s="2"/>
      <c r="D52" s="3"/>
      <c r="E52" s="3"/>
      <c r="F52" s="3"/>
      <c r="G52" s="2"/>
      <c r="H52" s="2"/>
      <c r="I52" s="2"/>
      <c r="J52" s="2"/>
      <c r="K52" s="2"/>
      <c r="L52" s="2"/>
      <c r="AD52" s="6"/>
      <c r="AE52" s="6"/>
      <c r="AF52" s="6"/>
      <c r="AG52" s="6"/>
      <c r="AH52"/>
      <c r="AI52"/>
      <c r="AJ52"/>
      <c r="AK52"/>
      <c r="AL52"/>
      <c r="AM52"/>
      <c r="AN52"/>
      <c r="AO52"/>
    </row>
    <row r="53" spans="1:41" ht="11.4" customHeight="1" x14ac:dyDescent="0.3">
      <c r="A53" s="9" t="s">
        <v>2</v>
      </c>
      <c r="B53" s="2"/>
      <c r="C53" s="2"/>
      <c r="D53" s="3"/>
      <c r="E53" s="10"/>
      <c r="F53" s="3"/>
      <c r="G53" s="2"/>
      <c r="H53" s="11"/>
      <c r="I53" s="2"/>
      <c r="J53" s="2"/>
      <c r="K53" s="2"/>
      <c r="L53" s="2"/>
      <c r="V53" t="s">
        <v>1</v>
      </c>
      <c r="X53" t="s">
        <v>1</v>
      </c>
      <c r="AE53" s="6"/>
      <c r="AF53" s="6"/>
      <c r="AG53" s="6"/>
      <c r="AH53"/>
      <c r="AI53"/>
      <c r="AJ53"/>
      <c r="AK53"/>
      <c r="AL53"/>
      <c r="AM53"/>
      <c r="AN53"/>
      <c r="AO53"/>
    </row>
    <row r="54" spans="1:41" ht="6" customHeight="1" thickBot="1" x14ac:dyDescent="0.35">
      <c r="AE54" s="6"/>
      <c r="AF54" s="6"/>
      <c r="AG54" s="6"/>
      <c r="AH54"/>
      <c r="AI54"/>
      <c r="AJ54"/>
      <c r="AK54"/>
      <c r="AL54"/>
      <c r="AM54"/>
      <c r="AN54"/>
      <c r="AO54"/>
    </row>
    <row r="55" spans="1:41" x14ac:dyDescent="0.3">
      <c r="A55" s="12" t="s">
        <v>4</v>
      </c>
      <c r="B55" s="13"/>
      <c r="C55" s="14" t="s">
        <v>1</v>
      </c>
      <c r="D55" s="15"/>
      <c r="E55" s="15"/>
      <c r="F55" s="16" t="s">
        <v>5</v>
      </c>
      <c r="G55" s="17"/>
      <c r="H55" s="17"/>
      <c r="I55" s="14" t="s">
        <v>6</v>
      </c>
      <c r="J55" s="17"/>
      <c r="K55" s="17"/>
      <c r="L55" s="17"/>
      <c r="M55" s="17"/>
      <c r="N55" s="17"/>
      <c r="O55" s="17"/>
      <c r="P55" s="17"/>
      <c r="Q55" s="17"/>
      <c r="R55" s="17"/>
      <c r="S55" s="17"/>
      <c r="T55" s="17"/>
      <c r="U55" s="17"/>
      <c r="V55" s="17"/>
      <c r="W55" s="17"/>
      <c r="X55" s="17"/>
      <c r="Y55" s="17"/>
      <c r="Z55" s="18"/>
      <c r="AA55" s="18"/>
      <c r="AB55" s="18"/>
      <c r="AC55" s="19"/>
      <c r="AD55" s="20" t="s">
        <v>4</v>
      </c>
      <c r="AE55" s="6"/>
      <c r="AF55" s="6"/>
      <c r="AG55" s="6"/>
      <c r="AH55"/>
      <c r="AI55"/>
      <c r="AJ55"/>
      <c r="AK55"/>
      <c r="AL55"/>
      <c r="AM55"/>
      <c r="AN55"/>
      <c r="AO55"/>
    </row>
    <row r="56" spans="1:41" x14ac:dyDescent="0.3">
      <c r="A56" s="21"/>
      <c r="B56" s="21"/>
      <c r="C56" s="21"/>
      <c r="D56" s="22"/>
      <c r="E56" s="22"/>
      <c r="F56" s="23" t="s">
        <v>7</v>
      </c>
      <c r="G56" s="24"/>
      <c r="H56" s="24"/>
      <c r="I56" s="21" t="s">
        <v>7</v>
      </c>
      <c r="J56" s="24"/>
      <c r="K56" s="24"/>
      <c r="L56" s="24"/>
      <c r="M56" s="24"/>
      <c r="N56" s="24"/>
      <c r="O56" s="24"/>
      <c r="P56" s="24"/>
      <c r="Q56" s="24"/>
      <c r="R56" s="24"/>
      <c r="S56" s="24"/>
      <c r="T56" s="25" t="s">
        <v>8</v>
      </c>
      <c r="U56" s="24"/>
      <c r="V56" s="25" t="s">
        <v>9</v>
      </c>
      <c r="W56" s="24"/>
      <c r="X56" s="24"/>
      <c r="Y56" s="24"/>
      <c r="Z56" s="26"/>
      <c r="AA56" s="26"/>
      <c r="AB56" s="26"/>
      <c r="AC56" s="27"/>
      <c r="AD56" s="28"/>
      <c r="AE56" s="6"/>
      <c r="AF56" s="6"/>
      <c r="AG56" s="6"/>
      <c r="AH56"/>
      <c r="AI56"/>
      <c r="AJ56"/>
      <c r="AK56"/>
      <c r="AL56"/>
      <c r="AM56"/>
      <c r="AN56"/>
      <c r="AO56"/>
    </row>
    <row r="57" spans="1:41" x14ac:dyDescent="0.3">
      <c r="A57" s="29" t="s">
        <v>1</v>
      </c>
      <c r="B57" s="29" t="s">
        <v>10</v>
      </c>
      <c r="C57" s="29" t="s">
        <v>11</v>
      </c>
      <c r="D57" s="30" t="s">
        <v>12</v>
      </c>
      <c r="E57" s="31" t="s">
        <v>13</v>
      </c>
      <c r="F57" s="32" t="s">
        <v>14</v>
      </c>
      <c r="G57" s="33" t="s">
        <v>15</v>
      </c>
      <c r="H57" s="33" t="s">
        <v>16</v>
      </c>
      <c r="I57" s="29" t="s">
        <v>17</v>
      </c>
      <c r="J57" s="33" t="s">
        <v>18</v>
      </c>
      <c r="K57" s="33" t="s">
        <v>19</v>
      </c>
      <c r="L57" s="33" t="s">
        <v>20</v>
      </c>
      <c r="M57" s="33" t="s">
        <v>21</v>
      </c>
      <c r="N57" s="33" t="s">
        <v>22</v>
      </c>
      <c r="O57" s="33" t="s">
        <v>23</v>
      </c>
      <c r="P57" s="33" t="s">
        <v>24</v>
      </c>
      <c r="Q57" s="33" t="s">
        <v>25</v>
      </c>
      <c r="R57" s="33" t="s">
        <v>26</v>
      </c>
      <c r="S57" s="33" t="s">
        <v>27</v>
      </c>
      <c r="T57" s="33" t="s">
        <v>28</v>
      </c>
      <c r="U57" s="33" t="s">
        <v>29</v>
      </c>
      <c r="V57" s="33" t="s">
        <v>30</v>
      </c>
      <c r="W57" s="33" t="s">
        <v>31</v>
      </c>
      <c r="X57" s="33" t="s">
        <v>32</v>
      </c>
      <c r="Y57" s="34" t="s">
        <v>33</v>
      </c>
      <c r="Z57" s="35" t="s">
        <v>34</v>
      </c>
      <c r="AA57" s="35" t="s">
        <v>35</v>
      </c>
      <c r="AB57" s="35" t="s">
        <v>36</v>
      </c>
      <c r="AC57" s="35" t="s">
        <v>37</v>
      </c>
      <c r="AD57" s="36" t="s">
        <v>1</v>
      </c>
      <c r="AE57" s="6"/>
      <c r="AF57" s="6"/>
      <c r="AG57" s="6"/>
      <c r="AH57"/>
      <c r="AI57"/>
      <c r="AJ57"/>
      <c r="AK57"/>
      <c r="AL57"/>
      <c r="AM57"/>
      <c r="AN57"/>
      <c r="AO57"/>
    </row>
    <row r="58" spans="1:41" ht="6" customHeight="1" x14ac:dyDescent="0.3">
      <c r="A58" s="67"/>
      <c r="B58" s="68" t="s">
        <v>38</v>
      </c>
      <c r="C58" s="68"/>
      <c r="D58" s="69" t="s">
        <v>39</v>
      </c>
      <c r="E58" s="70"/>
      <c r="F58" s="71"/>
      <c r="G58" s="72"/>
      <c r="H58" s="72"/>
      <c r="I58" s="67"/>
      <c r="J58" s="72"/>
      <c r="K58" s="72"/>
      <c r="L58" s="72"/>
      <c r="M58" s="72"/>
      <c r="N58" s="72"/>
      <c r="O58" s="72"/>
      <c r="P58" s="72"/>
      <c r="Q58" s="72"/>
      <c r="R58" s="72"/>
      <c r="S58" s="72"/>
      <c r="T58" s="33"/>
      <c r="U58" s="33"/>
      <c r="V58" s="33"/>
      <c r="W58" s="33"/>
      <c r="X58" s="33"/>
      <c r="Y58" s="34"/>
      <c r="Z58" s="38"/>
      <c r="AA58" s="38"/>
      <c r="AB58" s="38"/>
      <c r="AC58" s="38"/>
      <c r="AD58" s="73"/>
      <c r="AE58" s="6"/>
      <c r="AF58" s="6"/>
      <c r="AG58" s="6"/>
      <c r="AH58"/>
      <c r="AI58"/>
      <c r="AJ58"/>
      <c r="AK58"/>
      <c r="AL58"/>
      <c r="AM58"/>
      <c r="AN58"/>
      <c r="AO58"/>
    </row>
    <row r="59" spans="1:41" ht="12" customHeight="1" x14ac:dyDescent="0.3">
      <c r="A59" s="74">
        <v>1</v>
      </c>
      <c r="B59" s="75">
        <v>30377</v>
      </c>
      <c r="C59" s="75">
        <f>C12</f>
        <v>29830</v>
      </c>
      <c r="D59" s="76">
        <f t="shared" ref="D59:D89" si="25">B59/12*13*$AC$44/100</f>
        <v>41163.130994916668</v>
      </c>
      <c r="E59" s="124">
        <f t="shared" ref="E59:E89" si="26">C59/12*$AC$44/100</f>
        <v>3109.3772808333333</v>
      </c>
      <c r="F59" s="125">
        <f>SUM(E59*0.895)</f>
        <v>2782.8926663458333</v>
      </c>
      <c r="G59" s="126">
        <f>SUM(E59*0.93)</f>
        <v>2891.720871175</v>
      </c>
      <c r="H59" s="126">
        <f>SUM(E59*0.965)</f>
        <v>3000.5490760041666</v>
      </c>
      <c r="I59" s="127">
        <f t="shared" ref="I59:I88" si="27">E59</f>
        <v>3109.3772808333333</v>
      </c>
      <c r="J59" s="128">
        <f>SUM(E59*1.035)</f>
        <v>3218.2054856624995</v>
      </c>
      <c r="K59" s="77">
        <f>SUM(E59*1.07)</f>
        <v>3327.0336904916667</v>
      </c>
      <c r="L59" s="77">
        <f>SUM(E59*1.105)</f>
        <v>3435.8618953208334</v>
      </c>
      <c r="M59" s="78">
        <f>SUM(E59*1.14)</f>
        <v>3544.6901001499996</v>
      </c>
      <c r="N59" s="78">
        <f>SUM(E59*1.175)</f>
        <v>3653.5183049791667</v>
      </c>
      <c r="O59" s="78">
        <f>SUM(E59*1.21)</f>
        <v>3762.3465098083334</v>
      </c>
      <c r="P59" s="77">
        <f>SUM(E59*1.245)</f>
        <v>3871.1747146375005</v>
      </c>
      <c r="Q59" s="77">
        <f>SUM(E59*1.28)</f>
        <v>3980.0029194666668</v>
      </c>
      <c r="R59" s="77">
        <f>SUM(E59*1.315)</f>
        <v>4088.831124295833</v>
      </c>
      <c r="S59" s="77">
        <f>SUM(E59*1.35)</f>
        <v>4197.6593291250001</v>
      </c>
      <c r="T59" s="79">
        <f>SUM(E59*1.375)</f>
        <v>4275.3937611458332</v>
      </c>
      <c r="U59" s="79">
        <f>SUM(E59*1.4)</f>
        <v>4353.1281931666663</v>
      </c>
      <c r="V59" s="79">
        <f>SUM(E59*1.4125)</f>
        <v>4391.9954091770833</v>
      </c>
      <c r="W59" s="79">
        <f>SUM(E59*1.425)</f>
        <v>4430.8626251875003</v>
      </c>
      <c r="X59" s="79">
        <f>SUM(E59*1.4375)</f>
        <v>4469.7298411979164</v>
      </c>
      <c r="Y59" s="79">
        <f>SUM($E59*1.45)</f>
        <v>4508.5970572083334</v>
      </c>
      <c r="Z59" s="79">
        <f>SUM($E59*1.4625)</f>
        <v>4547.4642732187494</v>
      </c>
      <c r="AA59" s="79">
        <f>SUM($E59*1.475)</f>
        <v>4586.3314892291673</v>
      </c>
      <c r="AB59" s="79">
        <f>SUM($E59*1.4875)</f>
        <v>4625.1987052395834</v>
      </c>
      <c r="AC59" s="79">
        <f>SUM($E59*1.5)</f>
        <v>4664.0659212499995</v>
      </c>
      <c r="AD59" s="80">
        <v>1</v>
      </c>
      <c r="AE59" s="6"/>
      <c r="AF59" s="6"/>
      <c r="AG59" s="6"/>
      <c r="AH59"/>
      <c r="AI59"/>
      <c r="AJ59"/>
      <c r="AK59"/>
      <c r="AL59"/>
      <c r="AM59"/>
      <c r="AN59"/>
      <c r="AO59"/>
    </row>
    <row r="60" spans="1:41" ht="12" customHeight="1" x14ac:dyDescent="0.3">
      <c r="A60" s="81">
        <v>2</v>
      </c>
      <c r="B60" s="75">
        <v>31385</v>
      </c>
      <c r="C60" s="75">
        <f t="shared" ref="C60:C89" si="28">C13</f>
        <v>30820</v>
      </c>
      <c r="D60" s="76">
        <f t="shared" si="25"/>
        <v>42529.047182916664</v>
      </c>
      <c r="E60" s="76">
        <f t="shared" si="26"/>
        <v>3212.5714983333332</v>
      </c>
      <c r="F60" s="129">
        <f t="shared" ref="F60:F89" si="29">SUM(E60*0.895)</f>
        <v>2875.2514910083332</v>
      </c>
      <c r="G60" s="126">
        <f t="shared" ref="G60:G88" si="30">SUM(E60*0.93)</f>
        <v>2987.6914934500001</v>
      </c>
      <c r="H60" s="126">
        <f t="shared" ref="H60:H88" si="31">SUM(E60*0.965)</f>
        <v>3100.1314958916664</v>
      </c>
      <c r="I60" s="127">
        <f t="shared" si="27"/>
        <v>3212.5714983333332</v>
      </c>
      <c r="J60" s="77">
        <f t="shared" ref="J60:J88" si="32">SUM(E60*1.035)</f>
        <v>3325.0115007749996</v>
      </c>
      <c r="K60" s="77">
        <f t="shared" ref="K60:K88" si="33">SUM(E60*1.07)</f>
        <v>3437.4515032166669</v>
      </c>
      <c r="L60" s="78">
        <f t="shared" ref="L60:L88" si="34">SUM(E60*1.105)</f>
        <v>3549.8915056583332</v>
      </c>
      <c r="M60" s="78">
        <f t="shared" ref="M60:M88" si="35">SUM(E60*1.14)</f>
        <v>3662.3315080999996</v>
      </c>
      <c r="N60" s="78">
        <f t="shared" ref="N60:N88" si="36">SUM(E60*1.175)</f>
        <v>3774.7715105416669</v>
      </c>
      <c r="O60" s="78">
        <f t="shared" ref="O60:O88" si="37">SUM(E60*1.21)</f>
        <v>3887.2115129833333</v>
      </c>
      <c r="P60" s="77">
        <f t="shared" ref="P60:P88" si="38">SUM(E60*1.245)</f>
        <v>3999.6515154250001</v>
      </c>
      <c r="Q60" s="77">
        <f t="shared" ref="Q60:Q88" si="39">SUM(E60*1.28)</f>
        <v>4112.0915178666664</v>
      </c>
      <c r="R60" s="77">
        <f t="shared" ref="R60:R88" si="40">SUM(E60*1.315)</f>
        <v>4224.5315203083328</v>
      </c>
      <c r="S60" s="77">
        <f t="shared" ref="S60:S88" si="41">SUM(E60*1.35)</f>
        <v>4336.9715227500001</v>
      </c>
      <c r="T60" s="79">
        <f t="shared" ref="T60:T89" si="42">SUM(E60*1.375)</f>
        <v>4417.2858102083328</v>
      </c>
      <c r="U60" s="79">
        <f t="shared" ref="U60:U89" si="43">SUM(E60*1.4)</f>
        <v>4497.6000976666664</v>
      </c>
      <c r="V60" s="79">
        <f t="shared" ref="V60:V89" si="44">SUM(E60*1.4125)</f>
        <v>4537.7572413958333</v>
      </c>
      <c r="W60" s="79">
        <f t="shared" ref="W60:W89" si="45">SUM(E60*1.425)</f>
        <v>4577.9143851250001</v>
      </c>
      <c r="X60" s="79">
        <f t="shared" ref="X60:X89" si="46">SUM(E60*1.4375)</f>
        <v>4618.0715288541669</v>
      </c>
      <c r="Y60" s="79">
        <f t="shared" ref="Y60:Y89" si="47">SUM($E60*1.45)</f>
        <v>4658.2286725833328</v>
      </c>
      <c r="Z60" s="79">
        <f t="shared" ref="Z60:Z89" si="48">SUM($E60*1.4625)</f>
        <v>4698.3858163124996</v>
      </c>
      <c r="AA60" s="79">
        <f t="shared" ref="AA60:AA89" si="49">SUM($E60*1.475)</f>
        <v>4738.5429600416664</v>
      </c>
      <c r="AB60" s="79">
        <f t="shared" ref="AB60:AB89" si="50">SUM($E60*1.4875)</f>
        <v>4778.7001037708333</v>
      </c>
      <c r="AC60" s="79">
        <f t="shared" ref="AC60:AC89" si="51">SUM($E60*1.5)</f>
        <v>4818.8572475000001</v>
      </c>
      <c r="AD60" s="80">
        <v>2</v>
      </c>
      <c r="AE60" s="6"/>
      <c r="AF60" s="6"/>
      <c r="AG60" s="6"/>
      <c r="AH60"/>
      <c r="AI60"/>
      <c r="AJ60"/>
      <c r="AK60"/>
      <c r="AL60"/>
      <c r="AM60"/>
      <c r="AN60"/>
      <c r="AO60"/>
    </row>
    <row r="61" spans="1:41" ht="12" customHeight="1" x14ac:dyDescent="0.3">
      <c r="A61" s="81">
        <v>3</v>
      </c>
      <c r="B61" s="75">
        <v>32502</v>
      </c>
      <c r="C61" s="75">
        <f t="shared" si="28"/>
        <v>31917</v>
      </c>
      <c r="D61" s="76">
        <f t="shared" si="25"/>
        <v>44042.666609500004</v>
      </c>
      <c r="E61" s="76">
        <f t="shared" si="26"/>
        <v>3326.9190302500001</v>
      </c>
      <c r="F61" s="129">
        <f t="shared" si="29"/>
        <v>2977.5925320737501</v>
      </c>
      <c r="G61" s="126">
        <f t="shared" si="30"/>
        <v>3094.0346981325001</v>
      </c>
      <c r="H61" s="128">
        <f t="shared" si="31"/>
        <v>3210.4768641912501</v>
      </c>
      <c r="I61" s="82">
        <f t="shared" si="27"/>
        <v>3326.9190302500001</v>
      </c>
      <c r="J61" s="77">
        <f t="shared" si="32"/>
        <v>3443.3611963087496</v>
      </c>
      <c r="K61" s="77">
        <f t="shared" si="33"/>
        <v>3559.8033623675005</v>
      </c>
      <c r="L61" s="78">
        <f t="shared" si="34"/>
        <v>3676.2455284262501</v>
      </c>
      <c r="M61" s="78">
        <f t="shared" si="35"/>
        <v>3792.6876944849996</v>
      </c>
      <c r="N61" s="78">
        <f t="shared" si="36"/>
        <v>3909.1298605437501</v>
      </c>
      <c r="O61" s="78">
        <f t="shared" si="37"/>
        <v>4025.5720266025</v>
      </c>
      <c r="P61" s="77">
        <f t="shared" si="38"/>
        <v>4142.0141926612505</v>
      </c>
      <c r="Q61" s="77">
        <f t="shared" si="39"/>
        <v>4258.45635872</v>
      </c>
      <c r="R61" s="77">
        <f t="shared" si="40"/>
        <v>4374.8985247787496</v>
      </c>
      <c r="S61" s="77">
        <f t="shared" si="41"/>
        <v>4491.3406908375</v>
      </c>
      <c r="T61" s="79">
        <f t="shared" si="42"/>
        <v>4574.5136665937498</v>
      </c>
      <c r="U61" s="79">
        <f t="shared" si="43"/>
        <v>4657.6866423499996</v>
      </c>
      <c r="V61" s="79">
        <f t="shared" si="44"/>
        <v>4699.2731302281254</v>
      </c>
      <c r="W61" s="79">
        <f t="shared" si="45"/>
        <v>4740.8596181062503</v>
      </c>
      <c r="X61" s="79">
        <f t="shared" si="46"/>
        <v>4782.4461059843752</v>
      </c>
      <c r="Y61" s="79">
        <f t="shared" si="47"/>
        <v>4824.0325938625001</v>
      </c>
      <c r="Z61" s="79">
        <f t="shared" si="48"/>
        <v>4865.619081740625</v>
      </c>
      <c r="AA61" s="79">
        <f t="shared" si="49"/>
        <v>4907.2055696187508</v>
      </c>
      <c r="AB61" s="79">
        <f t="shared" si="50"/>
        <v>4948.7920574968757</v>
      </c>
      <c r="AC61" s="79">
        <f t="shared" si="51"/>
        <v>4990.3785453750006</v>
      </c>
      <c r="AD61" s="80">
        <v>3</v>
      </c>
      <c r="AE61" s="6"/>
      <c r="AF61" s="6"/>
      <c r="AG61" s="6"/>
      <c r="AH61"/>
      <c r="AI61"/>
      <c r="AJ61"/>
    </row>
    <row r="62" spans="1:41" ht="12" customHeight="1" x14ac:dyDescent="0.3">
      <c r="A62" s="81">
        <v>4</v>
      </c>
      <c r="B62" s="75">
        <v>33730</v>
      </c>
      <c r="C62" s="75">
        <f t="shared" si="28"/>
        <v>33123</v>
      </c>
      <c r="D62" s="76">
        <f t="shared" si="25"/>
        <v>45706.699425833336</v>
      </c>
      <c r="E62" s="76">
        <f t="shared" si="26"/>
        <v>3452.6283497499999</v>
      </c>
      <c r="F62" s="129">
        <f t="shared" si="29"/>
        <v>3090.10237302625</v>
      </c>
      <c r="G62" s="128">
        <f t="shared" si="30"/>
        <v>3210.9443652675</v>
      </c>
      <c r="H62" s="77">
        <f t="shared" si="31"/>
        <v>3331.7863575087499</v>
      </c>
      <c r="I62" s="82">
        <f t="shared" si="27"/>
        <v>3452.6283497499999</v>
      </c>
      <c r="J62" s="77">
        <f t="shared" si="32"/>
        <v>3573.4703419912494</v>
      </c>
      <c r="K62" s="77">
        <f t="shared" si="33"/>
        <v>3694.3123342325002</v>
      </c>
      <c r="L62" s="78">
        <f t="shared" si="34"/>
        <v>3815.1543264737497</v>
      </c>
      <c r="M62" s="78">
        <f t="shared" si="35"/>
        <v>3935.9963187149997</v>
      </c>
      <c r="N62" s="78">
        <f t="shared" si="36"/>
        <v>4056.8383109562501</v>
      </c>
      <c r="O62" s="78">
        <f t="shared" si="37"/>
        <v>4177.6803031974996</v>
      </c>
      <c r="P62" s="77">
        <f t="shared" si="38"/>
        <v>4298.52229543875</v>
      </c>
      <c r="Q62" s="77">
        <f t="shared" si="39"/>
        <v>4419.3642876799995</v>
      </c>
      <c r="R62" s="77">
        <f t="shared" si="40"/>
        <v>4540.2062799212499</v>
      </c>
      <c r="S62" s="77">
        <f t="shared" si="41"/>
        <v>4661.0482721625003</v>
      </c>
      <c r="T62" s="79">
        <f t="shared" si="42"/>
        <v>4747.3639809062497</v>
      </c>
      <c r="U62" s="79">
        <f t="shared" si="43"/>
        <v>4833.6796896499991</v>
      </c>
      <c r="V62" s="79">
        <f t="shared" si="44"/>
        <v>4876.8375440218751</v>
      </c>
      <c r="W62" s="79">
        <f t="shared" si="45"/>
        <v>4919.9953983937503</v>
      </c>
      <c r="X62" s="79">
        <f t="shared" si="46"/>
        <v>4963.1532527656245</v>
      </c>
      <c r="Y62" s="79">
        <f t="shared" si="47"/>
        <v>5006.3111071374997</v>
      </c>
      <c r="Z62" s="79">
        <f t="shared" si="48"/>
        <v>5049.4689615093748</v>
      </c>
      <c r="AA62" s="79">
        <f t="shared" si="49"/>
        <v>5092.62681588125</v>
      </c>
      <c r="AB62" s="79">
        <f t="shared" si="50"/>
        <v>5135.7846702531251</v>
      </c>
      <c r="AC62" s="79">
        <f t="shared" si="51"/>
        <v>5178.9425246249994</v>
      </c>
      <c r="AD62" s="80">
        <v>4</v>
      </c>
      <c r="AE62" s="6"/>
      <c r="AF62" s="6"/>
      <c r="AG62" s="6"/>
      <c r="AH62"/>
      <c r="AI62"/>
      <c r="AJ62"/>
    </row>
    <row r="63" spans="1:41" ht="12" customHeight="1" x14ac:dyDescent="0.3">
      <c r="A63" s="81">
        <v>5</v>
      </c>
      <c r="B63" s="75">
        <v>35073</v>
      </c>
      <c r="C63" s="75">
        <f t="shared" si="28"/>
        <v>34442</v>
      </c>
      <c r="D63" s="76">
        <f t="shared" si="25"/>
        <v>47526.56593425</v>
      </c>
      <c r="E63" s="76">
        <f t="shared" si="26"/>
        <v>3590.1164031666663</v>
      </c>
      <c r="F63" s="127">
        <f t="shared" si="29"/>
        <v>3213.1541808341663</v>
      </c>
      <c r="G63" s="77">
        <f t="shared" si="30"/>
        <v>3338.8082549449996</v>
      </c>
      <c r="H63" s="77">
        <f t="shared" si="31"/>
        <v>3464.4623290558329</v>
      </c>
      <c r="I63" s="82">
        <f t="shared" si="27"/>
        <v>3590.1164031666663</v>
      </c>
      <c r="J63" s="77">
        <f t="shared" si="32"/>
        <v>3715.7704772774991</v>
      </c>
      <c r="K63" s="77">
        <f t="shared" si="33"/>
        <v>3841.4245513883329</v>
      </c>
      <c r="L63" s="78">
        <f t="shared" si="34"/>
        <v>3967.0786254991663</v>
      </c>
      <c r="M63" s="78">
        <f t="shared" si="35"/>
        <v>4092.7326996099991</v>
      </c>
      <c r="N63" s="78">
        <f t="shared" si="36"/>
        <v>4218.3867737208329</v>
      </c>
      <c r="O63" s="78">
        <f t="shared" si="37"/>
        <v>4344.0408478316658</v>
      </c>
      <c r="P63" s="77">
        <f t="shared" si="38"/>
        <v>4469.6949219424996</v>
      </c>
      <c r="Q63" s="77">
        <f t="shared" si="39"/>
        <v>4595.3489960533325</v>
      </c>
      <c r="R63" s="77">
        <f t="shared" si="40"/>
        <v>4721.0030701641663</v>
      </c>
      <c r="S63" s="77">
        <f t="shared" si="41"/>
        <v>4846.6571442750001</v>
      </c>
      <c r="T63" s="79">
        <f t="shared" si="42"/>
        <v>4936.4100543541663</v>
      </c>
      <c r="U63" s="79">
        <f t="shared" si="43"/>
        <v>5026.1629644333325</v>
      </c>
      <c r="V63" s="79">
        <f t="shared" si="44"/>
        <v>5071.0394194729161</v>
      </c>
      <c r="W63" s="79">
        <f t="shared" si="45"/>
        <v>5115.9158745124996</v>
      </c>
      <c r="X63" s="79">
        <f t="shared" si="46"/>
        <v>5160.7923295520832</v>
      </c>
      <c r="Y63" s="79">
        <f t="shared" si="47"/>
        <v>5205.6687845916658</v>
      </c>
      <c r="Z63" s="79">
        <f t="shared" si="48"/>
        <v>5250.5452396312494</v>
      </c>
      <c r="AA63" s="79">
        <f t="shared" si="49"/>
        <v>5295.4216946708329</v>
      </c>
      <c r="AB63" s="79">
        <f t="shared" si="50"/>
        <v>5340.2981497104165</v>
      </c>
      <c r="AC63" s="79">
        <f t="shared" si="51"/>
        <v>5385.1746047499992</v>
      </c>
      <c r="AD63" s="80">
        <v>5</v>
      </c>
      <c r="AE63" s="6"/>
      <c r="AF63" s="6"/>
      <c r="AG63" s="6"/>
      <c r="AH63"/>
      <c r="AI63"/>
      <c r="AJ63"/>
    </row>
    <row r="64" spans="1:41" ht="12" customHeight="1" x14ac:dyDescent="0.3">
      <c r="A64" s="81">
        <v>6</v>
      </c>
      <c r="B64" s="75">
        <v>36516</v>
      </c>
      <c r="C64" s="75">
        <f t="shared" si="28"/>
        <v>35859</v>
      </c>
      <c r="D64" s="76">
        <f t="shared" si="25"/>
        <v>49481.940000999995</v>
      </c>
      <c r="E64" s="76">
        <f t="shared" si="26"/>
        <v>3737.8196417499998</v>
      </c>
      <c r="F64" s="82">
        <f t="shared" si="29"/>
        <v>3345.3485793662499</v>
      </c>
      <c r="G64" s="77">
        <f t="shared" si="30"/>
        <v>3476.1722668275002</v>
      </c>
      <c r="H64" s="78">
        <f t="shared" si="31"/>
        <v>3606.9959542887495</v>
      </c>
      <c r="I64" s="83">
        <f t="shared" si="27"/>
        <v>3737.8196417499998</v>
      </c>
      <c r="J64" s="78">
        <f t="shared" si="32"/>
        <v>3868.6433292112497</v>
      </c>
      <c r="K64" s="78">
        <f t="shared" si="33"/>
        <v>3999.4670166725</v>
      </c>
      <c r="L64" s="78">
        <f t="shared" si="34"/>
        <v>4130.2907041337494</v>
      </c>
      <c r="M64" s="78">
        <f t="shared" si="35"/>
        <v>4261.1143915949997</v>
      </c>
      <c r="N64" s="78">
        <f t="shared" si="36"/>
        <v>4391.93807905625</v>
      </c>
      <c r="O64" s="78">
        <f t="shared" si="37"/>
        <v>4522.7617665174994</v>
      </c>
      <c r="P64" s="77">
        <f t="shared" si="38"/>
        <v>4653.5854539787506</v>
      </c>
      <c r="Q64" s="77">
        <f t="shared" si="39"/>
        <v>4784.40914144</v>
      </c>
      <c r="R64" s="77">
        <f t="shared" si="40"/>
        <v>4915.2328289012494</v>
      </c>
      <c r="S64" s="77">
        <f t="shared" si="41"/>
        <v>5046.0565163624997</v>
      </c>
      <c r="T64" s="79">
        <f t="shared" si="42"/>
        <v>5139.5020074062495</v>
      </c>
      <c r="U64" s="79">
        <f t="shared" si="43"/>
        <v>5232.9474984499993</v>
      </c>
      <c r="V64" s="79">
        <f t="shared" si="44"/>
        <v>5279.6702439718747</v>
      </c>
      <c r="W64" s="79">
        <f t="shared" si="45"/>
        <v>5326.3929894937501</v>
      </c>
      <c r="X64" s="79">
        <f t="shared" si="46"/>
        <v>5373.1157350156245</v>
      </c>
      <c r="Y64" s="79">
        <f t="shared" si="47"/>
        <v>5419.8384805374999</v>
      </c>
      <c r="Z64" s="79">
        <f t="shared" si="48"/>
        <v>5466.5612260593743</v>
      </c>
      <c r="AA64" s="79">
        <f t="shared" si="49"/>
        <v>5513.2839715812497</v>
      </c>
      <c r="AB64" s="79">
        <f t="shared" si="50"/>
        <v>5560.0067171031251</v>
      </c>
      <c r="AC64" s="79">
        <f t="shared" si="51"/>
        <v>5606.7294626249995</v>
      </c>
      <c r="AD64" s="80">
        <v>6</v>
      </c>
      <c r="AE64" s="6"/>
      <c r="AF64" s="6"/>
      <c r="AG64" s="6"/>
      <c r="AH64"/>
      <c r="AI64"/>
      <c r="AJ64"/>
    </row>
    <row r="65" spans="1:36" ht="12" customHeight="1" x14ac:dyDescent="0.3">
      <c r="A65" s="81">
        <v>7</v>
      </c>
      <c r="B65" s="75">
        <v>38119</v>
      </c>
      <c r="C65" s="75">
        <f t="shared" si="28"/>
        <v>37433</v>
      </c>
      <c r="D65" s="76">
        <f t="shared" si="25"/>
        <v>51654.126161083339</v>
      </c>
      <c r="E65" s="76">
        <f t="shared" si="26"/>
        <v>3901.8880239166665</v>
      </c>
      <c r="F65" s="82">
        <f t="shared" si="29"/>
        <v>3492.1897814054164</v>
      </c>
      <c r="G65" s="78">
        <f t="shared" si="30"/>
        <v>3628.7558622424999</v>
      </c>
      <c r="H65" s="78">
        <f t="shared" si="31"/>
        <v>3765.321943079583</v>
      </c>
      <c r="I65" s="83">
        <f t="shared" si="27"/>
        <v>3901.8880239166665</v>
      </c>
      <c r="J65" s="78">
        <f t="shared" si="32"/>
        <v>4038.4541047537496</v>
      </c>
      <c r="K65" s="78">
        <f t="shared" si="33"/>
        <v>4175.0201855908335</v>
      </c>
      <c r="L65" s="78">
        <f t="shared" si="34"/>
        <v>4311.5862664279166</v>
      </c>
      <c r="M65" s="78">
        <f t="shared" si="35"/>
        <v>4448.1523472649997</v>
      </c>
      <c r="N65" s="78">
        <f t="shared" si="36"/>
        <v>4584.7184281020836</v>
      </c>
      <c r="O65" s="78">
        <f t="shared" si="37"/>
        <v>4721.2845089391667</v>
      </c>
      <c r="P65" s="77">
        <f t="shared" si="38"/>
        <v>4857.8505897762498</v>
      </c>
      <c r="Q65" s="77">
        <f t="shared" si="39"/>
        <v>4994.4166706133328</v>
      </c>
      <c r="R65" s="77">
        <f t="shared" si="40"/>
        <v>5130.9827514504159</v>
      </c>
      <c r="S65" s="77">
        <f t="shared" si="41"/>
        <v>5267.5488322874999</v>
      </c>
      <c r="T65" s="79">
        <f t="shared" si="42"/>
        <v>5365.0960328854162</v>
      </c>
      <c r="U65" s="79">
        <f t="shared" si="43"/>
        <v>5462.6432334833326</v>
      </c>
      <c r="V65" s="79">
        <f t="shared" si="44"/>
        <v>5511.4168337822921</v>
      </c>
      <c r="W65" s="79">
        <f t="shared" si="45"/>
        <v>5560.1904340812498</v>
      </c>
      <c r="X65" s="79">
        <f t="shared" si="46"/>
        <v>5608.9640343802084</v>
      </c>
      <c r="Y65" s="79">
        <f t="shared" si="47"/>
        <v>5657.7376346791661</v>
      </c>
      <c r="Z65" s="79">
        <f t="shared" si="48"/>
        <v>5706.5112349781248</v>
      </c>
      <c r="AA65" s="79">
        <f t="shared" si="49"/>
        <v>5755.2848352770834</v>
      </c>
      <c r="AB65" s="79">
        <f t="shared" si="50"/>
        <v>5804.058435576042</v>
      </c>
      <c r="AC65" s="79">
        <f t="shared" si="51"/>
        <v>5852.8320358749997</v>
      </c>
      <c r="AD65" s="80">
        <v>7</v>
      </c>
      <c r="AE65" s="6"/>
      <c r="AF65" s="6"/>
      <c r="AG65" s="6"/>
      <c r="AH65"/>
      <c r="AI65"/>
      <c r="AJ65"/>
    </row>
    <row r="66" spans="1:36" ht="12" customHeight="1" x14ac:dyDescent="0.3">
      <c r="A66" s="81">
        <v>8</v>
      </c>
      <c r="B66" s="75">
        <v>39827</v>
      </c>
      <c r="C66" s="75">
        <f t="shared" si="28"/>
        <v>39110</v>
      </c>
      <c r="D66" s="76">
        <f t="shared" si="25"/>
        <v>53968.595257416666</v>
      </c>
      <c r="E66" s="76">
        <f t="shared" si="26"/>
        <v>4076.6927741666664</v>
      </c>
      <c r="F66" s="83">
        <f t="shared" si="29"/>
        <v>3648.6400328791665</v>
      </c>
      <c r="G66" s="78">
        <f t="shared" si="30"/>
        <v>3791.3242799750001</v>
      </c>
      <c r="H66" s="78">
        <f t="shared" si="31"/>
        <v>3934.0085270708328</v>
      </c>
      <c r="I66" s="83">
        <f t="shared" si="27"/>
        <v>4076.6927741666664</v>
      </c>
      <c r="J66" s="78">
        <f t="shared" si="32"/>
        <v>4219.3770212624995</v>
      </c>
      <c r="K66" s="78">
        <f t="shared" si="33"/>
        <v>4362.0612683583331</v>
      </c>
      <c r="L66" s="78">
        <f t="shared" si="34"/>
        <v>4504.7455154541667</v>
      </c>
      <c r="M66" s="78">
        <f t="shared" si="35"/>
        <v>4647.4297625499994</v>
      </c>
      <c r="N66" s="78">
        <f t="shared" si="36"/>
        <v>4790.114009645833</v>
      </c>
      <c r="O66" s="78">
        <f t="shared" si="37"/>
        <v>4932.7982567416666</v>
      </c>
      <c r="P66" s="77">
        <f t="shared" si="38"/>
        <v>5075.4825038375002</v>
      </c>
      <c r="Q66" s="77">
        <f t="shared" si="39"/>
        <v>5218.1667509333329</v>
      </c>
      <c r="R66" s="77">
        <f t="shared" si="40"/>
        <v>5360.8509980291665</v>
      </c>
      <c r="S66" s="77">
        <f t="shared" si="41"/>
        <v>5503.5352451250001</v>
      </c>
      <c r="T66" s="79">
        <f t="shared" si="42"/>
        <v>5605.4525644791665</v>
      </c>
      <c r="U66" s="79">
        <f t="shared" si="43"/>
        <v>5707.369883833333</v>
      </c>
      <c r="V66" s="79">
        <f t="shared" si="44"/>
        <v>5758.3285435104162</v>
      </c>
      <c r="W66" s="79">
        <f t="shared" si="45"/>
        <v>5809.2872031874995</v>
      </c>
      <c r="X66" s="79">
        <f t="shared" si="46"/>
        <v>5860.2458628645827</v>
      </c>
      <c r="Y66" s="79">
        <f t="shared" si="47"/>
        <v>5911.2045225416659</v>
      </c>
      <c r="Z66" s="79">
        <f t="shared" si="48"/>
        <v>5962.1631822187492</v>
      </c>
      <c r="AA66" s="79">
        <f t="shared" si="49"/>
        <v>6013.1218418958333</v>
      </c>
      <c r="AB66" s="79">
        <f t="shared" si="50"/>
        <v>6064.0805015729165</v>
      </c>
      <c r="AC66" s="79">
        <f t="shared" si="51"/>
        <v>6115.0391612499998</v>
      </c>
      <c r="AD66" s="80">
        <v>8</v>
      </c>
      <c r="AE66" s="6"/>
      <c r="AF66" s="6"/>
      <c r="AG66" s="6"/>
      <c r="AH66"/>
      <c r="AI66"/>
      <c r="AJ66"/>
    </row>
    <row r="67" spans="1:36" ht="12" customHeight="1" x14ac:dyDescent="0.3">
      <c r="A67" s="81">
        <v>9</v>
      </c>
      <c r="B67" s="75">
        <v>41663</v>
      </c>
      <c r="C67" s="75">
        <f t="shared" si="28"/>
        <v>40913</v>
      </c>
      <c r="D67" s="76">
        <f t="shared" si="25"/>
        <v>56456.51402841667</v>
      </c>
      <c r="E67" s="76">
        <f t="shared" si="26"/>
        <v>4264.6313339166663</v>
      </c>
      <c r="F67" s="82">
        <f t="shared" si="29"/>
        <v>3816.8450438554164</v>
      </c>
      <c r="G67" s="77">
        <f t="shared" si="30"/>
        <v>3966.1071405425</v>
      </c>
      <c r="H67" s="77">
        <f t="shared" si="31"/>
        <v>4115.3692372295827</v>
      </c>
      <c r="I67" s="82">
        <f t="shared" si="27"/>
        <v>4264.6313339166663</v>
      </c>
      <c r="J67" s="77">
        <f t="shared" si="32"/>
        <v>4413.893430603749</v>
      </c>
      <c r="K67" s="77">
        <f t="shared" si="33"/>
        <v>4563.1555272908336</v>
      </c>
      <c r="L67" s="77">
        <f t="shared" si="34"/>
        <v>4712.4176239779163</v>
      </c>
      <c r="M67" s="77">
        <f t="shared" si="35"/>
        <v>4861.679720664999</v>
      </c>
      <c r="N67" s="77">
        <f t="shared" si="36"/>
        <v>5010.9418173520835</v>
      </c>
      <c r="O67" s="77">
        <f t="shared" si="37"/>
        <v>5160.2039140391662</v>
      </c>
      <c r="P67" s="77">
        <f t="shared" si="38"/>
        <v>5309.4660107262498</v>
      </c>
      <c r="Q67" s="77">
        <f t="shared" si="39"/>
        <v>5458.7281074133334</v>
      </c>
      <c r="R67" s="77">
        <f t="shared" si="40"/>
        <v>5607.9902041004161</v>
      </c>
      <c r="S67" s="77">
        <f t="shared" si="41"/>
        <v>5757.2523007874997</v>
      </c>
      <c r="T67" s="79">
        <f t="shared" si="42"/>
        <v>5863.8680841354162</v>
      </c>
      <c r="U67" s="79">
        <f t="shared" si="43"/>
        <v>5970.4838674833327</v>
      </c>
      <c r="V67" s="79">
        <f t="shared" si="44"/>
        <v>6023.7917591572914</v>
      </c>
      <c r="W67" s="79">
        <f t="shared" si="45"/>
        <v>6077.0996508312501</v>
      </c>
      <c r="X67" s="79">
        <f t="shared" si="46"/>
        <v>6130.4075425052079</v>
      </c>
      <c r="Y67" s="79">
        <f t="shared" si="47"/>
        <v>6183.7154341791656</v>
      </c>
      <c r="Z67" s="79">
        <f t="shared" si="48"/>
        <v>6237.0233258531243</v>
      </c>
      <c r="AA67" s="79">
        <f t="shared" si="49"/>
        <v>6290.331217527083</v>
      </c>
      <c r="AB67" s="79">
        <f t="shared" si="50"/>
        <v>6343.6391092010417</v>
      </c>
      <c r="AC67" s="79">
        <f t="shared" si="51"/>
        <v>6396.9470008749995</v>
      </c>
      <c r="AD67" s="80">
        <v>9</v>
      </c>
      <c r="AE67" s="6"/>
      <c r="AF67" s="6"/>
      <c r="AG67" s="6"/>
      <c r="AH67"/>
      <c r="AI67"/>
      <c r="AJ67"/>
    </row>
    <row r="68" spans="1:36" ht="12" customHeight="1" x14ac:dyDescent="0.3">
      <c r="A68" s="81">
        <v>10</v>
      </c>
      <c r="B68" s="75">
        <v>43630</v>
      </c>
      <c r="C68" s="75">
        <f t="shared" si="28"/>
        <v>42845</v>
      </c>
      <c r="D68" s="76">
        <f t="shared" si="25"/>
        <v>59121.947700833334</v>
      </c>
      <c r="E68" s="76">
        <f t="shared" si="26"/>
        <v>4466.0164129166669</v>
      </c>
      <c r="F68" s="82">
        <f t="shared" si="29"/>
        <v>3997.0846895604168</v>
      </c>
      <c r="G68" s="77">
        <f t="shared" si="30"/>
        <v>4153.3952640125008</v>
      </c>
      <c r="H68" s="77">
        <f t="shared" si="31"/>
        <v>4309.7058384645834</v>
      </c>
      <c r="I68" s="82">
        <f t="shared" si="27"/>
        <v>4466.0164129166669</v>
      </c>
      <c r="J68" s="77">
        <f t="shared" si="32"/>
        <v>4622.3269873687495</v>
      </c>
      <c r="K68" s="77">
        <f t="shared" si="33"/>
        <v>4778.637561820834</v>
      </c>
      <c r="L68" s="77">
        <f t="shared" si="34"/>
        <v>4934.9481362729166</v>
      </c>
      <c r="M68" s="77">
        <f t="shared" si="35"/>
        <v>5091.2587107250001</v>
      </c>
      <c r="N68" s="77">
        <f t="shared" si="36"/>
        <v>5247.5692851770837</v>
      </c>
      <c r="O68" s="77">
        <f t="shared" si="37"/>
        <v>5403.8798596291672</v>
      </c>
      <c r="P68" s="77">
        <f t="shared" si="38"/>
        <v>5560.1904340812507</v>
      </c>
      <c r="Q68" s="77">
        <f t="shared" si="39"/>
        <v>5716.5010085333333</v>
      </c>
      <c r="R68" s="77">
        <f t="shared" si="40"/>
        <v>5872.8115829854169</v>
      </c>
      <c r="S68" s="77">
        <f t="shared" si="41"/>
        <v>6029.1221574375004</v>
      </c>
      <c r="T68" s="79">
        <f t="shared" si="42"/>
        <v>6140.7725677604167</v>
      </c>
      <c r="U68" s="79">
        <f t="shared" si="43"/>
        <v>6252.422978083333</v>
      </c>
      <c r="V68" s="79">
        <f t="shared" si="44"/>
        <v>6308.248183244792</v>
      </c>
      <c r="W68" s="79">
        <f t="shared" si="45"/>
        <v>6364.0733884062502</v>
      </c>
      <c r="X68" s="79">
        <f t="shared" si="46"/>
        <v>6419.8985935677083</v>
      </c>
      <c r="Y68" s="79">
        <f t="shared" si="47"/>
        <v>6475.7237987291664</v>
      </c>
      <c r="Z68" s="79">
        <f t="shared" si="48"/>
        <v>6531.5490038906246</v>
      </c>
      <c r="AA68" s="79">
        <f t="shared" si="49"/>
        <v>6587.3742090520846</v>
      </c>
      <c r="AB68" s="79">
        <f t="shared" si="50"/>
        <v>6643.1994142135427</v>
      </c>
      <c r="AC68" s="79">
        <f t="shared" si="51"/>
        <v>6699.0246193750008</v>
      </c>
      <c r="AD68" s="80">
        <v>10</v>
      </c>
      <c r="AE68" s="6"/>
      <c r="AF68" s="6"/>
      <c r="AG68" s="6"/>
      <c r="AH68"/>
      <c r="AI68"/>
      <c r="AJ68"/>
    </row>
    <row r="69" spans="1:36" ht="12" customHeight="1" x14ac:dyDescent="0.3">
      <c r="A69" s="81">
        <v>11</v>
      </c>
      <c r="B69" s="75">
        <v>45731</v>
      </c>
      <c r="C69" s="75">
        <f t="shared" si="28"/>
        <v>44908</v>
      </c>
      <c r="D69" s="76">
        <f t="shared" si="25"/>
        <v>61968.961501416663</v>
      </c>
      <c r="E69" s="76">
        <f t="shared" si="26"/>
        <v>4681.0564843333341</v>
      </c>
      <c r="F69" s="82">
        <f t="shared" si="29"/>
        <v>4189.5455534783341</v>
      </c>
      <c r="G69" s="77">
        <f t="shared" si="30"/>
        <v>4353.3825304300008</v>
      </c>
      <c r="H69" s="77">
        <f t="shared" si="31"/>
        <v>4517.2195073816674</v>
      </c>
      <c r="I69" s="82">
        <f t="shared" si="27"/>
        <v>4681.0564843333341</v>
      </c>
      <c r="J69" s="77">
        <f t="shared" si="32"/>
        <v>4844.8934612850007</v>
      </c>
      <c r="K69" s="77">
        <f t="shared" si="33"/>
        <v>5008.7304382366674</v>
      </c>
      <c r="L69" s="77">
        <f t="shared" si="34"/>
        <v>5172.5674151883341</v>
      </c>
      <c r="M69" s="77">
        <f t="shared" si="35"/>
        <v>5336.4043921400007</v>
      </c>
      <c r="N69" s="77">
        <f t="shared" si="36"/>
        <v>5500.2413690916674</v>
      </c>
      <c r="O69" s="77">
        <f t="shared" si="37"/>
        <v>5664.078346043334</v>
      </c>
      <c r="P69" s="77">
        <f t="shared" si="38"/>
        <v>5827.9153229950016</v>
      </c>
      <c r="Q69" s="77">
        <f t="shared" si="39"/>
        <v>5991.7522999466673</v>
      </c>
      <c r="R69" s="77">
        <f t="shared" si="40"/>
        <v>6155.589276898334</v>
      </c>
      <c r="S69" s="77">
        <f t="shared" si="41"/>
        <v>6319.4262538500016</v>
      </c>
      <c r="T69" s="79">
        <f t="shared" si="42"/>
        <v>6436.4526659583344</v>
      </c>
      <c r="U69" s="79">
        <f t="shared" si="43"/>
        <v>6553.4790780666672</v>
      </c>
      <c r="V69" s="79">
        <f t="shared" si="44"/>
        <v>6611.9922841208345</v>
      </c>
      <c r="W69" s="79">
        <f t="shared" si="45"/>
        <v>6670.5054901750009</v>
      </c>
      <c r="X69" s="79">
        <f t="shared" si="46"/>
        <v>6729.0186962291682</v>
      </c>
      <c r="Y69" s="79">
        <f t="shared" si="47"/>
        <v>6787.5319022833346</v>
      </c>
      <c r="Z69" s="79">
        <f t="shared" si="48"/>
        <v>6846.045108337501</v>
      </c>
      <c r="AA69" s="79">
        <f t="shared" si="49"/>
        <v>6904.5583143916683</v>
      </c>
      <c r="AB69" s="79">
        <f t="shared" si="50"/>
        <v>6963.0715204458347</v>
      </c>
      <c r="AC69" s="79">
        <f t="shared" si="51"/>
        <v>7021.5847265000011</v>
      </c>
      <c r="AD69" s="80">
        <v>11</v>
      </c>
      <c r="AE69" s="6"/>
      <c r="AF69" s="6"/>
      <c r="AG69" s="6"/>
      <c r="AH69"/>
      <c r="AI69"/>
      <c r="AJ69"/>
    </row>
    <row r="70" spans="1:36" ht="12" customHeight="1" x14ac:dyDescent="0.3">
      <c r="A70" s="81">
        <v>12</v>
      </c>
      <c r="B70" s="75">
        <v>47966</v>
      </c>
      <c r="C70" s="75">
        <f t="shared" si="28"/>
        <v>47103</v>
      </c>
      <c r="D70" s="76">
        <f t="shared" si="25"/>
        <v>64997.555430166663</v>
      </c>
      <c r="E70" s="76">
        <f t="shared" si="26"/>
        <v>4909.8557847499997</v>
      </c>
      <c r="F70" s="82">
        <f t="shared" si="29"/>
        <v>4394.3209273512493</v>
      </c>
      <c r="G70" s="77">
        <f t="shared" si="30"/>
        <v>4566.1658798175004</v>
      </c>
      <c r="H70" s="77">
        <f t="shared" si="31"/>
        <v>4738.0108322837496</v>
      </c>
      <c r="I70" s="82">
        <f t="shared" si="27"/>
        <v>4909.8557847499997</v>
      </c>
      <c r="J70" s="77">
        <f t="shared" si="32"/>
        <v>5081.7007372162489</v>
      </c>
      <c r="K70" s="77">
        <f t="shared" si="33"/>
        <v>5253.5456896824999</v>
      </c>
      <c r="L70" s="77">
        <f t="shared" si="34"/>
        <v>5425.39064214875</v>
      </c>
      <c r="M70" s="77">
        <f t="shared" si="35"/>
        <v>5597.2355946149992</v>
      </c>
      <c r="N70" s="77">
        <f t="shared" si="36"/>
        <v>5769.0805470812502</v>
      </c>
      <c r="O70" s="77">
        <f t="shared" si="37"/>
        <v>5940.9254995474994</v>
      </c>
      <c r="P70" s="77">
        <f t="shared" si="38"/>
        <v>6112.7704520137504</v>
      </c>
      <c r="Q70" s="77">
        <f t="shared" si="39"/>
        <v>6284.6154044799996</v>
      </c>
      <c r="R70" s="77">
        <f t="shared" si="40"/>
        <v>6456.4603569462497</v>
      </c>
      <c r="S70" s="77">
        <f t="shared" si="41"/>
        <v>6628.3053094124998</v>
      </c>
      <c r="T70" s="79">
        <f t="shared" si="42"/>
        <v>6751.0517040312498</v>
      </c>
      <c r="U70" s="79">
        <f t="shared" si="43"/>
        <v>6873.7980986499988</v>
      </c>
      <c r="V70" s="79">
        <f t="shared" si="44"/>
        <v>6935.1712959593751</v>
      </c>
      <c r="W70" s="79">
        <f t="shared" si="45"/>
        <v>6996.5444932687496</v>
      </c>
      <c r="X70" s="79">
        <f t="shared" si="46"/>
        <v>7057.9176905781242</v>
      </c>
      <c r="Y70" s="79">
        <f t="shared" si="47"/>
        <v>7119.2908878874996</v>
      </c>
      <c r="Z70" s="79">
        <f t="shared" si="48"/>
        <v>7180.6640851968741</v>
      </c>
      <c r="AA70" s="79">
        <f t="shared" si="49"/>
        <v>7242.0372825062495</v>
      </c>
      <c r="AB70" s="79">
        <f t="shared" si="50"/>
        <v>7303.410479815625</v>
      </c>
      <c r="AC70" s="79">
        <f t="shared" si="51"/>
        <v>7364.7836771249995</v>
      </c>
      <c r="AD70" s="80">
        <v>12</v>
      </c>
      <c r="AE70" s="6"/>
      <c r="AF70" s="6"/>
      <c r="AG70" s="6"/>
      <c r="AH70"/>
      <c r="AI70"/>
      <c r="AJ70"/>
    </row>
    <row r="71" spans="1:36" ht="12" customHeight="1" x14ac:dyDescent="0.3">
      <c r="A71" s="81">
        <v>13</v>
      </c>
      <c r="B71" s="75">
        <v>50342</v>
      </c>
      <c r="C71" s="75">
        <f t="shared" si="28"/>
        <v>49436</v>
      </c>
      <c r="D71" s="76">
        <f t="shared" si="25"/>
        <v>68217.215016166665</v>
      </c>
      <c r="E71" s="76">
        <f t="shared" si="26"/>
        <v>5153.0397336666674</v>
      </c>
      <c r="F71" s="82">
        <f t="shared" si="29"/>
        <v>4611.9705616316678</v>
      </c>
      <c r="G71" s="77">
        <f t="shared" si="30"/>
        <v>4792.3269523100007</v>
      </c>
      <c r="H71" s="77">
        <f t="shared" si="31"/>
        <v>4972.6833429883336</v>
      </c>
      <c r="I71" s="82">
        <f t="shared" si="27"/>
        <v>5153.0397336666674</v>
      </c>
      <c r="J71" s="77">
        <f t="shared" si="32"/>
        <v>5333.3961243450003</v>
      </c>
      <c r="K71" s="77">
        <f t="shared" si="33"/>
        <v>5513.7525150233341</v>
      </c>
      <c r="L71" s="77">
        <f t="shared" si="34"/>
        <v>5694.108905701667</v>
      </c>
      <c r="M71" s="77">
        <f t="shared" si="35"/>
        <v>5874.4652963799999</v>
      </c>
      <c r="N71" s="77">
        <f t="shared" si="36"/>
        <v>6054.8216870583346</v>
      </c>
      <c r="O71" s="77">
        <f t="shared" si="37"/>
        <v>6235.1780777366675</v>
      </c>
      <c r="P71" s="77">
        <f t="shared" si="38"/>
        <v>6415.5344684150014</v>
      </c>
      <c r="Q71" s="77">
        <f t="shared" si="39"/>
        <v>6595.8908590933343</v>
      </c>
      <c r="R71" s="77">
        <f t="shared" si="40"/>
        <v>6776.2472497716672</v>
      </c>
      <c r="S71" s="77">
        <f t="shared" si="41"/>
        <v>6956.6036404500019</v>
      </c>
      <c r="T71" s="79">
        <f t="shared" si="42"/>
        <v>7085.4296337916676</v>
      </c>
      <c r="U71" s="79">
        <f t="shared" si="43"/>
        <v>7214.2556271333342</v>
      </c>
      <c r="V71" s="79">
        <f t="shared" si="44"/>
        <v>7278.6686238041684</v>
      </c>
      <c r="W71" s="79">
        <f t="shared" si="45"/>
        <v>7343.0816204750017</v>
      </c>
      <c r="X71" s="79">
        <f t="shared" si="46"/>
        <v>7407.4946171458341</v>
      </c>
      <c r="Y71" s="79">
        <f t="shared" si="47"/>
        <v>7471.9076138166674</v>
      </c>
      <c r="Z71" s="79">
        <f t="shared" si="48"/>
        <v>7536.3206104875007</v>
      </c>
      <c r="AA71" s="79">
        <f t="shared" si="49"/>
        <v>7600.733607158335</v>
      </c>
      <c r="AB71" s="79">
        <f t="shared" si="50"/>
        <v>7665.1466038291683</v>
      </c>
      <c r="AC71" s="79">
        <f t="shared" si="51"/>
        <v>7729.5596005000007</v>
      </c>
      <c r="AD71" s="80">
        <v>13</v>
      </c>
      <c r="AE71" s="6"/>
      <c r="AF71" s="6"/>
      <c r="AG71" s="6"/>
      <c r="AH71"/>
      <c r="AI71"/>
      <c r="AJ71"/>
    </row>
    <row r="72" spans="1:36" ht="12" customHeight="1" x14ac:dyDescent="0.3">
      <c r="A72" s="81">
        <v>14</v>
      </c>
      <c r="B72" s="75">
        <v>52859</v>
      </c>
      <c r="C72" s="75">
        <f t="shared" si="28"/>
        <v>51908</v>
      </c>
      <c r="D72" s="76">
        <f t="shared" si="25"/>
        <v>71627.940259416675</v>
      </c>
      <c r="E72" s="76">
        <f t="shared" si="26"/>
        <v>5410.7125676666665</v>
      </c>
      <c r="F72" s="82">
        <f t="shared" si="29"/>
        <v>4842.5877480616664</v>
      </c>
      <c r="G72" s="77">
        <f t="shared" si="30"/>
        <v>5031.9626879300004</v>
      </c>
      <c r="H72" s="77">
        <f t="shared" si="31"/>
        <v>5221.3376277983334</v>
      </c>
      <c r="I72" s="82">
        <f t="shared" si="27"/>
        <v>5410.7125676666665</v>
      </c>
      <c r="J72" s="77">
        <f t="shared" si="32"/>
        <v>5600.0875075349995</v>
      </c>
      <c r="K72" s="77">
        <f t="shared" si="33"/>
        <v>5789.4624474033335</v>
      </c>
      <c r="L72" s="77">
        <f t="shared" si="34"/>
        <v>5978.8373872716666</v>
      </c>
      <c r="M72" s="77">
        <f t="shared" si="35"/>
        <v>6168.2123271399996</v>
      </c>
      <c r="N72" s="77">
        <f t="shared" si="36"/>
        <v>6357.5872670083336</v>
      </c>
      <c r="O72" s="77">
        <f t="shared" si="37"/>
        <v>6546.9622068766666</v>
      </c>
      <c r="P72" s="77">
        <f t="shared" si="38"/>
        <v>6736.3371467450006</v>
      </c>
      <c r="Q72" s="77">
        <f t="shared" si="39"/>
        <v>6925.7120866133337</v>
      </c>
      <c r="R72" s="77">
        <f t="shared" si="40"/>
        <v>7115.0870264816658</v>
      </c>
      <c r="S72" s="77">
        <f t="shared" si="41"/>
        <v>7304.4619663499998</v>
      </c>
      <c r="T72" s="79">
        <f t="shared" si="42"/>
        <v>7439.7297805416665</v>
      </c>
      <c r="U72" s="79">
        <f t="shared" si="43"/>
        <v>7574.9975947333323</v>
      </c>
      <c r="V72" s="79">
        <f t="shared" si="44"/>
        <v>7642.6315018291671</v>
      </c>
      <c r="W72" s="79">
        <f t="shared" si="45"/>
        <v>7710.265408925</v>
      </c>
      <c r="X72" s="79">
        <f t="shared" si="46"/>
        <v>7777.8993160208329</v>
      </c>
      <c r="Y72" s="79">
        <f t="shared" si="47"/>
        <v>7845.5332231166658</v>
      </c>
      <c r="Z72" s="79">
        <f t="shared" si="48"/>
        <v>7913.1671302124996</v>
      </c>
      <c r="AA72" s="79">
        <f t="shared" si="49"/>
        <v>7980.8010373083334</v>
      </c>
      <c r="AB72" s="79">
        <f t="shared" si="50"/>
        <v>8048.4349444041663</v>
      </c>
      <c r="AC72" s="79">
        <f t="shared" si="51"/>
        <v>8116.0688515000002</v>
      </c>
      <c r="AD72" s="80">
        <v>14</v>
      </c>
      <c r="AE72" s="6"/>
      <c r="AF72" s="6"/>
      <c r="AG72" s="6"/>
      <c r="AH72"/>
      <c r="AI72"/>
      <c r="AJ72"/>
    </row>
    <row r="73" spans="1:36" ht="12" customHeight="1" x14ac:dyDescent="0.3">
      <c r="A73" s="81">
        <v>15</v>
      </c>
      <c r="B73" s="75">
        <v>55521</v>
      </c>
      <c r="C73" s="75">
        <f t="shared" si="28"/>
        <v>54522</v>
      </c>
      <c r="D73" s="76">
        <f t="shared" si="25"/>
        <v>75235.151462249996</v>
      </c>
      <c r="E73" s="76">
        <f t="shared" si="26"/>
        <v>5683.1869964999996</v>
      </c>
      <c r="F73" s="82">
        <f t="shared" si="29"/>
        <v>5086.4523618674993</v>
      </c>
      <c r="G73" s="77">
        <f t="shared" si="30"/>
        <v>5285.3639067450003</v>
      </c>
      <c r="H73" s="77">
        <f t="shared" si="31"/>
        <v>5484.2754516224995</v>
      </c>
      <c r="I73" s="82">
        <f t="shared" si="27"/>
        <v>5683.1869964999996</v>
      </c>
      <c r="J73" s="77">
        <f t="shared" si="32"/>
        <v>5882.0985413774988</v>
      </c>
      <c r="K73" s="77">
        <f t="shared" si="33"/>
        <v>6081.0100862549998</v>
      </c>
      <c r="L73" s="77">
        <f t="shared" si="34"/>
        <v>6279.9216311324999</v>
      </c>
      <c r="M73" s="77">
        <f t="shared" si="35"/>
        <v>6478.8331760099991</v>
      </c>
      <c r="N73" s="77">
        <f t="shared" si="36"/>
        <v>6677.7447208875001</v>
      </c>
      <c r="O73" s="77">
        <f t="shared" si="37"/>
        <v>6876.6562657649993</v>
      </c>
      <c r="P73" s="77">
        <f t="shared" si="38"/>
        <v>7075.5678106425003</v>
      </c>
      <c r="Q73" s="77">
        <f t="shared" si="39"/>
        <v>7274.4793555199994</v>
      </c>
      <c r="R73" s="77">
        <f t="shared" si="40"/>
        <v>7473.3909003974995</v>
      </c>
      <c r="S73" s="77">
        <f t="shared" si="41"/>
        <v>7672.3024452749996</v>
      </c>
      <c r="T73" s="79">
        <f t="shared" si="42"/>
        <v>7814.3821201874998</v>
      </c>
      <c r="U73" s="79">
        <f t="shared" si="43"/>
        <v>7956.4617950999991</v>
      </c>
      <c r="V73" s="79">
        <f t="shared" si="44"/>
        <v>8027.5016325562501</v>
      </c>
      <c r="W73" s="79">
        <f t="shared" si="45"/>
        <v>8098.5414700124993</v>
      </c>
      <c r="X73" s="79">
        <f t="shared" si="46"/>
        <v>8169.5813074687494</v>
      </c>
      <c r="Y73" s="79">
        <f t="shared" si="47"/>
        <v>8240.6211449249986</v>
      </c>
      <c r="Z73" s="79">
        <f t="shared" si="48"/>
        <v>8311.6609823812487</v>
      </c>
      <c r="AA73" s="79">
        <f t="shared" si="49"/>
        <v>8382.7008198375006</v>
      </c>
      <c r="AB73" s="79">
        <f t="shared" si="50"/>
        <v>8453.7406572937489</v>
      </c>
      <c r="AC73" s="79">
        <f t="shared" si="51"/>
        <v>8524.780494749999</v>
      </c>
      <c r="AD73" s="80">
        <v>15</v>
      </c>
      <c r="AE73" s="6"/>
      <c r="AF73" s="6"/>
      <c r="AG73" s="6"/>
      <c r="AH73"/>
      <c r="AI73"/>
      <c r="AJ73"/>
    </row>
    <row r="74" spans="1:36" ht="12" customHeight="1" x14ac:dyDescent="0.3">
      <c r="A74" s="81">
        <v>16</v>
      </c>
      <c r="B74" s="75">
        <v>58330</v>
      </c>
      <c r="C74" s="75">
        <f t="shared" si="28"/>
        <v>57280</v>
      </c>
      <c r="D74" s="76">
        <f t="shared" si="25"/>
        <v>79041.558775833328</v>
      </c>
      <c r="E74" s="76">
        <f t="shared" si="26"/>
        <v>5970.6714933333324</v>
      </c>
      <c r="F74" s="82">
        <f t="shared" si="29"/>
        <v>5343.7509865333323</v>
      </c>
      <c r="G74" s="77">
        <f t="shared" si="30"/>
        <v>5552.7244887999996</v>
      </c>
      <c r="H74" s="77">
        <f t="shared" si="31"/>
        <v>5761.697991066666</v>
      </c>
      <c r="I74" s="82">
        <f t="shared" si="27"/>
        <v>5970.6714933333324</v>
      </c>
      <c r="J74" s="77">
        <f t="shared" si="32"/>
        <v>6179.6449955999988</v>
      </c>
      <c r="K74" s="77">
        <f t="shared" si="33"/>
        <v>6388.6184978666661</v>
      </c>
      <c r="L74" s="77">
        <f t="shared" si="34"/>
        <v>6597.5920001333325</v>
      </c>
      <c r="M74" s="77">
        <f t="shared" si="35"/>
        <v>6806.565502399998</v>
      </c>
      <c r="N74" s="77">
        <f t="shared" si="36"/>
        <v>7015.5390046666662</v>
      </c>
      <c r="O74" s="77">
        <f t="shared" si="37"/>
        <v>7224.5125069333317</v>
      </c>
      <c r="P74" s="77">
        <f t="shared" si="38"/>
        <v>7433.486009199999</v>
      </c>
      <c r="Q74" s="77">
        <f t="shared" si="39"/>
        <v>7642.4595114666654</v>
      </c>
      <c r="R74" s="77">
        <f t="shared" si="40"/>
        <v>7851.4330137333318</v>
      </c>
      <c r="S74" s="77">
        <f t="shared" si="41"/>
        <v>8060.4065159999991</v>
      </c>
      <c r="T74" s="79">
        <f t="shared" si="42"/>
        <v>8209.6733033333312</v>
      </c>
      <c r="U74" s="79">
        <f t="shared" si="43"/>
        <v>8358.9400906666651</v>
      </c>
      <c r="V74" s="79">
        <f t="shared" si="44"/>
        <v>8433.5734843333321</v>
      </c>
      <c r="W74" s="79">
        <f t="shared" si="45"/>
        <v>8508.2068779999991</v>
      </c>
      <c r="X74" s="79">
        <f t="shared" si="46"/>
        <v>8582.840271666666</v>
      </c>
      <c r="Y74" s="79">
        <f t="shared" si="47"/>
        <v>8657.4736653333312</v>
      </c>
      <c r="Z74" s="79">
        <f t="shared" si="48"/>
        <v>8732.1070589999981</v>
      </c>
      <c r="AA74" s="79">
        <f t="shared" si="49"/>
        <v>8806.7404526666651</v>
      </c>
      <c r="AB74" s="79">
        <f t="shared" si="50"/>
        <v>8881.373846333332</v>
      </c>
      <c r="AC74" s="79">
        <f t="shared" si="51"/>
        <v>8956.007239999999</v>
      </c>
      <c r="AD74" s="80">
        <v>16</v>
      </c>
      <c r="AE74" s="6"/>
      <c r="AF74" s="6"/>
      <c r="AG74" s="6"/>
      <c r="AH74"/>
      <c r="AI74"/>
      <c r="AJ74"/>
    </row>
    <row r="75" spans="1:36" ht="12" customHeight="1" x14ac:dyDescent="0.3">
      <c r="A75" s="81">
        <v>17</v>
      </c>
      <c r="B75" s="75">
        <v>61288</v>
      </c>
      <c r="C75" s="75">
        <f t="shared" si="28"/>
        <v>60185</v>
      </c>
      <c r="D75" s="76">
        <f t="shared" si="25"/>
        <v>83049.872351333324</v>
      </c>
      <c r="E75" s="76">
        <f t="shared" si="26"/>
        <v>6273.4787679166675</v>
      </c>
      <c r="F75" s="82">
        <f t="shared" si="29"/>
        <v>5614.7634972854175</v>
      </c>
      <c r="G75" s="77">
        <f t="shared" si="30"/>
        <v>5834.3352541625009</v>
      </c>
      <c r="H75" s="77">
        <f t="shared" si="31"/>
        <v>6053.9070110395842</v>
      </c>
      <c r="I75" s="82">
        <f t="shared" si="27"/>
        <v>6273.4787679166675</v>
      </c>
      <c r="J75" s="77">
        <f t="shared" si="32"/>
        <v>6493.0505247937499</v>
      </c>
      <c r="K75" s="77">
        <f t="shared" si="33"/>
        <v>6712.622281670835</v>
      </c>
      <c r="L75" s="77">
        <f t="shared" si="34"/>
        <v>6932.1940385479174</v>
      </c>
      <c r="M75" s="77">
        <f t="shared" si="35"/>
        <v>7151.7657954250008</v>
      </c>
      <c r="N75" s="77">
        <f t="shared" si="36"/>
        <v>7371.337552302085</v>
      </c>
      <c r="O75" s="77">
        <f t="shared" si="37"/>
        <v>7590.9093091791674</v>
      </c>
      <c r="P75" s="77">
        <f t="shared" si="38"/>
        <v>7810.4810660562516</v>
      </c>
      <c r="Q75" s="77">
        <f t="shared" si="39"/>
        <v>8030.0528229333349</v>
      </c>
      <c r="R75" s="77">
        <f t="shared" si="40"/>
        <v>8249.6245798104173</v>
      </c>
      <c r="S75" s="77">
        <f t="shared" si="41"/>
        <v>8469.1963366875025</v>
      </c>
      <c r="T75" s="79">
        <f t="shared" si="42"/>
        <v>8626.0333058854176</v>
      </c>
      <c r="U75" s="79">
        <f t="shared" si="43"/>
        <v>8782.8702750833345</v>
      </c>
      <c r="V75" s="79">
        <f t="shared" si="44"/>
        <v>8861.2887596822929</v>
      </c>
      <c r="W75" s="79">
        <f t="shared" si="45"/>
        <v>8939.7072442812514</v>
      </c>
      <c r="X75" s="79">
        <f t="shared" si="46"/>
        <v>9018.1257288802099</v>
      </c>
      <c r="Y75" s="79">
        <f t="shared" si="47"/>
        <v>9096.5442134791683</v>
      </c>
      <c r="Z75" s="79">
        <f t="shared" si="48"/>
        <v>9174.962698078125</v>
      </c>
      <c r="AA75" s="79">
        <f t="shared" si="49"/>
        <v>9253.3811826770852</v>
      </c>
      <c r="AB75" s="79">
        <f t="shared" si="50"/>
        <v>9331.7996672760437</v>
      </c>
      <c r="AC75" s="79">
        <f t="shared" si="51"/>
        <v>9410.2181518750003</v>
      </c>
      <c r="AD75" s="80">
        <v>17</v>
      </c>
      <c r="AE75" s="6"/>
      <c r="AF75" s="6"/>
      <c r="AG75" s="6"/>
      <c r="AH75"/>
      <c r="AI75"/>
      <c r="AJ75"/>
    </row>
    <row r="76" spans="1:36" ht="12" customHeight="1" x14ac:dyDescent="0.3">
      <c r="A76" s="81">
        <v>18</v>
      </c>
      <c r="B76" s="75">
        <v>64397</v>
      </c>
      <c r="C76" s="75">
        <f t="shared" si="28"/>
        <v>63238</v>
      </c>
      <c r="D76" s="76">
        <f t="shared" si="25"/>
        <v>87262.80233991667</v>
      </c>
      <c r="E76" s="76">
        <f t="shared" si="26"/>
        <v>6591.7130568333332</v>
      </c>
      <c r="F76" s="82">
        <f t="shared" si="29"/>
        <v>5899.583185865833</v>
      </c>
      <c r="G76" s="77">
        <f t="shared" si="30"/>
        <v>6130.293142855</v>
      </c>
      <c r="H76" s="77">
        <f t="shared" si="31"/>
        <v>6361.0030998441662</v>
      </c>
      <c r="I76" s="82">
        <f t="shared" si="27"/>
        <v>6591.7130568333332</v>
      </c>
      <c r="J76" s="77">
        <f t="shared" si="32"/>
        <v>6822.4230138224993</v>
      </c>
      <c r="K76" s="77">
        <f t="shared" si="33"/>
        <v>7053.1329708116673</v>
      </c>
      <c r="L76" s="77">
        <f t="shared" si="34"/>
        <v>7283.8429278008334</v>
      </c>
      <c r="M76" s="77">
        <f t="shared" si="35"/>
        <v>7514.5528847899996</v>
      </c>
      <c r="N76" s="77">
        <f t="shared" si="36"/>
        <v>7745.2628417791666</v>
      </c>
      <c r="O76" s="77">
        <f t="shared" si="37"/>
        <v>7975.9727987683327</v>
      </c>
      <c r="P76" s="77">
        <f t="shared" si="38"/>
        <v>8206.6827557574998</v>
      </c>
      <c r="Q76" s="77">
        <f t="shared" si="39"/>
        <v>8437.3927127466668</v>
      </c>
      <c r="R76" s="77">
        <f t="shared" si="40"/>
        <v>8668.102669735832</v>
      </c>
      <c r="S76" s="77">
        <f t="shared" si="41"/>
        <v>8898.8126267250009</v>
      </c>
      <c r="T76" s="79">
        <f t="shared" si="42"/>
        <v>9063.605453145834</v>
      </c>
      <c r="U76" s="79">
        <f t="shared" si="43"/>
        <v>9228.3982795666652</v>
      </c>
      <c r="V76" s="79">
        <f t="shared" si="44"/>
        <v>9310.7946927770845</v>
      </c>
      <c r="W76" s="79">
        <f t="shared" si="45"/>
        <v>9393.1911059875001</v>
      </c>
      <c r="X76" s="79">
        <f t="shared" si="46"/>
        <v>9475.5875191979158</v>
      </c>
      <c r="Y76" s="79">
        <f t="shared" si="47"/>
        <v>9557.9839324083332</v>
      </c>
      <c r="Z76" s="79">
        <f t="shared" si="48"/>
        <v>9640.3803456187488</v>
      </c>
      <c r="AA76" s="79">
        <f t="shared" si="49"/>
        <v>9722.7767588291663</v>
      </c>
      <c r="AB76" s="79">
        <f t="shared" si="50"/>
        <v>9805.1731720395837</v>
      </c>
      <c r="AC76" s="79">
        <f t="shared" si="51"/>
        <v>9887.5695852499994</v>
      </c>
      <c r="AD76" s="80">
        <v>18</v>
      </c>
      <c r="AE76" s="6"/>
      <c r="AF76" s="6"/>
      <c r="AG76" s="6"/>
      <c r="AH76"/>
      <c r="AI76"/>
      <c r="AJ76"/>
    </row>
    <row r="77" spans="1:36" ht="12" customHeight="1" x14ac:dyDescent="0.3">
      <c r="A77" s="81">
        <v>19</v>
      </c>
      <c r="B77" s="75">
        <v>67663</v>
      </c>
      <c r="C77" s="75">
        <f t="shared" si="28"/>
        <v>66445</v>
      </c>
      <c r="D77" s="76">
        <f t="shared" si="25"/>
        <v>91688.479195083317</v>
      </c>
      <c r="E77" s="76">
        <f t="shared" si="26"/>
        <v>6925.9997795833333</v>
      </c>
      <c r="F77" s="82">
        <f t="shared" si="29"/>
        <v>6198.7698027270835</v>
      </c>
      <c r="G77" s="77">
        <f t="shared" si="30"/>
        <v>6441.1797950125001</v>
      </c>
      <c r="H77" s="77">
        <f t="shared" si="31"/>
        <v>6683.5897872979167</v>
      </c>
      <c r="I77" s="82">
        <f t="shared" si="27"/>
        <v>6925.9997795833333</v>
      </c>
      <c r="J77" s="77">
        <f t="shared" si="32"/>
        <v>7168.409771868749</v>
      </c>
      <c r="K77" s="77">
        <f t="shared" si="33"/>
        <v>7410.8197641541674</v>
      </c>
      <c r="L77" s="77">
        <f t="shared" si="34"/>
        <v>7653.2297564395831</v>
      </c>
      <c r="M77" s="77">
        <f t="shared" si="35"/>
        <v>7895.6397487249997</v>
      </c>
      <c r="N77" s="77">
        <f t="shared" si="36"/>
        <v>8138.0497410104172</v>
      </c>
      <c r="O77" s="77">
        <f t="shared" si="37"/>
        <v>8380.4597332958328</v>
      </c>
      <c r="P77" s="77">
        <f t="shared" si="38"/>
        <v>8622.8697255812513</v>
      </c>
      <c r="Q77" s="77">
        <f t="shared" si="39"/>
        <v>8865.279717866666</v>
      </c>
      <c r="R77" s="77">
        <f t="shared" si="40"/>
        <v>9107.6897101520826</v>
      </c>
      <c r="S77" s="77">
        <f t="shared" si="41"/>
        <v>9350.099702437501</v>
      </c>
      <c r="T77" s="79">
        <f t="shared" si="42"/>
        <v>9523.2496969270833</v>
      </c>
      <c r="U77" s="79">
        <f t="shared" si="43"/>
        <v>9696.3996914166655</v>
      </c>
      <c r="V77" s="79">
        <f t="shared" si="44"/>
        <v>9782.9746886614594</v>
      </c>
      <c r="W77" s="79">
        <f t="shared" si="45"/>
        <v>9869.5496859062496</v>
      </c>
      <c r="X77" s="79">
        <f t="shared" si="46"/>
        <v>9956.1246831510416</v>
      </c>
      <c r="Y77" s="79">
        <f t="shared" si="47"/>
        <v>10042.699680395834</v>
      </c>
      <c r="Z77" s="79">
        <f t="shared" si="48"/>
        <v>10129.274677640624</v>
      </c>
      <c r="AA77" s="79">
        <f t="shared" si="49"/>
        <v>10215.849674885418</v>
      </c>
      <c r="AB77" s="79">
        <f t="shared" si="50"/>
        <v>10302.424672130208</v>
      </c>
      <c r="AC77" s="79">
        <f t="shared" si="51"/>
        <v>10388.999669375</v>
      </c>
      <c r="AD77" s="80">
        <v>19</v>
      </c>
      <c r="AE77" s="6"/>
      <c r="AF77" s="6"/>
      <c r="AG77" s="6"/>
      <c r="AH77"/>
      <c r="AI77"/>
      <c r="AJ77"/>
    </row>
    <row r="78" spans="1:36" ht="12" customHeight="1" x14ac:dyDescent="0.3">
      <c r="A78" s="81">
        <v>20</v>
      </c>
      <c r="B78" s="75">
        <v>71084</v>
      </c>
      <c r="C78" s="75">
        <f t="shared" si="28"/>
        <v>69804</v>
      </c>
      <c r="D78" s="76">
        <f t="shared" si="25"/>
        <v>96324.192765666681</v>
      </c>
      <c r="E78" s="76">
        <f t="shared" si="26"/>
        <v>7276.1304630000004</v>
      </c>
      <c r="F78" s="82">
        <f t="shared" si="29"/>
        <v>6512.1367643850008</v>
      </c>
      <c r="G78" s="77">
        <f t="shared" si="30"/>
        <v>6766.8013305900004</v>
      </c>
      <c r="H78" s="77">
        <f t="shared" si="31"/>
        <v>7021.4658967949999</v>
      </c>
      <c r="I78" s="82">
        <f t="shared" si="27"/>
        <v>7276.1304630000004</v>
      </c>
      <c r="J78" s="77">
        <f t="shared" si="32"/>
        <v>7530.795029205</v>
      </c>
      <c r="K78" s="77">
        <f t="shared" si="33"/>
        <v>7785.4595954100005</v>
      </c>
      <c r="L78" s="77">
        <f t="shared" si="34"/>
        <v>8040.124161615</v>
      </c>
      <c r="M78" s="77">
        <f t="shared" si="35"/>
        <v>8294.7887278199996</v>
      </c>
      <c r="N78" s="77">
        <f t="shared" si="36"/>
        <v>8549.453294025001</v>
      </c>
      <c r="O78" s="77">
        <f t="shared" si="37"/>
        <v>8804.1178602300006</v>
      </c>
      <c r="P78" s="77">
        <f t="shared" si="38"/>
        <v>9058.782426435002</v>
      </c>
      <c r="Q78" s="77">
        <f t="shared" si="39"/>
        <v>9313.4469926400016</v>
      </c>
      <c r="R78" s="77">
        <f t="shared" si="40"/>
        <v>9568.1115588449993</v>
      </c>
      <c r="S78" s="77">
        <f t="shared" si="41"/>
        <v>9822.7761250500007</v>
      </c>
      <c r="T78" s="79">
        <f t="shared" si="42"/>
        <v>10004.679386625001</v>
      </c>
      <c r="U78" s="79">
        <f t="shared" si="43"/>
        <v>10186.582648199999</v>
      </c>
      <c r="V78" s="79">
        <f t="shared" si="44"/>
        <v>10277.534278987501</v>
      </c>
      <c r="W78" s="79">
        <f t="shared" si="45"/>
        <v>10368.485909775001</v>
      </c>
      <c r="X78" s="79">
        <f t="shared" si="46"/>
        <v>10459.437540562501</v>
      </c>
      <c r="Y78" s="79">
        <f t="shared" si="47"/>
        <v>10550.38917135</v>
      </c>
      <c r="Z78" s="79">
        <f t="shared" si="48"/>
        <v>10641.3408021375</v>
      </c>
      <c r="AA78" s="79">
        <f t="shared" si="49"/>
        <v>10732.292432925002</v>
      </c>
      <c r="AB78" s="79">
        <f t="shared" si="50"/>
        <v>10823.2440637125</v>
      </c>
      <c r="AC78" s="79">
        <f t="shared" si="51"/>
        <v>10914.1956945</v>
      </c>
      <c r="AD78" s="80">
        <v>20</v>
      </c>
      <c r="AE78" s="6"/>
      <c r="AF78" s="6"/>
      <c r="AG78" s="6"/>
      <c r="AH78"/>
      <c r="AI78"/>
      <c r="AJ78"/>
    </row>
    <row r="79" spans="1:36" ht="12" customHeight="1" x14ac:dyDescent="0.3">
      <c r="A79" s="81">
        <v>21</v>
      </c>
      <c r="B79" s="75">
        <v>74665</v>
      </c>
      <c r="C79" s="75">
        <f t="shared" si="28"/>
        <v>73321</v>
      </c>
      <c r="D79" s="76">
        <f t="shared" si="25"/>
        <v>101176.71842958333</v>
      </c>
      <c r="E79" s="76">
        <f t="shared" si="26"/>
        <v>7642.7305265833329</v>
      </c>
      <c r="F79" s="82">
        <f t="shared" si="29"/>
        <v>6840.2438212920833</v>
      </c>
      <c r="G79" s="77">
        <f t="shared" si="30"/>
        <v>7107.7393897225002</v>
      </c>
      <c r="H79" s="77">
        <f t="shared" si="31"/>
        <v>7375.2349581529161</v>
      </c>
      <c r="I79" s="82">
        <f t="shared" si="27"/>
        <v>7642.7305265833329</v>
      </c>
      <c r="J79" s="77">
        <f t="shared" si="32"/>
        <v>7910.2260950137488</v>
      </c>
      <c r="K79" s="77">
        <f t="shared" si="33"/>
        <v>8177.7216634441666</v>
      </c>
      <c r="L79" s="77">
        <f t="shared" si="34"/>
        <v>8445.2172318745834</v>
      </c>
      <c r="M79" s="77">
        <f t="shared" si="35"/>
        <v>8712.7128003049984</v>
      </c>
      <c r="N79" s="77">
        <f t="shared" si="36"/>
        <v>8980.208368735417</v>
      </c>
      <c r="O79" s="77">
        <f t="shared" si="37"/>
        <v>9247.703937165832</v>
      </c>
      <c r="P79" s="77">
        <f t="shared" si="38"/>
        <v>9515.1995055962507</v>
      </c>
      <c r="Q79" s="77">
        <f t="shared" si="39"/>
        <v>9782.6950740266657</v>
      </c>
      <c r="R79" s="77">
        <f t="shared" si="40"/>
        <v>10050.190642457083</v>
      </c>
      <c r="S79" s="77">
        <f t="shared" si="41"/>
        <v>10317.686210887499</v>
      </c>
      <c r="T79" s="79">
        <f t="shared" si="42"/>
        <v>10508.754474052083</v>
      </c>
      <c r="U79" s="79">
        <f t="shared" si="43"/>
        <v>10699.822737216666</v>
      </c>
      <c r="V79" s="79">
        <f t="shared" si="44"/>
        <v>10795.356868798959</v>
      </c>
      <c r="W79" s="79">
        <f t="shared" si="45"/>
        <v>10890.891000381249</v>
      </c>
      <c r="X79" s="79">
        <f t="shared" si="46"/>
        <v>10986.42513196354</v>
      </c>
      <c r="Y79" s="79">
        <f t="shared" si="47"/>
        <v>11081.959263545832</v>
      </c>
      <c r="Z79" s="79">
        <f t="shared" si="48"/>
        <v>11177.493395128124</v>
      </c>
      <c r="AA79" s="79">
        <f t="shared" si="49"/>
        <v>11273.027526710417</v>
      </c>
      <c r="AB79" s="79">
        <f t="shared" si="50"/>
        <v>11368.561658292709</v>
      </c>
      <c r="AC79" s="79">
        <f t="shared" si="51"/>
        <v>11464.095789874998</v>
      </c>
      <c r="AD79" s="80">
        <v>21</v>
      </c>
      <c r="AE79" s="6"/>
      <c r="AF79" s="6"/>
      <c r="AG79" s="6"/>
      <c r="AH79"/>
      <c r="AI79"/>
      <c r="AJ79"/>
    </row>
    <row r="80" spans="1:36" ht="12" customHeight="1" x14ac:dyDescent="0.3">
      <c r="A80" s="81">
        <v>22</v>
      </c>
      <c r="B80" s="75">
        <v>78408</v>
      </c>
      <c r="C80" s="75">
        <f t="shared" si="28"/>
        <v>76997</v>
      </c>
      <c r="D80" s="76">
        <f t="shared" si="25"/>
        <v>106248.766338</v>
      </c>
      <c r="E80" s="76">
        <f t="shared" si="26"/>
        <v>8025.9042069166662</v>
      </c>
      <c r="F80" s="82">
        <f t="shared" si="29"/>
        <v>7183.1842651904162</v>
      </c>
      <c r="G80" s="77">
        <f t="shared" si="30"/>
        <v>7464.0909124324999</v>
      </c>
      <c r="H80" s="77">
        <f t="shared" si="31"/>
        <v>7744.9975596745826</v>
      </c>
      <c r="I80" s="82">
        <f t="shared" si="27"/>
        <v>8025.9042069166662</v>
      </c>
      <c r="J80" s="77">
        <f t="shared" si="32"/>
        <v>8306.810854158748</v>
      </c>
      <c r="K80" s="77">
        <f t="shared" si="33"/>
        <v>8587.7175014008335</v>
      </c>
      <c r="L80" s="77">
        <f t="shared" si="34"/>
        <v>8868.6241486429153</v>
      </c>
      <c r="M80" s="77">
        <f t="shared" si="35"/>
        <v>9149.530795884999</v>
      </c>
      <c r="N80" s="77">
        <f t="shared" si="36"/>
        <v>9430.4374431270826</v>
      </c>
      <c r="O80" s="77">
        <f t="shared" si="37"/>
        <v>9711.3440903691662</v>
      </c>
      <c r="P80" s="77">
        <f t="shared" si="38"/>
        <v>9992.2507376112499</v>
      </c>
      <c r="Q80" s="77">
        <f t="shared" si="39"/>
        <v>10273.157384853333</v>
      </c>
      <c r="R80" s="77">
        <f t="shared" si="40"/>
        <v>10554.064032095415</v>
      </c>
      <c r="S80" s="77">
        <f t="shared" si="41"/>
        <v>10834.970679337501</v>
      </c>
      <c r="T80" s="79">
        <f t="shared" si="42"/>
        <v>11035.618284510416</v>
      </c>
      <c r="U80" s="79">
        <f t="shared" si="43"/>
        <v>11236.265889683333</v>
      </c>
      <c r="V80" s="79">
        <f t="shared" si="44"/>
        <v>11336.589692269792</v>
      </c>
      <c r="W80" s="79">
        <f t="shared" si="45"/>
        <v>11436.91349485625</v>
      </c>
      <c r="X80" s="79">
        <f t="shared" si="46"/>
        <v>11537.237297442707</v>
      </c>
      <c r="Y80" s="79">
        <f t="shared" si="47"/>
        <v>11637.561100029166</v>
      </c>
      <c r="Z80" s="79">
        <f t="shared" si="48"/>
        <v>11737.884902615624</v>
      </c>
      <c r="AA80" s="79">
        <f t="shared" si="49"/>
        <v>11838.208705202083</v>
      </c>
      <c r="AB80" s="79">
        <f t="shared" si="50"/>
        <v>11938.532507788541</v>
      </c>
      <c r="AC80" s="79">
        <f t="shared" si="51"/>
        <v>12038.856310374998</v>
      </c>
      <c r="AD80" s="80">
        <v>22</v>
      </c>
      <c r="AE80" s="6"/>
      <c r="AF80" s="6"/>
      <c r="AG80" s="6"/>
      <c r="AH80"/>
      <c r="AI80"/>
      <c r="AJ80"/>
    </row>
    <row r="81" spans="1:36" ht="12" customHeight="1" x14ac:dyDescent="0.3">
      <c r="A81" s="81">
        <v>23</v>
      </c>
      <c r="B81" s="75">
        <v>82315</v>
      </c>
      <c r="C81" s="75">
        <f t="shared" si="28"/>
        <v>80833</v>
      </c>
      <c r="D81" s="76">
        <f t="shared" si="25"/>
        <v>111543.04664208333</v>
      </c>
      <c r="E81" s="76">
        <f t="shared" si="26"/>
        <v>8425.7557405833322</v>
      </c>
      <c r="F81" s="82">
        <f t="shared" si="29"/>
        <v>7541.0513878220827</v>
      </c>
      <c r="G81" s="77">
        <f t="shared" si="30"/>
        <v>7835.9528387424998</v>
      </c>
      <c r="H81" s="77">
        <f t="shared" si="31"/>
        <v>8130.8542896629151</v>
      </c>
      <c r="I81" s="82">
        <f t="shared" si="27"/>
        <v>8425.7557405833322</v>
      </c>
      <c r="J81" s="77">
        <f t="shared" si="32"/>
        <v>8720.6571915037475</v>
      </c>
      <c r="K81" s="77">
        <f t="shared" si="33"/>
        <v>9015.5586424241665</v>
      </c>
      <c r="L81" s="77">
        <f t="shared" si="34"/>
        <v>9310.4600933445818</v>
      </c>
      <c r="M81" s="77">
        <f t="shared" si="35"/>
        <v>9605.3615442649971</v>
      </c>
      <c r="N81" s="77">
        <f t="shared" si="36"/>
        <v>9900.262995185416</v>
      </c>
      <c r="O81" s="77">
        <f t="shared" si="37"/>
        <v>10195.164446105831</v>
      </c>
      <c r="P81" s="77">
        <f t="shared" si="38"/>
        <v>10490.06589702625</v>
      </c>
      <c r="Q81" s="77">
        <f t="shared" si="39"/>
        <v>10784.967347946666</v>
      </c>
      <c r="R81" s="77">
        <f t="shared" si="40"/>
        <v>11079.868798867081</v>
      </c>
      <c r="S81" s="77">
        <f t="shared" si="41"/>
        <v>11374.7702497875</v>
      </c>
      <c r="T81" s="79">
        <f t="shared" si="42"/>
        <v>11585.414143302081</v>
      </c>
      <c r="U81" s="79">
        <f t="shared" si="43"/>
        <v>11796.058036816665</v>
      </c>
      <c r="V81" s="79">
        <f t="shared" si="44"/>
        <v>11901.379983573957</v>
      </c>
      <c r="W81" s="79">
        <f t="shared" si="45"/>
        <v>12006.701930331248</v>
      </c>
      <c r="X81" s="79">
        <f t="shared" si="46"/>
        <v>12112.023877088541</v>
      </c>
      <c r="Y81" s="79">
        <f t="shared" si="47"/>
        <v>12217.345823845832</v>
      </c>
      <c r="Z81" s="79">
        <f t="shared" si="48"/>
        <v>12322.667770603122</v>
      </c>
      <c r="AA81" s="79">
        <f t="shared" si="49"/>
        <v>12427.989717360415</v>
      </c>
      <c r="AB81" s="79">
        <f t="shared" si="50"/>
        <v>12533.311664117708</v>
      </c>
      <c r="AC81" s="79">
        <f t="shared" si="51"/>
        <v>12638.633610874998</v>
      </c>
      <c r="AD81" s="80">
        <v>23</v>
      </c>
      <c r="AE81" s="6"/>
      <c r="AF81" s="6"/>
      <c r="AG81" s="6"/>
      <c r="AH81"/>
      <c r="AI81"/>
      <c r="AJ81"/>
    </row>
    <row r="82" spans="1:36" ht="12" customHeight="1" x14ac:dyDescent="0.3">
      <c r="A82" s="81">
        <v>24</v>
      </c>
      <c r="B82" s="75">
        <v>86387</v>
      </c>
      <c r="C82" s="75">
        <f t="shared" si="28"/>
        <v>84832</v>
      </c>
      <c r="D82" s="76">
        <f t="shared" si="25"/>
        <v>117060.91441741667</v>
      </c>
      <c r="E82" s="76">
        <f t="shared" si="26"/>
        <v>8842.5978373333328</v>
      </c>
      <c r="F82" s="82">
        <f t="shared" si="29"/>
        <v>7914.1250644133333</v>
      </c>
      <c r="G82" s="77">
        <f t="shared" si="30"/>
        <v>8223.6159887199992</v>
      </c>
      <c r="H82" s="77">
        <f t="shared" si="31"/>
        <v>8533.106913026666</v>
      </c>
      <c r="I82" s="82">
        <f t="shared" si="27"/>
        <v>8842.5978373333328</v>
      </c>
      <c r="J82" s="77">
        <f t="shared" si="32"/>
        <v>9152.0887616399996</v>
      </c>
      <c r="K82" s="77">
        <f t="shared" si="33"/>
        <v>9461.5796859466664</v>
      </c>
      <c r="L82" s="77">
        <f t="shared" si="34"/>
        <v>9771.0706102533331</v>
      </c>
      <c r="M82" s="77">
        <f t="shared" si="35"/>
        <v>10080.561534559998</v>
      </c>
      <c r="N82" s="77">
        <f t="shared" si="36"/>
        <v>10390.052458866667</v>
      </c>
      <c r="O82" s="77">
        <f t="shared" si="37"/>
        <v>10699.543383173332</v>
      </c>
      <c r="P82" s="77">
        <f t="shared" si="38"/>
        <v>11009.03430748</v>
      </c>
      <c r="Q82" s="77">
        <f t="shared" si="39"/>
        <v>11318.525231786667</v>
      </c>
      <c r="R82" s="77">
        <f t="shared" si="40"/>
        <v>11628.016156093332</v>
      </c>
      <c r="S82" s="77">
        <f t="shared" si="41"/>
        <v>11937.507080400001</v>
      </c>
      <c r="T82" s="79">
        <f t="shared" si="42"/>
        <v>12158.572026333333</v>
      </c>
      <c r="U82" s="79">
        <f t="shared" si="43"/>
        <v>12379.636972266666</v>
      </c>
      <c r="V82" s="79">
        <f t="shared" si="44"/>
        <v>12490.169445233334</v>
      </c>
      <c r="W82" s="79">
        <f t="shared" si="45"/>
        <v>12600.7019182</v>
      </c>
      <c r="X82" s="79">
        <f t="shared" si="46"/>
        <v>12711.234391166667</v>
      </c>
      <c r="Y82" s="79">
        <f t="shared" si="47"/>
        <v>12821.766864133333</v>
      </c>
      <c r="Z82" s="79">
        <f t="shared" si="48"/>
        <v>12932.299337099999</v>
      </c>
      <c r="AA82" s="79">
        <f t="shared" si="49"/>
        <v>13042.831810066667</v>
      </c>
      <c r="AB82" s="79">
        <f t="shared" si="50"/>
        <v>13153.364283033334</v>
      </c>
      <c r="AC82" s="79">
        <f t="shared" si="51"/>
        <v>13263.896755999998</v>
      </c>
      <c r="AD82" s="80">
        <v>24</v>
      </c>
      <c r="AE82" s="6"/>
      <c r="AF82" s="6"/>
      <c r="AG82" s="6"/>
      <c r="AH82"/>
      <c r="AI82"/>
      <c r="AJ82"/>
    </row>
    <row r="83" spans="1:36" ht="12" customHeight="1" x14ac:dyDescent="0.3">
      <c r="A83" s="81">
        <v>25</v>
      </c>
      <c r="B83" s="75">
        <v>90629</v>
      </c>
      <c r="C83" s="75">
        <f t="shared" si="28"/>
        <v>88998</v>
      </c>
      <c r="D83" s="76">
        <f t="shared" si="25"/>
        <v>122809.14504191666</v>
      </c>
      <c r="E83" s="76">
        <f t="shared" si="26"/>
        <v>9276.8474435000007</v>
      </c>
      <c r="F83" s="82">
        <f t="shared" si="29"/>
        <v>8302.7784619325012</v>
      </c>
      <c r="G83" s="77">
        <f t="shared" si="30"/>
        <v>8627.4681224550004</v>
      </c>
      <c r="H83" s="77">
        <f t="shared" si="31"/>
        <v>8952.1577829774997</v>
      </c>
      <c r="I83" s="82">
        <f t="shared" si="27"/>
        <v>9276.8474435000007</v>
      </c>
      <c r="J83" s="77">
        <f t="shared" si="32"/>
        <v>9601.5371040225</v>
      </c>
      <c r="K83" s="77">
        <f t="shared" si="33"/>
        <v>9926.2267645450011</v>
      </c>
      <c r="L83" s="77">
        <f t="shared" si="34"/>
        <v>10250.9164250675</v>
      </c>
      <c r="M83" s="77">
        <f t="shared" si="35"/>
        <v>10575.60608559</v>
      </c>
      <c r="N83" s="77">
        <f t="shared" si="36"/>
        <v>10900.295746112501</v>
      </c>
      <c r="O83" s="77">
        <f t="shared" si="37"/>
        <v>11224.985406635</v>
      </c>
      <c r="P83" s="77">
        <f t="shared" si="38"/>
        <v>11549.675067157503</v>
      </c>
      <c r="Q83" s="77">
        <f t="shared" si="39"/>
        <v>11874.364727680002</v>
      </c>
      <c r="R83" s="77">
        <f t="shared" si="40"/>
        <v>12199.054388202501</v>
      </c>
      <c r="S83" s="77">
        <f t="shared" si="41"/>
        <v>12523.744048725002</v>
      </c>
      <c r="T83" s="79">
        <f t="shared" si="42"/>
        <v>12755.665234812501</v>
      </c>
      <c r="U83" s="79">
        <f t="shared" si="43"/>
        <v>12987.586420900001</v>
      </c>
      <c r="V83" s="79">
        <f t="shared" si="44"/>
        <v>13103.547013943751</v>
      </c>
      <c r="W83" s="79">
        <f t="shared" si="45"/>
        <v>13219.507606987501</v>
      </c>
      <c r="X83" s="79">
        <f t="shared" si="46"/>
        <v>13335.468200031251</v>
      </c>
      <c r="Y83" s="79">
        <f t="shared" si="47"/>
        <v>13451.428793075002</v>
      </c>
      <c r="Z83" s="79">
        <f t="shared" si="48"/>
        <v>13567.38938611875</v>
      </c>
      <c r="AA83" s="79">
        <f t="shared" si="49"/>
        <v>13683.349979162502</v>
      </c>
      <c r="AB83" s="79">
        <f t="shared" si="50"/>
        <v>13799.310572206252</v>
      </c>
      <c r="AC83" s="79">
        <f t="shared" si="51"/>
        <v>13915.27116525</v>
      </c>
      <c r="AD83" s="80">
        <v>25</v>
      </c>
      <c r="AE83" s="6"/>
      <c r="AF83" s="6"/>
      <c r="AG83" s="6"/>
      <c r="AH83"/>
      <c r="AI83"/>
      <c r="AJ83"/>
    </row>
    <row r="84" spans="1:36" ht="12" customHeight="1" x14ac:dyDescent="0.3">
      <c r="A84" s="81">
        <v>26</v>
      </c>
      <c r="B84" s="75">
        <v>95041</v>
      </c>
      <c r="C84" s="75">
        <f t="shared" si="28"/>
        <v>93330</v>
      </c>
      <c r="D84" s="76">
        <f t="shared" si="25"/>
        <v>128787.73851558333</v>
      </c>
      <c r="E84" s="76">
        <f t="shared" si="26"/>
        <v>9728.4003224999997</v>
      </c>
      <c r="F84" s="82">
        <f t="shared" si="29"/>
        <v>8706.9182886375002</v>
      </c>
      <c r="G84" s="77">
        <f t="shared" si="30"/>
        <v>9047.4122999249994</v>
      </c>
      <c r="H84" s="77">
        <f t="shared" si="31"/>
        <v>9387.9063112124986</v>
      </c>
      <c r="I84" s="82">
        <f t="shared" si="27"/>
        <v>9728.4003224999997</v>
      </c>
      <c r="J84" s="77">
        <f t="shared" si="32"/>
        <v>10068.894333787499</v>
      </c>
      <c r="K84" s="77">
        <f t="shared" si="33"/>
        <v>10409.388345075</v>
      </c>
      <c r="L84" s="77">
        <f t="shared" si="34"/>
        <v>10749.882356362499</v>
      </c>
      <c r="M84" s="77">
        <f t="shared" si="35"/>
        <v>11090.376367649998</v>
      </c>
      <c r="N84" s="77">
        <f t="shared" si="36"/>
        <v>11430.870378937499</v>
      </c>
      <c r="O84" s="77">
        <f t="shared" si="37"/>
        <v>11771.364390224999</v>
      </c>
      <c r="P84" s="77">
        <f t="shared" si="38"/>
        <v>12111.8584015125</v>
      </c>
      <c r="Q84" s="77">
        <f t="shared" si="39"/>
        <v>12452.352412799999</v>
      </c>
      <c r="R84" s="77">
        <f t="shared" si="40"/>
        <v>12792.846424087498</v>
      </c>
      <c r="S84" s="77">
        <f t="shared" si="41"/>
        <v>13133.340435375001</v>
      </c>
      <c r="T84" s="79">
        <f t="shared" si="42"/>
        <v>13376.5504434375</v>
      </c>
      <c r="U84" s="79">
        <f t="shared" si="43"/>
        <v>13619.760451499998</v>
      </c>
      <c r="V84" s="79">
        <f t="shared" si="44"/>
        <v>13741.36545553125</v>
      </c>
      <c r="W84" s="79">
        <f t="shared" si="45"/>
        <v>13862.970459562501</v>
      </c>
      <c r="X84" s="79">
        <f t="shared" si="46"/>
        <v>13984.57546359375</v>
      </c>
      <c r="Y84" s="79">
        <f t="shared" si="47"/>
        <v>14106.180467624999</v>
      </c>
      <c r="Z84" s="79">
        <f t="shared" si="48"/>
        <v>14227.785471656249</v>
      </c>
      <c r="AA84" s="79">
        <f t="shared" si="49"/>
        <v>14349.3904756875</v>
      </c>
      <c r="AB84" s="79">
        <f t="shared" si="50"/>
        <v>14470.995479718749</v>
      </c>
      <c r="AC84" s="79">
        <f t="shared" si="51"/>
        <v>14592.60048375</v>
      </c>
      <c r="AD84" s="80">
        <v>26</v>
      </c>
      <c r="AE84" s="6"/>
      <c r="AF84" s="6"/>
      <c r="AG84" s="6"/>
      <c r="AH84"/>
      <c r="AI84"/>
      <c r="AJ84"/>
    </row>
    <row r="85" spans="1:36" ht="12" customHeight="1" x14ac:dyDescent="0.3">
      <c r="A85" s="81">
        <v>27</v>
      </c>
      <c r="B85" s="75">
        <v>99627</v>
      </c>
      <c r="C85" s="75">
        <f t="shared" si="28"/>
        <v>97834</v>
      </c>
      <c r="D85" s="76">
        <f t="shared" si="25"/>
        <v>135002.11514074999</v>
      </c>
      <c r="E85" s="76">
        <f t="shared" si="26"/>
        <v>10197.881893833333</v>
      </c>
      <c r="F85" s="82">
        <f t="shared" si="29"/>
        <v>9127.1042949808343</v>
      </c>
      <c r="G85" s="77">
        <f t="shared" si="30"/>
        <v>9484.0301612650001</v>
      </c>
      <c r="H85" s="77">
        <f t="shared" si="31"/>
        <v>9840.9560275491658</v>
      </c>
      <c r="I85" s="82">
        <f t="shared" si="27"/>
        <v>10197.881893833333</v>
      </c>
      <c r="J85" s="77">
        <f t="shared" si="32"/>
        <v>10554.807760117499</v>
      </c>
      <c r="K85" s="77">
        <f t="shared" si="33"/>
        <v>10911.733626401667</v>
      </c>
      <c r="L85" s="77">
        <f t="shared" si="34"/>
        <v>11268.659492685832</v>
      </c>
      <c r="M85" s="77">
        <f t="shared" si="35"/>
        <v>11625.585358969998</v>
      </c>
      <c r="N85" s="77">
        <f t="shared" si="36"/>
        <v>11982.511225254168</v>
      </c>
      <c r="O85" s="77">
        <f t="shared" si="37"/>
        <v>12339.437091538333</v>
      </c>
      <c r="P85" s="77">
        <f t="shared" si="38"/>
        <v>12696.362957822501</v>
      </c>
      <c r="Q85" s="77">
        <f t="shared" si="39"/>
        <v>13053.288824106667</v>
      </c>
      <c r="R85" s="77">
        <f t="shared" si="40"/>
        <v>13410.214690390832</v>
      </c>
      <c r="S85" s="77">
        <f t="shared" si="41"/>
        <v>13767.140556675002</v>
      </c>
      <c r="T85" s="79">
        <f t="shared" si="42"/>
        <v>14022.087604020833</v>
      </c>
      <c r="U85" s="79">
        <f t="shared" si="43"/>
        <v>14277.034651366666</v>
      </c>
      <c r="V85" s="79">
        <f t="shared" si="44"/>
        <v>14404.508175039584</v>
      </c>
      <c r="W85" s="79">
        <f t="shared" si="45"/>
        <v>14531.981698712501</v>
      </c>
      <c r="X85" s="79">
        <f t="shared" si="46"/>
        <v>14659.455222385417</v>
      </c>
      <c r="Y85" s="79">
        <f t="shared" si="47"/>
        <v>14786.928746058333</v>
      </c>
      <c r="Z85" s="79">
        <f t="shared" si="48"/>
        <v>14914.402269731248</v>
      </c>
      <c r="AA85" s="79">
        <f t="shared" si="49"/>
        <v>15041.875793404168</v>
      </c>
      <c r="AB85" s="79">
        <f t="shared" si="50"/>
        <v>15169.349317077083</v>
      </c>
      <c r="AC85" s="79">
        <f t="shared" si="51"/>
        <v>15296.822840749999</v>
      </c>
      <c r="AD85" s="80">
        <v>27</v>
      </c>
      <c r="AE85" s="6"/>
      <c r="AF85" s="6"/>
      <c r="AG85" s="6"/>
      <c r="AH85"/>
      <c r="AI85"/>
      <c r="AJ85"/>
    </row>
    <row r="86" spans="1:36" ht="12" customHeight="1" x14ac:dyDescent="0.3">
      <c r="A86" s="81">
        <v>28</v>
      </c>
      <c r="B86" s="75">
        <v>104388</v>
      </c>
      <c r="C86" s="75">
        <f t="shared" si="28"/>
        <v>102509</v>
      </c>
      <c r="D86" s="76">
        <f t="shared" si="25"/>
        <v>141453.62999299998</v>
      </c>
      <c r="E86" s="76">
        <f t="shared" si="26"/>
        <v>10685.187920916665</v>
      </c>
      <c r="F86" s="82">
        <f t="shared" si="29"/>
        <v>9563.2431892204149</v>
      </c>
      <c r="G86" s="77">
        <f t="shared" si="30"/>
        <v>9937.2247664525003</v>
      </c>
      <c r="H86" s="77">
        <f t="shared" si="31"/>
        <v>10311.206343684582</v>
      </c>
      <c r="I86" s="82">
        <f t="shared" si="27"/>
        <v>10685.187920916665</v>
      </c>
      <c r="J86" s="77">
        <f t="shared" si="32"/>
        <v>11059.169498148747</v>
      </c>
      <c r="K86" s="77">
        <f t="shared" si="33"/>
        <v>11433.151075380832</v>
      </c>
      <c r="L86" s="77">
        <f t="shared" si="34"/>
        <v>11807.132652612916</v>
      </c>
      <c r="M86" s="77">
        <f t="shared" si="35"/>
        <v>12181.114229844998</v>
      </c>
      <c r="N86" s="77">
        <f t="shared" si="36"/>
        <v>12555.095807077083</v>
      </c>
      <c r="O86" s="77">
        <f t="shared" si="37"/>
        <v>12929.077384309165</v>
      </c>
      <c r="P86" s="77">
        <f t="shared" si="38"/>
        <v>13303.05896154125</v>
      </c>
      <c r="Q86" s="77">
        <f t="shared" si="39"/>
        <v>13677.040538773332</v>
      </c>
      <c r="R86" s="77">
        <f t="shared" si="40"/>
        <v>14051.022116005415</v>
      </c>
      <c r="S86" s="77">
        <f t="shared" si="41"/>
        <v>14425.003693237499</v>
      </c>
      <c r="T86" s="79">
        <f t="shared" si="42"/>
        <v>14692.133391260415</v>
      </c>
      <c r="U86" s="79">
        <f t="shared" si="43"/>
        <v>14959.263089283331</v>
      </c>
      <c r="V86" s="79">
        <f t="shared" si="44"/>
        <v>15092.827938294791</v>
      </c>
      <c r="W86" s="79">
        <f t="shared" si="45"/>
        <v>15226.392787306249</v>
      </c>
      <c r="X86" s="79">
        <f t="shared" si="46"/>
        <v>15359.957636317708</v>
      </c>
      <c r="Y86" s="79">
        <f t="shared" si="47"/>
        <v>15493.522485329164</v>
      </c>
      <c r="Z86" s="79">
        <f t="shared" si="48"/>
        <v>15627.087334340622</v>
      </c>
      <c r="AA86" s="79">
        <f t="shared" si="49"/>
        <v>15760.652183352082</v>
      </c>
      <c r="AB86" s="79">
        <f t="shared" si="50"/>
        <v>15894.21703236354</v>
      </c>
      <c r="AC86" s="79">
        <f t="shared" si="51"/>
        <v>16027.781881374998</v>
      </c>
      <c r="AD86" s="80">
        <v>28</v>
      </c>
      <c r="AE86" s="6"/>
      <c r="AF86" s="6"/>
      <c r="AG86" s="6"/>
      <c r="AH86"/>
      <c r="AI86"/>
      <c r="AJ86"/>
    </row>
    <row r="87" spans="1:36" ht="12" customHeight="1" x14ac:dyDescent="0.3">
      <c r="A87" s="81">
        <v>29</v>
      </c>
      <c r="B87" s="75">
        <v>109327</v>
      </c>
      <c r="C87" s="75">
        <f t="shared" si="28"/>
        <v>107359</v>
      </c>
      <c r="D87" s="76">
        <f t="shared" si="25"/>
        <v>148146.34829908333</v>
      </c>
      <c r="E87" s="76">
        <f t="shared" si="26"/>
        <v>11190.735350083334</v>
      </c>
      <c r="F87" s="82">
        <f t="shared" si="29"/>
        <v>10015.708138324584</v>
      </c>
      <c r="G87" s="77">
        <f t="shared" si="30"/>
        <v>10407.383875577501</v>
      </c>
      <c r="H87" s="77">
        <f t="shared" si="31"/>
        <v>10799.059612830417</v>
      </c>
      <c r="I87" s="82">
        <f t="shared" si="27"/>
        <v>11190.735350083334</v>
      </c>
      <c r="J87" s="77">
        <f t="shared" si="32"/>
        <v>11582.41108733625</v>
      </c>
      <c r="K87" s="77">
        <f t="shared" si="33"/>
        <v>11974.086824589169</v>
      </c>
      <c r="L87" s="77">
        <f t="shared" si="34"/>
        <v>12365.762561842084</v>
      </c>
      <c r="M87" s="77">
        <f t="shared" si="35"/>
        <v>12757.438299095</v>
      </c>
      <c r="N87" s="77">
        <f t="shared" si="36"/>
        <v>13149.114036347919</v>
      </c>
      <c r="O87" s="77">
        <f t="shared" si="37"/>
        <v>13540.789773600834</v>
      </c>
      <c r="P87" s="77">
        <f t="shared" si="38"/>
        <v>13932.465510853752</v>
      </c>
      <c r="Q87" s="77">
        <f t="shared" si="39"/>
        <v>14324.141248106667</v>
      </c>
      <c r="R87" s="77">
        <f t="shared" si="40"/>
        <v>14715.816985359585</v>
      </c>
      <c r="S87" s="77">
        <f t="shared" si="41"/>
        <v>15107.492722612502</v>
      </c>
      <c r="T87" s="79">
        <f t="shared" si="42"/>
        <v>15387.261106364585</v>
      </c>
      <c r="U87" s="79">
        <f t="shared" si="43"/>
        <v>15667.029490116667</v>
      </c>
      <c r="V87" s="79">
        <f t="shared" si="44"/>
        <v>15806.91368199271</v>
      </c>
      <c r="W87" s="79">
        <f t="shared" si="45"/>
        <v>15946.797873868753</v>
      </c>
      <c r="X87" s="79">
        <f t="shared" si="46"/>
        <v>16086.682065744793</v>
      </c>
      <c r="Y87" s="79">
        <f t="shared" si="47"/>
        <v>16226.566257620834</v>
      </c>
      <c r="Z87" s="79">
        <f t="shared" si="48"/>
        <v>16366.450449496875</v>
      </c>
      <c r="AA87" s="79">
        <f t="shared" si="49"/>
        <v>16506.33464137292</v>
      </c>
      <c r="AB87" s="79">
        <f t="shared" si="50"/>
        <v>16646.21883324896</v>
      </c>
      <c r="AC87" s="79">
        <f t="shared" si="51"/>
        <v>16786.103025125001</v>
      </c>
      <c r="AD87" s="80">
        <v>29</v>
      </c>
      <c r="AE87" s="6"/>
      <c r="AF87" s="6"/>
      <c r="AG87" s="6"/>
      <c r="AH87"/>
      <c r="AI87"/>
      <c r="AJ87"/>
    </row>
    <row r="88" spans="1:36" ht="12" customHeight="1" x14ac:dyDescent="0.3">
      <c r="A88" s="74">
        <v>30</v>
      </c>
      <c r="B88" s="84">
        <v>114444</v>
      </c>
      <c r="C88" s="75">
        <f t="shared" si="28"/>
        <v>112384</v>
      </c>
      <c r="D88" s="85">
        <f t="shared" si="25"/>
        <v>155080.270059</v>
      </c>
      <c r="E88" s="85">
        <f t="shared" si="26"/>
        <v>11714.524181333334</v>
      </c>
      <c r="F88" s="86">
        <f t="shared" si="29"/>
        <v>10484.499142293334</v>
      </c>
      <c r="G88" s="79">
        <f t="shared" si="30"/>
        <v>10894.507488640002</v>
      </c>
      <c r="H88" s="79">
        <f t="shared" si="31"/>
        <v>11304.515834986667</v>
      </c>
      <c r="I88" s="86">
        <f t="shared" si="27"/>
        <v>11714.524181333334</v>
      </c>
      <c r="J88" s="79">
        <f t="shared" si="32"/>
        <v>12124.532527679999</v>
      </c>
      <c r="K88" s="79">
        <f t="shared" si="33"/>
        <v>12534.540874026668</v>
      </c>
      <c r="L88" s="79">
        <f t="shared" si="34"/>
        <v>12944.549220373334</v>
      </c>
      <c r="M88" s="79">
        <f t="shared" si="35"/>
        <v>13354.557566719999</v>
      </c>
      <c r="N88" s="79">
        <f t="shared" si="36"/>
        <v>13764.565913066668</v>
      </c>
      <c r="O88" s="79">
        <f t="shared" si="37"/>
        <v>14174.574259413333</v>
      </c>
      <c r="P88" s="79">
        <f t="shared" si="38"/>
        <v>14584.582605760002</v>
      </c>
      <c r="Q88" s="79">
        <f t="shared" si="39"/>
        <v>14994.590952106668</v>
      </c>
      <c r="R88" s="79">
        <f t="shared" si="40"/>
        <v>15404.599298453333</v>
      </c>
      <c r="S88" s="79">
        <f t="shared" si="41"/>
        <v>15814.607644800002</v>
      </c>
      <c r="T88" s="79">
        <f t="shared" si="42"/>
        <v>16107.470749333334</v>
      </c>
      <c r="U88" s="79">
        <f t="shared" si="43"/>
        <v>16400.333853866669</v>
      </c>
      <c r="V88" s="79">
        <f t="shared" si="44"/>
        <v>16546.765406133334</v>
      </c>
      <c r="W88" s="79">
        <f t="shared" si="45"/>
        <v>16693.1969584</v>
      </c>
      <c r="X88" s="79">
        <f t="shared" si="46"/>
        <v>16839.628510666669</v>
      </c>
      <c r="Y88" s="79">
        <f t="shared" si="47"/>
        <v>16986.060062933335</v>
      </c>
      <c r="Z88" s="79">
        <f t="shared" si="48"/>
        <v>17132.491615200001</v>
      </c>
      <c r="AA88" s="79">
        <f t="shared" si="49"/>
        <v>17278.92316746667</v>
      </c>
      <c r="AB88" s="79">
        <f t="shared" si="50"/>
        <v>17425.354719733336</v>
      </c>
      <c r="AC88" s="79">
        <f t="shared" si="51"/>
        <v>17571.786272000001</v>
      </c>
      <c r="AD88" s="80">
        <v>30</v>
      </c>
      <c r="AE88" s="6"/>
      <c r="AF88" s="6"/>
      <c r="AG88" s="6"/>
      <c r="AH88"/>
      <c r="AI88"/>
      <c r="AJ88"/>
    </row>
    <row r="89" spans="1:36" ht="12" customHeight="1" thickBot="1" x14ac:dyDescent="0.35">
      <c r="A89" s="87">
        <v>31</v>
      </c>
      <c r="B89" s="88">
        <v>119744</v>
      </c>
      <c r="C89" s="89">
        <f t="shared" si="28"/>
        <v>117589</v>
      </c>
      <c r="D89" s="90">
        <f t="shared" si="25"/>
        <v>162262.17065066667</v>
      </c>
      <c r="E89" s="69">
        <f t="shared" si="26"/>
        <v>12257.075597583334</v>
      </c>
      <c r="F89" s="91">
        <f t="shared" si="29"/>
        <v>10970.082659837084</v>
      </c>
      <c r="G89" s="92">
        <f>SUM(E89*0.93)</f>
        <v>11399.080305752501</v>
      </c>
      <c r="H89" s="92">
        <f>SUM(E89*0.965)</f>
        <v>11828.077951667918</v>
      </c>
      <c r="I89" s="91">
        <f>E89</f>
        <v>12257.075597583334</v>
      </c>
      <c r="J89" s="92">
        <f>SUM(E89*1.035)</f>
        <v>12686.073243498749</v>
      </c>
      <c r="K89" s="92">
        <f>SUM(E89*1.07)</f>
        <v>13115.070889414168</v>
      </c>
      <c r="L89" s="92">
        <f>SUM(E89*1.105)</f>
        <v>13544.068535329585</v>
      </c>
      <c r="M89" s="92">
        <f>SUM(E89*1.14)</f>
        <v>13973.066181245</v>
      </c>
      <c r="N89" s="92">
        <f>SUM(E89*1.175)</f>
        <v>14402.063827160418</v>
      </c>
      <c r="O89" s="92">
        <f>SUM(E89*1.21)</f>
        <v>14831.061473075833</v>
      </c>
      <c r="P89" s="92">
        <f>SUM(E89*1.245)</f>
        <v>15260.059118991252</v>
      </c>
      <c r="Q89" s="92">
        <f>SUM(E89*1.28)</f>
        <v>15689.056764906669</v>
      </c>
      <c r="R89" s="92">
        <f>SUM(E89*1.315)</f>
        <v>16118.054410822084</v>
      </c>
      <c r="S89" s="92">
        <f>SUM(E89*1.35)</f>
        <v>16547.052056737502</v>
      </c>
      <c r="T89" s="93">
        <f t="shared" si="42"/>
        <v>16853.478946677085</v>
      </c>
      <c r="U89" s="93">
        <f t="shared" si="43"/>
        <v>17159.905836616668</v>
      </c>
      <c r="V89" s="93">
        <f t="shared" si="44"/>
        <v>17313.11928158646</v>
      </c>
      <c r="W89" s="93">
        <f t="shared" si="45"/>
        <v>17466.332726556251</v>
      </c>
      <c r="X89" s="93">
        <f t="shared" si="46"/>
        <v>17619.546171526043</v>
      </c>
      <c r="Y89" s="93">
        <f t="shared" si="47"/>
        <v>17772.759616495834</v>
      </c>
      <c r="Z89" s="93">
        <f t="shared" si="48"/>
        <v>17925.973061465626</v>
      </c>
      <c r="AA89" s="93">
        <f t="shared" si="49"/>
        <v>18079.186506435421</v>
      </c>
      <c r="AB89" s="93">
        <f t="shared" si="50"/>
        <v>18232.399951405212</v>
      </c>
      <c r="AC89" s="93">
        <f t="shared" si="51"/>
        <v>18385.613396375004</v>
      </c>
      <c r="AD89" s="94">
        <v>31</v>
      </c>
      <c r="AE89" s="6"/>
      <c r="AF89" s="6"/>
      <c r="AG89" s="6"/>
      <c r="AH89"/>
      <c r="AI89"/>
      <c r="AJ89"/>
    </row>
    <row r="90" spans="1:36" ht="10.199999999999999" customHeight="1" thickBot="1" x14ac:dyDescent="0.35">
      <c r="A90" s="55"/>
      <c r="B90" s="56"/>
      <c r="C90" s="56"/>
      <c r="D90" s="1"/>
      <c r="E90" s="1"/>
      <c r="F90" s="1"/>
      <c r="G90" s="1"/>
      <c r="H90" s="1"/>
      <c r="I90" s="1"/>
      <c r="J90" s="1"/>
      <c r="K90" s="1"/>
      <c r="L90" s="1"/>
      <c r="M90" s="1"/>
      <c r="N90" s="1"/>
      <c r="O90" s="1"/>
      <c r="P90" s="1"/>
      <c r="Q90" s="1"/>
      <c r="R90" s="1"/>
      <c r="S90" s="1"/>
      <c r="T90" s="1"/>
      <c r="U90" s="1"/>
      <c r="V90" s="1"/>
      <c r="W90" s="1"/>
      <c r="X90" s="1"/>
      <c r="Y90" s="1"/>
      <c r="Z90" s="1"/>
      <c r="AA90" s="1"/>
      <c r="AB90" s="1"/>
      <c r="AC90" s="1"/>
      <c r="AD90" s="4"/>
      <c r="AE90" s="6"/>
      <c r="AF90" s="6"/>
      <c r="AG90" s="6"/>
      <c r="AH90"/>
      <c r="AI90"/>
      <c r="AJ90"/>
    </row>
    <row r="91" spans="1:36" ht="15" thickBot="1" x14ac:dyDescent="0.35">
      <c r="A91" s="55" t="s">
        <v>40</v>
      </c>
      <c r="B91" s="56"/>
      <c r="C91" s="56"/>
      <c r="D91" s="1"/>
      <c r="E91" s="1"/>
      <c r="F91" s="1"/>
      <c r="G91" s="1"/>
      <c r="H91" s="1"/>
      <c r="I91" s="1"/>
      <c r="J91" s="1"/>
      <c r="K91" s="1"/>
      <c r="L91" s="1"/>
      <c r="M91" s="1"/>
      <c r="N91" s="1"/>
      <c r="S91" s="1"/>
      <c r="T91" s="1"/>
      <c r="U91" s="1"/>
      <c r="V91" s="57">
        <f>V44</f>
        <v>2027</v>
      </c>
      <c r="W91" s="58" t="s">
        <v>41</v>
      </c>
      <c r="X91" s="59"/>
      <c r="Y91" s="59"/>
      <c r="Z91" s="59"/>
      <c r="AA91" s="59"/>
      <c r="AB91" s="59"/>
      <c r="AC91" s="95">
        <f>AC44</f>
        <v>125.0839</v>
      </c>
      <c r="AD91" s="4"/>
      <c r="AE91" s="6"/>
      <c r="AF91" s="6"/>
      <c r="AG91" s="6"/>
      <c r="AH91"/>
      <c r="AI91"/>
      <c r="AJ91"/>
    </row>
    <row r="92" spans="1:36" x14ac:dyDescent="0.3">
      <c r="A92" s="55" t="s">
        <v>43</v>
      </c>
      <c r="B92" s="56"/>
      <c r="C92" s="56"/>
      <c r="D92" s="1"/>
      <c r="E92" s="1"/>
      <c r="F92" s="1"/>
      <c r="G92" s="1"/>
      <c r="H92" s="1"/>
      <c r="I92" s="1"/>
      <c r="J92" s="1"/>
      <c r="K92" s="1"/>
      <c r="L92" s="1"/>
      <c r="M92" s="1"/>
      <c r="N92" s="1"/>
      <c r="S92" s="1"/>
      <c r="T92" s="137"/>
      <c r="U92" s="137"/>
      <c r="V92" s="137"/>
      <c r="W92" s="137"/>
      <c r="X92" s="137"/>
      <c r="Y92" s="137"/>
      <c r="Z92" s="137"/>
      <c r="AA92" s="137"/>
      <c r="AB92" s="137"/>
      <c r="AC92" s="137"/>
      <c r="AD92" s="4"/>
      <c r="AE92" s="6"/>
      <c r="AF92" s="6"/>
      <c r="AG92" s="6"/>
      <c r="AH92"/>
      <c r="AI92"/>
      <c r="AJ92"/>
    </row>
    <row r="93" spans="1:36" x14ac:dyDescent="0.3">
      <c r="A93" s="55"/>
      <c r="B93" s="56"/>
      <c r="C93" s="122"/>
      <c r="D93" s="1"/>
      <c r="E93" s="1"/>
      <c r="F93" s="1" t="s">
        <v>58</v>
      </c>
      <c r="G93" s="1"/>
      <c r="H93" s="1"/>
      <c r="I93" s="1"/>
      <c r="J93" s="1"/>
      <c r="K93" s="1"/>
      <c r="L93" s="1"/>
      <c r="M93" s="1"/>
      <c r="N93" s="1"/>
      <c r="S93" s="1" t="str">
        <f>S46</f>
        <v>Teuerungsausgleich Monat Mai 2026 gem. Landesindex der Konsumentenpreise (Basis Mai 93=100 Punkte)</v>
      </c>
      <c r="T93" s="1"/>
      <c r="U93" s="1"/>
      <c r="V93" s="1"/>
      <c r="W93" s="64"/>
      <c r="X93" s="1"/>
      <c r="Y93" s="1"/>
      <c r="Z93" s="1"/>
      <c r="AA93" s="1"/>
      <c r="AB93" s="1"/>
      <c r="AC93" s="56">
        <f>AC46</f>
        <v>123.6</v>
      </c>
      <c r="AD93" s="4"/>
      <c r="AE93" s="6"/>
      <c r="AF93" s="6"/>
      <c r="AG93" s="6"/>
      <c r="AH93"/>
      <c r="AI93"/>
      <c r="AJ93"/>
    </row>
    <row r="94" spans="1:36" x14ac:dyDescent="0.3">
      <c r="A94" s="55"/>
      <c r="B94" s="56"/>
      <c r="C94" s="65"/>
      <c r="D94" s="1"/>
      <c r="E94" s="1"/>
      <c r="F94" s="1" t="s">
        <v>44</v>
      </c>
      <c r="G94" s="1"/>
      <c r="H94" s="1"/>
      <c r="I94" s="1"/>
      <c r="J94" s="1"/>
      <c r="K94" s="1"/>
      <c r="L94" s="1"/>
      <c r="M94" s="1"/>
      <c r="N94" s="64" t="s">
        <v>1</v>
      </c>
      <c r="T94" s="1"/>
      <c r="U94" s="1"/>
      <c r="V94" s="1"/>
      <c r="AC94" s="66"/>
      <c r="AE94" s="6"/>
      <c r="AF94" s="6"/>
      <c r="AG94" s="6"/>
      <c r="AH94"/>
      <c r="AI94"/>
      <c r="AJ94"/>
    </row>
    <row r="95" spans="1:36" x14ac:dyDescent="0.3">
      <c r="A95" s="2" t="s">
        <v>0</v>
      </c>
      <c r="B95" s="2"/>
      <c r="C95" s="2"/>
      <c r="D95" s="3"/>
      <c r="E95" s="3"/>
      <c r="F95" s="3"/>
      <c r="G95" s="2"/>
      <c r="H95" s="2"/>
      <c r="I95" s="2"/>
      <c r="J95" s="2"/>
      <c r="K95" s="2"/>
      <c r="L95" s="2"/>
      <c r="AA95" s="4" t="s">
        <v>1</v>
      </c>
      <c r="AC95" s="5"/>
      <c r="AD95" s="132" t="str">
        <f>AD48</f>
        <v>27.10.2026/rj</v>
      </c>
      <c r="AE95" s="6"/>
      <c r="AF95" s="6"/>
      <c r="AG95" s="6"/>
      <c r="AH95"/>
      <c r="AI95"/>
      <c r="AJ95"/>
    </row>
    <row r="96" spans="1:36" ht="7.2" customHeight="1" x14ac:dyDescent="0.3">
      <c r="A96" s="2"/>
      <c r="B96" s="2"/>
      <c r="C96" s="2"/>
      <c r="D96" s="3"/>
      <c r="E96" s="3"/>
      <c r="F96" s="3"/>
      <c r="G96" s="2"/>
      <c r="H96" s="2"/>
      <c r="I96" s="2"/>
      <c r="J96" s="2"/>
      <c r="K96" s="2"/>
      <c r="L96" s="2"/>
      <c r="AE96" s="6"/>
      <c r="AF96" s="6"/>
      <c r="AG96" s="6"/>
      <c r="AH96"/>
      <c r="AI96"/>
      <c r="AJ96"/>
    </row>
    <row r="97" spans="1:36" ht="17.399999999999999" x14ac:dyDescent="0.3">
      <c r="A97" s="7" t="str">
        <f>A3</f>
        <v>Lohntabelle 2027</v>
      </c>
      <c r="B97" s="2"/>
      <c r="C97" s="2"/>
      <c r="D97" s="3"/>
      <c r="E97" s="3"/>
      <c r="F97" s="3"/>
      <c r="G97" s="2"/>
      <c r="H97" s="2"/>
      <c r="I97" s="2"/>
      <c r="J97" s="2"/>
      <c r="K97" s="2" t="s">
        <v>1</v>
      </c>
      <c r="L97" s="2"/>
      <c r="AE97" s="6"/>
      <c r="AF97" s="6"/>
      <c r="AG97" s="6"/>
      <c r="AH97"/>
      <c r="AI97"/>
      <c r="AJ97"/>
    </row>
    <row r="98" spans="1:36" ht="6.6" customHeight="1" x14ac:dyDescent="0.3">
      <c r="A98" s="2"/>
      <c r="B98" s="2"/>
      <c r="C98" s="2"/>
      <c r="D98" s="3"/>
      <c r="E98" s="3"/>
      <c r="F98" s="3"/>
      <c r="G98" s="2"/>
      <c r="H98" s="2"/>
      <c r="I98" s="2"/>
      <c r="J98" s="2"/>
      <c r="K98" s="2"/>
      <c r="L98" s="2"/>
      <c r="AE98" s="6"/>
      <c r="AF98" s="6"/>
      <c r="AG98" s="6"/>
      <c r="AH98"/>
      <c r="AI98"/>
      <c r="AJ98"/>
    </row>
    <row r="99" spans="1:36" ht="12" customHeight="1" x14ac:dyDescent="0.3">
      <c r="A99" s="8" t="s">
        <v>72</v>
      </c>
      <c r="B99" s="2"/>
      <c r="C99" s="2"/>
      <c r="D99" s="3"/>
      <c r="E99" s="3"/>
      <c r="F99" s="3"/>
      <c r="G99" s="2"/>
      <c r="H99" s="2"/>
      <c r="I99" s="2"/>
      <c r="J99" s="2"/>
      <c r="K99" s="2"/>
      <c r="L99" s="2"/>
      <c r="AD99" s="6"/>
    </row>
    <row r="100" spans="1:36" ht="11.4" customHeight="1" x14ac:dyDescent="0.3">
      <c r="A100" s="9" t="s">
        <v>57</v>
      </c>
      <c r="B100" s="2"/>
      <c r="C100" s="2"/>
      <c r="D100" s="3"/>
      <c r="E100" s="10"/>
      <c r="F100" s="3"/>
      <c r="G100" s="2"/>
      <c r="H100" s="11"/>
      <c r="I100" s="2"/>
      <c r="J100" s="2"/>
      <c r="K100" s="2"/>
      <c r="L100" s="2"/>
      <c r="V100" t="s">
        <v>1</v>
      </c>
      <c r="X100" t="s">
        <v>1</v>
      </c>
    </row>
    <row r="101" spans="1:36" ht="7.2" customHeight="1" thickBot="1" x14ac:dyDescent="0.35"/>
    <row r="102" spans="1:36" x14ac:dyDescent="0.3">
      <c r="A102" s="12" t="s">
        <v>4</v>
      </c>
      <c r="B102" s="13"/>
      <c r="C102" s="14" t="s">
        <v>1</v>
      </c>
      <c r="D102" s="15"/>
      <c r="E102" s="15"/>
      <c r="F102" s="16" t="s">
        <v>5</v>
      </c>
      <c r="G102" s="17"/>
      <c r="H102" s="17"/>
      <c r="I102" s="14" t="s">
        <v>6</v>
      </c>
      <c r="J102" s="17"/>
      <c r="K102" s="17"/>
      <c r="L102" s="17"/>
      <c r="M102" s="17"/>
      <c r="N102" s="17"/>
      <c r="O102" s="17"/>
      <c r="P102" s="17"/>
      <c r="Q102" s="17"/>
      <c r="R102" s="17"/>
      <c r="S102" s="17"/>
      <c r="T102" s="17"/>
      <c r="U102" s="17"/>
      <c r="V102" s="17"/>
      <c r="W102" s="17"/>
      <c r="X102" s="17"/>
      <c r="Y102" s="17"/>
      <c r="Z102" s="96"/>
      <c r="AA102" s="96"/>
      <c r="AB102" s="96"/>
      <c r="AC102" s="96"/>
      <c r="AD102" s="97" t="s">
        <v>4</v>
      </c>
    </row>
    <row r="103" spans="1:36" x14ac:dyDescent="0.3">
      <c r="A103" s="21"/>
      <c r="B103" s="21"/>
      <c r="C103" s="21"/>
      <c r="D103" s="22"/>
      <c r="E103" s="22"/>
      <c r="F103" s="23" t="s">
        <v>7</v>
      </c>
      <c r="G103" s="24"/>
      <c r="H103" s="24"/>
      <c r="I103" s="21" t="s">
        <v>7</v>
      </c>
      <c r="J103" s="24"/>
      <c r="K103" s="24"/>
      <c r="L103" s="24"/>
      <c r="M103" s="24"/>
      <c r="N103" s="24"/>
      <c r="O103" s="24"/>
      <c r="P103" s="24"/>
      <c r="Q103" s="24"/>
      <c r="R103" s="24"/>
      <c r="S103" s="24"/>
      <c r="T103" s="25" t="s">
        <v>8</v>
      </c>
      <c r="U103" s="24"/>
      <c r="V103" s="25" t="s">
        <v>9</v>
      </c>
      <c r="W103" s="24"/>
      <c r="X103" s="24"/>
      <c r="Y103" s="24"/>
      <c r="Z103" s="26"/>
      <c r="AA103" s="26"/>
      <c r="AB103" s="26"/>
      <c r="AC103" s="27"/>
      <c r="AD103" s="28"/>
    </row>
    <row r="104" spans="1:36" x14ac:dyDescent="0.3">
      <c r="A104" s="29" t="s">
        <v>1</v>
      </c>
      <c r="B104" s="29" t="s">
        <v>10</v>
      </c>
      <c r="C104" s="29" t="s">
        <v>11</v>
      </c>
      <c r="D104" s="30" t="s">
        <v>12</v>
      </c>
      <c r="E104" s="31" t="s">
        <v>13</v>
      </c>
      <c r="F104" s="32" t="s">
        <v>14</v>
      </c>
      <c r="G104" s="33" t="s">
        <v>15</v>
      </c>
      <c r="H104" s="33" t="s">
        <v>16</v>
      </c>
      <c r="I104" s="29" t="s">
        <v>17</v>
      </c>
      <c r="J104" s="33" t="s">
        <v>18</v>
      </c>
      <c r="K104" s="33" t="s">
        <v>19</v>
      </c>
      <c r="L104" s="33" t="s">
        <v>20</v>
      </c>
      <c r="M104" s="33" t="s">
        <v>21</v>
      </c>
      <c r="N104" s="33" t="s">
        <v>22</v>
      </c>
      <c r="O104" s="33" t="s">
        <v>23</v>
      </c>
      <c r="P104" s="33" t="s">
        <v>24</v>
      </c>
      <c r="Q104" s="33" t="s">
        <v>25</v>
      </c>
      <c r="R104" s="33" t="s">
        <v>26</v>
      </c>
      <c r="S104" s="33" t="s">
        <v>27</v>
      </c>
      <c r="T104" s="33" t="s">
        <v>28</v>
      </c>
      <c r="U104" s="33" t="s">
        <v>29</v>
      </c>
      <c r="V104" s="33" t="s">
        <v>30</v>
      </c>
      <c r="W104" s="33" t="s">
        <v>31</v>
      </c>
      <c r="X104" s="33" t="s">
        <v>32</v>
      </c>
      <c r="Y104" s="34" t="s">
        <v>33</v>
      </c>
      <c r="Z104" s="35" t="s">
        <v>34</v>
      </c>
      <c r="AA104" s="35" t="s">
        <v>35</v>
      </c>
      <c r="AB104" s="35" t="s">
        <v>36</v>
      </c>
      <c r="AC104" s="35" t="s">
        <v>37</v>
      </c>
      <c r="AD104" s="36" t="s">
        <v>1</v>
      </c>
    </row>
    <row r="105" spans="1:36" ht="6" customHeight="1" x14ac:dyDescent="0.3">
      <c r="A105" s="67"/>
      <c r="B105" s="68" t="s">
        <v>38</v>
      </c>
      <c r="C105" s="68"/>
      <c r="D105" s="69" t="s">
        <v>39</v>
      </c>
      <c r="E105" s="70"/>
      <c r="F105" s="71"/>
      <c r="G105" s="72"/>
      <c r="H105" s="72"/>
      <c r="I105" s="67"/>
      <c r="J105" s="72"/>
      <c r="K105" s="72"/>
      <c r="L105" s="72"/>
      <c r="M105" s="72"/>
      <c r="N105" s="72"/>
      <c r="O105" s="72"/>
      <c r="P105" s="72"/>
      <c r="Q105" s="72"/>
      <c r="R105" s="72"/>
      <c r="S105" s="72"/>
      <c r="T105" s="33"/>
      <c r="U105" s="33"/>
      <c r="V105" s="33"/>
      <c r="W105" s="33"/>
      <c r="X105" s="33"/>
      <c r="Y105" s="34"/>
      <c r="Z105" s="38"/>
      <c r="AA105" s="38"/>
      <c r="AB105" s="38"/>
      <c r="AC105" s="38"/>
      <c r="AD105" s="73"/>
    </row>
    <row r="106" spans="1:36" ht="12" customHeight="1" x14ac:dyDescent="0.3">
      <c r="A106" s="74">
        <v>1</v>
      </c>
      <c r="B106" s="75">
        <v>30377</v>
      </c>
      <c r="C106" s="75">
        <f>C12</f>
        <v>29830</v>
      </c>
      <c r="D106" s="76">
        <f t="shared" ref="D106:D136" si="52">B106/12*13*$AC$44/100</f>
        <v>41163.130994916668</v>
      </c>
      <c r="E106" s="76">
        <f>C106/12*13/2184*$AC$44/100</f>
        <v>18.508198100198413</v>
      </c>
      <c r="F106" s="130">
        <f>SUM(E106*0.895)</f>
        <v>16.564837299677581</v>
      </c>
      <c r="G106" s="131">
        <f>SUM(E106*0.93)</f>
        <v>17.212624233184524</v>
      </c>
      <c r="H106" s="131">
        <f>SUM(E106*0.965)</f>
        <v>17.860411166691467</v>
      </c>
      <c r="I106" s="127">
        <f t="shared" ref="I106:I135" si="53">E106</f>
        <v>18.508198100198413</v>
      </c>
      <c r="J106" s="128">
        <f>SUM(E106*1.035)</f>
        <v>19.155985033705356</v>
      </c>
      <c r="K106" s="77">
        <f>SUM(E106*1.07)</f>
        <v>19.803771967212302</v>
      </c>
      <c r="L106" s="77">
        <f>SUM(E106*1.105)</f>
        <v>20.451558900719245</v>
      </c>
      <c r="M106" s="78">
        <f>SUM(E106*1.14)</f>
        <v>21.099345834226188</v>
      </c>
      <c r="N106" s="78">
        <f>SUM(E106*1.175)</f>
        <v>21.747132767733138</v>
      </c>
      <c r="O106" s="78">
        <f>SUM(E106*1.21)</f>
        <v>22.394919701240081</v>
      </c>
      <c r="P106" s="77">
        <f>SUM(E106*1.245)</f>
        <v>23.042706634747027</v>
      </c>
      <c r="Q106" s="77">
        <f>SUM(E106*1.28)</f>
        <v>23.69049356825397</v>
      </c>
      <c r="R106" s="77">
        <f>SUM(E106*1.315)</f>
        <v>24.338280501760913</v>
      </c>
      <c r="S106" s="77">
        <f>SUM(E106*1.35)</f>
        <v>24.986067435267859</v>
      </c>
      <c r="T106" s="79">
        <f>SUM(E106*1.375)</f>
        <v>25.44877238777282</v>
      </c>
      <c r="U106" s="79">
        <f>SUM(E106*1.4)</f>
        <v>25.911477340277777</v>
      </c>
      <c r="V106" s="79">
        <f>SUM(E106*1.4125)</f>
        <v>26.142829816530259</v>
      </c>
      <c r="W106" s="79">
        <f>SUM(E106*1.425)</f>
        <v>26.374182292782741</v>
      </c>
      <c r="X106" s="79">
        <f>SUM(E106*1.4375)</f>
        <v>26.60553476903522</v>
      </c>
      <c r="Y106" s="79">
        <f>SUM($E106*1.45)</f>
        <v>26.836887245287699</v>
      </c>
      <c r="Z106" s="79">
        <f>SUM($E106*1.4625)</f>
        <v>27.068239721540177</v>
      </c>
      <c r="AA106" s="79">
        <f>SUM($E106*1.475)</f>
        <v>27.299592197792663</v>
      </c>
      <c r="AB106" s="79">
        <f>SUM($E106*1.4875)</f>
        <v>27.530944674045141</v>
      </c>
      <c r="AC106" s="79">
        <f>SUM($E106*1.5)</f>
        <v>27.76229715029762</v>
      </c>
      <c r="AD106" s="80">
        <v>1</v>
      </c>
    </row>
    <row r="107" spans="1:36" ht="12" customHeight="1" x14ac:dyDescent="0.3">
      <c r="A107" s="81">
        <v>2</v>
      </c>
      <c r="B107" s="75">
        <v>31385</v>
      </c>
      <c r="C107" s="75">
        <f t="shared" ref="C107:C136" si="54">C13</f>
        <v>30820</v>
      </c>
      <c r="D107" s="76">
        <f t="shared" si="52"/>
        <v>42529.047182916664</v>
      </c>
      <c r="E107" s="76">
        <f t="shared" ref="E107:E136" si="55">C107/12*13/2184*$AC$44/100</f>
        <v>19.122449394841269</v>
      </c>
      <c r="F107" s="130">
        <f t="shared" ref="F107:F136" si="56">SUM(E107*0.895)</f>
        <v>17.114592208382934</v>
      </c>
      <c r="G107" s="131">
        <f t="shared" ref="G107:G135" si="57">SUM(E107*0.93)</f>
        <v>17.78387793720238</v>
      </c>
      <c r="H107" s="131">
        <f t="shared" ref="H107:H135" si="58">SUM(E107*0.965)</f>
        <v>18.453163666021823</v>
      </c>
      <c r="I107" s="127">
        <f t="shared" si="53"/>
        <v>19.122449394841269</v>
      </c>
      <c r="J107" s="77">
        <f t="shared" ref="J107:J135" si="59">SUM(E107*1.035)</f>
        <v>19.791735123660711</v>
      </c>
      <c r="K107" s="77">
        <f t="shared" ref="K107:K135" si="60">SUM(E107*1.07)</f>
        <v>20.461020852480157</v>
      </c>
      <c r="L107" s="78">
        <f t="shared" ref="L107:L135" si="61">SUM(E107*1.105)</f>
        <v>21.130306581299603</v>
      </c>
      <c r="M107" s="78">
        <f t="shared" ref="M107:M135" si="62">SUM(E107*1.14)</f>
        <v>21.799592310119046</v>
      </c>
      <c r="N107" s="78">
        <f t="shared" ref="N107:N135" si="63">SUM(E107*1.175)</f>
        <v>22.468878038938492</v>
      </c>
      <c r="O107" s="78">
        <f t="shared" ref="O107:O135" si="64">SUM(E107*1.21)</f>
        <v>23.138163767757934</v>
      </c>
      <c r="P107" s="77">
        <f t="shared" ref="P107:P135" si="65">SUM(E107*1.245)</f>
        <v>23.80744949657738</v>
      </c>
      <c r="Q107" s="77">
        <f t="shared" ref="Q107:Q135" si="66">SUM(E107*1.28)</f>
        <v>24.476735225396823</v>
      </c>
      <c r="R107" s="77">
        <f t="shared" ref="R107:R135" si="67">SUM(E107*1.315)</f>
        <v>25.146020954216269</v>
      </c>
      <c r="S107" s="77">
        <f t="shared" ref="S107:S135" si="68">SUM(E107*1.35)</f>
        <v>25.815306683035715</v>
      </c>
      <c r="T107" s="79">
        <f t="shared" ref="T107:T136" si="69">SUM(E107*1.375)</f>
        <v>26.293367917906743</v>
      </c>
      <c r="U107" s="79">
        <f t="shared" ref="U107:U136" si="70">SUM(E107*1.4)</f>
        <v>26.771429152777774</v>
      </c>
      <c r="V107" s="79">
        <f t="shared" ref="V107:V136" si="71">SUM(E107*1.4125)</f>
        <v>27.010459770213295</v>
      </c>
      <c r="W107" s="79">
        <f t="shared" ref="W107:W136" si="72">SUM(E107*1.425)</f>
        <v>27.249490387648809</v>
      </c>
      <c r="X107" s="79">
        <f t="shared" ref="X107:X136" si="73">SUM(E107*1.4375)</f>
        <v>27.488521005084323</v>
      </c>
      <c r="Y107" s="79">
        <f t="shared" ref="Y107:Y136" si="74">SUM($E107*1.45)</f>
        <v>27.72755162251984</v>
      </c>
      <c r="Z107" s="79">
        <f t="shared" ref="Z107:Z136" si="75">SUM($E107*1.4625)</f>
        <v>27.966582239955354</v>
      </c>
      <c r="AA107" s="79">
        <f t="shared" ref="AA107:AA136" si="76">SUM($E107*1.475)</f>
        <v>28.205612857390872</v>
      </c>
      <c r="AB107" s="79">
        <f t="shared" ref="AB107:AB136" si="77">SUM($E107*1.4875)</f>
        <v>28.444643474826389</v>
      </c>
      <c r="AC107" s="79">
        <f t="shared" ref="AC107:AC136" si="78">SUM($E107*1.5)</f>
        <v>28.683674092261903</v>
      </c>
      <c r="AD107" s="80">
        <v>2</v>
      </c>
    </row>
    <row r="108" spans="1:36" ht="12" customHeight="1" x14ac:dyDescent="0.3">
      <c r="A108" s="81">
        <v>3</v>
      </c>
      <c r="B108" s="75">
        <v>32502</v>
      </c>
      <c r="C108" s="75">
        <f t="shared" si="54"/>
        <v>31917</v>
      </c>
      <c r="D108" s="76">
        <f t="shared" si="52"/>
        <v>44042.666609500004</v>
      </c>
      <c r="E108" s="76">
        <f t="shared" si="55"/>
        <v>19.803089465773809</v>
      </c>
      <c r="F108" s="130">
        <f t="shared" si="56"/>
        <v>17.723765071867557</v>
      </c>
      <c r="G108" s="131">
        <f t="shared" si="57"/>
        <v>18.416873203169644</v>
      </c>
      <c r="H108" s="128">
        <f t="shared" si="58"/>
        <v>19.109981334471726</v>
      </c>
      <c r="I108" s="82">
        <f t="shared" si="53"/>
        <v>19.803089465773809</v>
      </c>
      <c r="J108" s="77">
        <f t="shared" si="59"/>
        <v>20.496197597075891</v>
      </c>
      <c r="K108" s="78">
        <f t="shared" si="60"/>
        <v>21.189305728377978</v>
      </c>
      <c r="L108" s="78">
        <f t="shared" si="61"/>
        <v>21.88241385968006</v>
      </c>
      <c r="M108" s="78">
        <f t="shared" si="62"/>
        <v>22.575521990982139</v>
      </c>
      <c r="N108" s="78">
        <f t="shared" si="63"/>
        <v>23.268630122284225</v>
      </c>
      <c r="O108" s="78">
        <f t="shared" si="64"/>
        <v>23.961738253586308</v>
      </c>
      <c r="P108" s="77">
        <f t="shared" si="65"/>
        <v>24.654846384888394</v>
      </c>
      <c r="Q108" s="77">
        <f t="shared" si="66"/>
        <v>25.347954516190477</v>
      </c>
      <c r="R108" s="77">
        <f t="shared" si="67"/>
        <v>26.041062647492559</v>
      </c>
      <c r="S108" s="77">
        <f t="shared" si="68"/>
        <v>26.734170778794642</v>
      </c>
      <c r="T108" s="79">
        <f t="shared" si="69"/>
        <v>27.229248015438987</v>
      </c>
      <c r="U108" s="79">
        <f t="shared" si="70"/>
        <v>27.724325252083332</v>
      </c>
      <c r="V108" s="79">
        <f t="shared" si="71"/>
        <v>27.971863870405507</v>
      </c>
      <c r="W108" s="79">
        <f t="shared" si="72"/>
        <v>28.219402488727678</v>
      </c>
      <c r="X108" s="79">
        <f t="shared" si="73"/>
        <v>28.466941107049848</v>
      </c>
      <c r="Y108" s="79">
        <f t="shared" si="74"/>
        <v>28.714479725372023</v>
      </c>
      <c r="Z108" s="79">
        <f t="shared" si="75"/>
        <v>28.962018343694194</v>
      </c>
      <c r="AA108" s="79">
        <f t="shared" si="76"/>
        <v>29.209556962016368</v>
      </c>
      <c r="AB108" s="79">
        <f t="shared" si="77"/>
        <v>29.457095580338542</v>
      </c>
      <c r="AC108" s="79">
        <f t="shared" si="78"/>
        <v>29.704634198660713</v>
      </c>
      <c r="AD108" s="80">
        <v>3</v>
      </c>
    </row>
    <row r="109" spans="1:36" ht="12" customHeight="1" x14ac:dyDescent="0.3">
      <c r="A109" s="81">
        <v>4</v>
      </c>
      <c r="B109" s="75">
        <v>33730</v>
      </c>
      <c r="C109" s="75">
        <f t="shared" si="54"/>
        <v>33123</v>
      </c>
      <c r="D109" s="76">
        <f t="shared" si="52"/>
        <v>45706.699425833336</v>
      </c>
      <c r="E109" s="76">
        <f t="shared" si="55"/>
        <v>20.551359224702381</v>
      </c>
      <c r="F109" s="130">
        <f t="shared" si="56"/>
        <v>18.393466506108631</v>
      </c>
      <c r="G109" s="128">
        <f t="shared" si="57"/>
        <v>19.112764078973214</v>
      </c>
      <c r="H109" s="77">
        <f t="shared" si="58"/>
        <v>19.832061651837797</v>
      </c>
      <c r="I109" s="82">
        <f t="shared" si="53"/>
        <v>20.551359224702381</v>
      </c>
      <c r="J109" s="78">
        <f t="shared" si="59"/>
        <v>21.270656797566964</v>
      </c>
      <c r="K109" s="78">
        <f t="shared" si="60"/>
        <v>21.989954370431548</v>
      </c>
      <c r="L109" s="78">
        <f t="shared" si="61"/>
        <v>22.709251943296131</v>
      </c>
      <c r="M109" s="78">
        <f t="shared" si="62"/>
        <v>23.428549516160711</v>
      </c>
      <c r="N109" s="78">
        <f t="shared" si="63"/>
        <v>24.147847089025298</v>
      </c>
      <c r="O109" s="78">
        <f t="shared" si="64"/>
        <v>24.867144661889881</v>
      </c>
      <c r="P109" s="77">
        <f t="shared" si="65"/>
        <v>25.586442234754465</v>
      </c>
      <c r="Q109" s="77">
        <f t="shared" si="66"/>
        <v>26.305739807619048</v>
      </c>
      <c r="R109" s="77">
        <f t="shared" si="67"/>
        <v>27.025037380483631</v>
      </c>
      <c r="S109" s="77">
        <f t="shared" si="68"/>
        <v>27.744334953348215</v>
      </c>
      <c r="T109" s="79">
        <f t="shared" si="69"/>
        <v>28.258118933965775</v>
      </c>
      <c r="U109" s="79">
        <f t="shared" si="70"/>
        <v>28.771902914583332</v>
      </c>
      <c r="V109" s="79">
        <f t="shared" si="71"/>
        <v>29.028794904892116</v>
      </c>
      <c r="W109" s="79">
        <f t="shared" si="72"/>
        <v>29.285686895200893</v>
      </c>
      <c r="X109" s="79">
        <f t="shared" si="73"/>
        <v>29.542578885509673</v>
      </c>
      <c r="Y109" s="79">
        <f t="shared" si="74"/>
        <v>29.79947087581845</v>
      </c>
      <c r="Z109" s="79">
        <f t="shared" si="75"/>
        <v>30.05636286612723</v>
      </c>
      <c r="AA109" s="79">
        <f t="shared" si="76"/>
        <v>30.313254856436014</v>
      </c>
      <c r="AB109" s="79">
        <f t="shared" si="77"/>
        <v>30.570146846744791</v>
      </c>
      <c r="AC109" s="79">
        <f t="shared" si="78"/>
        <v>30.827038837053571</v>
      </c>
      <c r="AD109" s="80">
        <v>4</v>
      </c>
    </row>
    <row r="110" spans="1:36" ht="12" customHeight="1" x14ac:dyDescent="0.3">
      <c r="A110" s="81">
        <v>5</v>
      </c>
      <c r="B110" s="75">
        <v>35073</v>
      </c>
      <c r="C110" s="75">
        <f t="shared" si="54"/>
        <v>34442</v>
      </c>
      <c r="D110" s="76">
        <f t="shared" si="52"/>
        <v>47526.56593425</v>
      </c>
      <c r="E110" s="76">
        <f t="shared" si="55"/>
        <v>21.369740495039682</v>
      </c>
      <c r="F110" s="127">
        <f t="shared" si="56"/>
        <v>19.125917743060516</v>
      </c>
      <c r="G110" s="77">
        <f t="shared" si="57"/>
        <v>19.873858660386905</v>
      </c>
      <c r="H110" s="77">
        <f t="shared" si="58"/>
        <v>20.621799577713293</v>
      </c>
      <c r="I110" s="83">
        <f t="shared" si="53"/>
        <v>21.369740495039682</v>
      </c>
      <c r="J110" s="78">
        <f t="shared" si="59"/>
        <v>22.117681412366071</v>
      </c>
      <c r="K110" s="78">
        <f t="shared" si="60"/>
        <v>22.86562232969246</v>
      </c>
      <c r="L110" s="78">
        <f t="shared" si="61"/>
        <v>23.613563247018849</v>
      </c>
      <c r="M110" s="78">
        <f t="shared" si="62"/>
        <v>24.361504164345234</v>
      </c>
      <c r="N110" s="78">
        <f t="shared" si="63"/>
        <v>25.109445081671627</v>
      </c>
      <c r="O110" s="78">
        <f t="shared" si="64"/>
        <v>25.857385998998016</v>
      </c>
      <c r="P110" s="77">
        <f t="shared" si="65"/>
        <v>26.605326916324408</v>
      </c>
      <c r="Q110" s="77">
        <f t="shared" si="66"/>
        <v>27.353267833650794</v>
      </c>
      <c r="R110" s="77">
        <f t="shared" si="67"/>
        <v>28.101208750977182</v>
      </c>
      <c r="S110" s="77">
        <f t="shared" si="68"/>
        <v>28.849149668303571</v>
      </c>
      <c r="T110" s="79">
        <f t="shared" si="69"/>
        <v>29.383393180679562</v>
      </c>
      <c r="U110" s="79">
        <f t="shared" si="70"/>
        <v>29.917636693055552</v>
      </c>
      <c r="V110" s="79">
        <f t="shared" si="71"/>
        <v>30.184758449243553</v>
      </c>
      <c r="W110" s="79">
        <f t="shared" si="72"/>
        <v>30.451880205431546</v>
      </c>
      <c r="X110" s="79">
        <f t="shared" si="73"/>
        <v>30.719001961619544</v>
      </c>
      <c r="Y110" s="79">
        <f t="shared" si="74"/>
        <v>30.986123717807537</v>
      </c>
      <c r="Z110" s="79">
        <f t="shared" si="75"/>
        <v>31.253245473995534</v>
      </c>
      <c r="AA110" s="79">
        <f t="shared" si="76"/>
        <v>31.520367230183535</v>
      </c>
      <c r="AB110" s="79">
        <f t="shared" si="77"/>
        <v>31.787488986371528</v>
      </c>
      <c r="AC110" s="79">
        <f t="shared" si="78"/>
        <v>32.054610742559525</v>
      </c>
      <c r="AD110" s="80">
        <v>5</v>
      </c>
    </row>
    <row r="111" spans="1:36" ht="12" customHeight="1" x14ac:dyDescent="0.3">
      <c r="A111" s="81">
        <v>6</v>
      </c>
      <c r="B111" s="75">
        <v>36516</v>
      </c>
      <c r="C111" s="75">
        <f t="shared" si="54"/>
        <v>35859</v>
      </c>
      <c r="D111" s="76">
        <f t="shared" si="52"/>
        <v>49481.940000999995</v>
      </c>
      <c r="E111" s="76">
        <f t="shared" si="55"/>
        <v>22.248926438988093</v>
      </c>
      <c r="F111" s="82">
        <f t="shared" si="56"/>
        <v>19.912789162894345</v>
      </c>
      <c r="G111" s="77">
        <f t="shared" si="57"/>
        <v>20.691501588258927</v>
      </c>
      <c r="H111" s="78">
        <f t="shared" si="58"/>
        <v>21.470214013623508</v>
      </c>
      <c r="I111" s="83">
        <f t="shared" si="53"/>
        <v>22.248926438988093</v>
      </c>
      <c r="J111" s="78">
        <f t="shared" si="59"/>
        <v>23.027638864352674</v>
      </c>
      <c r="K111" s="78">
        <f t="shared" si="60"/>
        <v>23.806351289717259</v>
      </c>
      <c r="L111" s="78">
        <f t="shared" si="61"/>
        <v>24.585063715081841</v>
      </c>
      <c r="M111" s="78">
        <f t="shared" si="62"/>
        <v>25.363776140446422</v>
      </c>
      <c r="N111" s="78">
        <f t="shared" si="63"/>
        <v>26.142488565811011</v>
      </c>
      <c r="O111" s="78">
        <f t="shared" si="64"/>
        <v>26.921200991175592</v>
      </c>
      <c r="P111" s="77">
        <f t="shared" si="65"/>
        <v>27.699913416540177</v>
      </c>
      <c r="Q111" s="77">
        <f t="shared" si="66"/>
        <v>28.478625841904758</v>
      </c>
      <c r="R111" s="77">
        <f t="shared" si="67"/>
        <v>29.25733826726934</v>
      </c>
      <c r="S111" s="77">
        <f t="shared" si="68"/>
        <v>30.036050692633928</v>
      </c>
      <c r="T111" s="79">
        <f t="shared" si="69"/>
        <v>30.592273853608628</v>
      </c>
      <c r="U111" s="79">
        <f t="shared" si="70"/>
        <v>31.148497014583327</v>
      </c>
      <c r="V111" s="79">
        <f t="shared" si="71"/>
        <v>31.426608595070682</v>
      </c>
      <c r="W111" s="79">
        <f t="shared" si="72"/>
        <v>31.704720175558034</v>
      </c>
      <c r="X111" s="79">
        <f t="shared" si="73"/>
        <v>31.982831756045385</v>
      </c>
      <c r="Y111" s="79">
        <f t="shared" si="74"/>
        <v>32.260943336532733</v>
      </c>
      <c r="Z111" s="79">
        <f t="shared" si="75"/>
        <v>32.539054917020081</v>
      </c>
      <c r="AA111" s="79">
        <f t="shared" si="76"/>
        <v>32.817166497507436</v>
      </c>
      <c r="AB111" s="79">
        <f t="shared" si="77"/>
        <v>33.095278077994791</v>
      </c>
      <c r="AC111" s="79">
        <f t="shared" si="78"/>
        <v>33.373389658482139</v>
      </c>
      <c r="AD111" s="80">
        <v>6</v>
      </c>
    </row>
    <row r="112" spans="1:36" ht="12" customHeight="1" x14ac:dyDescent="0.3">
      <c r="A112" s="81">
        <v>7</v>
      </c>
      <c r="B112" s="75">
        <v>38119</v>
      </c>
      <c r="C112" s="75">
        <f t="shared" si="54"/>
        <v>37433</v>
      </c>
      <c r="D112" s="76">
        <f t="shared" si="52"/>
        <v>51654.126161083339</v>
      </c>
      <c r="E112" s="76">
        <f t="shared" si="55"/>
        <v>23.22552395188492</v>
      </c>
      <c r="F112" s="82">
        <f t="shared" si="56"/>
        <v>20.786843936937004</v>
      </c>
      <c r="G112" s="78">
        <f t="shared" si="57"/>
        <v>21.599737275252977</v>
      </c>
      <c r="H112" s="78">
        <f t="shared" si="58"/>
        <v>22.412630613568947</v>
      </c>
      <c r="I112" s="83">
        <f t="shared" si="53"/>
        <v>23.22552395188492</v>
      </c>
      <c r="J112" s="78">
        <f t="shared" si="59"/>
        <v>24.03841729020089</v>
      </c>
      <c r="K112" s="78">
        <f t="shared" si="60"/>
        <v>24.851310628516867</v>
      </c>
      <c r="L112" s="78">
        <f t="shared" si="61"/>
        <v>25.664203966832837</v>
      </c>
      <c r="M112" s="78">
        <f t="shared" si="62"/>
        <v>26.477097305148806</v>
      </c>
      <c r="N112" s="78">
        <f t="shared" si="63"/>
        <v>27.289990643464783</v>
      </c>
      <c r="O112" s="78">
        <f t="shared" si="64"/>
        <v>28.102883981780753</v>
      </c>
      <c r="P112" s="77">
        <f t="shared" si="65"/>
        <v>28.915777320096726</v>
      </c>
      <c r="Q112" s="77">
        <f t="shared" si="66"/>
        <v>29.7286706584127</v>
      </c>
      <c r="R112" s="77">
        <f t="shared" si="67"/>
        <v>30.541563996728669</v>
      </c>
      <c r="S112" s="77">
        <f t="shared" si="68"/>
        <v>31.354457335044643</v>
      </c>
      <c r="T112" s="79">
        <f t="shared" si="69"/>
        <v>31.935095433841767</v>
      </c>
      <c r="U112" s="79">
        <f t="shared" si="70"/>
        <v>32.515733532638883</v>
      </c>
      <c r="V112" s="79">
        <f t="shared" si="71"/>
        <v>32.806052582037452</v>
      </c>
      <c r="W112" s="79">
        <f t="shared" si="72"/>
        <v>33.096371631436014</v>
      </c>
      <c r="X112" s="79">
        <f t="shared" si="73"/>
        <v>33.386690680834576</v>
      </c>
      <c r="Y112" s="79">
        <f t="shared" si="74"/>
        <v>33.677009730233131</v>
      </c>
      <c r="Z112" s="79">
        <f t="shared" si="75"/>
        <v>33.967328779631693</v>
      </c>
      <c r="AA112" s="79">
        <f t="shared" si="76"/>
        <v>34.257647829030262</v>
      </c>
      <c r="AB112" s="79">
        <f t="shared" si="77"/>
        <v>34.547966878428817</v>
      </c>
      <c r="AC112" s="79">
        <f t="shared" si="78"/>
        <v>34.838285927827378</v>
      </c>
      <c r="AD112" s="80">
        <v>7</v>
      </c>
    </row>
    <row r="113" spans="1:30" ht="12" customHeight="1" x14ac:dyDescent="0.3">
      <c r="A113" s="81">
        <v>8</v>
      </c>
      <c r="B113" s="75">
        <v>39827</v>
      </c>
      <c r="C113" s="75">
        <f t="shared" si="54"/>
        <v>39110</v>
      </c>
      <c r="D113" s="76">
        <f t="shared" si="52"/>
        <v>53968.595257416666</v>
      </c>
      <c r="E113" s="76">
        <f t="shared" si="55"/>
        <v>24.266028417658728</v>
      </c>
      <c r="F113" s="83">
        <f t="shared" si="56"/>
        <v>21.71809543380456</v>
      </c>
      <c r="G113" s="78">
        <f t="shared" si="57"/>
        <v>22.567406428422618</v>
      </c>
      <c r="H113" s="78">
        <f t="shared" si="58"/>
        <v>23.416717423040673</v>
      </c>
      <c r="I113" s="83">
        <f t="shared" si="53"/>
        <v>24.266028417658728</v>
      </c>
      <c r="J113" s="78">
        <f t="shared" si="59"/>
        <v>25.115339412276782</v>
      </c>
      <c r="K113" s="78">
        <f t="shared" si="60"/>
        <v>25.96465040689484</v>
      </c>
      <c r="L113" s="78">
        <f t="shared" si="61"/>
        <v>26.813961401512895</v>
      </c>
      <c r="M113" s="78">
        <f t="shared" si="62"/>
        <v>27.663272396130946</v>
      </c>
      <c r="N113" s="78">
        <f t="shared" si="63"/>
        <v>28.512583390749008</v>
      </c>
      <c r="O113" s="78">
        <f t="shared" si="64"/>
        <v>29.361894385367059</v>
      </c>
      <c r="P113" s="77">
        <f t="shared" si="65"/>
        <v>30.211205379985117</v>
      </c>
      <c r="Q113" s="77">
        <f t="shared" si="66"/>
        <v>31.060516374603171</v>
      </c>
      <c r="R113" s="77">
        <f t="shared" si="67"/>
        <v>31.909827369221226</v>
      </c>
      <c r="S113" s="77">
        <f t="shared" si="68"/>
        <v>32.759138363839284</v>
      </c>
      <c r="T113" s="79">
        <f t="shared" si="69"/>
        <v>33.365789074280748</v>
      </c>
      <c r="U113" s="79">
        <f t="shared" si="70"/>
        <v>33.972439784722219</v>
      </c>
      <c r="V113" s="79">
        <f t="shared" si="71"/>
        <v>34.275765139942955</v>
      </c>
      <c r="W113" s="79">
        <f t="shared" si="72"/>
        <v>34.57909049516369</v>
      </c>
      <c r="X113" s="79">
        <f t="shared" si="73"/>
        <v>34.882415850384419</v>
      </c>
      <c r="Y113" s="79">
        <f t="shared" si="74"/>
        <v>35.185741205605154</v>
      </c>
      <c r="Z113" s="79">
        <f t="shared" si="75"/>
        <v>35.48906656082589</v>
      </c>
      <c r="AA113" s="79">
        <f t="shared" si="76"/>
        <v>35.792391916046626</v>
      </c>
      <c r="AB113" s="79">
        <f t="shared" si="77"/>
        <v>36.095717271267361</v>
      </c>
      <c r="AC113" s="79">
        <f t="shared" si="78"/>
        <v>36.39904262648809</v>
      </c>
      <c r="AD113" s="80">
        <v>8</v>
      </c>
    </row>
    <row r="114" spans="1:30" ht="12" customHeight="1" x14ac:dyDescent="0.3">
      <c r="A114" s="81">
        <v>9</v>
      </c>
      <c r="B114" s="75">
        <v>41663</v>
      </c>
      <c r="C114" s="75">
        <f t="shared" si="54"/>
        <v>40913</v>
      </c>
      <c r="D114" s="76">
        <f t="shared" si="52"/>
        <v>56456.51402841667</v>
      </c>
      <c r="E114" s="76">
        <f t="shared" si="55"/>
        <v>25.384710320932541</v>
      </c>
      <c r="F114" s="82">
        <f t="shared" si="56"/>
        <v>22.719315737234623</v>
      </c>
      <c r="G114" s="77">
        <f t="shared" si="57"/>
        <v>23.607780598467265</v>
      </c>
      <c r="H114" s="77">
        <f t="shared" si="58"/>
        <v>24.496245459699903</v>
      </c>
      <c r="I114" s="82">
        <f t="shared" si="53"/>
        <v>25.384710320932541</v>
      </c>
      <c r="J114" s="77">
        <f t="shared" si="59"/>
        <v>26.273175182165179</v>
      </c>
      <c r="K114" s="77">
        <f t="shared" si="60"/>
        <v>27.161640043397821</v>
      </c>
      <c r="L114" s="77">
        <f t="shared" si="61"/>
        <v>28.050104904630459</v>
      </c>
      <c r="M114" s="77">
        <f t="shared" si="62"/>
        <v>28.938569765863093</v>
      </c>
      <c r="N114" s="77">
        <f t="shared" si="63"/>
        <v>29.827034627095738</v>
      </c>
      <c r="O114" s="77">
        <f t="shared" si="64"/>
        <v>30.715499488328373</v>
      </c>
      <c r="P114" s="77">
        <f t="shared" si="65"/>
        <v>31.603964349561018</v>
      </c>
      <c r="Q114" s="77">
        <f t="shared" si="66"/>
        <v>32.492429210793652</v>
      </c>
      <c r="R114" s="77">
        <f t="shared" si="67"/>
        <v>33.380894072026287</v>
      </c>
      <c r="S114" s="77">
        <f t="shared" si="68"/>
        <v>34.269358933258935</v>
      </c>
      <c r="T114" s="79">
        <f t="shared" si="69"/>
        <v>34.903976691282246</v>
      </c>
      <c r="U114" s="79">
        <f t="shared" si="70"/>
        <v>35.538594449305556</v>
      </c>
      <c r="V114" s="79">
        <f t="shared" si="71"/>
        <v>35.855903328317218</v>
      </c>
      <c r="W114" s="79">
        <f t="shared" si="72"/>
        <v>36.173212207328874</v>
      </c>
      <c r="X114" s="79">
        <f t="shared" si="73"/>
        <v>36.490521086340529</v>
      </c>
      <c r="Y114" s="79">
        <f t="shared" si="74"/>
        <v>36.807829965352184</v>
      </c>
      <c r="Z114" s="79">
        <f t="shared" si="75"/>
        <v>37.125138844363839</v>
      </c>
      <c r="AA114" s="79">
        <f t="shared" si="76"/>
        <v>37.442447723375501</v>
      </c>
      <c r="AB114" s="79">
        <f t="shared" si="77"/>
        <v>37.759756602387156</v>
      </c>
      <c r="AC114" s="79">
        <f t="shared" si="78"/>
        <v>38.077065481398812</v>
      </c>
      <c r="AD114" s="80">
        <v>9</v>
      </c>
    </row>
    <row r="115" spans="1:30" ht="12" customHeight="1" x14ac:dyDescent="0.3">
      <c r="A115" s="81">
        <v>10</v>
      </c>
      <c r="B115" s="75">
        <v>43630</v>
      </c>
      <c r="C115" s="75">
        <f t="shared" si="54"/>
        <v>42845</v>
      </c>
      <c r="D115" s="76">
        <f t="shared" si="52"/>
        <v>59121.947700833334</v>
      </c>
      <c r="E115" s="76">
        <f t="shared" si="55"/>
        <v>26.583431029265871</v>
      </c>
      <c r="F115" s="82">
        <f t="shared" si="56"/>
        <v>23.792170771192954</v>
      </c>
      <c r="G115" s="77">
        <f t="shared" si="57"/>
        <v>24.722590857217259</v>
      </c>
      <c r="H115" s="77">
        <f t="shared" si="58"/>
        <v>25.653010943241565</v>
      </c>
      <c r="I115" s="82">
        <f t="shared" si="53"/>
        <v>26.583431029265871</v>
      </c>
      <c r="J115" s="77">
        <f t="shared" si="59"/>
        <v>27.513851115290173</v>
      </c>
      <c r="K115" s="77">
        <f t="shared" si="60"/>
        <v>28.444271201314482</v>
      </c>
      <c r="L115" s="77">
        <f t="shared" si="61"/>
        <v>29.374691287338788</v>
      </c>
      <c r="M115" s="77">
        <f t="shared" si="62"/>
        <v>30.30511137336309</v>
      </c>
      <c r="N115" s="77">
        <f t="shared" si="63"/>
        <v>31.235531459387399</v>
      </c>
      <c r="O115" s="77">
        <f t="shared" si="64"/>
        <v>32.165951545411701</v>
      </c>
      <c r="P115" s="77">
        <f t="shared" si="65"/>
        <v>33.096371631436014</v>
      </c>
      <c r="Q115" s="77">
        <f t="shared" si="66"/>
        <v>34.026791717460313</v>
      </c>
      <c r="R115" s="77">
        <f t="shared" si="67"/>
        <v>34.957211803484618</v>
      </c>
      <c r="S115" s="77">
        <f t="shared" si="68"/>
        <v>35.887631889508931</v>
      </c>
      <c r="T115" s="79">
        <f t="shared" si="69"/>
        <v>36.552217665240569</v>
      </c>
      <c r="U115" s="79">
        <f t="shared" si="70"/>
        <v>37.216803440972214</v>
      </c>
      <c r="V115" s="79">
        <f t="shared" si="71"/>
        <v>37.549096328838047</v>
      </c>
      <c r="W115" s="79">
        <f t="shared" si="72"/>
        <v>37.881389216703866</v>
      </c>
      <c r="X115" s="79">
        <f t="shared" si="73"/>
        <v>38.213682104569692</v>
      </c>
      <c r="Y115" s="79">
        <f t="shared" si="74"/>
        <v>38.545974992435511</v>
      </c>
      <c r="Z115" s="79">
        <f t="shared" si="75"/>
        <v>38.878267880301337</v>
      </c>
      <c r="AA115" s="79">
        <f t="shared" si="76"/>
        <v>39.210560768167163</v>
      </c>
      <c r="AB115" s="79">
        <f t="shared" si="77"/>
        <v>39.542853656032982</v>
      </c>
      <c r="AC115" s="79">
        <f t="shared" si="78"/>
        <v>39.875146543898808</v>
      </c>
      <c r="AD115" s="80">
        <v>10</v>
      </c>
    </row>
    <row r="116" spans="1:30" ht="12" customHeight="1" x14ac:dyDescent="0.3">
      <c r="A116" s="81">
        <v>11</v>
      </c>
      <c r="B116" s="75">
        <v>45731</v>
      </c>
      <c r="C116" s="75">
        <f t="shared" si="54"/>
        <v>44908</v>
      </c>
      <c r="D116" s="76">
        <f t="shared" si="52"/>
        <v>61968.961501416663</v>
      </c>
      <c r="E116" s="76">
        <f t="shared" si="55"/>
        <v>27.863431454365081</v>
      </c>
      <c r="F116" s="82">
        <f t="shared" si="56"/>
        <v>24.937771151656747</v>
      </c>
      <c r="G116" s="77">
        <f t="shared" si="57"/>
        <v>25.912991252559525</v>
      </c>
      <c r="H116" s="77">
        <f t="shared" si="58"/>
        <v>26.888211353462303</v>
      </c>
      <c r="I116" s="82">
        <f t="shared" si="53"/>
        <v>27.863431454365081</v>
      </c>
      <c r="J116" s="77">
        <f t="shared" si="59"/>
        <v>28.838651555267855</v>
      </c>
      <c r="K116" s="77">
        <f t="shared" si="60"/>
        <v>29.813871656170637</v>
      </c>
      <c r="L116" s="77">
        <f t="shared" si="61"/>
        <v>30.789091757073415</v>
      </c>
      <c r="M116" s="77">
        <f t="shared" si="62"/>
        <v>31.764311857976189</v>
      </c>
      <c r="N116" s="77">
        <f t="shared" si="63"/>
        <v>32.73953195887897</v>
      </c>
      <c r="O116" s="77">
        <f t="shared" si="64"/>
        <v>33.714752059781745</v>
      </c>
      <c r="P116" s="77">
        <f t="shared" si="65"/>
        <v>34.689972160684526</v>
      </c>
      <c r="Q116" s="77">
        <f t="shared" si="66"/>
        <v>35.665192261587308</v>
      </c>
      <c r="R116" s="77">
        <f t="shared" si="67"/>
        <v>36.640412362490082</v>
      </c>
      <c r="S116" s="77">
        <f t="shared" si="68"/>
        <v>37.615632463392863</v>
      </c>
      <c r="T116" s="79">
        <f t="shared" si="69"/>
        <v>38.312218249751986</v>
      </c>
      <c r="U116" s="79">
        <f t="shared" si="70"/>
        <v>39.008804036111108</v>
      </c>
      <c r="V116" s="79">
        <f t="shared" si="71"/>
        <v>39.357096929290677</v>
      </c>
      <c r="W116" s="79">
        <f t="shared" si="72"/>
        <v>39.705389822470245</v>
      </c>
      <c r="X116" s="79">
        <f t="shared" si="73"/>
        <v>40.053682715649806</v>
      </c>
      <c r="Y116" s="79">
        <f t="shared" si="74"/>
        <v>40.401975608829368</v>
      </c>
      <c r="Z116" s="79">
        <f t="shared" si="75"/>
        <v>40.750268502008929</v>
      </c>
      <c r="AA116" s="79">
        <f t="shared" si="76"/>
        <v>41.098561395188497</v>
      </c>
      <c r="AB116" s="79">
        <f t="shared" si="77"/>
        <v>41.446854288368058</v>
      </c>
      <c r="AC116" s="79">
        <f t="shared" si="78"/>
        <v>41.79514718154762</v>
      </c>
      <c r="AD116" s="80">
        <v>11</v>
      </c>
    </row>
    <row r="117" spans="1:30" ht="12" customHeight="1" x14ac:dyDescent="0.3">
      <c r="A117" s="81">
        <v>12</v>
      </c>
      <c r="B117" s="75">
        <v>47966</v>
      </c>
      <c r="C117" s="75">
        <f t="shared" si="54"/>
        <v>47103</v>
      </c>
      <c r="D117" s="76">
        <f t="shared" si="52"/>
        <v>64997.555430166663</v>
      </c>
      <c r="E117" s="76">
        <f t="shared" si="55"/>
        <v>29.225332052083331</v>
      </c>
      <c r="F117" s="82">
        <f t="shared" si="56"/>
        <v>26.156672186614582</v>
      </c>
      <c r="G117" s="77">
        <f t="shared" si="57"/>
        <v>27.179558808437498</v>
      </c>
      <c r="H117" s="77">
        <f t="shared" si="58"/>
        <v>28.202445430260415</v>
      </c>
      <c r="I117" s="82">
        <f t="shared" si="53"/>
        <v>29.225332052083331</v>
      </c>
      <c r="J117" s="77">
        <f t="shared" si="59"/>
        <v>30.248218673906244</v>
      </c>
      <c r="K117" s="77">
        <f t="shared" si="60"/>
        <v>31.271105295729168</v>
      </c>
      <c r="L117" s="77">
        <f t="shared" si="61"/>
        <v>32.293991917552077</v>
      </c>
      <c r="M117" s="77">
        <f t="shared" si="62"/>
        <v>33.316878539374997</v>
      </c>
      <c r="N117" s="77">
        <f t="shared" si="63"/>
        <v>34.339765161197917</v>
      </c>
      <c r="O117" s="77">
        <f t="shared" si="64"/>
        <v>35.36265178302083</v>
      </c>
      <c r="P117" s="77">
        <f t="shared" si="65"/>
        <v>36.38553840484375</v>
      </c>
      <c r="Q117" s="77">
        <f t="shared" si="66"/>
        <v>37.408425026666663</v>
      </c>
      <c r="R117" s="77">
        <f t="shared" si="67"/>
        <v>38.431311648489576</v>
      </c>
      <c r="S117" s="77">
        <f t="shared" si="68"/>
        <v>39.454198270312503</v>
      </c>
      <c r="T117" s="79">
        <f t="shared" si="69"/>
        <v>40.184831571614581</v>
      </c>
      <c r="U117" s="79">
        <f t="shared" si="70"/>
        <v>40.915464872916658</v>
      </c>
      <c r="V117" s="79">
        <f t="shared" si="71"/>
        <v>41.280781523567711</v>
      </c>
      <c r="W117" s="79">
        <f t="shared" si="72"/>
        <v>41.64609817421875</v>
      </c>
      <c r="X117" s="79">
        <f t="shared" si="73"/>
        <v>42.011414824869789</v>
      </c>
      <c r="Y117" s="79">
        <f t="shared" si="74"/>
        <v>42.376731475520828</v>
      </c>
      <c r="Z117" s="79">
        <f t="shared" si="75"/>
        <v>42.742048126171866</v>
      </c>
      <c r="AA117" s="79">
        <f t="shared" si="76"/>
        <v>43.107364776822919</v>
      </c>
      <c r="AB117" s="79">
        <f t="shared" si="77"/>
        <v>43.472681427473958</v>
      </c>
      <c r="AC117" s="79">
        <f t="shared" si="78"/>
        <v>43.837998078124997</v>
      </c>
      <c r="AD117" s="80">
        <v>12</v>
      </c>
    </row>
    <row r="118" spans="1:30" ht="12" customHeight="1" x14ac:dyDescent="0.3">
      <c r="A118" s="81">
        <v>13</v>
      </c>
      <c r="B118" s="75">
        <v>50342</v>
      </c>
      <c r="C118" s="75">
        <f t="shared" si="54"/>
        <v>49436</v>
      </c>
      <c r="D118" s="76">
        <f t="shared" si="52"/>
        <v>68217.215016166665</v>
      </c>
      <c r="E118" s="76">
        <f t="shared" si="55"/>
        <v>30.672855557539684</v>
      </c>
      <c r="F118" s="82">
        <f t="shared" si="56"/>
        <v>27.452205723998016</v>
      </c>
      <c r="G118" s="77">
        <f t="shared" si="57"/>
        <v>28.525755668511909</v>
      </c>
      <c r="H118" s="77">
        <f t="shared" si="58"/>
        <v>29.599305613025795</v>
      </c>
      <c r="I118" s="82">
        <f t="shared" si="53"/>
        <v>30.672855557539684</v>
      </c>
      <c r="J118" s="77">
        <f t="shared" si="59"/>
        <v>31.74640550205357</v>
      </c>
      <c r="K118" s="77">
        <f t="shared" si="60"/>
        <v>32.819955446567462</v>
      </c>
      <c r="L118" s="77">
        <f t="shared" si="61"/>
        <v>33.893505391081348</v>
      </c>
      <c r="M118" s="77">
        <f t="shared" si="62"/>
        <v>34.967055335595234</v>
      </c>
      <c r="N118" s="77">
        <f t="shared" si="63"/>
        <v>36.040605280109133</v>
      </c>
      <c r="O118" s="77">
        <f t="shared" si="64"/>
        <v>37.114155224623019</v>
      </c>
      <c r="P118" s="77">
        <f t="shared" si="65"/>
        <v>38.187705169136912</v>
      </c>
      <c r="Q118" s="77">
        <f t="shared" si="66"/>
        <v>39.261255113650797</v>
      </c>
      <c r="R118" s="77">
        <f t="shared" si="67"/>
        <v>40.334805058164683</v>
      </c>
      <c r="S118" s="77">
        <f t="shared" si="68"/>
        <v>41.408355002678576</v>
      </c>
      <c r="T118" s="79">
        <f t="shared" si="69"/>
        <v>42.175176391617065</v>
      </c>
      <c r="U118" s="79">
        <f t="shared" si="70"/>
        <v>42.941997780555553</v>
      </c>
      <c r="V118" s="79">
        <f t="shared" si="71"/>
        <v>43.325408475024808</v>
      </c>
      <c r="W118" s="79">
        <f t="shared" si="72"/>
        <v>43.708819169494049</v>
      </c>
      <c r="X118" s="79">
        <f t="shared" si="73"/>
        <v>44.092229863963297</v>
      </c>
      <c r="Y118" s="79">
        <f t="shared" si="74"/>
        <v>44.475640558432538</v>
      </c>
      <c r="Z118" s="79">
        <f t="shared" si="75"/>
        <v>44.859051252901786</v>
      </c>
      <c r="AA118" s="79">
        <f t="shared" si="76"/>
        <v>45.242461947371034</v>
      </c>
      <c r="AB118" s="79">
        <f t="shared" si="77"/>
        <v>45.625872641840282</v>
      </c>
      <c r="AC118" s="79">
        <f t="shared" si="78"/>
        <v>46.009283336309522</v>
      </c>
      <c r="AD118" s="80">
        <v>13</v>
      </c>
    </row>
    <row r="119" spans="1:30" ht="12" customHeight="1" x14ac:dyDescent="0.3">
      <c r="A119" s="81">
        <v>14</v>
      </c>
      <c r="B119" s="75">
        <v>52859</v>
      </c>
      <c r="C119" s="75">
        <f t="shared" si="54"/>
        <v>51908</v>
      </c>
      <c r="D119" s="76">
        <f t="shared" si="52"/>
        <v>71627.940259416675</v>
      </c>
      <c r="E119" s="76">
        <f t="shared" si="55"/>
        <v>32.206622426587302</v>
      </c>
      <c r="F119" s="82">
        <f t="shared" si="56"/>
        <v>28.824927071795635</v>
      </c>
      <c r="G119" s="77">
        <f t="shared" si="57"/>
        <v>29.952158856726193</v>
      </c>
      <c r="H119" s="77">
        <f t="shared" si="58"/>
        <v>31.079390641656744</v>
      </c>
      <c r="I119" s="82">
        <f t="shared" si="53"/>
        <v>32.206622426587302</v>
      </c>
      <c r="J119" s="77">
        <f t="shared" si="59"/>
        <v>33.333854211517853</v>
      </c>
      <c r="K119" s="77">
        <f t="shared" si="60"/>
        <v>34.461085996448418</v>
      </c>
      <c r="L119" s="77">
        <f t="shared" si="61"/>
        <v>35.588317781378969</v>
      </c>
      <c r="M119" s="77">
        <f t="shared" si="62"/>
        <v>36.715549566309519</v>
      </c>
      <c r="N119" s="77">
        <f t="shared" si="63"/>
        <v>37.842781351240085</v>
      </c>
      <c r="O119" s="77">
        <f t="shared" si="64"/>
        <v>38.970013136170635</v>
      </c>
      <c r="P119" s="77">
        <f t="shared" si="65"/>
        <v>40.097244921101193</v>
      </c>
      <c r="Q119" s="77">
        <f t="shared" si="66"/>
        <v>41.224476706031744</v>
      </c>
      <c r="R119" s="77">
        <f t="shared" si="67"/>
        <v>42.351708490962302</v>
      </c>
      <c r="S119" s="77">
        <f t="shared" si="68"/>
        <v>43.47894027589286</v>
      </c>
      <c r="T119" s="79">
        <f t="shared" si="69"/>
        <v>44.284105836557544</v>
      </c>
      <c r="U119" s="79">
        <f t="shared" si="70"/>
        <v>45.08927139722222</v>
      </c>
      <c r="V119" s="79">
        <f t="shared" si="71"/>
        <v>45.491854177554565</v>
      </c>
      <c r="W119" s="79">
        <f t="shared" si="72"/>
        <v>45.89443695788691</v>
      </c>
      <c r="X119" s="79">
        <f t="shared" si="73"/>
        <v>46.297019738219248</v>
      </c>
      <c r="Y119" s="79">
        <f t="shared" si="74"/>
        <v>46.699602518551586</v>
      </c>
      <c r="Z119" s="79">
        <f t="shared" si="75"/>
        <v>47.102185298883924</v>
      </c>
      <c r="AA119" s="79">
        <f t="shared" si="76"/>
        <v>47.504768079216277</v>
      </c>
      <c r="AB119" s="79">
        <f t="shared" si="77"/>
        <v>47.907350859548615</v>
      </c>
      <c r="AC119" s="79">
        <f t="shared" si="78"/>
        <v>48.309933639880953</v>
      </c>
      <c r="AD119" s="80">
        <v>14</v>
      </c>
    </row>
    <row r="120" spans="1:30" ht="12" customHeight="1" x14ac:dyDescent="0.3">
      <c r="A120" s="81">
        <v>15</v>
      </c>
      <c r="B120" s="75">
        <v>55521</v>
      </c>
      <c r="C120" s="75">
        <f t="shared" si="54"/>
        <v>54522</v>
      </c>
      <c r="D120" s="76">
        <f t="shared" si="52"/>
        <v>75235.151462249996</v>
      </c>
      <c r="E120" s="76">
        <f t="shared" si="55"/>
        <v>33.828494026785712</v>
      </c>
      <c r="F120" s="82">
        <f t="shared" si="56"/>
        <v>30.276502153973212</v>
      </c>
      <c r="G120" s="77">
        <f t="shared" si="57"/>
        <v>31.460499444910713</v>
      </c>
      <c r="H120" s="77">
        <f t="shared" si="58"/>
        <v>32.644496735848215</v>
      </c>
      <c r="I120" s="82">
        <f t="shared" si="53"/>
        <v>33.828494026785712</v>
      </c>
      <c r="J120" s="77">
        <f t="shared" si="59"/>
        <v>35.01249131772321</v>
      </c>
      <c r="K120" s="77">
        <f t="shared" si="60"/>
        <v>36.196488608660715</v>
      </c>
      <c r="L120" s="77">
        <f t="shared" si="61"/>
        <v>37.380485899598213</v>
      </c>
      <c r="M120" s="77">
        <f t="shared" si="62"/>
        <v>38.564483190535711</v>
      </c>
      <c r="N120" s="77">
        <f t="shared" si="63"/>
        <v>39.748480481473216</v>
      </c>
      <c r="O120" s="77">
        <f t="shared" si="64"/>
        <v>40.932477772410714</v>
      </c>
      <c r="P120" s="77">
        <f t="shared" si="65"/>
        <v>42.116475063348219</v>
      </c>
      <c r="Q120" s="77">
        <f t="shared" si="66"/>
        <v>43.300472354285709</v>
      </c>
      <c r="R120" s="77">
        <f t="shared" si="67"/>
        <v>44.484469645223207</v>
      </c>
      <c r="S120" s="77">
        <f t="shared" si="68"/>
        <v>45.668466936160712</v>
      </c>
      <c r="T120" s="79">
        <f t="shared" si="69"/>
        <v>46.514179286830355</v>
      </c>
      <c r="U120" s="79">
        <f t="shared" si="70"/>
        <v>47.359891637499992</v>
      </c>
      <c r="V120" s="79">
        <f t="shared" si="71"/>
        <v>47.78274781283482</v>
      </c>
      <c r="W120" s="79">
        <f t="shared" si="72"/>
        <v>48.205603988169642</v>
      </c>
      <c r="X120" s="79">
        <f t="shared" si="73"/>
        <v>48.628460163504464</v>
      </c>
      <c r="Y120" s="79">
        <f t="shared" si="74"/>
        <v>49.051316338839278</v>
      </c>
      <c r="Z120" s="79">
        <f t="shared" si="75"/>
        <v>49.4741725141741</v>
      </c>
      <c r="AA120" s="79">
        <f t="shared" si="76"/>
        <v>49.897028689508929</v>
      </c>
      <c r="AB120" s="79">
        <f t="shared" si="77"/>
        <v>50.31988486484375</v>
      </c>
      <c r="AC120" s="79">
        <f t="shared" si="78"/>
        <v>50.742741040178572</v>
      </c>
      <c r="AD120" s="80">
        <v>15</v>
      </c>
    </row>
    <row r="121" spans="1:30" ht="12" customHeight="1" x14ac:dyDescent="0.3">
      <c r="A121" s="81">
        <v>16</v>
      </c>
      <c r="B121" s="75">
        <v>58330</v>
      </c>
      <c r="C121" s="75">
        <f t="shared" si="54"/>
        <v>57280</v>
      </c>
      <c r="D121" s="76">
        <f t="shared" si="52"/>
        <v>79041.558775833328</v>
      </c>
      <c r="E121" s="76">
        <f t="shared" si="55"/>
        <v>35.53971126984127</v>
      </c>
      <c r="F121" s="82">
        <f t="shared" si="56"/>
        <v>31.808041586507937</v>
      </c>
      <c r="G121" s="77">
        <f t="shared" si="57"/>
        <v>33.051931480952383</v>
      </c>
      <c r="H121" s="77">
        <f t="shared" si="58"/>
        <v>34.295821375396827</v>
      </c>
      <c r="I121" s="82">
        <f t="shared" si="53"/>
        <v>35.53971126984127</v>
      </c>
      <c r="J121" s="77">
        <f t="shared" si="59"/>
        <v>36.783601164285713</v>
      </c>
      <c r="K121" s="77">
        <f t="shared" si="60"/>
        <v>38.027491058730163</v>
      </c>
      <c r="L121" s="77">
        <f t="shared" si="61"/>
        <v>39.271380953174599</v>
      </c>
      <c r="M121" s="77">
        <f t="shared" si="62"/>
        <v>40.515270847619043</v>
      </c>
      <c r="N121" s="77">
        <f t="shared" si="63"/>
        <v>41.759160742063493</v>
      </c>
      <c r="O121" s="77">
        <f t="shared" si="64"/>
        <v>43.003050636507936</v>
      </c>
      <c r="P121" s="77">
        <f t="shared" si="65"/>
        <v>44.246940530952386</v>
      </c>
      <c r="Q121" s="77">
        <f t="shared" si="66"/>
        <v>45.49083042539683</v>
      </c>
      <c r="R121" s="77">
        <f t="shared" si="67"/>
        <v>46.734720319841266</v>
      </c>
      <c r="S121" s="77">
        <f t="shared" si="68"/>
        <v>47.978610214285716</v>
      </c>
      <c r="T121" s="79">
        <f t="shared" si="69"/>
        <v>48.867102996031747</v>
      </c>
      <c r="U121" s="79">
        <f t="shared" si="70"/>
        <v>49.755595777777778</v>
      </c>
      <c r="V121" s="79">
        <f t="shared" si="71"/>
        <v>50.199842168650797</v>
      </c>
      <c r="W121" s="79">
        <f t="shared" si="72"/>
        <v>50.644088559523809</v>
      </c>
      <c r="X121" s="79">
        <f t="shared" si="73"/>
        <v>51.088334950396828</v>
      </c>
      <c r="Y121" s="79">
        <f t="shared" si="74"/>
        <v>51.532581341269839</v>
      </c>
      <c r="Z121" s="79">
        <f t="shared" si="75"/>
        <v>51.976827732142851</v>
      </c>
      <c r="AA121" s="79">
        <f t="shared" si="76"/>
        <v>52.421074123015877</v>
      </c>
      <c r="AB121" s="79">
        <f t="shared" si="77"/>
        <v>52.865320513888889</v>
      </c>
      <c r="AC121" s="79">
        <f t="shared" si="78"/>
        <v>53.309566904761908</v>
      </c>
      <c r="AD121" s="80">
        <v>16</v>
      </c>
    </row>
    <row r="122" spans="1:30" ht="12" customHeight="1" x14ac:dyDescent="0.3">
      <c r="A122" s="81">
        <v>17</v>
      </c>
      <c r="B122" s="75">
        <v>61288</v>
      </c>
      <c r="C122" s="75">
        <f t="shared" si="54"/>
        <v>60185</v>
      </c>
      <c r="D122" s="76">
        <f t="shared" si="52"/>
        <v>83049.872351333324</v>
      </c>
      <c r="E122" s="76">
        <f t="shared" si="55"/>
        <v>37.342135523313495</v>
      </c>
      <c r="F122" s="82">
        <f t="shared" si="56"/>
        <v>33.42121129336558</v>
      </c>
      <c r="G122" s="77">
        <f t="shared" si="57"/>
        <v>34.728186036681549</v>
      </c>
      <c r="H122" s="77">
        <f t="shared" si="58"/>
        <v>36.035160779997518</v>
      </c>
      <c r="I122" s="82">
        <f t="shared" si="53"/>
        <v>37.342135523313495</v>
      </c>
      <c r="J122" s="77">
        <f t="shared" si="59"/>
        <v>38.649110266629464</v>
      </c>
      <c r="K122" s="77">
        <f t="shared" si="60"/>
        <v>39.95608500994544</v>
      </c>
      <c r="L122" s="77">
        <f t="shared" si="61"/>
        <v>41.263059753261409</v>
      </c>
      <c r="M122" s="77">
        <f t="shared" si="62"/>
        <v>42.570034496577378</v>
      </c>
      <c r="N122" s="77">
        <f t="shared" si="63"/>
        <v>43.877009239893361</v>
      </c>
      <c r="O122" s="77">
        <f t="shared" si="64"/>
        <v>45.18398398320933</v>
      </c>
      <c r="P122" s="77">
        <f t="shared" si="65"/>
        <v>46.490958726525307</v>
      </c>
      <c r="Q122" s="77">
        <f t="shared" si="66"/>
        <v>47.797933469841276</v>
      </c>
      <c r="R122" s="77">
        <f t="shared" si="67"/>
        <v>49.104908213157245</v>
      </c>
      <c r="S122" s="77">
        <f t="shared" si="68"/>
        <v>50.411882956473221</v>
      </c>
      <c r="T122" s="79">
        <f t="shared" si="69"/>
        <v>51.345436344556056</v>
      </c>
      <c r="U122" s="79">
        <f t="shared" si="70"/>
        <v>52.278989732638891</v>
      </c>
      <c r="V122" s="79">
        <f t="shared" si="71"/>
        <v>52.745766426680312</v>
      </c>
      <c r="W122" s="79">
        <f t="shared" si="72"/>
        <v>53.212543120721733</v>
      </c>
      <c r="X122" s="79">
        <f t="shared" si="73"/>
        <v>53.679319814763147</v>
      </c>
      <c r="Y122" s="79">
        <f t="shared" si="74"/>
        <v>54.146096508804568</v>
      </c>
      <c r="Z122" s="79">
        <f t="shared" si="75"/>
        <v>54.612873202845982</v>
      </c>
      <c r="AA122" s="79">
        <f t="shared" si="76"/>
        <v>55.07964989688741</v>
      </c>
      <c r="AB122" s="79">
        <f t="shared" si="77"/>
        <v>55.546426590928824</v>
      </c>
      <c r="AC122" s="79">
        <f t="shared" si="78"/>
        <v>56.013203284970245</v>
      </c>
      <c r="AD122" s="80">
        <v>17</v>
      </c>
    </row>
    <row r="123" spans="1:30" ht="12" customHeight="1" x14ac:dyDescent="0.3">
      <c r="A123" s="81">
        <v>18</v>
      </c>
      <c r="B123" s="75">
        <v>64397</v>
      </c>
      <c r="C123" s="75">
        <f t="shared" si="54"/>
        <v>63238</v>
      </c>
      <c r="D123" s="76">
        <f t="shared" si="52"/>
        <v>87262.80233991667</v>
      </c>
      <c r="E123" s="76">
        <f t="shared" si="55"/>
        <v>39.236387243055553</v>
      </c>
      <c r="F123" s="82">
        <f t="shared" si="56"/>
        <v>35.116566582534723</v>
      </c>
      <c r="G123" s="77">
        <f t="shared" si="57"/>
        <v>36.489840136041664</v>
      </c>
      <c r="H123" s="77">
        <f t="shared" si="58"/>
        <v>37.863113689548605</v>
      </c>
      <c r="I123" s="82">
        <f t="shared" si="53"/>
        <v>39.236387243055553</v>
      </c>
      <c r="J123" s="77">
        <f t="shared" si="59"/>
        <v>40.609660796562494</v>
      </c>
      <c r="K123" s="77">
        <f t="shared" si="60"/>
        <v>41.982934350069442</v>
      </c>
      <c r="L123" s="77">
        <f t="shared" si="61"/>
        <v>43.356207903576383</v>
      </c>
      <c r="M123" s="77">
        <f t="shared" si="62"/>
        <v>44.729481457083324</v>
      </c>
      <c r="N123" s="77">
        <f t="shared" si="63"/>
        <v>46.102755010590279</v>
      </c>
      <c r="O123" s="77">
        <f t="shared" si="64"/>
        <v>47.47602856409722</v>
      </c>
      <c r="P123" s="77">
        <f t="shared" si="65"/>
        <v>48.849302117604168</v>
      </c>
      <c r="Q123" s="77">
        <f t="shared" si="66"/>
        <v>50.222575671111109</v>
      </c>
      <c r="R123" s="77">
        <f t="shared" si="67"/>
        <v>51.59584922461805</v>
      </c>
      <c r="S123" s="77">
        <f t="shared" si="68"/>
        <v>52.969122778124998</v>
      </c>
      <c r="T123" s="79">
        <f t="shared" si="69"/>
        <v>53.950032459201388</v>
      </c>
      <c r="U123" s="79">
        <f t="shared" si="70"/>
        <v>54.930942140277772</v>
      </c>
      <c r="V123" s="79">
        <f t="shared" si="71"/>
        <v>55.42139698081597</v>
      </c>
      <c r="W123" s="79">
        <f t="shared" si="72"/>
        <v>55.911851821354162</v>
      </c>
      <c r="X123" s="79">
        <f t="shared" si="73"/>
        <v>56.402306661892361</v>
      </c>
      <c r="Y123" s="79">
        <f t="shared" si="74"/>
        <v>56.892761502430552</v>
      </c>
      <c r="Z123" s="79">
        <f t="shared" si="75"/>
        <v>57.383216342968744</v>
      </c>
      <c r="AA123" s="79">
        <f t="shared" si="76"/>
        <v>57.873671183506943</v>
      </c>
      <c r="AB123" s="79">
        <f t="shared" si="77"/>
        <v>58.364126024045134</v>
      </c>
      <c r="AC123" s="79">
        <f t="shared" si="78"/>
        <v>58.854580864583326</v>
      </c>
      <c r="AD123" s="80">
        <v>18</v>
      </c>
    </row>
    <row r="124" spans="1:30" ht="12" customHeight="1" x14ac:dyDescent="0.3">
      <c r="A124" s="81">
        <v>19</v>
      </c>
      <c r="B124" s="75">
        <v>67663</v>
      </c>
      <c r="C124" s="75">
        <f t="shared" si="54"/>
        <v>66445</v>
      </c>
      <c r="D124" s="76">
        <f t="shared" si="52"/>
        <v>91688.479195083317</v>
      </c>
      <c r="E124" s="76">
        <f t="shared" si="55"/>
        <v>41.226189164186501</v>
      </c>
      <c r="F124" s="82">
        <f t="shared" si="56"/>
        <v>36.897439301946918</v>
      </c>
      <c r="G124" s="77">
        <f t="shared" si="57"/>
        <v>38.340355922693448</v>
      </c>
      <c r="H124" s="77">
        <f t="shared" si="58"/>
        <v>39.783272543439971</v>
      </c>
      <c r="I124" s="82">
        <f t="shared" si="53"/>
        <v>41.226189164186501</v>
      </c>
      <c r="J124" s="77">
        <f t="shared" si="59"/>
        <v>42.669105784933024</v>
      </c>
      <c r="K124" s="77">
        <f t="shared" si="60"/>
        <v>44.112022405679561</v>
      </c>
      <c r="L124" s="77">
        <f t="shared" si="61"/>
        <v>45.554939026426084</v>
      </c>
      <c r="M124" s="77">
        <f t="shared" si="62"/>
        <v>46.997855647172607</v>
      </c>
      <c r="N124" s="77">
        <f t="shared" si="63"/>
        <v>48.440772267919137</v>
      </c>
      <c r="O124" s="77">
        <f t="shared" si="64"/>
        <v>49.883688888665667</v>
      </c>
      <c r="P124" s="77">
        <f t="shared" si="65"/>
        <v>51.326605509412197</v>
      </c>
      <c r="Q124" s="77">
        <f t="shared" si="66"/>
        <v>52.76952213015872</v>
      </c>
      <c r="R124" s="77">
        <f t="shared" si="67"/>
        <v>54.212438750905243</v>
      </c>
      <c r="S124" s="77">
        <f t="shared" si="68"/>
        <v>55.65535537165178</v>
      </c>
      <c r="T124" s="79">
        <f t="shared" si="69"/>
        <v>56.686010100756441</v>
      </c>
      <c r="U124" s="79">
        <f t="shared" si="70"/>
        <v>57.716664829861095</v>
      </c>
      <c r="V124" s="79">
        <f t="shared" si="71"/>
        <v>58.231992194413436</v>
      </c>
      <c r="W124" s="79">
        <f t="shared" si="72"/>
        <v>58.747319558965764</v>
      </c>
      <c r="X124" s="79">
        <f t="shared" si="73"/>
        <v>59.262646923518098</v>
      </c>
      <c r="Y124" s="79">
        <f t="shared" si="74"/>
        <v>59.777974288070425</v>
      </c>
      <c r="Z124" s="79">
        <f t="shared" si="75"/>
        <v>60.293301652622752</v>
      </c>
      <c r="AA124" s="79">
        <f t="shared" si="76"/>
        <v>60.808629017175093</v>
      </c>
      <c r="AB124" s="79">
        <f t="shared" si="77"/>
        <v>61.32395638172742</v>
      </c>
      <c r="AC124" s="79">
        <f t="shared" si="78"/>
        <v>61.839283746279747</v>
      </c>
      <c r="AD124" s="80">
        <v>19</v>
      </c>
    </row>
    <row r="125" spans="1:30" ht="12" customHeight="1" x14ac:dyDescent="0.3">
      <c r="A125" s="81">
        <v>20</v>
      </c>
      <c r="B125" s="75">
        <v>71084</v>
      </c>
      <c r="C125" s="75">
        <f t="shared" si="54"/>
        <v>69804</v>
      </c>
      <c r="D125" s="76">
        <f t="shared" si="52"/>
        <v>96324.192765666681</v>
      </c>
      <c r="E125" s="76">
        <f t="shared" si="55"/>
        <v>43.310300374999997</v>
      </c>
      <c r="F125" s="82">
        <f t="shared" si="56"/>
        <v>38.762718835625002</v>
      </c>
      <c r="G125" s="77">
        <f t="shared" si="57"/>
        <v>40.27857934875</v>
      </c>
      <c r="H125" s="77">
        <f t="shared" si="58"/>
        <v>41.794439861874999</v>
      </c>
      <c r="I125" s="82">
        <f t="shared" si="53"/>
        <v>43.310300374999997</v>
      </c>
      <c r="J125" s="77">
        <f t="shared" si="59"/>
        <v>44.826160888124996</v>
      </c>
      <c r="K125" s="77">
        <f t="shared" si="60"/>
        <v>46.342021401250001</v>
      </c>
      <c r="L125" s="77">
        <f t="shared" si="61"/>
        <v>47.857881914374993</v>
      </c>
      <c r="M125" s="77">
        <f t="shared" si="62"/>
        <v>49.373742427499991</v>
      </c>
      <c r="N125" s="77">
        <f t="shared" si="63"/>
        <v>50.889602940624997</v>
      </c>
      <c r="O125" s="77">
        <f t="shared" si="64"/>
        <v>52.405463453749995</v>
      </c>
      <c r="P125" s="77">
        <f t="shared" si="65"/>
        <v>53.921323966875001</v>
      </c>
      <c r="Q125" s="77">
        <f t="shared" si="66"/>
        <v>55.437184479999999</v>
      </c>
      <c r="R125" s="77">
        <f t="shared" si="67"/>
        <v>56.95304499312499</v>
      </c>
      <c r="S125" s="77">
        <f t="shared" si="68"/>
        <v>58.468905506250003</v>
      </c>
      <c r="T125" s="79">
        <f t="shared" si="69"/>
        <v>59.551663015624996</v>
      </c>
      <c r="U125" s="79">
        <f t="shared" si="70"/>
        <v>60.634420524999989</v>
      </c>
      <c r="V125" s="79">
        <f t="shared" si="71"/>
        <v>61.175799279687503</v>
      </c>
      <c r="W125" s="79">
        <f t="shared" si="72"/>
        <v>61.717178034374996</v>
      </c>
      <c r="X125" s="79">
        <f t="shared" si="73"/>
        <v>62.258556789062496</v>
      </c>
      <c r="Y125" s="79">
        <f t="shared" si="74"/>
        <v>62.799935543749996</v>
      </c>
      <c r="Z125" s="79">
        <f t="shared" si="75"/>
        <v>63.341314298437489</v>
      </c>
      <c r="AA125" s="79">
        <f t="shared" si="76"/>
        <v>63.882693053125003</v>
      </c>
      <c r="AB125" s="79">
        <f t="shared" si="77"/>
        <v>64.424071807812496</v>
      </c>
      <c r="AC125" s="79">
        <f t="shared" si="78"/>
        <v>64.965450562499996</v>
      </c>
      <c r="AD125" s="80">
        <v>20</v>
      </c>
    </row>
    <row r="126" spans="1:30" ht="12" customHeight="1" x14ac:dyDescent="0.3">
      <c r="A126" s="81">
        <v>21</v>
      </c>
      <c r="B126" s="75">
        <v>74665</v>
      </c>
      <c r="C126" s="75">
        <f t="shared" si="54"/>
        <v>73321</v>
      </c>
      <c r="D126" s="76">
        <f t="shared" si="52"/>
        <v>101176.71842958333</v>
      </c>
      <c r="E126" s="76">
        <f t="shared" si="55"/>
        <v>45.492443610615084</v>
      </c>
      <c r="F126" s="82">
        <f t="shared" si="56"/>
        <v>40.715737031500502</v>
      </c>
      <c r="G126" s="77">
        <f t="shared" si="57"/>
        <v>42.307972557872027</v>
      </c>
      <c r="H126" s="77">
        <f t="shared" si="58"/>
        <v>43.900208084243552</v>
      </c>
      <c r="I126" s="82">
        <f t="shared" si="53"/>
        <v>45.492443610615084</v>
      </c>
      <c r="J126" s="77">
        <f t="shared" si="59"/>
        <v>47.084679136986608</v>
      </c>
      <c r="K126" s="77">
        <f t="shared" si="60"/>
        <v>48.67691466335814</v>
      </c>
      <c r="L126" s="77">
        <f t="shared" si="61"/>
        <v>50.269150189729665</v>
      </c>
      <c r="M126" s="77">
        <f t="shared" si="62"/>
        <v>51.861385716101189</v>
      </c>
      <c r="N126" s="77">
        <f t="shared" si="63"/>
        <v>53.453621242472728</v>
      </c>
      <c r="O126" s="77">
        <f t="shared" si="64"/>
        <v>55.045856768844253</v>
      </c>
      <c r="P126" s="77">
        <f t="shared" si="65"/>
        <v>56.638092295215785</v>
      </c>
      <c r="Q126" s="77">
        <f t="shared" si="66"/>
        <v>58.230327821587309</v>
      </c>
      <c r="R126" s="77">
        <f t="shared" si="67"/>
        <v>59.822563347958834</v>
      </c>
      <c r="S126" s="77">
        <f t="shared" si="68"/>
        <v>61.414798874330366</v>
      </c>
      <c r="T126" s="79">
        <f t="shared" si="69"/>
        <v>62.552109964595743</v>
      </c>
      <c r="U126" s="79">
        <f t="shared" si="70"/>
        <v>63.689421054861114</v>
      </c>
      <c r="V126" s="79">
        <f t="shared" si="71"/>
        <v>64.258076599993814</v>
      </c>
      <c r="W126" s="79">
        <f t="shared" si="72"/>
        <v>64.826732145126499</v>
      </c>
      <c r="X126" s="79">
        <f t="shared" si="73"/>
        <v>65.395387690259184</v>
      </c>
      <c r="Y126" s="79">
        <f t="shared" si="74"/>
        <v>65.96404323539187</v>
      </c>
      <c r="Z126" s="79">
        <f t="shared" si="75"/>
        <v>66.532698780524555</v>
      </c>
      <c r="AA126" s="79">
        <f t="shared" si="76"/>
        <v>67.101354325657255</v>
      </c>
      <c r="AB126" s="79">
        <f t="shared" si="77"/>
        <v>67.67000987078994</v>
      </c>
      <c r="AC126" s="79">
        <f t="shared" si="78"/>
        <v>68.238665415922625</v>
      </c>
      <c r="AD126" s="80">
        <v>21</v>
      </c>
    </row>
    <row r="127" spans="1:30" ht="12" customHeight="1" x14ac:dyDescent="0.3">
      <c r="A127" s="81">
        <v>22</v>
      </c>
      <c r="B127" s="75">
        <v>78408</v>
      </c>
      <c r="C127" s="75">
        <f t="shared" si="54"/>
        <v>76997</v>
      </c>
      <c r="D127" s="76">
        <f t="shared" si="52"/>
        <v>106248.766338</v>
      </c>
      <c r="E127" s="76">
        <f t="shared" si="55"/>
        <v>47.773239326884919</v>
      </c>
      <c r="F127" s="82">
        <f t="shared" si="56"/>
        <v>42.757049197562004</v>
      </c>
      <c r="G127" s="77">
        <f t="shared" si="57"/>
        <v>44.429112574002978</v>
      </c>
      <c r="H127" s="77">
        <f t="shared" si="58"/>
        <v>46.101175950443945</v>
      </c>
      <c r="I127" s="82">
        <f t="shared" si="53"/>
        <v>47.773239326884919</v>
      </c>
      <c r="J127" s="77">
        <f t="shared" si="59"/>
        <v>49.445302703325886</v>
      </c>
      <c r="K127" s="77">
        <f t="shared" si="60"/>
        <v>51.117366079766867</v>
      </c>
      <c r="L127" s="77">
        <f t="shared" si="61"/>
        <v>52.789429456207834</v>
      </c>
      <c r="M127" s="77">
        <f t="shared" si="62"/>
        <v>54.461492832648801</v>
      </c>
      <c r="N127" s="77">
        <f t="shared" si="63"/>
        <v>56.133556209089782</v>
      </c>
      <c r="O127" s="77">
        <f t="shared" si="64"/>
        <v>57.805619585530749</v>
      </c>
      <c r="P127" s="77">
        <f t="shared" si="65"/>
        <v>59.47768296197173</v>
      </c>
      <c r="Q127" s="77">
        <f t="shared" si="66"/>
        <v>61.149746338412697</v>
      </c>
      <c r="R127" s="77">
        <f t="shared" si="67"/>
        <v>62.821809714853664</v>
      </c>
      <c r="S127" s="77">
        <f t="shared" si="68"/>
        <v>64.493873091294645</v>
      </c>
      <c r="T127" s="79">
        <f t="shared" si="69"/>
        <v>65.688204074466768</v>
      </c>
      <c r="U127" s="79">
        <f t="shared" si="70"/>
        <v>66.88253505763889</v>
      </c>
      <c r="V127" s="79">
        <f t="shared" si="71"/>
        <v>67.479700549224958</v>
      </c>
      <c r="W127" s="79">
        <f t="shared" si="72"/>
        <v>68.076866040811012</v>
      </c>
      <c r="X127" s="79">
        <f t="shared" si="73"/>
        <v>68.674031532397066</v>
      </c>
      <c r="Y127" s="79">
        <f t="shared" si="74"/>
        <v>69.271197023983134</v>
      </c>
      <c r="Z127" s="79">
        <f t="shared" si="75"/>
        <v>69.868362515569189</v>
      </c>
      <c r="AA127" s="79">
        <f t="shared" si="76"/>
        <v>70.465528007155257</v>
      </c>
      <c r="AB127" s="79">
        <f t="shared" si="77"/>
        <v>71.062693498741325</v>
      </c>
      <c r="AC127" s="79">
        <f t="shared" si="78"/>
        <v>71.659858990327379</v>
      </c>
      <c r="AD127" s="80">
        <v>22</v>
      </c>
    </row>
    <row r="128" spans="1:30" ht="12" customHeight="1" x14ac:dyDescent="0.3">
      <c r="A128" s="81">
        <v>23</v>
      </c>
      <c r="B128" s="75">
        <v>82315</v>
      </c>
      <c r="C128" s="75">
        <f t="shared" si="54"/>
        <v>80833</v>
      </c>
      <c r="D128" s="76">
        <f t="shared" si="52"/>
        <v>111543.04664208333</v>
      </c>
      <c r="E128" s="76">
        <f t="shared" si="55"/>
        <v>50.153307979662692</v>
      </c>
      <c r="F128" s="82">
        <f t="shared" si="56"/>
        <v>44.887210641798113</v>
      </c>
      <c r="G128" s="77">
        <f t="shared" si="57"/>
        <v>46.642576421086304</v>
      </c>
      <c r="H128" s="77">
        <f t="shared" si="58"/>
        <v>48.397942200374494</v>
      </c>
      <c r="I128" s="82">
        <f t="shared" si="53"/>
        <v>50.153307979662692</v>
      </c>
      <c r="J128" s="77">
        <f t="shared" si="59"/>
        <v>51.908673758950883</v>
      </c>
      <c r="K128" s="77">
        <f t="shared" si="60"/>
        <v>53.664039538239081</v>
      </c>
      <c r="L128" s="77">
        <f t="shared" si="61"/>
        <v>55.419405317527271</v>
      </c>
      <c r="M128" s="77">
        <f t="shared" si="62"/>
        <v>57.174771096815462</v>
      </c>
      <c r="N128" s="77">
        <f t="shared" si="63"/>
        <v>58.930136876103667</v>
      </c>
      <c r="O128" s="77">
        <f t="shared" si="64"/>
        <v>60.685502655391858</v>
      </c>
      <c r="P128" s="77">
        <f t="shared" si="65"/>
        <v>62.440868434680056</v>
      </c>
      <c r="Q128" s="77">
        <f t="shared" si="66"/>
        <v>64.196234213968253</v>
      </c>
      <c r="R128" s="77">
        <f t="shared" si="67"/>
        <v>65.951599993256437</v>
      </c>
      <c r="S128" s="77">
        <f t="shared" si="68"/>
        <v>67.706965772544635</v>
      </c>
      <c r="T128" s="79">
        <f t="shared" si="69"/>
        <v>68.960798472036203</v>
      </c>
      <c r="U128" s="79">
        <f t="shared" si="70"/>
        <v>70.21463117152777</v>
      </c>
      <c r="V128" s="79">
        <f t="shared" si="71"/>
        <v>70.841547521273554</v>
      </c>
      <c r="W128" s="79">
        <f t="shared" si="72"/>
        <v>71.468463871019338</v>
      </c>
      <c r="X128" s="79">
        <f t="shared" si="73"/>
        <v>72.095380220765122</v>
      </c>
      <c r="Y128" s="79">
        <f t="shared" si="74"/>
        <v>72.722296570510906</v>
      </c>
      <c r="Z128" s="79">
        <f t="shared" si="75"/>
        <v>73.349212920256676</v>
      </c>
      <c r="AA128" s="79">
        <f t="shared" si="76"/>
        <v>73.976129270002474</v>
      </c>
      <c r="AB128" s="79">
        <f t="shared" si="77"/>
        <v>74.603045619748258</v>
      </c>
      <c r="AC128" s="79">
        <f t="shared" si="78"/>
        <v>75.229961969494042</v>
      </c>
      <c r="AD128" s="80">
        <v>23</v>
      </c>
    </row>
    <row r="129" spans="1:30" ht="12" customHeight="1" x14ac:dyDescent="0.3">
      <c r="A129" s="81">
        <v>24</v>
      </c>
      <c r="B129" s="75">
        <v>86387</v>
      </c>
      <c r="C129" s="75">
        <f t="shared" si="54"/>
        <v>84832</v>
      </c>
      <c r="D129" s="76">
        <f t="shared" si="52"/>
        <v>117060.91441741667</v>
      </c>
      <c r="E129" s="76">
        <f t="shared" si="55"/>
        <v>52.63451093650793</v>
      </c>
      <c r="F129" s="82">
        <f t="shared" si="56"/>
        <v>47.107887288174595</v>
      </c>
      <c r="G129" s="77">
        <f t="shared" si="57"/>
        <v>48.95009517095238</v>
      </c>
      <c r="H129" s="77">
        <f t="shared" si="58"/>
        <v>50.792303053730151</v>
      </c>
      <c r="I129" s="82">
        <f t="shared" si="53"/>
        <v>52.63451093650793</v>
      </c>
      <c r="J129" s="77">
        <f t="shared" si="59"/>
        <v>54.476718819285701</v>
      </c>
      <c r="K129" s="77">
        <f t="shared" si="60"/>
        <v>56.318926702063486</v>
      </c>
      <c r="L129" s="77">
        <f t="shared" si="61"/>
        <v>58.161134584841264</v>
      </c>
      <c r="M129" s="77">
        <f t="shared" si="62"/>
        <v>60.003342467619035</v>
      </c>
      <c r="N129" s="77">
        <f t="shared" si="63"/>
        <v>61.84555035039682</v>
      </c>
      <c r="O129" s="77">
        <f t="shared" si="64"/>
        <v>63.687758233174591</v>
      </c>
      <c r="P129" s="77">
        <f t="shared" si="65"/>
        <v>65.529966115952377</v>
      </c>
      <c r="Q129" s="77">
        <f t="shared" si="66"/>
        <v>67.372173998730148</v>
      </c>
      <c r="R129" s="77">
        <f t="shared" si="67"/>
        <v>69.214381881507919</v>
      </c>
      <c r="S129" s="77">
        <f t="shared" si="68"/>
        <v>71.056589764285704</v>
      </c>
      <c r="T129" s="79">
        <f t="shared" si="69"/>
        <v>72.372452537698408</v>
      </c>
      <c r="U129" s="79">
        <f t="shared" si="70"/>
        <v>73.688315311111097</v>
      </c>
      <c r="V129" s="79">
        <f t="shared" si="71"/>
        <v>74.346246697817449</v>
      </c>
      <c r="W129" s="79">
        <f t="shared" si="72"/>
        <v>75.004178084523801</v>
      </c>
      <c r="X129" s="79">
        <f t="shared" si="73"/>
        <v>75.662109471230153</v>
      </c>
      <c r="Y129" s="79">
        <f t="shared" si="74"/>
        <v>76.32004085793649</v>
      </c>
      <c r="Z129" s="79">
        <f t="shared" si="75"/>
        <v>76.977972244642842</v>
      </c>
      <c r="AA129" s="79">
        <f t="shared" si="76"/>
        <v>77.635903631349194</v>
      </c>
      <c r="AB129" s="79">
        <f t="shared" si="77"/>
        <v>78.293835018055546</v>
      </c>
      <c r="AC129" s="79">
        <f t="shared" si="78"/>
        <v>78.951766404761898</v>
      </c>
      <c r="AD129" s="80">
        <v>24</v>
      </c>
    </row>
    <row r="130" spans="1:30" ht="12" customHeight="1" x14ac:dyDescent="0.3">
      <c r="A130" s="81">
        <v>25</v>
      </c>
      <c r="B130" s="75">
        <v>90629</v>
      </c>
      <c r="C130" s="75">
        <f t="shared" si="54"/>
        <v>88998</v>
      </c>
      <c r="D130" s="76">
        <f t="shared" si="52"/>
        <v>122809.14504191666</v>
      </c>
      <c r="E130" s="76">
        <f t="shared" si="55"/>
        <v>55.21933002083334</v>
      </c>
      <c r="F130" s="82">
        <f t="shared" si="56"/>
        <v>49.421300368645838</v>
      </c>
      <c r="G130" s="77">
        <f t="shared" si="57"/>
        <v>51.353976919375008</v>
      </c>
      <c r="H130" s="77">
        <f t="shared" si="58"/>
        <v>53.28665347010417</v>
      </c>
      <c r="I130" s="82">
        <f t="shared" si="53"/>
        <v>55.21933002083334</v>
      </c>
      <c r="J130" s="77">
        <f t="shared" si="59"/>
        <v>57.152006571562502</v>
      </c>
      <c r="K130" s="77">
        <f t="shared" si="60"/>
        <v>59.084683122291679</v>
      </c>
      <c r="L130" s="77">
        <f t="shared" si="61"/>
        <v>61.017359673020842</v>
      </c>
      <c r="M130" s="77">
        <f t="shared" si="62"/>
        <v>62.950036223750004</v>
      </c>
      <c r="N130" s="77">
        <f t="shared" si="63"/>
        <v>64.882712774479174</v>
      </c>
      <c r="O130" s="77">
        <f t="shared" si="64"/>
        <v>66.815389325208344</v>
      </c>
      <c r="P130" s="77">
        <f t="shared" si="65"/>
        <v>68.748065875937513</v>
      </c>
      <c r="Q130" s="77">
        <f t="shared" si="66"/>
        <v>70.680742426666683</v>
      </c>
      <c r="R130" s="77">
        <f t="shared" si="67"/>
        <v>72.613418977395838</v>
      </c>
      <c r="S130" s="77">
        <f t="shared" si="68"/>
        <v>74.546095528125008</v>
      </c>
      <c r="T130" s="79">
        <f t="shared" si="69"/>
        <v>75.926578778645847</v>
      </c>
      <c r="U130" s="79">
        <f t="shared" si="70"/>
        <v>77.307062029166673</v>
      </c>
      <c r="V130" s="79">
        <f t="shared" si="71"/>
        <v>77.9973036544271</v>
      </c>
      <c r="W130" s="79">
        <f t="shared" si="72"/>
        <v>78.687545279687512</v>
      </c>
      <c r="X130" s="79">
        <f t="shared" si="73"/>
        <v>79.377786904947925</v>
      </c>
      <c r="Y130" s="79">
        <f t="shared" si="74"/>
        <v>80.068028530208338</v>
      </c>
      <c r="Z130" s="79">
        <f t="shared" si="75"/>
        <v>80.75827015546875</v>
      </c>
      <c r="AA130" s="79">
        <f t="shared" si="76"/>
        <v>81.448511780729177</v>
      </c>
      <c r="AB130" s="79">
        <f t="shared" si="77"/>
        <v>82.13875340598959</v>
      </c>
      <c r="AC130" s="79">
        <f t="shared" si="78"/>
        <v>82.828995031250003</v>
      </c>
      <c r="AD130" s="80">
        <v>25</v>
      </c>
    </row>
    <row r="131" spans="1:30" ht="12" customHeight="1" x14ac:dyDescent="0.3">
      <c r="A131" s="81">
        <v>26</v>
      </c>
      <c r="B131" s="75">
        <v>95041</v>
      </c>
      <c r="C131" s="75">
        <f t="shared" si="54"/>
        <v>93330</v>
      </c>
      <c r="D131" s="76">
        <f t="shared" si="52"/>
        <v>128787.73851558333</v>
      </c>
      <c r="E131" s="76">
        <f t="shared" si="55"/>
        <v>57.907144776785707</v>
      </c>
      <c r="F131" s="82">
        <f t="shared" si="56"/>
        <v>51.826894575223207</v>
      </c>
      <c r="G131" s="77">
        <f t="shared" si="57"/>
        <v>53.853644642410707</v>
      </c>
      <c r="H131" s="77">
        <f t="shared" si="58"/>
        <v>55.880394709598207</v>
      </c>
      <c r="I131" s="82">
        <f t="shared" si="53"/>
        <v>57.907144776785707</v>
      </c>
      <c r="J131" s="77">
        <f t="shared" si="59"/>
        <v>59.933894843973199</v>
      </c>
      <c r="K131" s="77">
        <f t="shared" si="60"/>
        <v>61.960644911160706</v>
      </c>
      <c r="L131" s="77">
        <f t="shared" si="61"/>
        <v>63.987394978348206</v>
      </c>
      <c r="M131" s="77">
        <f t="shared" si="62"/>
        <v>66.014145045535699</v>
      </c>
      <c r="N131" s="77">
        <f t="shared" si="63"/>
        <v>68.040895112723206</v>
      </c>
      <c r="O131" s="77">
        <f t="shared" si="64"/>
        <v>70.067645179910699</v>
      </c>
      <c r="P131" s="77">
        <f t="shared" si="65"/>
        <v>72.094395247098205</v>
      </c>
      <c r="Q131" s="77">
        <f t="shared" si="66"/>
        <v>74.121145314285712</v>
      </c>
      <c r="R131" s="77">
        <f t="shared" si="67"/>
        <v>76.147895381473205</v>
      </c>
      <c r="S131" s="77">
        <f t="shared" si="68"/>
        <v>78.174645448660712</v>
      </c>
      <c r="T131" s="79">
        <f t="shared" si="69"/>
        <v>79.622324068080346</v>
      </c>
      <c r="U131" s="79">
        <f t="shared" si="70"/>
        <v>81.070002687499979</v>
      </c>
      <c r="V131" s="79">
        <f t="shared" si="71"/>
        <v>81.79384199720981</v>
      </c>
      <c r="W131" s="79">
        <f t="shared" si="72"/>
        <v>82.517681306919641</v>
      </c>
      <c r="X131" s="79">
        <f t="shared" si="73"/>
        <v>83.241520616629458</v>
      </c>
      <c r="Y131" s="79">
        <f t="shared" si="74"/>
        <v>83.965359926339275</v>
      </c>
      <c r="Z131" s="79">
        <f t="shared" si="75"/>
        <v>84.689199236049092</v>
      </c>
      <c r="AA131" s="79">
        <f t="shared" si="76"/>
        <v>85.413038545758923</v>
      </c>
      <c r="AB131" s="79">
        <f t="shared" si="77"/>
        <v>86.13687785546874</v>
      </c>
      <c r="AC131" s="79">
        <f t="shared" si="78"/>
        <v>86.860717165178556</v>
      </c>
      <c r="AD131" s="80">
        <v>26</v>
      </c>
    </row>
    <row r="132" spans="1:30" ht="12" customHeight="1" x14ac:dyDescent="0.3">
      <c r="A132" s="81">
        <v>27</v>
      </c>
      <c r="B132" s="75">
        <v>99627</v>
      </c>
      <c r="C132" s="75">
        <f t="shared" si="54"/>
        <v>97834</v>
      </c>
      <c r="D132" s="76">
        <f t="shared" si="52"/>
        <v>135002.11514074999</v>
      </c>
      <c r="E132" s="76">
        <f t="shared" si="55"/>
        <v>60.701677939484128</v>
      </c>
      <c r="F132" s="82">
        <f t="shared" si="56"/>
        <v>54.328001755838294</v>
      </c>
      <c r="G132" s="77">
        <f t="shared" si="57"/>
        <v>56.452560483720241</v>
      </c>
      <c r="H132" s="77">
        <f t="shared" si="58"/>
        <v>58.577119211602181</v>
      </c>
      <c r="I132" s="82">
        <f t="shared" si="53"/>
        <v>60.701677939484128</v>
      </c>
      <c r="J132" s="77">
        <f t="shared" si="59"/>
        <v>62.826236667366068</v>
      </c>
      <c r="K132" s="77">
        <f t="shared" si="60"/>
        <v>64.950795395248022</v>
      </c>
      <c r="L132" s="77">
        <f t="shared" si="61"/>
        <v>67.075354123129955</v>
      </c>
      <c r="M132" s="77">
        <f t="shared" si="62"/>
        <v>69.199912851011902</v>
      </c>
      <c r="N132" s="77">
        <f t="shared" si="63"/>
        <v>71.324471578893849</v>
      </c>
      <c r="O132" s="77">
        <f t="shared" si="64"/>
        <v>73.449030306775796</v>
      </c>
      <c r="P132" s="77">
        <f t="shared" si="65"/>
        <v>75.573589034657743</v>
      </c>
      <c r="Q132" s="77">
        <f t="shared" si="66"/>
        <v>77.698147762539691</v>
      </c>
      <c r="R132" s="77">
        <f t="shared" si="67"/>
        <v>79.822706490421623</v>
      </c>
      <c r="S132" s="77">
        <f t="shared" si="68"/>
        <v>81.947265218303585</v>
      </c>
      <c r="T132" s="79">
        <f t="shared" si="69"/>
        <v>83.464807166790678</v>
      </c>
      <c r="U132" s="79">
        <f t="shared" si="70"/>
        <v>84.982349115277771</v>
      </c>
      <c r="V132" s="79">
        <f t="shared" si="71"/>
        <v>85.741120089521331</v>
      </c>
      <c r="W132" s="79">
        <f t="shared" si="72"/>
        <v>86.499891063764892</v>
      </c>
      <c r="X132" s="79">
        <f t="shared" si="73"/>
        <v>87.258662038008438</v>
      </c>
      <c r="Y132" s="79">
        <f t="shared" si="74"/>
        <v>88.017433012251985</v>
      </c>
      <c r="Z132" s="79">
        <f t="shared" si="75"/>
        <v>88.776203986495531</v>
      </c>
      <c r="AA132" s="79">
        <f t="shared" si="76"/>
        <v>89.534974960739092</v>
      </c>
      <c r="AB132" s="79">
        <f t="shared" si="77"/>
        <v>90.293745934982638</v>
      </c>
      <c r="AC132" s="79">
        <f t="shared" si="78"/>
        <v>91.052516909226199</v>
      </c>
      <c r="AD132" s="80">
        <v>27</v>
      </c>
    </row>
    <row r="133" spans="1:30" ht="12" customHeight="1" x14ac:dyDescent="0.3">
      <c r="A133" s="81">
        <v>28</v>
      </c>
      <c r="B133" s="75">
        <v>104388</v>
      </c>
      <c r="C133" s="75">
        <f t="shared" si="54"/>
        <v>102509</v>
      </c>
      <c r="D133" s="76">
        <f t="shared" si="52"/>
        <v>141453.62999299998</v>
      </c>
      <c r="E133" s="76">
        <f t="shared" si="55"/>
        <v>63.602309053075395</v>
      </c>
      <c r="F133" s="82">
        <f t="shared" si="56"/>
        <v>56.924066602502478</v>
      </c>
      <c r="G133" s="77">
        <f t="shared" si="57"/>
        <v>59.150147419360117</v>
      </c>
      <c r="H133" s="77">
        <f t="shared" si="58"/>
        <v>61.376228236217756</v>
      </c>
      <c r="I133" s="82">
        <f t="shared" si="53"/>
        <v>63.602309053075395</v>
      </c>
      <c r="J133" s="77">
        <f t="shared" si="59"/>
        <v>65.828389869933034</v>
      </c>
      <c r="K133" s="77">
        <f t="shared" si="60"/>
        <v>68.05447068679068</v>
      </c>
      <c r="L133" s="77">
        <f t="shared" si="61"/>
        <v>70.280551503648311</v>
      </c>
      <c r="M133" s="77">
        <f t="shared" si="62"/>
        <v>72.506632320505943</v>
      </c>
      <c r="N133" s="77">
        <f t="shared" si="63"/>
        <v>74.732713137363589</v>
      </c>
      <c r="O133" s="77">
        <f t="shared" si="64"/>
        <v>76.958793954221221</v>
      </c>
      <c r="P133" s="77">
        <f t="shared" si="65"/>
        <v>79.184874771078867</v>
      </c>
      <c r="Q133" s="77">
        <f t="shared" si="66"/>
        <v>81.410955587936513</v>
      </c>
      <c r="R133" s="77">
        <f t="shared" si="67"/>
        <v>83.637036404794145</v>
      </c>
      <c r="S133" s="77">
        <f t="shared" si="68"/>
        <v>85.863117221651791</v>
      </c>
      <c r="T133" s="79">
        <f t="shared" si="69"/>
        <v>87.453174947978667</v>
      </c>
      <c r="U133" s="79">
        <f t="shared" si="70"/>
        <v>89.043232674305543</v>
      </c>
      <c r="V133" s="79">
        <f t="shared" si="71"/>
        <v>89.838261537468995</v>
      </c>
      <c r="W133" s="79">
        <f t="shared" si="72"/>
        <v>90.633290400632447</v>
      </c>
      <c r="X133" s="79">
        <f t="shared" si="73"/>
        <v>91.428319263795885</v>
      </c>
      <c r="Y133" s="79">
        <f t="shared" si="74"/>
        <v>92.223348126959323</v>
      </c>
      <c r="Z133" s="79">
        <f t="shared" si="75"/>
        <v>93.018376990122761</v>
      </c>
      <c r="AA133" s="79">
        <f t="shared" si="76"/>
        <v>93.813405853286213</v>
      </c>
      <c r="AB133" s="79">
        <f t="shared" si="77"/>
        <v>94.608434716449651</v>
      </c>
      <c r="AC133" s="79">
        <f t="shared" si="78"/>
        <v>95.403463579613089</v>
      </c>
      <c r="AD133" s="80">
        <v>28</v>
      </c>
    </row>
    <row r="134" spans="1:30" ht="12" customHeight="1" x14ac:dyDescent="0.3">
      <c r="A134" s="81">
        <v>29</v>
      </c>
      <c r="B134" s="75">
        <v>109327</v>
      </c>
      <c r="C134" s="75">
        <f t="shared" si="54"/>
        <v>107359</v>
      </c>
      <c r="D134" s="76">
        <f t="shared" si="52"/>
        <v>148146.34829908333</v>
      </c>
      <c r="E134" s="76">
        <f t="shared" si="55"/>
        <v>66.611519940972229</v>
      </c>
      <c r="F134" s="82">
        <f t="shared" si="56"/>
        <v>59.617310347170147</v>
      </c>
      <c r="G134" s="77">
        <f t="shared" si="57"/>
        <v>61.948713545104177</v>
      </c>
      <c r="H134" s="77">
        <f t="shared" si="58"/>
        <v>64.280116743038192</v>
      </c>
      <c r="I134" s="82">
        <f t="shared" si="53"/>
        <v>66.611519940972229</v>
      </c>
      <c r="J134" s="77">
        <f t="shared" si="59"/>
        <v>68.942923138906252</v>
      </c>
      <c r="K134" s="77">
        <f t="shared" si="60"/>
        <v>71.274326336840289</v>
      </c>
      <c r="L134" s="77">
        <f t="shared" si="61"/>
        <v>73.605729534774312</v>
      </c>
      <c r="M134" s="77">
        <f t="shared" si="62"/>
        <v>75.937132732708335</v>
      </c>
      <c r="N134" s="77">
        <f t="shared" si="63"/>
        <v>78.268535930642372</v>
      </c>
      <c r="O134" s="77">
        <f t="shared" si="64"/>
        <v>80.599939128576395</v>
      </c>
      <c r="P134" s="77">
        <f t="shared" si="65"/>
        <v>82.931342326510432</v>
      </c>
      <c r="Q134" s="77">
        <f t="shared" si="66"/>
        <v>85.262745524444455</v>
      </c>
      <c r="R134" s="77">
        <f t="shared" si="67"/>
        <v>87.594148722378478</v>
      </c>
      <c r="S134" s="77">
        <f t="shared" si="68"/>
        <v>89.925551920312515</v>
      </c>
      <c r="T134" s="79">
        <f t="shared" si="69"/>
        <v>91.590839918836821</v>
      </c>
      <c r="U134" s="79">
        <f t="shared" si="70"/>
        <v>93.256127917361113</v>
      </c>
      <c r="V134" s="79">
        <f t="shared" si="71"/>
        <v>94.088771916623287</v>
      </c>
      <c r="W134" s="79">
        <f t="shared" si="72"/>
        <v>94.921415915885433</v>
      </c>
      <c r="X134" s="79">
        <f t="shared" si="73"/>
        <v>95.754059915147579</v>
      </c>
      <c r="Y134" s="79">
        <f t="shared" si="74"/>
        <v>96.586703914409725</v>
      </c>
      <c r="Z134" s="79">
        <f t="shared" si="75"/>
        <v>97.419347913671885</v>
      </c>
      <c r="AA134" s="79">
        <f t="shared" si="76"/>
        <v>98.251991912934045</v>
      </c>
      <c r="AB134" s="79">
        <f t="shared" si="77"/>
        <v>99.084635912196191</v>
      </c>
      <c r="AC134" s="79">
        <f t="shared" si="78"/>
        <v>99.917279911458337</v>
      </c>
      <c r="AD134" s="80">
        <v>29</v>
      </c>
    </row>
    <row r="135" spans="1:30" ht="12" customHeight="1" x14ac:dyDescent="0.3">
      <c r="A135" s="74">
        <v>30</v>
      </c>
      <c r="B135" s="84">
        <v>114444</v>
      </c>
      <c r="C135" s="75">
        <f t="shared" si="54"/>
        <v>112384</v>
      </c>
      <c r="D135" s="85">
        <f t="shared" si="52"/>
        <v>155080.270059</v>
      </c>
      <c r="E135" s="85">
        <f t="shared" si="55"/>
        <v>69.729310603174611</v>
      </c>
      <c r="F135" s="86">
        <f t="shared" si="56"/>
        <v>62.407732989841278</v>
      </c>
      <c r="G135" s="79">
        <f t="shared" si="57"/>
        <v>64.848258860952384</v>
      </c>
      <c r="H135" s="79">
        <f t="shared" si="58"/>
        <v>67.28878473206349</v>
      </c>
      <c r="I135" s="86">
        <f t="shared" si="53"/>
        <v>69.729310603174611</v>
      </c>
      <c r="J135" s="79">
        <f t="shared" si="59"/>
        <v>72.169836474285717</v>
      </c>
      <c r="K135" s="79">
        <f t="shared" si="60"/>
        <v>74.610362345396837</v>
      </c>
      <c r="L135" s="79">
        <f t="shared" si="61"/>
        <v>77.050888216507943</v>
      </c>
      <c r="M135" s="79">
        <f t="shared" si="62"/>
        <v>79.491414087619049</v>
      </c>
      <c r="N135" s="79">
        <f t="shared" si="63"/>
        <v>81.931939958730169</v>
      </c>
      <c r="O135" s="79">
        <f t="shared" si="64"/>
        <v>84.372465829841275</v>
      </c>
      <c r="P135" s="79">
        <f t="shared" si="65"/>
        <v>86.812991700952395</v>
      </c>
      <c r="Q135" s="79">
        <f t="shared" si="66"/>
        <v>89.253517572063501</v>
      </c>
      <c r="R135" s="79">
        <f t="shared" si="67"/>
        <v>91.694043443174607</v>
      </c>
      <c r="S135" s="79">
        <f t="shared" si="68"/>
        <v>94.134569314285727</v>
      </c>
      <c r="T135" s="79">
        <f t="shared" si="69"/>
        <v>95.877802079365097</v>
      </c>
      <c r="U135" s="79">
        <f t="shared" si="70"/>
        <v>97.621034844444452</v>
      </c>
      <c r="V135" s="79">
        <f t="shared" si="71"/>
        <v>98.492651226984137</v>
      </c>
      <c r="W135" s="79">
        <f t="shared" si="72"/>
        <v>99.364267609523822</v>
      </c>
      <c r="X135" s="79">
        <f t="shared" si="73"/>
        <v>100.23588399206351</v>
      </c>
      <c r="Y135" s="79">
        <f t="shared" si="74"/>
        <v>101.10750037460318</v>
      </c>
      <c r="Z135" s="79">
        <f t="shared" si="75"/>
        <v>101.97911675714286</v>
      </c>
      <c r="AA135" s="79">
        <f t="shared" si="76"/>
        <v>102.85073313968256</v>
      </c>
      <c r="AB135" s="79">
        <f t="shared" si="77"/>
        <v>103.72234952222223</v>
      </c>
      <c r="AC135" s="79">
        <f t="shared" si="78"/>
        <v>104.59396590476192</v>
      </c>
      <c r="AD135" s="80">
        <v>30</v>
      </c>
    </row>
    <row r="136" spans="1:30" ht="12" customHeight="1" thickBot="1" x14ac:dyDescent="0.35">
      <c r="A136" s="87">
        <v>31</v>
      </c>
      <c r="B136" s="88">
        <v>119744</v>
      </c>
      <c r="C136" s="89">
        <f t="shared" si="54"/>
        <v>117589</v>
      </c>
      <c r="D136" s="90">
        <f t="shared" si="52"/>
        <v>162262.17065066667</v>
      </c>
      <c r="E136" s="90">
        <f t="shared" si="55"/>
        <v>72.95878331894842</v>
      </c>
      <c r="F136" s="91">
        <f t="shared" si="56"/>
        <v>65.29811107045883</v>
      </c>
      <c r="G136" s="92">
        <f>SUM(E136*0.93)</f>
        <v>67.851668486622032</v>
      </c>
      <c r="H136" s="92">
        <f>SUM(E136*0.965)</f>
        <v>70.405225902785219</v>
      </c>
      <c r="I136" s="91">
        <f>E136</f>
        <v>72.95878331894842</v>
      </c>
      <c r="J136" s="92">
        <f>SUM(E136*1.035)</f>
        <v>75.512340735111607</v>
      </c>
      <c r="K136" s="92">
        <f>SUM(E136*1.07)</f>
        <v>78.065898151274808</v>
      </c>
      <c r="L136" s="92">
        <f>SUM(E136*1.105)</f>
        <v>80.61945556743801</v>
      </c>
      <c r="M136" s="92">
        <f>SUM(E136*1.14)</f>
        <v>83.173012983601197</v>
      </c>
      <c r="N136" s="92">
        <f>SUM(E136*1.175)</f>
        <v>85.726570399764398</v>
      </c>
      <c r="O136" s="92">
        <f>SUM(E136*1.21)</f>
        <v>88.280127815927585</v>
      </c>
      <c r="P136" s="92">
        <f>SUM(E136*1.245)</f>
        <v>90.833685232090787</v>
      </c>
      <c r="Q136" s="92">
        <f>SUM(E136*1.28)</f>
        <v>93.387242648253974</v>
      </c>
      <c r="R136" s="92">
        <f>SUM(E136*1.315)</f>
        <v>95.940800064417175</v>
      </c>
      <c r="S136" s="92">
        <f>SUM(E136*1.35)</f>
        <v>98.494357480580376</v>
      </c>
      <c r="T136" s="93">
        <f t="shared" si="69"/>
        <v>100.31832706355408</v>
      </c>
      <c r="U136" s="93">
        <f t="shared" si="70"/>
        <v>102.14229664652778</v>
      </c>
      <c r="V136" s="93">
        <f t="shared" si="71"/>
        <v>103.05428143801466</v>
      </c>
      <c r="W136" s="93">
        <f t="shared" si="72"/>
        <v>103.9662662295015</v>
      </c>
      <c r="X136" s="93">
        <f t="shared" si="73"/>
        <v>104.87825102098836</v>
      </c>
      <c r="Y136" s="93">
        <f t="shared" si="74"/>
        <v>105.7902358124752</v>
      </c>
      <c r="Z136" s="93">
        <f t="shared" si="75"/>
        <v>106.70222060396206</v>
      </c>
      <c r="AA136" s="93">
        <f t="shared" si="76"/>
        <v>107.61420539544892</v>
      </c>
      <c r="AB136" s="93">
        <f t="shared" si="77"/>
        <v>108.52619018693578</v>
      </c>
      <c r="AC136" s="93">
        <f t="shared" si="78"/>
        <v>109.43817497842264</v>
      </c>
      <c r="AD136" s="94">
        <v>31</v>
      </c>
    </row>
    <row r="137" spans="1:30" ht="10.199999999999999" customHeight="1" thickBot="1" x14ac:dyDescent="0.35">
      <c r="A137" s="55"/>
      <c r="B137" s="56"/>
      <c r="C137" s="56"/>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4"/>
    </row>
    <row r="138" spans="1:30" ht="15" thickBot="1" x14ac:dyDescent="0.35">
      <c r="A138" s="55" t="s">
        <v>40</v>
      </c>
      <c r="B138" s="56"/>
      <c r="C138" s="56"/>
      <c r="D138" s="1"/>
      <c r="E138" s="1"/>
      <c r="F138" s="1"/>
      <c r="G138" s="1"/>
      <c r="H138" s="1"/>
      <c r="I138" s="1"/>
      <c r="J138" s="1"/>
      <c r="K138" s="1"/>
      <c r="L138" s="1"/>
      <c r="M138" s="1"/>
      <c r="R138" s="1"/>
      <c r="S138" s="1"/>
      <c r="T138" s="1"/>
      <c r="U138" s="1"/>
      <c r="V138" s="57">
        <f>V44</f>
        <v>2027</v>
      </c>
      <c r="W138" s="58" t="s">
        <v>41</v>
      </c>
      <c r="X138" s="59"/>
      <c r="Y138" s="59"/>
      <c r="Z138" s="59"/>
      <c r="AA138" s="59"/>
      <c r="AB138" s="59"/>
      <c r="AC138" s="95">
        <f>AC44</f>
        <v>125.0839</v>
      </c>
      <c r="AD138" s="4"/>
    </row>
    <row r="139" spans="1:30" x14ac:dyDescent="0.3">
      <c r="A139" s="55" t="s">
        <v>43</v>
      </c>
      <c r="B139" s="56"/>
      <c r="C139" s="56"/>
      <c r="D139" s="1"/>
      <c r="E139" s="1"/>
      <c r="F139" s="1"/>
      <c r="G139" s="1"/>
      <c r="H139" s="1"/>
      <c r="I139" s="1"/>
      <c r="J139" s="1"/>
      <c r="K139" s="1"/>
      <c r="L139" s="1"/>
      <c r="M139" s="1"/>
      <c r="R139" s="1"/>
      <c r="S139" s="1"/>
      <c r="T139" s="137"/>
      <c r="U139" s="137"/>
      <c r="V139" s="137"/>
      <c r="W139" s="137"/>
      <c r="X139" s="137"/>
      <c r="Y139" s="137"/>
      <c r="Z139" s="137"/>
      <c r="AA139" s="137"/>
      <c r="AB139" s="137"/>
      <c r="AC139" s="137"/>
      <c r="AD139" s="4"/>
    </row>
    <row r="140" spans="1:30" x14ac:dyDescent="0.3">
      <c r="A140" s="55"/>
      <c r="B140" s="56"/>
      <c r="C140" s="122"/>
      <c r="D140" s="1"/>
      <c r="E140" s="1"/>
      <c r="F140" s="1" t="s">
        <v>58</v>
      </c>
      <c r="G140" s="1"/>
      <c r="H140" s="1"/>
      <c r="I140" s="1"/>
      <c r="J140" s="1"/>
      <c r="K140" s="1"/>
      <c r="L140" s="1"/>
      <c r="M140" s="1"/>
      <c r="R140" s="1"/>
      <c r="S140" s="1" t="str">
        <f>S46</f>
        <v>Teuerungsausgleich Monat Mai 2026 gem. Landesindex der Konsumentenpreise (Basis Mai 93=100 Punkte)</v>
      </c>
      <c r="T140" s="1"/>
      <c r="U140" s="1"/>
      <c r="V140" s="1"/>
      <c r="W140" s="64"/>
      <c r="X140" s="1"/>
      <c r="Y140" s="1"/>
      <c r="Z140" s="1"/>
      <c r="AA140" s="1"/>
      <c r="AB140" s="1"/>
      <c r="AC140" s="56">
        <f>AC46</f>
        <v>123.6</v>
      </c>
      <c r="AD140" s="4"/>
    </row>
    <row r="141" spans="1:30" x14ac:dyDescent="0.3">
      <c r="A141" s="55"/>
      <c r="B141" s="56"/>
      <c r="C141" s="65"/>
      <c r="D141" s="1"/>
      <c r="E141" s="1"/>
      <c r="F141" s="1" t="s">
        <v>44</v>
      </c>
      <c r="G141" s="1"/>
      <c r="H141" s="1"/>
      <c r="I141" s="1"/>
      <c r="J141" s="1"/>
      <c r="K141" s="1"/>
      <c r="L141" s="1"/>
      <c r="M141" s="1"/>
      <c r="N141" s="64" t="s">
        <v>1</v>
      </c>
      <c r="P141" s="1"/>
      <c r="Q141" s="1"/>
      <c r="R141" s="1"/>
      <c r="Y141" s="66"/>
      <c r="Z141" s="66"/>
      <c r="AA141" s="66"/>
      <c r="AB141" s="66"/>
      <c r="AC141" s="66"/>
    </row>
  </sheetData>
  <mergeCells count="3">
    <mergeCell ref="T45:AC45"/>
    <mergeCell ref="T92:AC92"/>
    <mergeCell ref="T139:AC139"/>
  </mergeCells>
  <pageMargins left="1.1811023622047245" right="0.78740157480314965" top="0.78740157480314965" bottom="0.78740157480314965" header="0.51181102362204722" footer="0.51181102362204722"/>
  <pageSetup paperSize="9" orientation="portrait" r:id="rId1"/>
  <headerFooter scaleWithDoc="0">
    <oddHeader>&amp;R&amp;G</oddHeader>
    <oddFooter>&amp;L&amp;8&amp;F&amp;R&amp;8&amp;P /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Berechnung_Bruttolohn</vt:lpstr>
      <vt:lpstr>LOHNTAB-ALT</vt:lpstr>
      <vt:lpstr>LOHNTAB-NEU</vt:lpstr>
      <vt:lpstr>Berechnung_Bruttolohn!Druckbereich</vt:lpstr>
    </vt:vector>
  </TitlesOfParts>
  <Company>aio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Jost Reto</dc:creator>
  <cp:lastModifiedBy>Jost Reto</cp:lastModifiedBy>
  <cp:lastPrinted>2026-10-23T13:51:04Z</cp:lastPrinted>
  <dcterms:created xsi:type="dcterms:W3CDTF">2011-06-07T13:38:34Z</dcterms:created>
  <dcterms:modified xsi:type="dcterms:W3CDTF">2026-10-23T13:58:20Z</dcterms:modified>
</cp:coreProperties>
</file>