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H:\FPAMT\Lohntabellen\2025\"/>
    </mc:Choice>
  </mc:AlternateContent>
  <xr:revisionPtr revIDLastSave="0" documentId="13_ncr:1_{4B2E1FDA-70E1-48EC-93FD-2AB146928C4A}" xr6:coauthVersionLast="47" xr6:coauthVersionMax="47" xr10:uidLastSave="{00000000-0000-0000-0000-000000000000}"/>
  <bookViews>
    <workbookView xWindow="28680" yWindow="525" windowWidth="29040" windowHeight="1572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1" i="1" l="1"/>
  <c r="I54" i="1"/>
  <c r="B39" i="1"/>
  <c r="O60" i="1" l="1"/>
  <c r="E13" i="1"/>
  <c r="O57" i="1" l="1"/>
  <c r="M57" i="1"/>
  <c r="O59" i="1"/>
  <c r="M60" i="1"/>
  <c r="O58" i="1" l="1"/>
  <c r="K60" i="1"/>
  <c r="M59" i="1" l="1"/>
  <c r="O61" i="1" l="1"/>
  <c r="O54" i="1"/>
  <c r="O53" i="1"/>
  <c r="M61" i="1"/>
  <c r="M56" i="1"/>
  <c r="M55" i="1"/>
  <c r="M54" i="1"/>
  <c r="F10" i="1" s="1"/>
  <c r="M53" i="1"/>
  <c r="M52" i="1"/>
  <c r="K56" i="1"/>
  <c r="K55" i="1"/>
  <c r="K54" i="1"/>
  <c r="K53" i="1"/>
  <c r="K52" i="1"/>
  <c r="K51" i="1"/>
  <c r="I61" i="1"/>
  <c r="I55" i="1"/>
  <c r="I53" i="1"/>
  <c r="I52" i="1"/>
  <c r="F8" i="1" s="1"/>
  <c r="I51" i="1"/>
  <c r="F11" i="1" l="1"/>
  <c r="F9" i="1"/>
</calcChain>
</file>

<file path=xl/sharedStrings.xml><?xml version="1.0" encoding="utf-8"?>
<sst xmlns="http://schemas.openxmlformats.org/spreadsheetml/2006/main" count="89" uniqueCount="65">
  <si>
    <t>Assistentin Gesundheit &amp; Soziales EBA</t>
  </si>
  <si>
    <t>EFZ Sportschule</t>
  </si>
  <si>
    <t>Variante</t>
  </si>
  <si>
    <t>---</t>
  </si>
  <si>
    <t>Berufe</t>
  </si>
  <si>
    <t>EBA (2 Jahre)</t>
  </si>
  <si>
    <t>1 Lehrjahr</t>
  </si>
  <si>
    <t>4 Lehrjahr</t>
  </si>
  <si>
    <t>3 Lehrjahr</t>
  </si>
  <si>
    <t>2 Lehrjahr</t>
  </si>
  <si>
    <t>Kantonale Verwaltung</t>
  </si>
  <si>
    <t>Solothurner Spitäler AG</t>
  </si>
  <si>
    <t>Automobilassistent/-in EBA</t>
  </si>
  <si>
    <t>Büroassistent/-in EBA</t>
  </si>
  <si>
    <t>Fachfrau/-mann Betreuung Fachrichtung Kinderbetreuung</t>
  </si>
  <si>
    <t>Fachfrau/-mann Gesundheit EFZ</t>
  </si>
  <si>
    <t>Gebäudereiniger/-in EBA</t>
  </si>
  <si>
    <t>Gebäudereiniger/-in EFZ</t>
  </si>
  <si>
    <t>Hauswartmitarbeiter/-in EBA</t>
  </si>
  <si>
    <t>Hauswirtschaftspraktiker/-in EBA</t>
  </si>
  <si>
    <t>Informatiker/-in EFZ</t>
  </si>
  <si>
    <t>Koch/Köchin EFZ</t>
  </si>
  <si>
    <t>Küchenangestellte/-r EBA</t>
  </si>
  <si>
    <t>Logistiker/-in EBA</t>
  </si>
  <si>
    <t>Logistiker/-in EFZ</t>
  </si>
  <si>
    <t>Maler/-in EFZ</t>
  </si>
  <si>
    <t>Mediamatiker/-in EFZ</t>
  </si>
  <si>
    <t>Textilpfleger/-in EFZ</t>
  </si>
  <si>
    <t>Zeichner/-in EFZ Architektur</t>
  </si>
  <si>
    <t>(Maler/-in EBA) Baupraktiker/-in Fachrichtung Malerei</t>
  </si>
  <si>
    <t>EFZ (3 Jahre)</t>
  </si>
  <si>
    <t>EFZ mit Basislehrjahr (Informatik EFZ)</t>
  </si>
  <si>
    <t>EFZ (4 Jahre)</t>
  </si>
  <si>
    <t>Teuerungszulage</t>
  </si>
  <si>
    <t>Lohn nach Ausbildungsvariante</t>
  </si>
  <si>
    <t>Bemerkung</t>
  </si>
  <si>
    <t>Lohntabelle</t>
  </si>
  <si>
    <t>bitte Variante auswählen …</t>
  </si>
  <si>
    <t>EFZ nach Matur (verkürzt: 2 Jahre)</t>
  </si>
  <si>
    <t>EFZ nach EBA (verkürzt: 2 Jahre)</t>
  </si>
  <si>
    <t>EFZ nach EBA (nicht verkürzt: 3 Jahre)</t>
  </si>
  <si>
    <t>Fachfrau/-mann Betreuung Fachrichtung Behindertenbetreuung</t>
  </si>
  <si>
    <t>EFZ nach EFZ (verkürzt: 2 Jahre)</t>
  </si>
  <si>
    <t>EFZ nach EFZ (Diätkoch/-Köchin)</t>
  </si>
  <si>
    <t>EFZ nach EFZ (nicht verkürzt: 3 Jahre)</t>
  </si>
  <si>
    <t>Grundlohn Basis Mai 1993</t>
  </si>
  <si>
    <t>Fachfrau/-mann Betriebsunterhalt EFZ</t>
  </si>
  <si>
    <t>Fachfrau/-mann Hauswirtschaft EFZ</t>
  </si>
  <si>
    <t>Fachfrau/-mann Information und Dokumentation EFZ</t>
  </si>
  <si>
    <t>Kauffrau/-mann EFZ</t>
  </si>
  <si>
    <t>Kauffrau/-mann verkürzt nach Matura</t>
  </si>
  <si>
    <t>Automobilfachfrau/-mann EFZ</t>
  </si>
  <si>
    <t>Andere Variante</t>
  </si>
  <si>
    <t>Bitte melden Sie sich beim Personalamt.</t>
  </si>
  <si>
    <t>Kat 1</t>
  </si>
  <si>
    <t>Kat 2</t>
  </si>
  <si>
    <t>Kat 3</t>
  </si>
  <si>
    <t>Kat 4</t>
  </si>
  <si>
    <t>Kat 5</t>
  </si>
  <si>
    <t>Kat 6</t>
  </si>
  <si>
    <t>Für alle Lehrverträge, welche sich nicht diesem Raster oder Ausbildungsvatriante zuordnen lassen, muss vor Abschluss des Lehrvertrages mit dem Personalamt Kontakt aufgenommen werden.
Für die Berufsausbildung Bekleidungsgestalter/-in und Uhrmacher/-in EFZ gibt es keine Entschädigung.
Für die Berufsausbildung Landwirt/-in EFZ wird ein Kettenlehrvertrag mit individueller Entschädigung abgeschlossen.</t>
  </si>
  <si>
    <t>Bekleidungsgestalter/-in (keine Entschädigung)</t>
  </si>
  <si>
    <t>Uhrmacher/-in EFZ (keine Entschädigung)</t>
  </si>
  <si>
    <t>Landwirt/-in EFZ (Kettenlehrvertrag, individuelle Entschädigung)</t>
  </si>
  <si>
    <t>Monatslöhne, inkl. Teuerungszulagen von 123.1068 Punkte (Basisindex Mai 1993 = 100 Punkte) ohne Leistungsanteil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</si>
</sst>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00"/>
    <numFmt numFmtId="166" formatCode="_ [$CHF]\ * #,##0.00_ ;_ [$CHF]\ * \-#,##0.00_ ;_ [$CHF]\ * &quot;-&quot;??_ ;_ @_ "/>
  </numFmts>
  <fonts count="9" x14ac:knownFonts="1">
    <font>
      <sz val="11"/>
      <color theme="1"/>
      <name val="Frutiger LT Com 55 Roman"/>
      <family val="2"/>
      <scheme val="minor"/>
    </font>
    <font>
      <sz val="10"/>
      <color theme="1"/>
      <name val="Frutiger LT Com 55 Roman"/>
      <family val="2"/>
      <scheme val="minor"/>
    </font>
    <font>
      <b/>
      <sz val="10"/>
      <color theme="1"/>
      <name val="Frutiger LT Com 55 Roman"/>
      <family val="2"/>
      <scheme val="minor"/>
    </font>
    <font>
      <sz val="8"/>
      <name val="Modern"/>
      <family val="3"/>
      <charset val="255"/>
    </font>
    <font>
      <sz val="10"/>
      <name val="Frutiger LT Com 55 Roman"/>
      <family val="2"/>
    </font>
    <font>
      <sz val="8"/>
      <color theme="1"/>
      <name val="Frutiger LT Com 55 Roman"/>
      <family val="2"/>
      <scheme val="minor"/>
    </font>
    <font>
      <b/>
      <sz val="10"/>
      <name val="Frutiger LT Com 55 Roman"/>
      <family val="2"/>
      <scheme val="minor"/>
    </font>
    <font>
      <sz val="11"/>
      <color rgb="FFFF0000"/>
      <name val="Frutiger LT Com 55 Roman"/>
      <family val="2"/>
      <scheme val="minor"/>
    </font>
    <font>
      <b/>
      <sz val="10"/>
      <color rgb="FFFF0000"/>
      <name val="Frutiger LT Com 55 Roman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auto="1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77">
    <xf numFmtId="0" fontId="0" fillId="0" borderId="0" xfId="0"/>
    <xf numFmtId="0" fontId="1" fillId="0" borderId="0" xfId="0" applyFont="1"/>
    <xf numFmtId="0" fontId="5" fillId="0" borderId="0" xfId="0" applyFont="1" applyAlignment="1">
      <alignment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center" vertical="center" textRotation="90"/>
    </xf>
    <xf numFmtId="0" fontId="2" fillId="0" borderId="23" xfId="0" applyFont="1" applyBorder="1" applyAlignment="1">
      <alignment horizontal="center" vertical="center" textRotation="90"/>
    </xf>
    <xf numFmtId="0" fontId="4" fillId="0" borderId="18" xfId="1" applyFont="1" applyBorder="1"/>
    <xf numFmtId="0" fontId="2" fillId="0" borderId="19" xfId="0" applyFont="1" applyBorder="1" applyAlignment="1">
      <alignment horizontal="center" vertical="top" textRotation="90"/>
    </xf>
    <xf numFmtId="0" fontId="2" fillId="3" borderId="9" xfId="0" applyFont="1" applyFill="1" applyBorder="1"/>
    <xf numFmtId="0" fontId="1" fillId="3" borderId="11" xfId="0" applyFont="1" applyFill="1" applyBorder="1"/>
    <xf numFmtId="0" fontId="4" fillId="0" borderId="12" xfId="1" applyFont="1" applyBorder="1"/>
    <xf numFmtId="0" fontId="2" fillId="0" borderId="14" xfId="0" applyFont="1" applyBorder="1" applyAlignment="1">
      <alignment horizontal="center" vertical="top" textRotation="90"/>
    </xf>
    <xf numFmtId="0" fontId="1" fillId="3" borderId="1" xfId="0" applyFont="1" applyFill="1" applyBorder="1"/>
    <xf numFmtId="0" fontId="1" fillId="3" borderId="4" xfId="0" applyFont="1" applyFill="1" applyBorder="1"/>
    <xf numFmtId="0" fontId="2" fillId="3" borderId="1" xfId="0" applyFont="1" applyFill="1" applyBorder="1"/>
    <xf numFmtId="0" fontId="2" fillId="0" borderId="13" xfId="0" applyFont="1" applyBorder="1" applyAlignment="1">
      <alignment horizontal="center" vertical="top" textRotation="90"/>
    </xf>
    <xf numFmtId="0" fontId="2" fillId="3" borderId="5" xfId="0" applyFont="1" applyFill="1" applyBorder="1"/>
    <xf numFmtId="0" fontId="2" fillId="0" borderId="0" xfId="0" applyFont="1"/>
    <xf numFmtId="0" fontId="1" fillId="0" borderId="14" xfId="0" applyFont="1" applyBorder="1"/>
    <xf numFmtId="0" fontId="4" fillId="0" borderId="15" xfId="1" applyFont="1" applyBorder="1"/>
    <xf numFmtId="0" fontId="2" fillId="0" borderId="17" xfId="0" applyFont="1" applyBorder="1" applyAlignment="1">
      <alignment horizontal="center" vertical="top" textRotation="90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 textRotation="90"/>
    </xf>
    <xf numFmtId="0" fontId="2" fillId="0" borderId="0" xfId="0" applyFont="1" applyAlignment="1">
      <alignment horizontal="center"/>
    </xf>
    <xf numFmtId="0" fontId="2" fillId="0" borderId="27" xfId="0" applyFont="1" applyBorder="1"/>
    <xf numFmtId="4" fontId="1" fillId="0" borderId="0" xfId="0" applyNumberFormat="1" applyFont="1"/>
    <xf numFmtId="0" fontId="1" fillId="0" borderId="8" xfId="0" applyFont="1" applyBorder="1"/>
    <xf numFmtId="4" fontId="1" fillId="0" borderId="1" xfId="0" applyNumberFormat="1" applyFont="1" applyBorder="1"/>
    <xf numFmtId="4" fontId="1" fillId="0" borderId="4" xfId="0" applyNumberFormat="1" applyFont="1" applyBorder="1"/>
    <xf numFmtId="0" fontId="1" fillId="0" borderId="1" xfId="0" applyFont="1" applyBorder="1"/>
    <xf numFmtId="0" fontId="1" fillId="0" borderId="4" xfId="0" applyFont="1" applyBorder="1"/>
    <xf numFmtId="0" fontId="0" fillId="0" borderId="8" xfId="0" applyBorder="1"/>
    <xf numFmtId="4" fontId="0" fillId="0" borderId="0" xfId="0" quotePrefix="1" applyNumberFormat="1" applyAlignment="1">
      <alignment horizontal="right"/>
    </xf>
    <xf numFmtId="0" fontId="0" fillId="0" borderId="1" xfId="0" applyBorder="1"/>
    <xf numFmtId="4" fontId="0" fillId="0" borderId="4" xfId="0" quotePrefix="1" applyNumberFormat="1" applyBorder="1" applyAlignment="1">
      <alignment horizontal="right"/>
    </xf>
    <xf numFmtId="164" fontId="1" fillId="0" borderId="0" xfId="0" applyNumberFormat="1" applyFont="1" applyAlignment="1">
      <alignment horizontal="center"/>
    </xf>
    <xf numFmtId="4" fontId="0" fillId="0" borderId="0" xfId="0" applyNumberFormat="1" applyAlignment="1">
      <alignment horizontal="right"/>
    </xf>
    <xf numFmtId="164" fontId="0" fillId="0" borderId="1" xfId="0" applyNumberFormat="1" applyBorder="1" applyAlignment="1">
      <alignment horizontal="center"/>
    </xf>
    <xf numFmtId="4" fontId="0" fillId="0" borderId="4" xfId="0" applyNumberFormat="1" applyBorder="1" applyAlignment="1">
      <alignment horizontal="righ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" fontId="1" fillId="0" borderId="4" xfId="0" quotePrefix="1" applyNumberFormat="1" applyFont="1" applyBorder="1" applyAlignment="1">
      <alignment horizontal="right"/>
    </xf>
    <xf numFmtId="0" fontId="1" fillId="0" borderId="28" xfId="0" applyFont="1" applyBorder="1"/>
    <xf numFmtId="164" fontId="0" fillId="0" borderId="5" xfId="0" applyNumberFormat="1" applyBorder="1" applyAlignment="1">
      <alignment horizontal="center"/>
    </xf>
    <xf numFmtId="4" fontId="0" fillId="0" borderId="7" xfId="0" applyNumberFormat="1" applyBorder="1" applyAlignment="1">
      <alignment horizontal="right"/>
    </xf>
    <xf numFmtId="0" fontId="1" fillId="0" borderId="0" xfId="0" applyFont="1" applyAlignment="1">
      <alignment horizontal="center"/>
    </xf>
    <xf numFmtId="9" fontId="1" fillId="0" borderId="0" xfId="0" applyNumberFormat="1" applyFont="1" applyAlignment="1">
      <alignment horizontal="center"/>
    </xf>
    <xf numFmtId="0" fontId="1" fillId="0" borderId="25" xfId="0" applyFont="1" applyBorder="1"/>
    <xf numFmtId="0" fontId="1" fillId="0" borderId="26" xfId="0" applyFont="1" applyBorder="1"/>
    <xf numFmtId="165" fontId="1" fillId="0" borderId="24" xfId="0" applyNumberFormat="1" applyFont="1" applyBorder="1" applyAlignment="1">
      <alignment horizontal="center"/>
    </xf>
    <xf numFmtId="166" fontId="2" fillId="3" borderId="4" xfId="0" applyNumberFormat="1" applyFont="1" applyFill="1" applyBorder="1" applyAlignment="1">
      <alignment horizontal="right"/>
    </xf>
    <xf numFmtId="166" fontId="2" fillId="3" borderId="7" xfId="0" applyNumberFormat="1" applyFont="1" applyFill="1" applyBorder="1" applyAlignment="1">
      <alignment horizontal="right"/>
    </xf>
    <xf numFmtId="4" fontId="7" fillId="0" borderId="4" xfId="0" quotePrefix="1" applyNumberFormat="1" applyFont="1" applyBorder="1" applyAlignment="1">
      <alignment horizontal="right"/>
    </xf>
    <xf numFmtId="0" fontId="2" fillId="2" borderId="13" xfId="0" applyFont="1" applyFill="1" applyBorder="1" applyAlignment="1">
      <alignment horizontal="center" vertical="top" textRotation="90"/>
    </xf>
    <xf numFmtId="0" fontId="2" fillId="2" borderId="16" xfId="0" applyFont="1" applyFill="1" applyBorder="1" applyAlignment="1">
      <alignment horizontal="center" vertical="top" textRotation="90"/>
    </xf>
    <xf numFmtId="0" fontId="2" fillId="4" borderId="20" xfId="0" applyFont="1" applyFill="1" applyBorder="1" applyAlignment="1">
      <alignment horizontal="center" vertical="top" textRotation="90"/>
    </xf>
    <xf numFmtId="0" fontId="2" fillId="4" borderId="14" xfId="0" applyFont="1" applyFill="1" applyBorder="1" applyAlignment="1">
      <alignment horizontal="center" vertical="top" textRotation="90"/>
    </xf>
    <xf numFmtId="4" fontId="0" fillId="0" borderId="6" xfId="0" quotePrefix="1" applyNumberFormat="1" applyBorder="1" applyAlignment="1">
      <alignment horizontal="right"/>
    </xf>
    <xf numFmtId="0" fontId="0" fillId="0" borderId="5" xfId="0" applyBorder="1"/>
    <xf numFmtId="4" fontId="0" fillId="0" borderId="7" xfId="0" quotePrefix="1" applyNumberFormat="1" applyBorder="1" applyAlignment="1">
      <alignment horizontal="right"/>
    </xf>
    <xf numFmtId="0" fontId="0" fillId="0" borderId="6" xfId="0" applyBorder="1"/>
    <xf numFmtId="0" fontId="1" fillId="0" borderId="10" xfId="0" applyFont="1" applyBorder="1"/>
    <xf numFmtId="164" fontId="1" fillId="0" borderId="1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6" fillId="3" borderId="9" xfId="0" applyFont="1" applyFill="1" applyBorder="1" applyAlignment="1" applyProtection="1">
      <alignment horizontal="left" vertical="center"/>
      <protection locked="0"/>
    </xf>
    <xf numFmtId="0" fontId="6" fillId="3" borderId="11" xfId="0" applyFont="1" applyFill="1" applyBorder="1" applyAlignment="1" applyProtection="1">
      <alignment horizontal="left" vertical="center"/>
      <protection locked="0"/>
    </xf>
    <xf numFmtId="0" fontId="6" fillId="3" borderId="5" xfId="0" applyFont="1" applyFill="1" applyBorder="1" applyAlignment="1" applyProtection="1">
      <alignment horizontal="left" vertical="center"/>
      <protection locked="0"/>
    </xf>
    <xf numFmtId="0" fontId="6" fillId="3" borderId="7" xfId="0" applyFont="1" applyFill="1" applyBorder="1" applyAlignment="1" applyProtection="1">
      <alignment horizontal="left" vertical="center"/>
      <protection locked="0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165" fontId="1" fillId="0" borderId="25" xfId="0" applyNumberFormat="1" applyFont="1" applyBorder="1" applyAlignment="1">
      <alignment horizontal="center"/>
    </xf>
    <xf numFmtId="165" fontId="1" fillId="0" borderId="26" xfId="0" applyNumberFormat="1" applyFont="1" applyBorder="1" applyAlignment="1">
      <alignment horizontal="center"/>
    </xf>
    <xf numFmtId="165" fontId="1" fillId="0" borderId="29" xfId="0" applyNumberFormat="1" applyFont="1" applyBorder="1" applyAlignment="1">
      <alignment horizontal="center"/>
    </xf>
  </cellXfs>
  <cellStyles count="2">
    <cellStyle name="Standard" xfId="0" builtinId="0"/>
    <cellStyle name="Standard 2" xfId="1" xr:uid="{00000000-0005-0000-0000-000001000000}"/>
  </cellStyles>
  <dxfs count="1"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ISolothurn">
      <a:majorFont>
        <a:latin typeface="Frutiger LT Com 55 Roman"/>
        <a:ea typeface=""/>
        <a:cs typeface=""/>
      </a:majorFont>
      <a:minorFont>
        <a:latin typeface="Frutiger LT Com 55 Roman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T66"/>
  <sheetViews>
    <sheetView showGridLines="0" tabSelected="1" zoomScaleNormal="100" workbookViewId="0">
      <selection activeCell="E5" sqref="E5:F6"/>
    </sheetView>
  </sheetViews>
  <sheetFormatPr baseColWidth="10" defaultColWidth="11" defaultRowHeight="13.2" outlineLevelRow="1" x14ac:dyDescent="0.25"/>
  <cols>
    <col min="1" max="1" width="51" style="1" customWidth="1"/>
    <col min="2" max="3" width="3.59765625" style="1" customWidth="1"/>
    <col min="4" max="4" width="0.59765625" style="1" customWidth="1"/>
    <col min="5" max="5" width="18" style="1" customWidth="1"/>
    <col min="6" max="6" width="15" style="1" customWidth="1"/>
    <col min="7" max="7" width="30.3984375" style="1" customWidth="1"/>
    <col min="8" max="8" width="3.3984375" style="1" customWidth="1"/>
    <col min="9" max="9" width="7.8984375" style="1" bestFit="1" customWidth="1"/>
    <col min="10" max="10" width="3.3984375" style="1" customWidth="1"/>
    <col min="11" max="11" width="7.8984375" style="1" customWidth="1"/>
    <col min="12" max="12" width="3.3984375" style="1" customWidth="1"/>
    <col min="13" max="13" width="7.8984375" style="1" customWidth="1"/>
    <col min="14" max="14" width="3.3984375" style="1" customWidth="1"/>
    <col min="15" max="15" width="7.8984375" style="1" customWidth="1"/>
    <col min="16" max="16" width="3.3984375" style="1" customWidth="1"/>
    <col min="17" max="17" width="7.8984375" style="1" customWidth="1"/>
    <col min="18" max="18" width="3.3984375" style="1" customWidth="1"/>
    <col min="19" max="19" width="7.8984375" style="1" customWidth="1"/>
    <col min="20" max="20" width="32" style="1" bestFit="1" customWidth="1"/>
    <col min="21" max="16384" width="11" style="1"/>
  </cols>
  <sheetData>
    <row r="2" spans="1:8" ht="41.25" customHeight="1" x14ac:dyDescent="0.25">
      <c r="A2" s="2" t="s">
        <v>64</v>
      </c>
    </row>
    <row r="3" spans="1:8" ht="145.5" customHeight="1" x14ac:dyDescent="0.25">
      <c r="A3" s="3" t="s">
        <v>4</v>
      </c>
      <c r="B3" s="4" t="s">
        <v>10</v>
      </c>
      <c r="C3" s="5" t="s">
        <v>11</v>
      </c>
      <c r="E3" s="71" t="s">
        <v>34</v>
      </c>
      <c r="F3" s="72"/>
    </row>
    <row r="4" spans="1:8" x14ac:dyDescent="0.25">
      <c r="A4" s="6" t="s">
        <v>0</v>
      </c>
      <c r="B4" s="7"/>
      <c r="C4" s="55"/>
      <c r="E4" s="8"/>
      <c r="F4" s="9"/>
    </row>
    <row r="5" spans="1:8" ht="14.25" customHeight="1" x14ac:dyDescent="0.25">
      <c r="A5" s="10" t="s">
        <v>51</v>
      </c>
      <c r="B5" s="53"/>
      <c r="C5" s="11"/>
      <c r="E5" s="67" t="s">
        <v>37</v>
      </c>
      <c r="F5" s="68"/>
    </row>
    <row r="6" spans="1:8" x14ac:dyDescent="0.25">
      <c r="A6" s="10" t="s">
        <v>12</v>
      </c>
      <c r="B6" s="53"/>
      <c r="C6" s="11"/>
      <c r="E6" s="69"/>
      <c r="F6" s="70"/>
    </row>
    <row r="7" spans="1:8" x14ac:dyDescent="0.25">
      <c r="A7" s="10" t="s">
        <v>61</v>
      </c>
      <c r="B7" s="53"/>
      <c r="C7" s="11"/>
      <c r="E7" s="12"/>
      <c r="F7" s="13"/>
    </row>
    <row r="8" spans="1:8" x14ac:dyDescent="0.25">
      <c r="A8" s="10" t="s">
        <v>13</v>
      </c>
      <c r="B8" s="53"/>
      <c r="C8" s="56"/>
      <c r="E8" s="14" t="s">
        <v>6</v>
      </c>
      <c r="F8" s="50" t="str">
        <f>IF(E13="",VLOOKUP($E$5,$G$50:$O$62,3,FALSE),"---")</f>
        <v>---</v>
      </c>
    </row>
    <row r="9" spans="1:8" x14ac:dyDescent="0.25">
      <c r="A9" s="10" t="s">
        <v>14</v>
      </c>
      <c r="B9" s="15"/>
      <c r="C9" s="56"/>
      <c r="E9" s="14" t="s">
        <v>9</v>
      </c>
      <c r="F9" s="50" t="str">
        <f>IF(E13="",VLOOKUP($E$5,$G$50:$O$62,5,FALSE),"---")</f>
        <v>---</v>
      </c>
    </row>
    <row r="10" spans="1:8" x14ac:dyDescent="0.25">
      <c r="A10" s="10" t="s">
        <v>41</v>
      </c>
      <c r="B10" s="53"/>
      <c r="C10" s="11"/>
      <c r="E10" s="14" t="s">
        <v>8</v>
      </c>
      <c r="F10" s="50" t="str">
        <f>IF(E13="",VLOOKUP($E$5,$G$50:$O$62,7,FALSE),"---")</f>
        <v>---</v>
      </c>
    </row>
    <row r="11" spans="1:8" x14ac:dyDescent="0.25">
      <c r="A11" s="10" t="s">
        <v>46</v>
      </c>
      <c r="B11" s="53"/>
      <c r="C11" s="56"/>
      <c r="E11" s="16" t="s">
        <v>7</v>
      </c>
      <c r="F11" s="51" t="str">
        <f>IF(E13="",VLOOKUP($E$5,$G$50:$O$62,9,FALSE),"---")</f>
        <v>---</v>
      </c>
      <c r="H11" s="17"/>
    </row>
    <row r="12" spans="1:8" x14ac:dyDescent="0.25">
      <c r="A12" s="10" t="s">
        <v>15</v>
      </c>
      <c r="B12" s="15"/>
      <c r="C12" s="56"/>
      <c r="E12" s="61"/>
      <c r="F12" s="61"/>
      <c r="H12" s="17"/>
    </row>
    <row r="13" spans="1:8" ht="14.25" customHeight="1" x14ac:dyDescent="0.25">
      <c r="A13" s="10" t="s">
        <v>47</v>
      </c>
      <c r="B13" s="53"/>
      <c r="C13" s="56"/>
      <c r="E13" s="65" t="str">
        <f>IF(E5=G61,T61,IF(E5=G62,T62,""))</f>
        <v/>
      </c>
      <c r="F13" s="65"/>
      <c r="H13" s="17"/>
    </row>
    <row r="14" spans="1:8" x14ac:dyDescent="0.25">
      <c r="A14" s="10" t="s">
        <v>48</v>
      </c>
      <c r="B14" s="53"/>
      <c r="C14" s="11"/>
      <c r="E14" s="65"/>
      <c r="F14" s="65"/>
      <c r="H14" s="17"/>
    </row>
    <row r="15" spans="1:8" x14ac:dyDescent="0.25">
      <c r="A15" s="10" t="s">
        <v>16</v>
      </c>
      <c r="B15" s="15"/>
      <c r="C15" s="56"/>
      <c r="E15" s="65"/>
      <c r="F15" s="65"/>
      <c r="H15" s="17"/>
    </row>
    <row r="16" spans="1:8" x14ac:dyDescent="0.25">
      <c r="A16" s="10" t="s">
        <v>17</v>
      </c>
      <c r="B16" s="15"/>
      <c r="C16" s="56"/>
      <c r="E16" s="65"/>
      <c r="F16" s="65"/>
    </row>
    <row r="17" spans="1:3" x14ac:dyDescent="0.25">
      <c r="A17" s="10" t="s">
        <v>18</v>
      </c>
      <c r="B17" s="53"/>
      <c r="C17" s="11"/>
    </row>
    <row r="18" spans="1:3" x14ac:dyDescent="0.25">
      <c r="A18" s="10" t="s">
        <v>19</v>
      </c>
      <c r="B18" s="15"/>
      <c r="C18" s="56"/>
    </row>
    <row r="19" spans="1:3" x14ac:dyDescent="0.25">
      <c r="A19" s="10" t="s">
        <v>20</v>
      </c>
      <c r="B19" s="53"/>
      <c r="C19" s="56"/>
    </row>
    <row r="20" spans="1:3" x14ac:dyDescent="0.25">
      <c r="A20" s="10" t="s">
        <v>49</v>
      </c>
      <c r="B20" s="53"/>
      <c r="C20" s="56"/>
    </row>
    <row r="21" spans="1:3" x14ac:dyDescent="0.25">
      <c r="A21" s="10" t="s">
        <v>50</v>
      </c>
      <c r="B21" s="53"/>
      <c r="C21" s="56"/>
    </row>
    <row r="22" spans="1:3" x14ac:dyDescent="0.25">
      <c r="A22" s="10" t="s">
        <v>21</v>
      </c>
      <c r="B22" s="15"/>
      <c r="C22" s="56"/>
    </row>
    <row r="23" spans="1:3" x14ac:dyDescent="0.25">
      <c r="A23" s="10" t="s">
        <v>22</v>
      </c>
      <c r="B23" s="15"/>
      <c r="C23" s="56"/>
    </row>
    <row r="24" spans="1:3" x14ac:dyDescent="0.25">
      <c r="A24" s="10" t="s">
        <v>63</v>
      </c>
      <c r="B24" s="53"/>
      <c r="C24" s="11"/>
    </row>
    <row r="25" spans="1:3" x14ac:dyDescent="0.25">
      <c r="A25" s="10" t="s">
        <v>23</v>
      </c>
      <c r="B25" s="15"/>
      <c r="C25" s="56"/>
    </row>
    <row r="26" spans="1:3" x14ac:dyDescent="0.25">
      <c r="A26" s="10" t="s">
        <v>24</v>
      </c>
      <c r="B26" s="15"/>
      <c r="C26" s="56"/>
    </row>
    <row r="27" spans="1:3" x14ac:dyDescent="0.25">
      <c r="A27" s="10" t="s">
        <v>29</v>
      </c>
      <c r="B27" s="15"/>
      <c r="C27" s="56"/>
    </row>
    <row r="28" spans="1:3" x14ac:dyDescent="0.25">
      <c r="A28" s="10" t="s">
        <v>25</v>
      </c>
      <c r="B28" s="15"/>
      <c r="C28" s="56"/>
    </row>
    <row r="29" spans="1:3" x14ac:dyDescent="0.25">
      <c r="A29" s="10" t="s">
        <v>26</v>
      </c>
      <c r="B29" s="53"/>
      <c r="C29" s="18"/>
    </row>
    <row r="30" spans="1:3" x14ac:dyDescent="0.25">
      <c r="A30" s="10" t="s">
        <v>27</v>
      </c>
      <c r="B30" s="15"/>
      <c r="C30" s="56"/>
    </row>
    <row r="31" spans="1:3" x14ac:dyDescent="0.25">
      <c r="A31" s="10" t="s">
        <v>62</v>
      </c>
      <c r="B31" s="53"/>
      <c r="C31" s="11"/>
    </row>
    <row r="32" spans="1:3" x14ac:dyDescent="0.25">
      <c r="A32" s="19" t="s">
        <v>28</v>
      </c>
      <c r="B32" s="54"/>
      <c r="C32" s="20"/>
    </row>
    <row r="33" spans="1:19" x14ac:dyDescent="0.25">
      <c r="A33" s="21"/>
      <c r="B33" s="22"/>
      <c r="C33" s="22"/>
    </row>
    <row r="34" spans="1:19" x14ac:dyDescent="0.25">
      <c r="A34" s="21" t="s">
        <v>35</v>
      </c>
      <c r="B34" s="22"/>
      <c r="C34" s="22"/>
    </row>
    <row r="35" spans="1:19" ht="14.25" customHeight="1" x14ac:dyDescent="0.25">
      <c r="A35" s="73" t="s">
        <v>60</v>
      </c>
      <c r="B35" s="73"/>
      <c r="C35" s="73"/>
      <c r="D35" s="73"/>
      <c r="E35" s="73"/>
      <c r="F35" s="73"/>
    </row>
    <row r="36" spans="1:19" ht="14.25" customHeight="1" x14ac:dyDescent="0.25">
      <c r="A36" s="73"/>
      <c r="B36" s="73"/>
      <c r="C36" s="73"/>
      <c r="D36" s="73"/>
      <c r="E36" s="73"/>
      <c r="F36" s="73"/>
    </row>
    <row r="37" spans="1:19" ht="14.25" customHeight="1" x14ac:dyDescent="0.25">
      <c r="A37" s="73"/>
      <c r="B37" s="73"/>
      <c r="C37" s="73"/>
      <c r="D37" s="73"/>
      <c r="E37" s="73"/>
      <c r="F37" s="73"/>
    </row>
    <row r="38" spans="1:19" ht="18" customHeight="1" thickBot="1" x14ac:dyDescent="0.3">
      <c r="A38" s="73"/>
      <c r="B38" s="73"/>
      <c r="C38" s="73"/>
      <c r="D38" s="73"/>
      <c r="E38" s="73"/>
      <c r="F38" s="73"/>
    </row>
    <row r="39" spans="1:19" ht="15.75" customHeight="1" thickBot="1" x14ac:dyDescent="0.3">
      <c r="A39" s="47" t="s">
        <v>33</v>
      </c>
      <c r="B39" s="74">
        <f>I64</f>
        <v>123.10680000000001</v>
      </c>
      <c r="C39" s="75"/>
      <c r="D39" s="75"/>
      <c r="E39" s="76"/>
    </row>
    <row r="40" spans="1:19" x14ac:dyDescent="0.25">
      <c r="A40" s="21"/>
      <c r="B40" s="22"/>
      <c r="C40" s="22"/>
    </row>
    <row r="41" spans="1:19" x14ac:dyDescent="0.25">
      <c r="A41" s="21"/>
      <c r="B41" s="22"/>
      <c r="C41" s="22"/>
    </row>
    <row r="42" spans="1:19" x14ac:dyDescent="0.25">
      <c r="A42" s="21"/>
      <c r="B42" s="22"/>
      <c r="C42" s="22"/>
    </row>
    <row r="43" spans="1:19" x14ac:dyDescent="0.25">
      <c r="A43" s="21"/>
      <c r="B43" s="22"/>
      <c r="C43" s="22"/>
    </row>
    <row r="44" spans="1:19" x14ac:dyDescent="0.25">
      <c r="A44" s="21"/>
      <c r="B44" s="22"/>
      <c r="C44" s="22"/>
    </row>
    <row r="46" spans="1:19" ht="15" hidden="1" customHeight="1" outlineLevel="1" x14ac:dyDescent="0.25">
      <c r="G46" s="17" t="s">
        <v>36</v>
      </c>
    </row>
    <row r="47" spans="1:19" ht="15" hidden="1" customHeight="1" outlineLevel="1" x14ac:dyDescent="0.25">
      <c r="F47" s="23"/>
      <c r="G47" s="24" t="s">
        <v>2</v>
      </c>
      <c r="H47" s="66" t="s">
        <v>54</v>
      </c>
      <c r="I47" s="66"/>
      <c r="J47" s="63" t="s">
        <v>55</v>
      </c>
      <c r="K47" s="64"/>
      <c r="L47" s="66" t="s">
        <v>56</v>
      </c>
      <c r="M47" s="66"/>
      <c r="N47" s="63" t="s">
        <v>57</v>
      </c>
      <c r="O47" s="64"/>
      <c r="P47" s="63" t="s">
        <v>58</v>
      </c>
      <c r="Q47" s="64"/>
      <c r="R47" s="63" t="s">
        <v>59</v>
      </c>
      <c r="S47" s="64"/>
    </row>
    <row r="48" spans="1:19" hidden="1" outlineLevel="1" x14ac:dyDescent="0.25">
      <c r="F48" s="25"/>
      <c r="G48" s="26" t="s">
        <v>45</v>
      </c>
      <c r="I48" s="25">
        <v>600</v>
      </c>
      <c r="J48" s="27"/>
      <c r="K48" s="28">
        <v>780</v>
      </c>
      <c r="L48" s="25"/>
      <c r="M48" s="25">
        <v>1070</v>
      </c>
      <c r="N48" s="27"/>
      <c r="O48" s="28">
        <v>1230</v>
      </c>
      <c r="P48" s="27"/>
      <c r="Q48" s="28">
        <v>1500</v>
      </c>
      <c r="R48" s="27"/>
      <c r="S48" s="28">
        <v>2770</v>
      </c>
    </row>
    <row r="49" spans="1:20" hidden="1" outlineLevel="1" x14ac:dyDescent="0.25">
      <c r="G49" s="26"/>
      <c r="J49" s="29"/>
      <c r="K49" s="30"/>
      <c r="N49" s="29"/>
      <c r="O49" s="30"/>
      <c r="P49" s="29"/>
      <c r="Q49" s="30"/>
      <c r="R49" s="29"/>
      <c r="S49" s="30"/>
    </row>
    <row r="50" spans="1:20" customFormat="1" ht="14.4" hidden="1" outlineLevel="1" x14ac:dyDescent="0.3">
      <c r="A50" s="1"/>
      <c r="B50" s="1"/>
      <c r="C50" s="1"/>
      <c r="D50" s="1"/>
      <c r="E50" s="1"/>
      <c r="G50" s="31" t="s">
        <v>37</v>
      </c>
      <c r="I50" s="32" t="s">
        <v>3</v>
      </c>
      <c r="J50" s="33"/>
      <c r="K50" s="34" t="s">
        <v>3</v>
      </c>
      <c r="M50" s="32" t="s">
        <v>3</v>
      </c>
      <c r="N50" s="33"/>
      <c r="O50" s="34" t="s">
        <v>3</v>
      </c>
      <c r="P50" s="33"/>
      <c r="Q50" s="34"/>
      <c r="R50" s="33"/>
      <c r="S50" s="34"/>
    </row>
    <row r="51" spans="1:20" customFormat="1" ht="14.4" hidden="1" outlineLevel="1" x14ac:dyDescent="0.3">
      <c r="A51" s="1"/>
      <c r="B51" s="1"/>
      <c r="C51" s="1"/>
      <c r="D51" s="1"/>
      <c r="E51" s="1"/>
      <c r="G51" s="26" t="s">
        <v>5</v>
      </c>
      <c r="H51" s="35">
        <v>1</v>
      </c>
      <c r="I51" s="36">
        <f>ROUND(((I$48*H51)/100*$I$64)*2,1)/2</f>
        <v>738.65</v>
      </c>
      <c r="J51" s="37">
        <v>1</v>
      </c>
      <c r="K51" s="38">
        <f>ROUND(((K$48*J51)/100*$I$64)*2,1)/2</f>
        <v>960.25</v>
      </c>
      <c r="L51" s="39"/>
      <c r="M51" s="32" t="s">
        <v>3</v>
      </c>
      <c r="N51" s="37"/>
      <c r="O51" s="34" t="s">
        <v>3</v>
      </c>
      <c r="P51" s="37"/>
      <c r="Q51" s="34"/>
      <c r="R51" s="37"/>
      <c r="S51" s="34"/>
    </row>
    <row r="52" spans="1:20" customFormat="1" ht="14.4" hidden="1" outlineLevel="1" x14ac:dyDescent="0.3">
      <c r="A52" s="1"/>
      <c r="B52" s="1"/>
      <c r="C52" s="1"/>
      <c r="D52" s="1"/>
      <c r="E52" s="1"/>
      <c r="F52" s="40"/>
      <c r="G52" s="26" t="s">
        <v>30</v>
      </c>
      <c r="H52" s="35">
        <v>1</v>
      </c>
      <c r="I52" s="36">
        <f>ROUND(((I$48*H52)/100*$I$64)*2,1)/2</f>
        <v>738.65</v>
      </c>
      <c r="J52" s="37">
        <v>1</v>
      </c>
      <c r="K52" s="38">
        <f>ROUND(((K$48*J52)/100*$I$64)*2,1)/2</f>
        <v>960.25</v>
      </c>
      <c r="L52" s="39">
        <v>1</v>
      </c>
      <c r="M52" s="38">
        <f>ROUND(((M$48*L52)/100*$I$64)*2,1)/2</f>
        <v>1317.25</v>
      </c>
      <c r="N52" s="37"/>
      <c r="O52" s="34" t="s">
        <v>3</v>
      </c>
      <c r="P52" s="37"/>
      <c r="Q52" s="34"/>
      <c r="R52" s="37"/>
      <c r="S52" s="34"/>
    </row>
    <row r="53" spans="1:20" customFormat="1" ht="14.4" hidden="1" outlineLevel="1" x14ac:dyDescent="0.3">
      <c r="A53" s="1"/>
      <c r="B53" s="1"/>
      <c r="C53" s="1"/>
      <c r="D53" s="1"/>
      <c r="E53" s="1"/>
      <c r="F53" s="40"/>
      <c r="G53" s="26" t="s">
        <v>32</v>
      </c>
      <c r="H53" s="35">
        <v>1</v>
      </c>
      <c r="I53" s="36">
        <f>ROUND(((I$48*H53)/100*$I$64)*2,1)/2</f>
        <v>738.65</v>
      </c>
      <c r="J53" s="37">
        <v>1</v>
      </c>
      <c r="K53" s="38">
        <f>ROUND(((K$48*J53)/100*$I$64)*2,1)/2</f>
        <v>960.25</v>
      </c>
      <c r="L53" s="39">
        <v>1</v>
      </c>
      <c r="M53" s="38">
        <f>ROUND(((M$48*L53)/100*$I$64)*2,1)/2</f>
        <v>1317.25</v>
      </c>
      <c r="N53" s="37">
        <v>1</v>
      </c>
      <c r="O53" s="38">
        <f>ROUND(((O$48*N53)/100*$I$64)*2,1)/2</f>
        <v>1514.2</v>
      </c>
      <c r="P53" s="37"/>
      <c r="Q53" s="38"/>
      <c r="R53" s="37"/>
      <c r="S53" s="38"/>
    </row>
    <row r="54" spans="1:20" customFormat="1" ht="14.4" hidden="1" outlineLevel="1" x14ac:dyDescent="0.3">
      <c r="A54" s="1"/>
      <c r="B54" s="1"/>
      <c r="C54" s="1"/>
      <c r="D54" s="1"/>
      <c r="E54" s="1"/>
      <c r="F54" s="40"/>
      <c r="G54" s="26" t="s">
        <v>31</v>
      </c>
      <c r="H54" s="35">
        <v>0.3</v>
      </c>
      <c r="I54" s="36">
        <f>(ROUND(((I$48*H54)/100*$I$64)*2,1)/2)-0.05</f>
        <v>221.54999999999998</v>
      </c>
      <c r="J54" s="37">
        <v>1</v>
      </c>
      <c r="K54" s="38">
        <f>ROUND(((K$48*J54)/100*$I$64)*2,1)/2</f>
        <v>960.25</v>
      </c>
      <c r="L54" s="39">
        <v>1</v>
      </c>
      <c r="M54" s="38">
        <f>ROUND(((M$48*L54)/100*$I$64)*2,1)/2</f>
        <v>1317.25</v>
      </c>
      <c r="N54" s="37">
        <v>1</v>
      </c>
      <c r="O54" s="38">
        <f>ROUND(((O$48*N54)/100*$I$64)*2,1)/2</f>
        <v>1514.2</v>
      </c>
      <c r="P54" s="37"/>
      <c r="Q54" s="38"/>
      <c r="R54" s="37"/>
      <c r="S54" s="38"/>
    </row>
    <row r="55" spans="1:20" ht="14.4" hidden="1" outlineLevel="1" x14ac:dyDescent="0.3">
      <c r="F55" s="40"/>
      <c r="G55" s="26" t="s">
        <v>40</v>
      </c>
      <c r="H55" s="39">
        <v>1</v>
      </c>
      <c r="I55" s="36">
        <f>ROUND(((K$48*H55)/100*$I$64)*2,1)/2</f>
        <v>960.25</v>
      </c>
      <c r="J55" s="37">
        <v>1</v>
      </c>
      <c r="K55" s="38">
        <f>ROUND(((M$48*J55)/100*$I$64)*2,1)/2</f>
        <v>1317.25</v>
      </c>
      <c r="L55" s="39">
        <v>1</v>
      </c>
      <c r="M55" s="38">
        <f>ROUND(((O$48*L55)/100*$I$64)*2,1)/2</f>
        <v>1514.2</v>
      </c>
      <c r="N55" s="29"/>
      <c r="O55" s="41" t="s">
        <v>3</v>
      </c>
      <c r="P55" s="29"/>
      <c r="Q55" s="41"/>
      <c r="R55" s="29"/>
      <c r="S55" s="41"/>
    </row>
    <row r="56" spans="1:20" ht="14.4" hidden="1" outlineLevel="1" x14ac:dyDescent="0.3">
      <c r="F56" s="40"/>
      <c r="G56" s="26" t="s">
        <v>39</v>
      </c>
      <c r="H56" s="35"/>
      <c r="I56" s="32" t="s">
        <v>3</v>
      </c>
      <c r="J56" s="37">
        <v>1</v>
      </c>
      <c r="K56" s="38">
        <f>ROUND(((M$48*J56)/100*$I$64)*2,1)/2</f>
        <v>1317.25</v>
      </c>
      <c r="L56" s="39">
        <v>1</v>
      </c>
      <c r="M56" s="38">
        <f>ROUND(((O$48*L56)/100*$I$64)*2,1)/2</f>
        <v>1514.2</v>
      </c>
      <c r="N56" s="37"/>
      <c r="O56" s="34" t="s">
        <v>3</v>
      </c>
      <c r="P56" s="37"/>
      <c r="Q56" s="34"/>
      <c r="R56" s="37"/>
      <c r="S56" s="34"/>
    </row>
    <row r="57" spans="1:20" ht="14.4" hidden="1" outlineLevel="1" x14ac:dyDescent="0.3">
      <c r="F57" s="40"/>
      <c r="G57" s="26" t="s">
        <v>38</v>
      </c>
      <c r="H57" s="35"/>
      <c r="I57" s="32" t="s">
        <v>3</v>
      </c>
      <c r="J57" s="62"/>
      <c r="K57" s="34" t="s">
        <v>3</v>
      </c>
      <c r="L57" s="39">
        <v>1</v>
      </c>
      <c r="M57" s="38">
        <f>ROUND(((O$48*L57)/100*$I$64)*2,1)/2</f>
        <v>1514.2</v>
      </c>
      <c r="N57" s="39">
        <v>1</v>
      </c>
      <c r="O57" s="38">
        <f>ROUND(((Q$48*N57)/100*$I$64)*2,1)/2</f>
        <v>1846.6</v>
      </c>
      <c r="P57" s="37"/>
      <c r="Q57" s="34"/>
      <c r="R57" s="37"/>
      <c r="S57" s="34"/>
    </row>
    <row r="58" spans="1:20" ht="14.4" hidden="1" outlineLevel="1" x14ac:dyDescent="0.3">
      <c r="F58" s="40"/>
      <c r="G58" s="26" t="s">
        <v>43</v>
      </c>
      <c r="H58" s="35"/>
      <c r="I58" s="32" t="s">
        <v>3</v>
      </c>
      <c r="J58" s="37"/>
      <c r="K58" s="34" t="s">
        <v>3</v>
      </c>
      <c r="L58" s="39"/>
      <c r="M58" s="32" t="s">
        <v>3</v>
      </c>
      <c r="N58" s="37">
        <v>1</v>
      </c>
      <c r="O58" s="38">
        <f>ROUND(((S$48*N58)/100*$I$64)*2,1)/2</f>
        <v>3410.05</v>
      </c>
      <c r="P58" s="37"/>
      <c r="Q58" s="52"/>
      <c r="R58" s="37"/>
      <c r="S58" s="52"/>
    </row>
    <row r="59" spans="1:20" ht="14.4" hidden="1" outlineLevel="1" x14ac:dyDescent="0.3">
      <c r="F59" s="40"/>
      <c r="G59" s="26" t="s">
        <v>42</v>
      </c>
      <c r="H59" s="35"/>
      <c r="I59" s="32" t="s">
        <v>3</v>
      </c>
      <c r="J59" s="37"/>
      <c r="K59" s="34" t="s">
        <v>3</v>
      </c>
      <c r="L59" s="39">
        <v>1</v>
      </c>
      <c r="M59" s="38">
        <f>ROUND(((O$48*L59)/100*$I$64)*2,1)/2</f>
        <v>1514.2</v>
      </c>
      <c r="N59" s="39">
        <v>1</v>
      </c>
      <c r="O59" s="38">
        <f>ROUND(((Q$48*N59)/100*$I$64)*2,1)/2</f>
        <v>1846.6</v>
      </c>
      <c r="P59" s="37"/>
      <c r="Q59" s="34"/>
      <c r="R59" s="37"/>
      <c r="S59" s="34"/>
    </row>
    <row r="60" spans="1:20" ht="14.4" hidden="1" outlineLevel="1" x14ac:dyDescent="0.3">
      <c r="F60" s="40"/>
      <c r="G60" s="26" t="s">
        <v>44</v>
      </c>
      <c r="I60" s="34" t="s">
        <v>3</v>
      </c>
      <c r="J60" s="39">
        <v>1</v>
      </c>
      <c r="K60" s="36">
        <f>ROUND(((M$48*J60)/100*$I$64)*2,1)/2</f>
        <v>1317.25</v>
      </c>
      <c r="L60" s="37">
        <v>1</v>
      </c>
      <c r="M60" s="38">
        <f>ROUND(((O$48*L60)/100*$I$64)*2,1)/2</f>
        <v>1514.2</v>
      </c>
      <c r="N60" s="39">
        <v>1</v>
      </c>
      <c r="O60" s="38">
        <f>ROUND(((Q$48*N60)/100*$I$64)*2,1)/2</f>
        <v>1846.6</v>
      </c>
      <c r="P60" s="29"/>
      <c r="Q60" s="41"/>
      <c r="R60" s="29"/>
      <c r="S60" s="41"/>
    </row>
    <row r="61" spans="1:20" ht="14.4" hidden="1" outlineLevel="1" x14ac:dyDescent="0.3">
      <c r="F61" s="40"/>
      <c r="G61" s="26" t="s">
        <v>1</v>
      </c>
      <c r="H61" s="39">
        <v>0.8</v>
      </c>
      <c r="I61" s="36">
        <f>ROUND(((I$48*H61)/100*$I$64)*2,1)/2</f>
        <v>590.9</v>
      </c>
      <c r="J61" s="37">
        <v>0.8</v>
      </c>
      <c r="K61" s="38">
        <f>ROUND(((K$48*J61)/100*$I$64)*2,1)/2</f>
        <v>768.2</v>
      </c>
      <c r="L61" s="39">
        <v>0.8</v>
      </c>
      <c r="M61" s="38">
        <f>ROUND(((M$48*L61)/100*$I$64)*2,1)/2</f>
        <v>1053.8</v>
      </c>
      <c r="N61" s="37">
        <v>1</v>
      </c>
      <c r="O61" s="38">
        <f>ROUND(((O$48*N61)/100*$I$64)*2,1)/2</f>
        <v>1514.2</v>
      </c>
      <c r="P61" s="37"/>
      <c r="Q61" s="38"/>
      <c r="R61" s="37"/>
      <c r="S61" s="38"/>
      <c r="T61" s="1" t="s">
        <v>53</v>
      </c>
    </row>
    <row r="62" spans="1:20" ht="14.4" hidden="1" outlineLevel="1" x14ac:dyDescent="0.3">
      <c r="F62" s="40"/>
      <c r="G62" s="42" t="s">
        <v>52</v>
      </c>
      <c r="H62" s="43"/>
      <c r="I62" s="57" t="s">
        <v>3</v>
      </c>
      <c r="J62" s="58"/>
      <c r="K62" s="59" t="s">
        <v>3</v>
      </c>
      <c r="L62" s="60"/>
      <c r="M62" s="57" t="s">
        <v>3</v>
      </c>
      <c r="N62" s="58"/>
      <c r="O62" s="59" t="s">
        <v>3</v>
      </c>
      <c r="P62" s="43"/>
      <c r="Q62" s="44"/>
      <c r="R62" s="43"/>
      <c r="S62" s="44"/>
      <c r="T62" s="1" t="s">
        <v>53</v>
      </c>
    </row>
    <row r="63" spans="1:20" ht="13.8" hidden="1" outlineLevel="1" thickBot="1" x14ac:dyDescent="0.3">
      <c r="F63" s="45"/>
      <c r="I63" s="46"/>
      <c r="J63" s="46"/>
      <c r="K63" s="45"/>
      <c r="L63" s="45"/>
      <c r="M63" s="45"/>
      <c r="N63" s="45"/>
      <c r="O63" s="45"/>
    </row>
    <row r="64" spans="1:20" ht="13.8" hidden="1" outlineLevel="1" thickBot="1" x14ac:dyDescent="0.3">
      <c r="F64" s="45"/>
      <c r="G64" s="47" t="s">
        <v>33</v>
      </c>
      <c r="H64" s="48"/>
      <c r="I64" s="49">
        <v>123.10680000000001</v>
      </c>
      <c r="J64" s="46"/>
      <c r="K64" s="45"/>
      <c r="L64" s="45"/>
      <c r="M64" s="45"/>
      <c r="N64" s="45"/>
      <c r="O64" s="45"/>
    </row>
    <row r="65" hidden="1" outlineLevel="1" x14ac:dyDescent="0.25"/>
    <row r="66" collapsed="1" x14ac:dyDescent="0.25"/>
  </sheetData>
  <sheetProtection algorithmName="SHA-512" hashValue="wyqy9oJUZ7UcfHGbcfxqSBuASQd8zFQ7Wk1c7GqEdwsIwio3XudumJ0XCB+hEGfTWEy7qZ6PScX6hZqLdTXR4w==" saltValue="9s4J6N9KfCRaBZNpInUMDw==" spinCount="100000" sheet="1" objects="1" scenarios="1" selectLockedCells="1"/>
  <sortState xmlns:xlrd2="http://schemas.microsoft.com/office/spreadsheetml/2017/richdata2" ref="G50:O57">
    <sortCondition ref="G50:G57"/>
  </sortState>
  <dataConsolidate/>
  <mergeCells count="11">
    <mergeCell ref="E5:F6"/>
    <mergeCell ref="E3:F3"/>
    <mergeCell ref="A35:F38"/>
    <mergeCell ref="H47:I47"/>
    <mergeCell ref="J47:K47"/>
    <mergeCell ref="B39:E39"/>
    <mergeCell ref="R47:S47"/>
    <mergeCell ref="P47:Q47"/>
    <mergeCell ref="E13:F16"/>
    <mergeCell ref="L47:M47"/>
    <mergeCell ref="N47:O47"/>
  </mergeCells>
  <conditionalFormatting sqref="E13:F16">
    <cfRule type="cellIs" dxfId="0" priority="1" operator="notEqual">
      <formula>""</formula>
    </cfRule>
  </conditionalFormatting>
  <dataValidations count="1">
    <dataValidation type="list" allowBlank="1" showInputMessage="1" showErrorMessage="1" sqref="E5:F6" xr:uid="{00000000-0002-0000-0000-000000000000}">
      <formula1>$G$50:$G$62</formula1>
    </dataValidation>
  </dataValidations>
  <pageMargins left="0.59055118110236227" right="0.39370078740157483" top="0.78740157480314965" bottom="0.78740157480314965" header="0.51181102362204722" footer="0.51181102362204722"/>
  <pageSetup paperSize="9" scale="93" orientation="portrait" r:id="rId1"/>
  <headerFooter scaleWithDoc="0">
    <oddHeader>&amp;L&amp;"-,Fett"&amp;12Lohntabelle 2025 für Lernende&amp;R&amp;G</oddHeader>
    <oddFooter>&amp;L&amp;8&amp;F&amp;R&amp;8&amp;P /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" defaultRowHeight="13.2" x14ac:dyDescent="0.25"/>
  <cols>
    <col min="1" max="16384" width="11" style="1"/>
  </cols>
  <sheetData/>
  <pageMargins left="1.1811023622047245" right="0.78740157480314965" top="0.78740157480314965" bottom="0.78740157480314965" header="0.51181102362204722" footer="0.51181102362204722"/>
  <pageSetup paperSize="9" orientation="portrait" r:id="rId1"/>
  <headerFooter scaleWithDoc="0">
    <oddHeader>&amp;R&amp;G</oddHeader>
    <oddFooter>&amp;L&amp;8&amp;F&amp;R&amp;8&amp;P /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" defaultRowHeight="13.2" x14ac:dyDescent="0.25"/>
  <cols>
    <col min="1" max="16384" width="11" style="1"/>
  </cols>
  <sheetData/>
  <pageMargins left="1.1811023622047245" right="0.78740157480314965" top="0.78740157480314965" bottom="0.78740157480314965" header="0.51181102362204722" footer="0.51181102362204722"/>
  <pageSetup paperSize="9" orientation="portrait" r:id="rId1"/>
  <headerFooter scaleWithDoc="0">
    <oddHeader>&amp;R&amp;G</oddHeader>
    <oddFooter>&amp;L&amp;8&amp;F&amp;R&amp;8&amp;P /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aio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Jost Reto</dc:creator>
  <cp:lastModifiedBy>Jost Reto</cp:lastModifiedBy>
  <cp:lastPrinted>2024-11-19T07:01:19Z</cp:lastPrinted>
  <dcterms:created xsi:type="dcterms:W3CDTF">2011-06-07T13:38:34Z</dcterms:created>
  <dcterms:modified xsi:type="dcterms:W3CDTF">2024-11-19T07:01:23Z</dcterms:modified>
</cp:coreProperties>
</file>