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comments23.xml" ContentType="application/vnd.openxmlformats-officedocument.spreadsheetml.comments+xml"/>
  <Override PartName="/xl/drawings/drawing27.xml" ContentType="application/vnd.openxmlformats-officedocument.drawing+xml"/>
  <Override PartName="/xl/comments24.xml" ContentType="application/vnd.openxmlformats-officedocument.spreadsheetml.comments+xml"/>
  <Override PartName="/xl/drawings/drawing28.xml" ContentType="application/vnd.openxmlformats-officedocument.drawing+xml"/>
  <Override PartName="/xl/comments25.xml" ContentType="application/vnd.openxmlformats-officedocument.spreadsheetml.comments+xml"/>
  <Override PartName="/xl/drawings/drawing29.xml" ContentType="application/vnd.openxmlformats-officedocument.drawing+xml"/>
  <Override PartName="/xl/comments26.xml" ContentType="application/vnd.openxmlformats-officedocument.spreadsheetml.comments+xml"/>
  <Override PartName="/xl/drawings/drawing30.xml" ContentType="application/vnd.openxmlformats-officedocument.drawing+xml"/>
  <Override PartName="/xl/comments27.xml" ContentType="application/vnd.openxmlformats-officedocument.spreadsheetml.comments+xml"/>
  <Override PartName="/xl/drawings/drawing31.xml" ContentType="application/vnd.openxmlformats-officedocument.drawing+xml"/>
  <Override PartName="/xl/comments28.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DieseArbeitsmappe"/>
  <mc:AlternateContent xmlns:mc="http://schemas.openxmlformats.org/markup-compatibility/2006">
    <mc:Choice Requires="x15">
      <x15ac:absPath xmlns:x15ac="http://schemas.microsoft.com/office/spreadsheetml/2010/11/ac" url="H:\FPAMT\Internet\01_Anstellungsbedingungen_GAV\Arbeitszeit\"/>
    </mc:Choice>
  </mc:AlternateContent>
  <xr:revisionPtr revIDLastSave="0" documentId="8_{7DB2119C-838E-4A97-ADC0-3FBD3132DAA3}" xr6:coauthVersionLast="47" xr6:coauthVersionMax="47" xr10:uidLastSave="{00000000-0000-0000-0000-000000000000}"/>
  <bookViews>
    <workbookView xWindow="-108" yWindow="-108" windowWidth="23256" windowHeight="12456" xr2:uid="{AA051647-7CBA-465B-AB6A-EEAB2AFAEF00}"/>
  </bookViews>
  <sheets>
    <sheet name="Startseite" sheetId="50" r:id="rId1"/>
    <sheet name="Grundlagen" sheetId="37" state="hidden" r:id="rId2"/>
    <sheet name="Hilfsmittel" sheetId="48" r:id="rId3"/>
    <sheet name="Feier-Freitage &amp; Sollzeit" sheetId="56" r:id="rId4"/>
    <sheet name="Änderungsnachweis" sheetId="54" r:id="rId5"/>
    <sheet name="GrundlagenFeiertage" sheetId="57" state="hidden" r:id="rId6"/>
    <sheet name="1" sheetId="38" r:id="rId7"/>
    <sheet name="2" sheetId="36" r:id="rId8"/>
    <sheet name="3" sheetId="27" r:id="rId9"/>
    <sheet name="4" sheetId="14" r:id="rId10"/>
    <sheet name="5" sheetId="17" r:id="rId11"/>
    <sheet name="6" sheetId="28" r:id="rId12"/>
    <sheet name="7" sheetId="15" r:id="rId13"/>
    <sheet name="8" sheetId="11" r:id="rId14"/>
    <sheet name="9" sheetId="53" r:id="rId15"/>
    <sheet name="10" sheetId="18" r:id="rId16"/>
    <sheet name="11" sheetId="19" r:id="rId17"/>
    <sheet name="12" sheetId="30" r:id="rId18"/>
    <sheet name="13" sheetId="12" r:id="rId19"/>
    <sheet name="14" sheetId="39" r:id="rId20"/>
    <sheet name="15" sheetId="32" r:id="rId21"/>
    <sheet name="16" sheetId="21" r:id="rId22"/>
    <sheet name="17" sheetId="41" r:id="rId23"/>
    <sheet name="18" sheetId="35" r:id="rId24"/>
    <sheet name="19" sheetId="25" r:id="rId25"/>
    <sheet name="20" sheetId="29" r:id="rId26"/>
    <sheet name="21" sheetId="22" r:id="rId27"/>
    <sheet name="22" sheetId="42" r:id="rId28"/>
    <sheet name="23" sheetId="26" r:id="rId29"/>
    <sheet name="24" sheetId="24" r:id="rId30"/>
    <sheet name="25" sheetId="23" r:id="rId31"/>
    <sheet name="26" sheetId="52" r:id="rId32"/>
    <sheet name="27" sheetId="55" r:id="rId33"/>
    <sheet name="Ferienkürzung_K_U_M" sheetId="45" r:id="rId34"/>
    <sheet name="Ferienkürzung_uU" sheetId="47" r:id="rId35"/>
  </sheets>
  <definedNames>
    <definedName name="AuswahlJahr">GrundlagenFeiertage!$Y$3:$Y$19</definedName>
    <definedName name="AuswahlSollzeit">GrundlagenFeiertage!$AA$3:$AA$6</definedName>
    <definedName name="AuswahlVorholzeit">GrundlagenFeiertage!$AA$3:$AB$6</definedName>
    <definedName name="_xlnm.Print_Area" localSheetId="3">'Feier-Freitage &amp; Sollzeit'!$A$1:$AM$60</definedName>
    <definedName name="_xlnm.Print_Area" localSheetId="33">Ferienkürzung_K_U_M!$B$1:$AC$64</definedName>
    <definedName name="_xlnm.Print_Area" localSheetId="34">Ferienkürzung_uU!$B$1:$R$56</definedName>
    <definedName name="_xlnm.Print_Area" localSheetId="2">Hilfsmittel!$A$1:$BU$38</definedName>
    <definedName name="feiertage">GrundlagenFeiertage!$J$3:$O$17</definedName>
    <definedName name="feiertageanzahl">GrundlagenFeiertage!$N$3:$N$17</definedName>
    <definedName name="feiertagemonat">GrundlagenFeiertage!$O$3:$O$17</definedName>
    <definedName name="jahr">'Feier-Freitage &amp; Sollzeit'!$O$8</definedName>
    <definedName name="ostern">GrundlagenFeiertage!$M$25</definedName>
    <definedName name="Sollzeit">'Feier-Freitage &amp; Sollzeit'!$O$10</definedName>
    <definedName name="Vorholtage">GrundlagenFeiertage!$T$3:$V$8</definedName>
    <definedName name="vorholtageanzahl">GrundlagenFeiertage!$U$3:$U$8</definedName>
    <definedName name="vorholtagemonat">GrundlagenFeiertage!$V$3:$V$8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 i="37" l="1"/>
  <c r="D37" i="37"/>
  <c r="D36" i="37"/>
  <c r="AH5" i="28"/>
  <c r="D29" i="56" l="1"/>
  <c r="D31" i="56"/>
  <c r="D39" i="56"/>
  <c r="D34" i="56"/>
  <c r="D35" i="56"/>
  <c r="D36" i="56"/>
  <c r="D37" i="56"/>
  <c r="D38" i="56"/>
  <c r="D33" i="56"/>
  <c r="D14" i="56"/>
  <c r="D12" i="56"/>
  <c r="D15" i="56"/>
  <c r="D16" i="56"/>
  <c r="D17" i="56"/>
  <c r="D18" i="56"/>
  <c r="D19" i="56"/>
  <c r="D20" i="56"/>
  <c r="D21" i="56"/>
  <c r="D22" i="56"/>
  <c r="D23" i="56"/>
  <c r="D24" i="56"/>
  <c r="D25" i="56"/>
  <c r="D26" i="56"/>
  <c r="D27" i="56"/>
  <c r="D28" i="56"/>
  <c r="D42" i="56"/>
  <c r="S42" i="56"/>
  <c r="Y5" i="57"/>
  <c r="Y6" i="57" s="1"/>
  <c r="Y7" i="57" s="1"/>
  <c r="Y8" i="57" s="1"/>
  <c r="Y9" i="57" s="1"/>
  <c r="Y10" i="57" s="1"/>
  <c r="Y11" i="57" s="1"/>
  <c r="Y12" i="57" s="1"/>
  <c r="Y13" i="57" s="1"/>
  <c r="Y14" i="57" s="1"/>
  <c r="Y15" i="57" s="1"/>
  <c r="Y16" i="57" s="1"/>
  <c r="Y17" i="57" s="1"/>
  <c r="Y18" i="57" s="1"/>
  <c r="Y19" i="57" s="1"/>
  <c r="C1" i="57"/>
  <c r="T8" i="57"/>
  <c r="U8" i="57" s="1"/>
  <c r="T7" i="57"/>
  <c r="U7" i="57" s="1"/>
  <c r="T6" i="57"/>
  <c r="U6" i="57" s="1"/>
  <c r="T5" i="57"/>
  <c r="U5" i="57" s="1"/>
  <c r="T4" i="57"/>
  <c r="V4" i="57" s="1"/>
  <c r="T3" i="57"/>
  <c r="U3" i="57" s="1"/>
  <c r="T1" i="57"/>
  <c r="M1" i="57"/>
  <c r="T11" i="48"/>
  <c r="T13" i="48" s="1"/>
  <c r="O33" i="56" l="1"/>
  <c r="O35" i="56"/>
  <c r="O34" i="56"/>
  <c r="T33" i="56"/>
  <c r="Z33" i="56" s="1"/>
  <c r="T38" i="56"/>
  <c r="Z38" i="56" s="1"/>
  <c r="T37" i="56"/>
  <c r="Z37" i="56" s="1"/>
  <c r="O38" i="56"/>
  <c r="T36" i="56"/>
  <c r="Z36" i="56" s="1"/>
  <c r="O37" i="56"/>
  <c r="T35" i="56"/>
  <c r="Z35" i="56" s="1"/>
  <c r="O36" i="56"/>
  <c r="T34" i="56"/>
  <c r="Y4" i="57"/>
  <c r="U4" i="57"/>
  <c r="S5" i="57"/>
  <c r="V8" i="57"/>
  <c r="S8" i="57"/>
  <c r="V7" i="57"/>
  <c r="S7" i="57"/>
  <c r="V5" i="57"/>
  <c r="S6" i="57"/>
  <c r="V6" i="57"/>
  <c r="S4" i="57"/>
  <c r="S3" i="57"/>
  <c r="V3" i="57"/>
  <c r="M8" i="57"/>
  <c r="T19" i="56" s="1"/>
  <c r="M12" i="57"/>
  <c r="O23" i="56" s="1"/>
  <c r="M20" i="57"/>
  <c r="M21" i="57" s="1"/>
  <c r="M14" i="57"/>
  <c r="T25" i="56" s="1"/>
  <c r="M13" i="57"/>
  <c r="O24" i="56" s="1"/>
  <c r="M15" i="57"/>
  <c r="O26" i="56" s="1"/>
  <c r="M16" i="57"/>
  <c r="T27" i="56" s="1"/>
  <c r="M3" i="57"/>
  <c r="O14" i="56" s="1"/>
  <c r="M17" i="57"/>
  <c r="M4" i="57"/>
  <c r="O15" i="56" s="1"/>
  <c r="A4" i="57"/>
  <c r="N54" i="45"/>
  <c r="K29" i="48"/>
  <c r="AE25" i="48"/>
  <c r="AE23" i="48"/>
  <c r="AF30" i="45"/>
  <c r="Z34" i="56" l="1"/>
  <c r="A5" i="57"/>
  <c r="C4" i="57" s="1"/>
  <c r="D45" i="56"/>
  <c r="T15" i="56"/>
  <c r="T26" i="56"/>
  <c r="O25" i="56"/>
  <c r="T23" i="56"/>
  <c r="O19" i="56"/>
  <c r="O28" i="56"/>
  <c r="T28" i="56"/>
  <c r="T24" i="56"/>
  <c r="O27" i="56"/>
  <c r="T14" i="56"/>
  <c r="O13" i="57"/>
  <c r="N13" i="57"/>
  <c r="Z24" i="56" s="1"/>
  <c r="O14" i="57"/>
  <c r="N14" i="57"/>
  <c r="Z25" i="56" s="1"/>
  <c r="O12" i="57"/>
  <c r="N12" i="57"/>
  <c r="Z23" i="56" s="1"/>
  <c r="O4" i="57"/>
  <c r="N4" i="57"/>
  <c r="Z15" i="56" s="1"/>
  <c r="O3" i="57"/>
  <c r="N3" i="57"/>
  <c r="Z14" i="56" s="1"/>
  <c r="O8" i="57"/>
  <c r="N8" i="57"/>
  <c r="Z19" i="56" s="1"/>
  <c r="O16" i="57"/>
  <c r="N16" i="57"/>
  <c r="Z27" i="56" s="1"/>
  <c r="O17" i="57"/>
  <c r="N17" i="57"/>
  <c r="Z28" i="56" s="1"/>
  <c r="O15" i="57"/>
  <c r="N15" i="57"/>
  <c r="Z26" i="56" s="1"/>
  <c r="L13" i="57"/>
  <c r="L16" i="57"/>
  <c r="L15" i="57"/>
  <c r="L14" i="57"/>
  <c r="L4" i="57"/>
  <c r="L12" i="57"/>
  <c r="L3" i="57"/>
  <c r="L17" i="57"/>
  <c r="L8" i="57"/>
  <c r="M22" i="57"/>
  <c r="B4" i="57"/>
  <c r="D5" i="55"/>
  <c r="C8" i="55" l="1"/>
  <c r="V6" i="55"/>
  <c r="V5" i="55"/>
  <c r="D4" i="57"/>
  <c r="B5" i="57"/>
  <c r="G5" i="57" s="1"/>
  <c r="A6" i="57"/>
  <c r="D46" i="56"/>
  <c r="G4" i="57"/>
  <c r="M23" i="57"/>
  <c r="M24" i="57" s="1"/>
  <c r="M25" i="57" s="1"/>
  <c r="X24" i="45"/>
  <c r="N26" i="48"/>
  <c r="N28" i="48" s="1"/>
  <c r="V29" i="48" s="1"/>
  <c r="BS28" i="45"/>
  <c r="BS26" i="45"/>
  <c r="BS24" i="45"/>
  <c r="AF34" i="45"/>
  <c r="AF32" i="45" s="1"/>
  <c r="AI54" i="22"/>
  <c r="A7" i="57" l="1"/>
  <c r="D47" i="56"/>
  <c r="B6" i="57"/>
  <c r="G6" i="57" s="1"/>
  <c r="C5" i="57"/>
  <c r="D5" i="57"/>
  <c r="M5" i="57"/>
  <c r="M6" i="57"/>
  <c r="M7" i="57"/>
  <c r="M11" i="57"/>
  <c r="M9" i="57"/>
  <c r="AA29" i="48"/>
  <c r="AE29" i="48" s="1"/>
  <c r="AE28" i="48" s="1"/>
  <c r="BQ22" i="45"/>
  <c r="A8" i="57" l="1"/>
  <c r="D48" i="56"/>
  <c r="B7" i="57"/>
  <c r="G7" i="57" s="1"/>
  <c r="D6" i="57"/>
  <c r="C6" i="57"/>
  <c r="O22" i="56"/>
  <c r="T22" i="56"/>
  <c r="N7" i="57"/>
  <c r="Z18" i="56" s="1"/>
  <c r="O18" i="56"/>
  <c r="T18" i="56"/>
  <c r="T17" i="56"/>
  <c r="O17" i="56"/>
  <c r="O16" i="56"/>
  <c r="T16" i="56"/>
  <c r="O20" i="56"/>
  <c r="T20" i="56"/>
  <c r="O6" i="57"/>
  <c r="N6" i="57"/>
  <c r="Z17" i="56" s="1"/>
  <c r="O11" i="57"/>
  <c r="N11" i="57"/>
  <c r="Z22" i="56" s="1"/>
  <c r="O5" i="57"/>
  <c r="N5" i="57"/>
  <c r="Z16" i="56" s="1"/>
  <c r="O9" i="57"/>
  <c r="N9" i="57"/>
  <c r="Z20" i="56" s="1"/>
  <c r="L7" i="57"/>
  <c r="O7" i="57"/>
  <c r="L9" i="57"/>
  <c r="L11" i="57"/>
  <c r="L6" i="57"/>
  <c r="L5" i="57"/>
  <c r="M10" i="57"/>
  <c r="D5" i="53"/>
  <c r="U6" i="53" s="1"/>
  <c r="A9" i="57" l="1"/>
  <c r="D49" i="56"/>
  <c r="B8" i="57"/>
  <c r="G8" i="57" s="1"/>
  <c r="C7" i="57"/>
  <c r="D7" i="57"/>
  <c r="O21" i="56"/>
  <c r="T21" i="56"/>
  <c r="O10" i="57"/>
  <c r="E7" i="57" s="1"/>
  <c r="N10" i="57"/>
  <c r="L10" i="57"/>
  <c r="C8" i="53"/>
  <c r="U5" i="53"/>
  <c r="C5" i="52"/>
  <c r="C8" i="52" s="1"/>
  <c r="E8" i="57" l="1"/>
  <c r="Z21" i="56"/>
  <c r="D50" i="56"/>
  <c r="A10" i="57"/>
  <c r="D8" i="57"/>
  <c r="C8" i="57"/>
  <c r="B9" i="57"/>
  <c r="G9" i="57" s="1"/>
  <c r="E5" i="57"/>
  <c r="F5" i="57" s="1"/>
  <c r="F7" i="57"/>
  <c r="H7" i="57"/>
  <c r="J48" i="56" s="1"/>
  <c r="E6" i="57"/>
  <c r="E4" i="57"/>
  <c r="AH5" i="52"/>
  <c r="AH6" i="52"/>
  <c r="F8" i="57" l="1"/>
  <c r="H8" i="57"/>
  <c r="J49" i="56" s="1"/>
  <c r="Y49" i="56" s="1"/>
  <c r="C9" i="57"/>
  <c r="D51" i="56"/>
  <c r="D9" i="57"/>
  <c r="A11" i="57"/>
  <c r="C10" i="57" s="1"/>
  <c r="B10" i="57"/>
  <c r="AB48" i="56"/>
  <c r="Y48" i="56"/>
  <c r="M48" i="56"/>
  <c r="S48" i="56"/>
  <c r="V48" i="56"/>
  <c r="AE48" i="56"/>
  <c r="AH48" i="56"/>
  <c r="P48" i="56"/>
  <c r="E9" i="57"/>
  <c r="H5" i="57"/>
  <c r="J46" i="56" s="1"/>
  <c r="V46" i="56" s="1"/>
  <c r="H4" i="57"/>
  <c r="F4" i="57"/>
  <c r="H6" i="57"/>
  <c r="F6" i="57"/>
  <c r="BM36" i="48"/>
  <c r="J47" i="56" l="1"/>
  <c r="Y47" i="56" s="1"/>
  <c r="J45" i="56"/>
  <c r="AH45" i="56" s="1"/>
  <c r="H9" i="57"/>
  <c r="AE49" i="56"/>
  <c r="V49" i="56"/>
  <c r="AB49" i="56"/>
  <c r="P49" i="56"/>
  <c r="Y46" i="56"/>
  <c r="M46" i="56"/>
  <c r="AH49" i="56"/>
  <c r="S49" i="56"/>
  <c r="AB46" i="56"/>
  <c r="P46" i="56"/>
  <c r="AH46" i="56"/>
  <c r="M49" i="56"/>
  <c r="S46" i="56"/>
  <c r="AE46" i="56"/>
  <c r="G10" i="57"/>
  <c r="E10" i="57"/>
  <c r="D52" i="56"/>
  <c r="A12" i="57"/>
  <c r="B11" i="57"/>
  <c r="D10" i="57"/>
  <c r="AB45" i="56"/>
  <c r="F9" i="57"/>
  <c r="C5" i="35"/>
  <c r="C5" i="23"/>
  <c r="C5" i="24"/>
  <c r="C5" i="26"/>
  <c r="D5" i="42"/>
  <c r="C5" i="22"/>
  <c r="C5" i="29"/>
  <c r="C5" i="25"/>
  <c r="D5" i="41"/>
  <c r="C5" i="21"/>
  <c r="D5" i="32"/>
  <c r="C5" i="39"/>
  <c r="C5" i="12"/>
  <c r="C5" i="30"/>
  <c r="C5" i="19"/>
  <c r="C5" i="18"/>
  <c r="V47" i="56" l="1"/>
  <c r="P47" i="56"/>
  <c r="AH47" i="56"/>
  <c r="AB47" i="56"/>
  <c r="M47" i="56"/>
  <c r="AE47" i="56"/>
  <c r="S47" i="56"/>
  <c r="V45" i="56"/>
  <c r="M45" i="56"/>
  <c r="S45" i="56"/>
  <c r="P45" i="56"/>
  <c r="Y45" i="56"/>
  <c r="AE45" i="56"/>
  <c r="J50" i="56"/>
  <c r="P50" i="56" s="1"/>
  <c r="H10" i="57"/>
  <c r="F10" i="57"/>
  <c r="C11" i="57"/>
  <c r="D53" i="56"/>
  <c r="D11" i="57"/>
  <c r="A13" i="57"/>
  <c r="C12" i="57" s="1"/>
  <c r="B12" i="57"/>
  <c r="G11" i="57"/>
  <c r="E11" i="57"/>
  <c r="N60" i="45"/>
  <c r="BK27" i="48"/>
  <c r="BD27" i="48"/>
  <c r="BT26" i="48"/>
  <c r="BT25" i="48"/>
  <c r="BT24" i="48"/>
  <c r="BD24" i="48"/>
  <c r="BP15" i="48"/>
  <c r="BP13" i="48"/>
  <c r="BP11" i="48"/>
  <c r="BP9" i="48"/>
  <c r="J51" i="56" l="1"/>
  <c r="AB51" i="56" s="1"/>
  <c r="AE50" i="56"/>
  <c r="Y50" i="56"/>
  <c r="AH50" i="56"/>
  <c r="AB50" i="56"/>
  <c r="V50" i="56"/>
  <c r="S50" i="56"/>
  <c r="M50" i="56"/>
  <c r="G12" i="57"/>
  <c r="E12" i="57"/>
  <c r="D54" i="56"/>
  <c r="B13" i="57"/>
  <c r="A14" i="57"/>
  <c r="C13" i="57" s="1"/>
  <c r="D12" i="57"/>
  <c r="F11" i="57"/>
  <c r="H11" i="57"/>
  <c r="J52" i="56" s="1"/>
  <c r="BP17" i="48"/>
  <c r="BT27" i="48"/>
  <c r="BP27" i="48" s="1"/>
  <c r="S51" i="56" l="1"/>
  <c r="M51" i="56"/>
  <c r="AH51" i="56"/>
  <c r="P51" i="56"/>
  <c r="V51" i="56"/>
  <c r="Y51" i="56"/>
  <c r="AE51" i="56"/>
  <c r="H12" i="57"/>
  <c r="F12" i="57"/>
  <c r="E13" i="57"/>
  <c r="G13" i="57"/>
  <c r="V52" i="56"/>
  <c r="AH52" i="56"/>
  <c r="P52" i="56"/>
  <c r="AB52" i="56"/>
  <c r="AE52" i="56"/>
  <c r="Y52" i="56"/>
  <c r="M52" i="56"/>
  <c r="S52" i="56"/>
  <c r="D55" i="56"/>
  <c r="B14" i="57"/>
  <c r="A15" i="57"/>
  <c r="D13" i="57"/>
  <c r="BT28" i="48"/>
  <c r="BP28" i="48" s="1"/>
  <c r="H32" i="47"/>
  <c r="H34" i="47" s="1"/>
  <c r="J53" i="56" l="1"/>
  <c r="M53" i="56" s="1"/>
  <c r="H13" i="57"/>
  <c r="J54" i="56" s="1"/>
  <c r="F13" i="57"/>
  <c r="G14" i="57"/>
  <c r="E14" i="57"/>
  <c r="D56" i="56"/>
  <c r="B15" i="57"/>
  <c r="A16" i="57"/>
  <c r="D15" i="57" s="1"/>
  <c r="D14" i="57"/>
  <c r="C14" i="57"/>
  <c r="N50" i="45"/>
  <c r="BE50" i="45" s="1"/>
  <c r="N48" i="45"/>
  <c r="BE48" i="45" s="1"/>
  <c r="N46" i="45"/>
  <c r="BE46" i="45" s="1"/>
  <c r="N44" i="45"/>
  <c r="BE44" i="45" s="1"/>
  <c r="N42" i="45"/>
  <c r="BE42" i="45" s="1"/>
  <c r="N40" i="45"/>
  <c r="BE40" i="45" s="1"/>
  <c r="N38" i="45"/>
  <c r="N36" i="45"/>
  <c r="N34" i="45"/>
  <c r="N32" i="45"/>
  <c r="M40" i="47"/>
  <c r="M42" i="47"/>
  <c r="Y53" i="56" l="1"/>
  <c r="P53" i="56"/>
  <c r="AE53" i="56"/>
  <c r="AB53" i="56"/>
  <c r="AH53" i="56"/>
  <c r="V53" i="56"/>
  <c r="S53" i="56"/>
  <c r="V54" i="56"/>
  <c r="AH54" i="56"/>
  <c r="P54" i="56"/>
  <c r="AB54" i="56"/>
  <c r="AE54" i="56"/>
  <c r="Y54" i="56"/>
  <c r="M54" i="56"/>
  <c r="S54" i="56"/>
  <c r="C15" i="57"/>
  <c r="C17" i="57" s="1"/>
  <c r="F14" i="57"/>
  <c r="H14" i="57"/>
  <c r="G15" i="57"/>
  <c r="G17" i="57" s="1"/>
  <c r="Z39" i="56" s="1"/>
  <c r="E15" i="57"/>
  <c r="E17" i="57" s="1"/>
  <c r="Z29" i="56" s="1"/>
  <c r="D17" i="57"/>
  <c r="N52" i="45"/>
  <c r="N56" i="45" s="1"/>
  <c r="M44" i="47"/>
  <c r="M46" i="47" s="1"/>
  <c r="J55" i="56" l="1"/>
  <c r="H15" i="57"/>
  <c r="F15" i="57"/>
  <c r="F17" i="57" s="1"/>
  <c r="BE38" i="45"/>
  <c r="BE36" i="45"/>
  <c r="BE34" i="45"/>
  <c r="BE32" i="45"/>
  <c r="X72" i="42"/>
  <c r="W72" i="42"/>
  <c r="V72" i="42"/>
  <c r="U72" i="42"/>
  <c r="T72" i="42"/>
  <c r="Q72" i="42"/>
  <c r="P72" i="42"/>
  <c r="O72" i="42"/>
  <c r="N72" i="42"/>
  <c r="M72" i="42"/>
  <c r="J72" i="42"/>
  <c r="I72" i="42"/>
  <c r="H72" i="42"/>
  <c r="G72" i="42"/>
  <c r="F72" i="42"/>
  <c r="X83" i="32"/>
  <c r="W83" i="32"/>
  <c r="V83" i="32"/>
  <c r="U83" i="32"/>
  <c r="T83" i="32"/>
  <c r="Q83" i="32"/>
  <c r="P83" i="32"/>
  <c r="O83" i="32"/>
  <c r="N83" i="32"/>
  <c r="M83" i="32"/>
  <c r="J83" i="32"/>
  <c r="I83" i="32"/>
  <c r="H83" i="32"/>
  <c r="G83" i="32"/>
  <c r="F83" i="32"/>
  <c r="C5" i="11"/>
  <c r="J56" i="56" l="1"/>
  <c r="S56" i="56" s="1"/>
  <c r="H17" i="57"/>
  <c r="J57" i="56" s="1"/>
  <c r="P57" i="56" s="1"/>
  <c r="AE55" i="56"/>
  <c r="Y55" i="56"/>
  <c r="M55" i="56"/>
  <c r="S55" i="56"/>
  <c r="AB55" i="56"/>
  <c r="V55" i="56"/>
  <c r="AH55" i="56"/>
  <c r="P55" i="56"/>
  <c r="S52" i="45"/>
  <c r="N58" i="45" s="1"/>
  <c r="C8" i="21"/>
  <c r="AH5" i="21"/>
  <c r="AH6" i="21"/>
  <c r="U6" i="41"/>
  <c r="U5" i="41"/>
  <c r="C8" i="42"/>
  <c r="U6" i="42"/>
  <c r="U5" i="42"/>
  <c r="C8" i="19"/>
  <c r="T5" i="19"/>
  <c r="T6" i="19"/>
  <c r="C8" i="11"/>
  <c r="U6" i="11"/>
  <c r="U5" i="11"/>
  <c r="C8" i="41"/>
  <c r="P56" i="56" l="1"/>
  <c r="AH56" i="56"/>
  <c r="Y56" i="56"/>
  <c r="V56" i="56"/>
  <c r="M56" i="56"/>
  <c r="AB56" i="56"/>
  <c r="AE56" i="56"/>
  <c r="S57" i="56"/>
  <c r="AH57" i="56"/>
  <c r="Y57" i="56"/>
  <c r="V57" i="56"/>
  <c r="AE57" i="56"/>
  <c r="AB57" i="56"/>
  <c r="M57" i="56"/>
  <c r="N62" i="45"/>
  <c r="U6" i="32"/>
  <c r="U5" i="32"/>
  <c r="C8" i="32"/>
  <c r="AH5" i="26" l="1"/>
  <c r="AH6" i="26"/>
  <c r="C8" i="24"/>
  <c r="AH5" i="24"/>
  <c r="AH6" i="24"/>
  <c r="AH6" i="23"/>
  <c r="AH5" i="23"/>
  <c r="C8" i="23"/>
  <c r="C8" i="26"/>
  <c r="C8" i="35" l="1"/>
  <c r="AH6" i="35"/>
  <c r="AH5" i="35"/>
  <c r="AH6" i="25"/>
  <c r="AH5" i="25"/>
  <c r="C8" i="29"/>
  <c r="AH6" i="29"/>
  <c r="AH5" i="29"/>
  <c r="C8" i="22"/>
  <c r="AH6" i="22"/>
  <c r="AH5" i="22"/>
  <c r="C8" i="25"/>
  <c r="C5" i="15"/>
  <c r="C5" i="28"/>
  <c r="C8" i="15" l="1"/>
  <c r="AH6" i="15"/>
  <c r="AH5" i="15"/>
  <c r="AH6" i="39"/>
  <c r="AH5" i="39"/>
  <c r="C8" i="18"/>
  <c r="AH5" i="18"/>
  <c r="AH6" i="18"/>
  <c r="C8" i="30"/>
  <c r="AH6" i="30"/>
  <c r="AH5" i="30"/>
  <c r="C8" i="12"/>
  <c r="AH6" i="12"/>
  <c r="AH5" i="12"/>
  <c r="C8" i="28"/>
  <c r="AH6" i="28"/>
  <c r="C8" i="39"/>
  <c r="C5" i="17"/>
  <c r="C5" i="14"/>
  <c r="AH5" i="17" l="1"/>
  <c r="AH6" i="17"/>
  <c r="AH6" i="14"/>
  <c r="AH5" i="14"/>
  <c r="C8" i="17"/>
  <c r="C8" i="14"/>
  <c r="C5" i="27"/>
  <c r="C5" i="36"/>
  <c r="C8" i="36" s="1"/>
  <c r="AH6" i="27" l="1"/>
  <c r="AH5" i="27"/>
  <c r="AH6" i="36"/>
  <c r="AH5" i="36"/>
  <c r="C8" i="27"/>
  <c r="C5" i="38" l="1"/>
  <c r="C8" i="38" s="1"/>
  <c r="AH5" i="38" l="1"/>
  <c r="AH6" i="38"/>
  <c r="T12" i="48"/>
  <c r="T14"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tc={15BFC8E5-4CCC-4D90-9072-19D9D66B4D98}</author>
  </authors>
  <commentList>
    <comment ref="AH44" authorId="0" shapeId="0" xr:uid="{15BFC8E5-4CCC-4D90-9072-19D9D66B4D9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Individuelles Pensum eingeben</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0C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D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T6" authorId="0" shapeId="0" xr:uid="{00000000-0006-0000-0E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F00-000001000000}">
      <text>
        <r>
          <rPr>
            <b/>
            <sz val="9"/>
            <color indexed="81"/>
            <rFont val="Tahoma"/>
            <family val="2"/>
          </rPr>
          <t xml:space="preserve">Anrechnung von Gutschriften (Absenzen)
</t>
        </r>
        <r>
          <rPr>
            <sz val="9"/>
            <color indexed="81"/>
            <rFont val="Tahoma"/>
            <family val="2"/>
          </rPr>
          <t xml:space="preserve">
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0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1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12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3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14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500-000001000000}">
      <text>
        <r>
          <rPr>
            <b/>
            <sz val="9"/>
            <color indexed="81"/>
            <rFont val="Tahoma"/>
            <family val="2"/>
          </rPr>
          <t xml:space="preserve">Anrechnung von Gutschriften (Absenzen)
</t>
        </r>
        <r>
          <rPr>
            <sz val="9"/>
            <color indexed="81"/>
            <rFont val="Tahoma"/>
            <family val="2"/>
          </rPr>
          <t xml:space="preserve">
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4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6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7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8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19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A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B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C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D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V6" authorId="0" shapeId="0" xr:uid="{284230DA-FBD8-4DBF-92B3-BB41E827B6F7}">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5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6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700-000001000000}">
      <text>
        <r>
          <rPr>
            <b/>
            <sz val="9"/>
            <color indexed="81"/>
            <rFont val="Tahoma"/>
            <family val="2"/>
          </rPr>
          <t xml:space="preserve">Anrechnung von Gutschriften (Absenzen)
</t>
        </r>
        <r>
          <rPr>
            <sz val="9"/>
            <color indexed="81"/>
            <rFont val="Tahoma"/>
            <family val="2"/>
          </rPr>
          <t xml:space="preserve">
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8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9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A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0B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sharedStrings.xml><?xml version="1.0" encoding="utf-8"?>
<sst xmlns="http://schemas.openxmlformats.org/spreadsheetml/2006/main" count="2111" uniqueCount="509">
  <si>
    <t>Pensum</t>
  </si>
  <si>
    <t>Zeitanrechnung</t>
  </si>
  <si>
    <t>Ferien</t>
  </si>
  <si>
    <t>tägliche Soll-Arbeitszeit (Std. in Dezimal)</t>
  </si>
  <si>
    <t>wöchentliche Soll-Arbeitszeit (Std./Min.)</t>
  </si>
  <si>
    <t>wöchentliche Soll-Arbeitszeit (Std. in Dezimal)</t>
  </si>
  <si>
    <t>Kompensation Gleitzeitsaldo</t>
  </si>
  <si>
    <t>bitte auswählen</t>
  </si>
  <si>
    <t>Kompensation Zeitzuschlag</t>
  </si>
  <si>
    <t>Dienstlich abwesend</t>
  </si>
  <si>
    <t>Todesfall</t>
  </si>
  <si>
    <t>Wohnungswechsel</t>
  </si>
  <si>
    <t>Vorstellungsgespräche</t>
  </si>
  <si>
    <t>Öffentliche Ämter</t>
  </si>
  <si>
    <t>Vorsprache bei Behörden</t>
  </si>
  <si>
    <t>Expertentätigkeit</t>
  </si>
  <si>
    <t>Tätigkeit Personalverbände</t>
  </si>
  <si>
    <t>Jugend + Sport</t>
  </si>
  <si>
    <t>Mutterschaftsurlaub</t>
  </si>
  <si>
    <t>Aus- und Weiterbildung</t>
  </si>
  <si>
    <t>§ GAV</t>
  </si>
  <si>
    <t>---</t>
  </si>
  <si>
    <t>Bemerkungen</t>
  </si>
  <si>
    <t>Sollarbeitszeit 100%</t>
  </si>
  <si>
    <t>Pensen</t>
  </si>
  <si>
    <t>Dezimal</t>
  </si>
  <si>
    <t>Dezimal =&gt; Std./Min.</t>
  </si>
  <si>
    <t>Std./Min.</t>
  </si>
  <si>
    <t>Std./Min. =&gt;  Dezimal</t>
  </si>
  <si>
    <t>Umrechnung Zeitformat</t>
  </si>
  <si>
    <t>Hilfsmittel für Berechnungen</t>
  </si>
  <si>
    <t>Beispiele</t>
  </si>
  <si>
    <t>Beispiel 1</t>
  </si>
  <si>
    <t>Beispiel 2</t>
  </si>
  <si>
    <t>Beispiel 3</t>
  </si>
  <si>
    <t>Beispiel 4</t>
  </si>
  <si>
    <t>Ihr Pensum</t>
  </si>
  <si>
    <t>Ihre Gutschrift</t>
  </si>
  <si>
    <t>Arbeitszeit Vormittag</t>
  </si>
  <si>
    <t>Arbeitszeit Nachmittag</t>
  </si>
  <si>
    <t>Arbeitszeit Total</t>
  </si>
  <si>
    <t>Begründung</t>
  </si>
  <si>
    <t>pro Arbeitstag darf kein positiver Saldo erwirtschaftet werden</t>
  </si>
  <si>
    <t>Ferienrechner</t>
  </si>
  <si>
    <t>Geburtsdatum</t>
  </si>
  <si>
    <t>Alter</t>
  </si>
  <si>
    <t>von</t>
  </si>
  <si>
    <t>bis</t>
  </si>
  <si>
    <t>Ferienanspruch gekürzt</t>
  </si>
  <si>
    <t>Ferienanspruch / Jahr</t>
  </si>
  <si>
    <t>Datum von</t>
  </si>
  <si>
    <t>Datum bis</t>
  </si>
  <si>
    <t>Total</t>
  </si>
  <si>
    <t>=</t>
  </si>
  <si>
    <t>Subtraktion</t>
  </si>
  <si>
    <t>Addition</t>
  </si>
  <si>
    <t>Ausgangswert</t>
  </si>
  <si>
    <t>Abzug (ohne Vorzeichen)</t>
  </si>
  <si>
    <t>Positiver Wert</t>
  </si>
  <si>
    <t>Negativer Wert</t>
  </si>
  <si>
    <t>70%</t>
  </si>
  <si>
    <t>60%</t>
  </si>
  <si>
    <t>weitere Infos / Beispiele</t>
  </si>
  <si>
    <t>Absenzgrund</t>
  </si>
  <si>
    <t>Bemerkung / Beispiele</t>
  </si>
  <si>
    <t>90 Abs. 3</t>
  </si>
  <si>
    <t>Effektiv</t>
  </si>
  <si>
    <t>90 Abs. 5</t>
  </si>
  <si>
    <t xml:space="preserve">Gilt für Kurse, Tagungen und Konferenzen
Gutschrift ½ Tag = 4:16 h
Gutschrift ganzer Tag = 8:32 h.
</t>
  </si>
  <si>
    <t xml:space="preserve">- Linear
- Linear
- Effektiv
- Linear
</t>
  </si>
  <si>
    <t>168-170</t>
  </si>
  <si>
    <t>Linear</t>
  </si>
  <si>
    <t>90 Abs. 4</t>
  </si>
  <si>
    <t>Die effektive Zeit für Arbeitseinsätze ausserhalb des vertraglichen Arbeitsortes wird angerechnet (gilt nicht für Kurse oder Weiterbildungen).</t>
  </si>
  <si>
    <t>1 Woche Ferien entsprechen 5 Tage Ferien, auch bei reduziertem Pensum.</t>
  </si>
  <si>
    <t>114 Abs. 1</t>
  </si>
  <si>
    <t>Hochzeit von Kindern, Geschwistern, Vater, Mutter 1 Tag. Die Anrechnung erfolgt ereignisgebunden.</t>
  </si>
  <si>
    <t>114 Abs. 2</t>
  </si>
  <si>
    <t>Der Abbau von Gleitzeit richtet sich nach der Tagessollzeit (z.B. 50% = 4:16 h).</t>
  </si>
  <si>
    <t>Zeitzuschlag von 20% für Arbeiten zwischen 23:00 – 06:00 Uhr. Kompensation analog Gleitzeit.</t>
  </si>
  <si>
    <t xml:space="preserve">- Effektiv
- Linear
</t>
  </si>
  <si>
    <t>114 Abs. 4</t>
  </si>
  <si>
    <t>186–189</t>
  </si>
  <si>
    <t>190–191</t>
  </si>
  <si>
    <t xml:space="preserve">- Todesfälle nach Verwandtschaftsgrad
- Teilnahme an Trauerfeiern von Arbeitskollegen und –kolleginnen sowie nahestehenden Personen. Ausnahmen regelt der Amtschef/die Amtschefin.
</t>
  </si>
  <si>
    <t xml:space="preserve">- Effektiv
- Linear
</t>
  </si>
  <si>
    <t>Sofern das Arbeitsverhältnis durch den Arbeitgeber aufgelöst wurde: die benötigte Zeit jedoch maximal ein halber Tag pro Woche.</t>
  </si>
  <si>
    <t>114 Abs. 8</t>
  </si>
  <si>
    <t>Die benötigte Zeit jedoch max. 1 Tag, ereignisgebunden.</t>
  </si>
  <si>
    <t>114 Abs. 7</t>
  </si>
  <si>
    <t xml:space="preserve">- Linear
- Effektiv, die benötigte Zeit
</t>
  </si>
  <si>
    <t xml:space="preserve">Effektiv (max. 8:32 h)
</t>
  </si>
  <si>
    <t xml:space="preserve">Effektiv (max. 12:00 h)
</t>
  </si>
  <si>
    <t>Dienstaltersgeschenk (Treueprämie)</t>
  </si>
  <si>
    <t>Hochzeit (in der Familie)</t>
  </si>
  <si>
    <t>Hochzeit (eigene)</t>
  </si>
  <si>
    <t>Krankheit (inkl. Krankheit aus Schwangerschaft)</t>
  </si>
  <si>
    <t>Unfall (Betriebs- und Nichtbetriebsunfall)</t>
  </si>
  <si>
    <t>Militär, Zivil- und Zivilschutzdienst</t>
  </si>
  <si>
    <t xml:space="preserve">- Obligatorischer schweizerischer Militär-, Zivil- und Zivilschutzdienst. Erwerbsausfallentschädigungen gehen vollumfänglich an den Arbeitgeber.
- An Wochenenden erfolgt keine Zeitgutschrift.
</t>
  </si>
  <si>
    <t>Arzt- und Zahnarztbesuche</t>
  </si>
  <si>
    <t>Bürgerpflichten erfüllen</t>
  </si>
  <si>
    <t>Krankheit in der Familie</t>
  </si>
  <si>
    <t>bei ½ Tag = 4:16 h bzw. bei einem ganzen Tag 8:32 h</t>
  </si>
  <si>
    <t>die erforderliche Zeit, max. 1 Tag linear bzw. 8:32 h</t>
  </si>
  <si>
    <t>die erforderliche Zeit, max. 1 Tag linear bzw. 6:49 h</t>
  </si>
  <si>
    <t>die erforderliche Zeit, max. 1 Tag linear bzw. 5:58 h</t>
  </si>
  <si>
    <t>die erforderliche Zeit, max. 1 Tag linear bzw. 5:07 h</t>
  </si>
  <si>
    <t>die erforderliche Zeit, max. 1 Tag linear à 8:32 h (max. 10 Tage im Kalenderjahr)</t>
  </si>
  <si>
    <t>die erforderliche Zeit, max. 1 Tag linear à 6:49 h (max. 10 Tage im Kalenderjahr)</t>
  </si>
  <si>
    <t>die erforderliche Zeit, max. 1 Tag linear à 5:58 h (max. 10 Tage im Kalenderjahr)</t>
  </si>
  <si>
    <t>die erforderliche Zeit, max. 1 Tag linear à 5:07 h (max. 10 Tage im Kalenderjahr)</t>
  </si>
  <si>
    <t>die benötigte Zeit, max. 1 Tag effektiv à 8:32 h</t>
  </si>
  <si>
    <t>Beispiele "Tätigkeit als Instruktor oder Rechungsführer Zivilschutz und Feuerwehr"</t>
  </si>
  <si>
    <r>
      <t xml:space="preserve"> =&gt; die Zeitanrechung erfolgt </t>
    </r>
    <r>
      <rPr>
        <b/>
        <u/>
        <sz val="10"/>
        <rFont val="Frutiger LT Com 55 Roman"/>
        <family val="2"/>
        <scheme val="minor"/>
      </rPr>
      <t>linear</t>
    </r>
  </si>
  <si>
    <t>5 Tage linear à 8:32 h</t>
  </si>
  <si>
    <t>5 Tage linear à 6:49 h</t>
  </si>
  <si>
    <t>5 Tage linear à 5:58 h</t>
  </si>
  <si>
    <t>5 Tage linear à 5:07 h</t>
  </si>
  <si>
    <t>die effektive Zeit, max. 12:00 h pro Tag</t>
  </si>
  <si>
    <t>keine</t>
  </si>
  <si>
    <t>Zeitanrechnung:</t>
  </si>
  <si>
    <t>max. 5 Tage linear à 8:32 h</t>
  </si>
  <si>
    <t>max. 5 Tage linear à 6:49 h</t>
  </si>
  <si>
    <t>max. 5 Tage linear à 5:58 h</t>
  </si>
  <si>
    <t>max. 5 Tage linear à 5:07 h</t>
  </si>
  <si>
    <t>- Militär-, Zivil- und Zivilschutzdienst: z.B. Fassen, Rückgabe, Inspektionen, etc. die erforderliche Zeit, max. 1 Tag
- Übungen und Kurse Feuerwehr max. 10 Tage im Kalenderjahr
- Ernstfalleinsatz Feuerwehr die benötigte Zeit
- Tätigkeit als Instruktor oder Rechnungsführer Zivilschutz und Feuerwehr max. 10 Tage im Kalenderjahr.
An Wochenenden erfolgt keine Zeitgutschrift.
Erwerbsausfallentschädigungen gehen vollumfänglich an den Arbeitgeber. Das EO-Formular muss zeitnah der zuständigen Stelle abgegeben werden.</t>
  </si>
  <si>
    <t xml:space="preserve"> </t>
  </si>
  <si>
    <t>die benötigte Zeit, max. 8:32 h pro Tag</t>
  </si>
  <si>
    <t>die effektive Zeit, max. 08:32 h pro Tag</t>
  </si>
  <si>
    <t>der Feiertag wird linear angerechnet, bzw. 8:32 h</t>
  </si>
  <si>
    <t>der Feiertag wird linear angerechnet, bzw. 6:49 h</t>
  </si>
  <si>
    <t>der Feiertag wird linear angerechnet, bzw. 5:58 h</t>
  </si>
  <si>
    <t>der Feiertag wird linear angerechnet, bzw. 5:07 h</t>
  </si>
  <si>
    <t>die Gutschrift erfolgt linear, bzw. 8:32 h pro Tag</t>
  </si>
  <si>
    <t>die Gutschrift erfolgt linear, bzw. 6:49 h pro Tag</t>
  </si>
  <si>
    <t>die Gutschrift erfolgt linear, bzw. 5:58 h pro Tag</t>
  </si>
  <si>
    <t>die Gutschrift erfolgt linear, bzw. 5:07 h pro Tag</t>
  </si>
  <si>
    <t>die benötigte Zeit, max. 1/2 Tag pro Woche linear, bzw. 4:16 h</t>
  </si>
  <si>
    <t>Woche 1</t>
  </si>
  <si>
    <t>Woche 2</t>
  </si>
  <si>
    <t>Woche 3</t>
  </si>
  <si>
    <t>Mo</t>
  </si>
  <si>
    <t>Di</t>
  </si>
  <si>
    <t>Mi</t>
  </si>
  <si>
    <t>Do</t>
  </si>
  <si>
    <t>Fr</t>
  </si>
  <si>
    <t>Sa</t>
  </si>
  <si>
    <t>So</t>
  </si>
  <si>
    <t>Soll-Zeit</t>
  </si>
  <si>
    <t>Sollarbeitszeit nach Pensum (Std./Min.)</t>
  </si>
  <si>
    <t>ja</t>
  </si>
  <si>
    <t>nein</t>
  </si>
  <si>
    <t>Gutschrift</t>
  </si>
  <si>
    <t>Begründung: Bei einem 100%-Pensum erfolgt die Gutschrift gemäss der Soll-Zeit</t>
  </si>
  <si>
    <t>-</t>
  </si>
  <si>
    <t>keine Gutschrift, da Pensum unter 70%</t>
  </si>
  <si>
    <t>keine Gutschrift, da der Freitag sein vereinbarter arbeitsfreier Tag ist</t>
  </si>
  <si>
    <t>Arbeitszeit inkl. Gutschrift Arzt</t>
  </si>
  <si>
    <t>Hans Muster (80%-Pensum) arbeitet von Montag - Donnerstag. Am Montag arbeitet er von 09:00 - 12:00, 13:00 - 14:00 und 16:00 - 17:00. Um 14:00 - 16:00 ist Hr. Muster beim Arzt.</t>
  </si>
  <si>
    <t>keine Gutschrift, da der Samstag sein arbeitsfreier Tag ist. An Wochenenden, an Kompensationstagen und während Ferientagen werden keine Arztbesuche gutgeschrieben.</t>
  </si>
  <si>
    <t>siehe Details / Beispiele</t>
  </si>
  <si>
    <t>1 Woche bezahlter Urlaub für Treueprämie entsprechen 5 Arbeitstagen, auch bei reduziertem Pensum (Handhabung analog Ferien).</t>
  </si>
  <si>
    <t>die benötigte Zeit, max. 10 Tage à 6:49 h = max. 68:16 h</t>
  </si>
  <si>
    <t>die benötigte Zeit, max. 10 Tage à 5:58 h = max. 59:44 h</t>
  </si>
  <si>
    <t>die benötigte Zeit, max. 10 Tage à 5:07 h = max. 51:12 h</t>
  </si>
  <si>
    <t>Experte Lehrabschlussprüfungen o. ä. max. 10 Tage im Kalenderjahr. (z.B. 50% Pensum = 10 Tage à 4:16 h bzw. max. 42:40 h im Kalenderjahr).</t>
  </si>
  <si>
    <t>die benötigte Zeit, max. 10 Tage à 8:32 h = max. 85:20 h</t>
  </si>
  <si>
    <t>Hans Muster (60%-Pensum) wird an den Lehrabschlussprüfungen als Experte eingesetzt und leistet rund 10:00 h an einem Tag.</t>
  </si>
  <si>
    <t>Obwohl die Tätigkeit länger als 8:32 h andauerte, erhält Hans Muster eine Zeitgutschrift von 8:32 h. Für das restliche Kalenderjahr können maximal 42:40 h gewährt werden (51:12 - 8:32 h). 
Es dürfen jedoch höchsten 20 besoldete Urlaubstage (20 Tage à 5:07 h) gemäss § 121 GAV gutgeschrieben werden.</t>
  </si>
  <si>
    <t>pro Arbeitstag darf nicht mehr als 8:32 h gutgeschrieben werden</t>
  </si>
  <si>
    <t>Ihre Anspruch</t>
  </si>
  <si>
    <t>gearbeitet</t>
  </si>
  <si>
    <t>Bemerkung: Je nach Gleitzeitsaldo bezieht Herr Muster auch am Freitag einen Ferientag zu 6:49 h.</t>
  </si>
  <si>
    <t>(6:49)</t>
  </si>
  <si>
    <t>Hans Muster (80% Pensum) arbeitet in der Regel von Montag bis Donnerstag jeweils 8:32 h. Er bezieht eine Woche Ferien = 5 Tage.</t>
  </si>
  <si>
    <t>Hans Muster (80% Pensum) arbeitet in der Regel von Montag bis Donnerstag jeweils 8:32 h. Für ein verlängertes Wochenende bezieht er 2 Ferientage von Donnerstag bis und mit Montag.</t>
  </si>
  <si>
    <t xml:space="preserve">Hans Muster (80% Pensum) arbeitet in der Regel von Montag bis Donnerstag jeweils 8:32 h. Am Mittwoch heiratet seine Schwester. </t>
  </si>
  <si>
    <t xml:space="preserve">Hans Muster (80% Pensum) arbeitet in der Regel von Montag bis Donnerstag jeweils 8:32 h. Am Freitag heiratet seine Schwester. </t>
  </si>
  <si>
    <t xml:space="preserve">Hans Muster (80% Pensum) arbeitet in der Regel von Montag bis Donnerstag jeweils 8:32 h. Am Samstag heiratet seine Schwester. </t>
  </si>
  <si>
    <t>Begründung: An Wochenenden oder Feiertagen darf keine Gutschrift erfolgen.</t>
  </si>
  <si>
    <t>Ihre Gutschrift (analog Ferien)</t>
  </si>
  <si>
    <t>der Kompensationstag wird linear abgezogen, bzw. 8:32 h</t>
  </si>
  <si>
    <t>der Kompensationstag wird linear abgezogen, bzw. 6:49 h</t>
  </si>
  <si>
    <t>der Kompensationstag wird linear abgezogen, bzw. 5:58 h</t>
  </si>
  <si>
    <t>der Kompensationstag wird linear abgezogen, bzw. 5:07 h</t>
  </si>
  <si>
    <t>geplant zur Arbeit</t>
  </si>
  <si>
    <t>Tagestotal</t>
  </si>
  <si>
    <t xml:space="preserve">Gutschrift </t>
  </si>
  <si>
    <t>Arbeitszeit inkl. Gutschrift</t>
  </si>
  <si>
    <t>pro Arbeitstag darf nicht mehr als die geplante Arbeitszeit (max. 8:32 h) gutgeschrieben werden.</t>
  </si>
  <si>
    <t>pro Arbeitstag darf nicht mehr als die geplante Arbeitszeit (max. 6:49 h) gutgeschrieben werden.</t>
  </si>
  <si>
    <t>Hans Muster (80%-Pensum) beginnt seine Arbeit um 7:00 Uhr. Um 10:00 Uhr muss er seine Tochter von der Schule infolge Krankheit abholen. Umgehend organisiert er eine Vertrauensperson. Diese kann am Folgetage die Tochter zur Hause betreuen. Für den heutigen Arbeitstag war Hans Muster für 6:49 h geplant.</t>
  </si>
  <si>
    <t>Hans Muster (80%-Pensum) beginnt seine Arbeit um 7:00 Uhr. Um 10:00 Uhr muss er seine Tochter von der Schule infolge Krankheit abholen. Umgehend organisiert er eine Vertrauensperson. Diese kann am Folgetage die Tochter zur Hause betreuen. Für den heutigen Arbeitstag war Hans Muster für 8:32 h geplant.</t>
  </si>
  <si>
    <t>Hans Muster (80%-Pensum) beginnt seine Arbeit um 7:00 Uhr. Um 10:00 Uhr muss er seine Tochter von der Schule infolge Krankheit abholen. Umgehend organisiert er eine Vertrauensperson. Diese kann am Nachmittag ab 14:00 Uhr die Tochter zur Hause betreuen. Ab 14:30 Uhr nimmt er wieder die Arbeit auf. Für den heutigen Arbeitstag war Hans Muster für 8:32 h geplant.</t>
  </si>
  <si>
    <t>03:30 (14:30 - 18:00)</t>
  </si>
  <si>
    <t>04:00 (7:00 - 11:00)</t>
  </si>
  <si>
    <t>Hans Muster (80%-Pensum) beginnt seine Arbeit um 7:00 Uhr. Um 10:00 Uhr muss er seine Tochter von der Schule infolge Krankheit abholen. Umgehend organisiert er eine Vertrauensperson. Diese kann am Nachmittag ab 14:00 Uhr die Tochter zur Hause betreuen. Ab 14:30 Uhr nimmt er wieder die Arbeit auf. Für den heutigen Arbeitstag war Hans Muster für 6:49 h geplant.</t>
  </si>
  <si>
    <t>03:00 (14:30 - 17:30)</t>
  </si>
  <si>
    <t>Es erfolgt keine Gutschrift, da pro Arbeitstag nicht mehr als die geplante Arbeitszeit (max. 6:49 h) gutgeschrieben werden darf.</t>
  </si>
  <si>
    <t>Beispiel (80%-Pensum)</t>
  </si>
  <si>
    <t>Beispiel (50%-Pensum)</t>
  </si>
  <si>
    <t>Beispiel (100%-Pensum und 50% Teilzeitarbeitsunfähigkeit )</t>
  </si>
  <si>
    <t>Zivilschutz</t>
  </si>
  <si>
    <t xml:space="preserve">Hans Muster (80%-Pensum) arbeitet von in der Regel von Montag - Donnerstag (je 8:32 h). Am Donnerstag und Freitag muss er an einen Wiederholungskurs des Zivilschutzes (dieser dauer rund 9:00 h). Die Anrechnung erfolgt linear. </t>
  </si>
  <si>
    <t>Hans Muster (80%-Pensum) arbeitet von in der Regel von Montag - Donnerstag (je 8:32 h). Am Samstag muss er bei einem Grossanlass den Verkehr regeln.</t>
  </si>
  <si>
    <t>Begründung: An Wochenenden und Feiertagen erfolgt keine Gutschrift.</t>
  </si>
  <si>
    <t xml:space="preserve">- Ausübung maximal 10 Tage pro Kalenderjahr.
- Die Vorbereitungszeit hat ausserhalb der Arbeitszeit zu erfolgen. (z.B. 50% Pensum = 10 Tage à 4:16 h bzw. max. 42:40 h im Kalenderjahr).
</t>
  </si>
  <si>
    <t xml:space="preserve">- Teilnahme als Delegiertenversammlungen oder Sitzungen der leitenden Gremien.
- Nur während der Arbeitszeit anzurechnen. (z.B. 50% Pensum = 10 Tage à 4:16 h bzw. max. 42:40 h im Kalenderjahr).
</t>
  </si>
  <si>
    <t>Hans Muster (60%-Pensum) geht einem öffentlichen Amt nach und leistet rund 10:00 h an einem Tag.</t>
  </si>
  <si>
    <t>Hans Muster (80%-Pensum) arbeitet von 07:00 - 12:00 und von 13:00 - 16:00. Anschliessend nimmt er an einer 2-stündigen Besprechung im Rahmen seines bewilligten öffentlichen Amtes teil.</t>
  </si>
  <si>
    <t>pro Arbeitstag darf nicht mehr als 8:32 h gutgeschrieben werden.</t>
  </si>
  <si>
    <t>Hans Muster (60%-Pensum) geht einer Personalverbandstätigkeit nach und leistet rund 10:00 h an einem Tag.</t>
  </si>
  <si>
    <t>Unfall</t>
  </si>
  <si>
    <t>Krankheit</t>
  </si>
  <si>
    <t>Beispiel (100% Pensum)</t>
  </si>
  <si>
    <t>Erbschaftsverhandlung</t>
  </si>
  <si>
    <t>MFK-Fahrzeugprüfung</t>
  </si>
  <si>
    <t>Scheidungsverfahren</t>
  </si>
  <si>
    <t>Gilt für:</t>
  </si>
  <si>
    <t>Zeugenaussagen o.ä.</t>
  </si>
  <si>
    <t>usw.</t>
  </si>
  <si>
    <t>die benötigte Zeit, max. 1/2 Tag pro Woche linear, bzw. 3:24 h</t>
  </si>
  <si>
    <t>die benötigte Zeit, max. 1/2 Tag pro Woche linear, bzw. 2:59 h</t>
  </si>
  <si>
    <t>die benötigte Zeit, max. 1/2 Tag pro Woche linear, bzw. 2:33 h</t>
  </si>
  <si>
    <t>Sollzeit</t>
  </si>
  <si>
    <t>Beispiel (100%-Pensum und 50% Teilzeitarbeitsunfähigkeit)</t>
  </si>
  <si>
    <t>Beispiel (80%-Pensum in einem Dienstplan mit Wochenendarbeiten)</t>
  </si>
  <si>
    <t>Personal-ID</t>
  </si>
  <si>
    <t>Dauer unbezahlter Urlaub in Tagen</t>
  </si>
  <si>
    <t>Ferienkürzung je Urlaubstag</t>
  </si>
  <si>
    <t>Ferienkürzung gerundet</t>
  </si>
  <si>
    <t>Ferienanspruch</t>
  </si>
  <si>
    <t>Ferienkürzung gesamte Urlaubsdauer</t>
  </si>
  <si>
    <t>Dauer Urlaub</t>
  </si>
  <si>
    <t>Ferienkürzung unbezahlter Urlaub</t>
  </si>
  <si>
    <r>
      <rPr>
        <b/>
        <sz val="10"/>
        <color theme="1"/>
        <rFont val="Frutiger LT Com 55 Roman"/>
        <family val="2"/>
        <scheme val="minor"/>
      </rPr>
      <t>GAV-Bestimmungen</t>
    </r>
    <r>
      <rPr>
        <sz val="10"/>
        <color theme="1"/>
        <rFont val="Frutiger LT Com 55 Roman"/>
        <family val="2"/>
        <scheme val="minor"/>
      </rPr>
      <t xml:space="preserve">
§ 107 Absatz 2 GAV Kürzung des Ferienanspruches
</t>
    </r>
    <r>
      <rPr>
        <vertAlign val="superscript"/>
        <sz val="10"/>
        <color theme="1"/>
        <rFont val="Frutiger LT Com 55 Roman"/>
        <family val="2"/>
        <scheme val="minor"/>
      </rPr>
      <t>2</t>
    </r>
    <r>
      <rPr>
        <sz val="10"/>
        <color theme="1"/>
        <rFont val="Frutiger LT Com 55 Roman"/>
        <family val="2"/>
        <scheme val="minor"/>
      </rPr>
      <t xml:space="preserve"> Bei freiwilligem, unbesoldetem Urlaub richtet sich der Ferienanspruch nach der Beschäftigungsdauer im Kalenderjahr. Der Ferienanspruch wird anteilmässig gekürzt. Mutterschaftsurlaub und bezahlter Urlaub führen nicht zu einer Kürzung des Ferienanspruchs.
§ 125 GAV Rechtsfolgen des unbezahlten Urlaubs
</t>
    </r>
    <r>
      <rPr>
        <vertAlign val="superscript"/>
        <sz val="10"/>
        <color theme="1"/>
        <rFont val="Frutiger LT Com 55 Roman"/>
        <family val="2"/>
        <scheme val="minor"/>
      </rPr>
      <t>1</t>
    </r>
    <r>
      <rPr>
        <sz val="10"/>
        <color theme="1"/>
        <rFont val="Frutiger LT Com 55 Roman"/>
        <family val="2"/>
        <scheme val="minor"/>
      </rPr>
      <t xml:space="preserve"> Wird der unbezahlte Urlaub bewilligt, so führt dies zu einer anteilsmässigen Kürzung des 13. Monatslohnes sowie einer Kürzung der Ferien im Verhältnis dieses Urlaubs zum Kalenderjahr.
</t>
    </r>
    <r>
      <rPr>
        <vertAlign val="superscript"/>
        <sz val="10"/>
        <color theme="1"/>
        <rFont val="Frutiger LT Com 55 Roman"/>
        <family val="2"/>
        <scheme val="minor"/>
      </rPr>
      <t>2</t>
    </r>
    <r>
      <rPr>
        <sz val="10"/>
        <color theme="1"/>
        <rFont val="Frutiger LT Com 55 Roman"/>
        <family val="2"/>
        <scheme val="minor"/>
      </rPr>
      <t xml:space="preserve"> Die Nichtberufsunfallversicherung ruht nach 30 Tagen ab Urlaubsbeginn. Diese kann aber durch eine Abredeversicherung von dem oder der Arbeitnehmenden für maximal 180 Tage weitergeführt werden (Artikel 3 UVG).
</t>
    </r>
    <r>
      <rPr>
        <vertAlign val="superscript"/>
        <sz val="10"/>
        <color theme="1"/>
        <rFont val="Frutiger LT Com 55 Roman"/>
        <family val="2"/>
        <scheme val="minor"/>
      </rPr>
      <t>3</t>
    </r>
    <r>
      <rPr>
        <sz val="10"/>
        <color theme="1"/>
        <rFont val="Frutiger LT Com 55 Roman"/>
        <family val="2"/>
        <scheme val="minor"/>
      </rPr>
      <t xml:space="preserve"> Erkrankung oder Unfall während des unbezahlten Urlaubes begründen weder den Abbruch des Urlaubes noch die Ausrichtung von Lohn.</t>
    </r>
  </si>
  <si>
    <t>Name / Vorname</t>
  </si>
  <si>
    <t>Arbeits-unfähigkeit</t>
  </si>
  <si>
    <t>Anzahl Tage</t>
  </si>
  <si>
    <t>Anzahl Tage arbeitsunfähig</t>
  </si>
  <si>
    <t xml:space="preserve">Ferienkürzung </t>
  </si>
  <si>
    <t>(bei Arbeitsunfähigkeit von 100%)</t>
  </si>
  <si>
    <t>bei Ø Arbeitsunfähigkeit</t>
  </si>
  <si>
    <t>Maximale Ferienkürzung</t>
  </si>
  <si>
    <t>Ferienkürzung (Krankheit, Unfall, Militär, etc.)</t>
  </si>
  <si>
    <t xml:space="preserve">Gilt nicht für: </t>
  </si>
  <si>
    <t>Gestützt auf Vorladung von einer Amtsstelle oder Gericht (gilt nicht für private Angelegenheiten bzw. Bedürfnisse, z.B. Erbschaftsverhandlungen, MFK-Fachzeugprüfung, etc.)</t>
  </si>
  <si>
    <t>Berechnung Soll-Arbeitszeit</t>
  </si>
  <si>
    <t>Berechnung Ist-Arbeitszeit</t>
  </si>
  <si>
    <t>Berechnung Ferienkürzung</t>
  </si>
  <si>
    <t>§ GAV:</t>
  </si>
  <si>
    <t>114 Abs. 5+6</t>
  </si>
  <si>
    <t>Willkommen auf der Startseite</t>
  </si>
  <si>
    <t>Klicken Sie den Abwesenheitsgrund an und dann erfahren Sie wie die Zeitgutschrift erfolgt.</t>
  </si>
  <si>
    <t>Begründung: Die Gutschrift erfolgt linear von Montag bis Freitag.</t>
  </si>
  <si>
    <t>Hans Muster (40%) nimmt an einem ganztägigen Kurs in Zürich teil. Der Kurs beginnt um 8:30 und endet um 16:30 Uhr. Am Mittag wird während 1:15 h ein gemeinsames Mittagessen offeriert.</t>
  </si>
  <si>
    <t>Unabhängig der Kursdauer, des Kursortes sowie des Pensums erfolgt die Zeitanrechnung effektiv in halben Arbeitstagen (4:16 h bzw. 8:32 h).</t>
  </si>
  <si>
    <t>1 Tag linear à 8:32 h</t>
  </si>
  <si>
    <t>1 Tag linear à 6:49 h</t>
  </si>
  <si>
    <t>1 Tag linear à 5:58 h</t>
  </si>
  <si>
    <t>1 Tag linear à 5:07 h</t>
  </si>
  <si>
    <t>Zur Berechnung des Urlaubsanspruchs ist das durchschnittliche Pensum der letzten fünf Jahre massgebend.</t>
  </si>
  <si>
    <t>der Kompensationstag wird linear von dem erwirtschafteten Zeitsaldo abgezogen, bzw. 8:32 h</t>
  </si>
  <si>
    <t>der Kompensationstag wird linear von dem erwirtschafteten Zeitsaldo abgezogen, bzw. 5:58 h</t>
  </si>
  <si>
    <t>der Kompensationstag wird linear von dem erwirtschafteten Zeitsaldo abgezogen, bzw. 5:07 h</t>
  </si>
  <si>
    <t>der Kompensationstag wird linear von dem erwirtschafteten Zeitsaldo abgezogen, bzw. 6:49 h</t>
  </si>
  <si>
    <t xml:space="preserve">- Jugend + Sport max. 5 Tage im Kalenderjahr. Bezahlter Urlaub nur wenn Erwerbsausfallentschädigung an den Arbeitgeber geht.
- Die EO-Entschädigung geht nur dann direkt an den Arbeitnehmer, wenn unbezahlter Urlaub bezogen wird.
- An Wochenenden erfolgt keine Zeitgutschrift.
</t>
  </si>
  <si>
    <t>Es gelten die für den jeweiligen Arbeitsort gemäss Anstellungsvertrag relevanten Patroziniumsfeste. z.B. Urs und Viktor (30.9.) in Solothurn.</t>
  </si>
  <si>
    <t>Berechnung Ende Mutterschaftsurlaub</t>
  </si>
  <si>
    <t>Niederkunft</t>
  </si>
  <si>
    <t>Dauer</t>
  </si>
  <si>
    <t>Enddatum</t>
  </si>
  <si>
    <t>Dauer Mutterschaftsurlaub</t>
  </si>
  <si>
    <t>Begründung: Da die Arbeitsunfähigkeit mehr als 5 Kalendertage am Stück andauert, erfolgt die Gutschrift linear.</t>
  </si>
  <si>
    <t>Begründung: Da die Arbeitsunfähigkeit weniger als 6 Kalendertage am Stück andauert, erfolgt die Gutschrift effektiv.</t>
  </si>
  <si>
    <t>Begründung: Da die Arbeitsunfähigkeit mehr als 5 Kalendertage am Stück andauert, erfolgt die Gutschrift linear. Es darf kein positiver Gleitzeitsaldo erwirtschaftet, hingegen können Zeiten im Rahmen der Arbeitsfähigkeit kompensiert werden (Wochenbetrachtung).</t>
  </si>
  <si>
    <t>Begründung: Da die Arbeitsunfähigkeit der ersten Absenz am Samstag weniger als 5 Kalendertage am Stück andauert, und die Person zur Arbeit eingeplant war, erfolgt die Gutschrift effektiv. Bei der zweiten Absenz handelt es sich um eine lineare Gutschrift (MO-FR), da es sich um eine Langzeitabsenz (&gt; 5 Kalendertage) handelt.</t>
  </si>
  <si>
    <t>Begründung: Da die Arbeitsunfähigkeit mehr als 5 Kalendertage am Stück andauert, erfolgt die Gutschrift linear. Der Gleitzeitsaldo darf sich nicht verändern. Es darf nicht mehr als 4:16 gearbeitet werden, hingegen können Zeiten im Rahmen der Arbeitsfähigkeit kompensiert werden.</t>
  </si>
  <si>
    <t>Die Mutter einer Arbeitskollegin stirbt. Ein paar Mitarbeitende gehen an die Beerdigung und drücken somit ihr Beileid aus.</t>
  </si>
  <si>
    <t>Der Amtschef/die Amtchefin entscheidet über die Teilnahme an der Beerdigung. Bei einer Teilnahme erfolgt die Zeitanrechnung effektiv, jedoch max. 8:32 h pro Tag.</t>
  </si>
  <si>
    <r>
      <t xml:space="preserve">Beispiele "Todesfälle nach Verwandtschaftsgrad" =&gt; die Zeitanrechnung erfolgt </t>
    </r>
    <r>
      <rPr>
        <b/>
        <u/>
        <sz val="10"/>
        <rFont val="Frutiger LT Com 55 Roman"/>
        <family val="2"/>
        <scheme val="minor"/>
      </rPr>
      <t>linear</t>
    </r>
  </si>
  <si>
    <r>
      <t xml:space="preserve">Beispiele "Teilnahme an Trauerfeiern..." =&gt; die Zeitanrechnung erfolgt </t>
    </r>
    <r>
      <rPr>
        <b/>
        <u/>
        <sz val="10"/>
        <rFont val="Frutiger LT Com 55 Roman"/>
        <family val="2"/>
        <scheme val="minor"/>
      </rPr>
      <t>effektiv</t>
    </r>
  </si>
  <si>
    <r>
      <t xml:space="preserve">Beispiele "Militär und Zivilschutzdienst" =&gt; die Zeitanrechnung erfolgt </t>
    </r>
    <r>
      <rPr>
        <b/>
        <u/>
        <sz val="10"/>
        <rFont val="Frutiger LT Com 55 Roman"/>
        <family val="2"/>
        <scheme val="minor"/>
      </rPr>
      <t>linear</t>
    </r>
  </si>
  <si>
    <r>
      <t xml:space="preserve">Beispiele "Übungen und Kurse Feuerwehr" =&gt; die Zeitanrechnung erfolgt </t>
    </r>
    <r>
      <rPr>
        <b/>
        <u/>
        <sz val="10"/>
        <rFont val="Frutiger LT Com 55 Roman"/>
        <family val="2"/>
        <scheme val="minor"/>
      </rPr>
      <t>linear</t>
    </r>
  </si>
  <si>
    <r>
      <t xml:space="preserve">Beispiele "Ernstfalleinsatz Feuerwehr" =&gt; die Zeitanrechnung erfolgt </t>
    </r>
    <r>
      <rPr>
        <b/>
        <u/>
        <sz val="10"/>
        <rFont val="Frutiger LT Com 55 Roman"/>
        <family val="2"/>
        <scheme val="minor"/>
      </rPr>
      <t>effektiv</t>
    </r>
  </si>
  <si>
    <t>Kompensation der Gleitzeit bei Mitarbeitenden mit Dienstplan ist grundsätzlich erst möglich, nach dem die Dienstfreitage (104 Wochenendtag + Feiertage) bezogen wurden.</t>
  </si>
  <si>
    <t>Die Anrechnung an die Arbeitszeit ist ab einem Arbeitspensum von mindestens 70% erlaubt. Pro Arbeitstag mit Arzt-, Zahnarztbesuch oder ärztlich verordneter Therapie darf kein positiver Saldo erwirtschaftet werden. Die maximale Zeitgutschrift richtet sich nach der geplanten bzw. vereinbarten Arbeitsdauer jedoch max. 1:30 h pro Besuch (Ausnahmen regelt der Amtschef/die Amtschefin).</t>
  </si>
  <si>
    <t>max. 1:30 h pro Besuch</t>
  </si>
  <si>
    <t>Hans Muster (100%-Pensum) arbeitet von 07:00 - 12:00 und von 13:00 - 16:00 und geht anschliessend 1:00 h zum Arzt:</t>
  </si>
  <si>
    <t>die Zeitgutschrift ist auf max. 1:30 h pro Besuch begrenzt</t>
  </si>
  <si>
    <t>Hans Muster (80%-Pensum) arbeitet von 07:00 - 12:00 und von 13:00 - 15:30. Anschliessend geht er einer Expertentätigkeit an der Berufsschule während 2:00 h nach:</t>
  </si>
  <si>
    <t>Hans Muster (80%-Pensum) arbeitet von Montag - Donnerstag. Am Donnerstag hat er eine Untersuchung (Darmspiegelung) im Spital. Für diesen Tag wird durch den Arzt eine Arbeitsunfähigkeit bescheinigt.</t>
  </si>
  <si>
    <t>Da Herr Muster für den ganzen Arbeitstag arbeitsunfähig ist, erfolgt eine effektive Gutschrift von 8:32 h (Krankheit kurz). Da dies in der Regel zum Voraus planbar ist, sind solche Untersuchungen auf einen arbeitsfreien Tag zu planen.</t>
  </si>
  <si>
    <t>Hans Muster (40%) nimmt an einem halbtägigen Kurs in Zürich teil. Der Kurs beginnt um 8:00 und endet um 12:00 Uhr. Am Nachmittag arbeitet er wie gewohnt im Betrieb von 13:30 - 18:30 Uhr.</t>
  </si>
  <si>
    <t>Unabhängig der Kursdauer, des Kursortes sowie des Pensums erfolgt die Zeitanrechnung effektiv in halben Arbeitstagen (4:16 h). Die zusätzliche geleistete Arbeit am Nachmittag (5:00 h) wird angerechnet.</t>
  </si>
  <si>
    <t>Alter 
(in Bezug auf "Datum von")</t>
  </si>
  <si>
    <t>Hans Muster arbeitet in einem 100%-Pensum und ist zu 30% arbeitsunfähig (70% arbeitsfähig). Während der Arbeitszeit geht er für eine Stunde zum Arzt.</t>
  </si>
  <si>
    <t>Da Herr Muster zu 70% arbeitsfähig ist, kann den Arztbesuch gutgeschrieben werden.</t>
  </si>
  <si>
    <t>Hans Muster arbeitet in einem 100%-Pensum und ist zu 20% arbeitsunfähig (80% arbeitsfähig). Während der Arbeitszeit geht er für eine Stunde zum Arzt.</t>
  </si>
  <si>
    <t>Da Herr Muster zu 80% arbeitsfähig ist, kann den Arztbesuch gutgeschrieben werden.</t>
  </si>
  <si>
    <t>Hans Muster arbeitet in einem 100%-Pensum und ist zu 40% arbeitsunfähig (60% arbeitsfähig). Während der Arbeitszeit geht er für eine Stunde zum Arzt.</t>
  </si>
  <si>
    <t>Das Kind von Hans Muster (80%-Pensum) hat eine schwerwiegende Krankheit (z.B. Krebs). Für die Behandlung muss das Kind wöchentlich 2:00 h ins Spital.</t>
  </si>
  <si>
    <t xml:space="preserve">114 
(RRB Nr. 2019/300)
</t>
  </si>
  <si>
    <t>Hans Muster (100%-Pensum) arbeitet von 07:00 - 12:00 und von 13:00 - 16:00 und geht anschliessend 2:00 h zur Beratung:</t>
  </si>
  <si>
    <t>Arbeitszeit inkl. Gutschrift Beratung</t>
  </si>
  <si>
    <r>
      <t xml:space="preserve">Hans Muster (80%-Pensum) arbeitet von Montag - Donnerstag und geht am </t>
    </r>
    <r>
      <rPr>
        <u/>
        <sz val="10"/>
        <color theme="1"/>
        <rFont val="Frutiger LT Com 55 Roman"/>
        <family val="2"/>
        <scheme val="minor"/>
      </rPr>
      <t>Freitag</t>
    </r>
    <r>
      <rPr>
        <sz val="10"/>
        <color theme="1"/>
        <rFont val="Frutiger LT Com 55 Roman"/>
        <family val="2"/>
        <scheme val="minor"/>
      </rPr>
      <t xml:space="preserve"> zur Beratung:</t>
    </r>
  </si>
  <si>
    <r>
      <t xml:space="preserve">Hans Muster (80%-Pensum) arbeitet von Montag - Donnerstag und geht am </t>
    </r>
    <r>
      <rPr>
        <u/>
        <sz val="10"/>
        <color theme="1"/>
        <rFont val="Frutiger LT Com 55 Roman"/>
        <family val="2"/>
        <scheme val="minor"/>
      </rPr>
      <t>Samstag</t>
    </r>
    <r>
      <rPr>
        <sz val="10"/>
        <color theme="1"/>
        <rFont val="Frutiger LT Com 55 Roman"/>
        <family val="2"/>
        <scheme val="minor"/>
      </rPr>
      <t xml:space="preserve"> zur Beratung:</t>
    </r>
  </si>
  <si>
    <t>keine Gutschrift, da der Samstag sein arbeitsfreier Tag ist. An Wochenenden, an Kompensationstagen und während Ferientagen werden keine Beratungsbesuche gutgeschrieben.</t>
  </si>
  <si>
    <t>max. 5:00 h (für gesamte Beratung, während mehreren Tagen möglich)</t>
  </si>
  <si>
    <t>Da das arbeitsfähige Pensum weniger als 70% umfasst, muss Herr Muster den Arztbesuch ausserhalb der Arbeitszeit wahrnehmen. Eine zusätzliche Gutschrift ist nicht möglich. Ausnahmen regelt der Amtschef/die Amtschefin.</t>
  </si>
  <si>
    <r>
      <t xml:space="preserve">Laut Artikel 3 des Bundesgesetzes über die Unfallversicherung (UVG) endet die Versicherung mit dem </t>
    </r>
    <r>
      <rPr>
        <b/>
        <sz val="10"/>
        <color theme="1"/>
        <rFont val="Frutiger LT Com 55 Roman"/>
        <family val="2"/>
        <scheme val="minor"/>
      </rPr>
      <t>31. Tag</t>
    </r>
    <r>
      <rPr>
        <sz val="10"/>
        <color theme="1"/>
        <rFont val="Frutiger LT Com 55 Roman"/>
        <family val="2"/>
        <scheme val="minor"/>
      </rPr>
      <t xml:space="preserve"> ab Urlaubsbeginn. Diese kann aber durch eine Abredeversicherung von dem oder der Arbeitnehmenden für maximal 6 Monate weitergeführt werden.
Die entsprechende GAV-Änderung ist in Arbeit.</t>
    </r>
  </si>
  <si>
    <t>Beispiel 5 (halber Tag)</t>
  </si>
  <si>
    <t>die Gutschrift erfolgt linear, bzw. 4:16 h pro Halbtag, zusätzliche geleistete Arbeitszeit effektiv</t>
  </si>
  <si>
    <t>Beispiel 6 (halber Tag)</t>
  </si>
  <si>
    <t>die Gutschrift erfolgt linear, bzw. 3:24 h pro Halbtag, zusätzliche geleistete Arbeitszeit effektiv</t>
  </si>
  <si>
    <t>Beratung für Lebensfragen</t>
  </si>
  <si>
    <t xml:space="preserve">- Wird für die Sozialberatung Arbeitszeit beansprucht, ist auszustempeln und die Abwesenheit als bezahlte Absenz aus persönlichen oder familiären Gründen gutgeschrieben.
- Gutschriftberechtigt ist die Beratungszeit (max. 5 Beratungsstunden) und der Weg zur Beratungsstelle.
</t>
  </si>
  <si>
    <t>Gutschrift Beratung und Weg</t>
  </si>
  <si>
    <t xml:space="preserve">Für die Summer alle Beratungstermine dürfen maximal 5 Stunden zuzüglich Wegzeit gutgeschrieben werden. </t>
  </si>
  <si>
    <t>Hans Muster (60%-Pensum) arbeitet von Montag - Mittwoch. Am Dienstag arbeitet er 07:00 - 8:15, 11:00 - 12:00 und 13:45 - 17:00 Uhr. Zwischen 8:15 und 11:00 Uhr geht er zur Beratung. Die Wegzeit zur Beratung beträgt 30 Minuten</t>
  </si>
  <si>
    <r>
      <t xml:space="preserve">Hans Muster (80%-Pensum) arbeitet von Montag - Donnerstag und geht am </t>
    </r>
    <r>
      <rPr>
        <u/>
        <sz val="10"/>
        <rFont val="Frutiger LT Com 55 Roman"/>
        <family val="2"/>
        <scheme val="minor"/>
      </rPr>
      <t>Freitag</t>
    </r>
    <r>
      <rPr>
        <sz val="10"/>
        <rFont val="Frutiger LT Com 55 Roman"/>
        <family val="2"/>
        <scheme val="minor"/>
      </rPr>
      <t xml:space="preserve"> zum Arzt:</t>
    </r>
  </si>
  <si>
    <r>
      <t xml:space="preserve">Hans Muster (80%-Pensum) arbeitet von Montag - Donnerstag und geht am </t>
    </r>
    <r>
      <rPr>
        <u/>
        <sz val="10"/>
        <rFont val="Frutiger LT Com 55 Roman"/>
        <family val="2"/>
        <scheme val="minor"/>
      </rPr>
      <t>Samstag</t>
    </r>
    <r>
      <rPr>
        <sz val="10"/>
        <rFont val="Frutiger LT Com 55 Roman"/>
        <family val="2"/>
        <scheme val="minor"/>
      </rPr>
      <t xml:space="preserve"> zum Arzt:</t>
    </r>
  </si>
  <si>
    <r>
      <t xml:space="preserve">Da es sich um eine schwerwiegende und langandauernde Krankheit handelt, wird nicht die Krankheit als </t>
    </r>
    <r>
      <rPr>
        <u/>
        <sz val="10"/>
        <rFont val="Frutiger LT Com 55 Roman"/>
        <family val="2"/>
        <scheme val="minor"/>
      </rPr>
      <t>ein</t>
    </r>
    <r>
      <rPr>
        <sz val="10"/>
        <rFont val="Frutiger LT Com 55 Roman"/>
        <family val="2"/>
        <scheme val="minor"/>
      </rPr>
      <t xml:space="preserve"> Fall betrachtet, sondern die wöchentliche Behandlung. Falls Hans Muster keine Vertrauensperson organisieren kann, erhält er für die Begleitung die benötigte Zeit (Anfahrt, Untersuchung im Spital und Rückfahrt).</t>
    </r>
  </si>
  <si>
    <t xml:space="preserve">Hans Muster (80%-Pensum) arbeitet von Montag - Donnerstag. Am Donnerstag hat er eine Untersuchung beim Spezialisten (Arzt) in Zürich. Diese Untersuchung ist in der Region Solothurn nicht möglich. </t>
  </si>
  <si>
    <t>Da diese Untersuchung in Solothurn nicht möglich ist und Hans Muster dafür zwingend nach Zürich reisen muss, darf die Gutschrift ausnahmsweise 1:30 h übersteigen. Die Gutschrift darf nach Rücksprache mit dem Amtschef/der Amtschefin die Zeit für den Arztbesuch in Zürich und die Reise Solothurn-Zürich-Solothurn enthalten.</t>
  </si>
  <si>
    <t>Hans Muster (100%) arbeitet in Solothurn und nimmt an einem ganztägigen Kurs im Wallierhof teil. Der Kurs beginnt um 8:30 und endet um 17:00 Uhr. Aus betrieblichen Gründen und in Absprache mit der vorgesetzten Person muss Hans Muster von 06:30 - 07:30 Uhr noch im Büro arbeiten und fährt anschliessend in den Wallierhof.</t>
  </si>
  <si>
    <t>Hans Muster (100%) arbeitet in Solothurn und nimmt an einem halbtätigen Kurs in einem externen Kurslokal teil. Der Kurs beginnt um 8:00 und endet um 11:00 Uhr. Aus betrieblichen Gründen und in Absprache mit der vorgesetzten Person muss Hans Muster vor dem Kurs (06:30 - 07:30 Uhr) und nach dem Kurs (11:30 - 12:00 Uhr) im Büro arbeiten.</t>
  </si>
  <si>
    <r>
      <t xml:space="preserve">Unabhängig der Kursdauer, des Kursortes sowie des Pensums erfolgt die Zeitanrechnung effektiv in halben Arbeitstagen (4:16 h bzw. 8:32 h). Die zusätzlich geleistete Arbeit am Vormittag (01:00 h) wird angerechnet. </t>
    </r>
    <r>
      <rPr>
        <u/>
        <sz val="10"/>
        <color theme="1"/>
        <rFont val="Frutiger LT Com 55 Roman"/>
        <family val="2"/>
        <scheme val="minor"/>
      </rPr>
      <t>Die Zeit für die Verschiebung vom Arbeitsort an den Kursort (07:30 - 08:00 Uhr) gilt zum Kurs und wird nicht zusätzlich als Zeitgutschrift angerechnet.</t>
    </r>
  </si>
  <si>
    <r>
      <t xml:space="preserve">Unabhängig der Kursdauer, des Kursortes sowie des Pensums erfolgt die Zeitanrechnung effektiv in halben Arbeitstagen (4:16 h bzw. 8:32 h). Die zusätzlich geleistete Arbeit am Vormittag (01:30 h) wird angerechnet. Somit erhält Hans Muster für den Kurs 04:16 h und zusätzlich die 1:30 h für die geleistete Arbeit im Büro (Total 05:46 h). </t>
    </r>
    <r>
      <rPr>
        <u/>
        <sz val="10"/>
        <color theme="1"/>
        <rFont val="Frutiger LT Com 55 Roman"/>
        <family val="2"/>
        <scheme val="minor"/>
      </rPr>
      <t>Die Zeit für die Verschiebung vom Arbeitsort an den Kursort und zurück gilt zum Kurs und wird nicht zusätzlich als Zeitgutschrift angerechnet.</t>
    </r>
  </si>
  <si>
    <t>Vaterschaftsurlaub</t>
  </si>
  <si>
    <t>10 Tage linear à 8:32 h</t>
  </si>
  <si>
    <t>10 Tage linear à 6:49 h</t>
  </si>
  <si>
    <t>10 Tage linear à 5:58 h</t>
  </si>
  <si>
    <t>10 Tage linear à 5:07 h</t>
  </si>
  <si>
    <t>Hans Muster (80%-Pensum) ist in den Ferien und das Kind muss notfallmässig ins Spital.</t>
  </si>
  <si>
    <t>Da ein Impftermin wie ein Arztbesuch zu behandeln ist, unabhängig davon, ob beim Arzt/Ärztin oder in der Apotheke geimpft wird, kann hier eine Zeitgutschrift erfolgen.</t>
  </si>
  <si>
    <t>Hans Muster arbeitet in einem 100%-Pensum und geht für die Dentalhygiene zum Zahnarzt.</t>
  </si>
  <si>
    <t>Da die Dentalhygiene dem Zahnarztbesuch gleichgestellt ist, kann eine Zeitgutschrift erfolgen.</t>
  </si>
  <si>
    <t>Hans Muster (80%-Pensum) muss am Wochenende in den Zivilschutz.</t>
  </si>
  <si>
    <r>
      <t>191-191</t>
    </r>
    <r>
      <rPr>
        <vertAlign val="superscript"/>
        <sz val="10"/>
        <color theme="1"/>
        <rFont val="Frutiger LT Com 55 Roman"/>
        <family val="2"/>
        <scheme val="minor"/>
      </rPr>
      <t>bis</t>
    </r>
  </si>
  <si>
    <t>Hans Muster arbeitet in einem 100%-Pensum und geht zur Grippenimpfung in die Apotheke.</t>
  </si>
  <si>
    <t>Hans Muster arbeitet in einem 100%-Pensum und geht Blut spenden.</t>
  </si>
  <si>
    <t>Wenn sich die attestierte Arbeitsunfähigkeit gemäss Arztzeugnis jeweils auf das Pensum bezieht, können die Angaben aus den Arztzeugnissen zur prozentualen Arbeitsunfähigkeit so übernommen werden. Beziehen sich bei Teilzeitmitarbeitenden die Angaben zur Arbeitsunfähigkeit in den Arztzeugnissen jedoch auf ein 100% Pensum, muss eine Umrechnung vorgenommen werden. Hier einige Beispiele:</t>
  </si>
  <si>
    <t>Arbeitsunfähigkeit gemäss Arztzeugnis (bezogen auf ein 100% Pensum)</t>
  </si>
  <si>
    <t>Pensum gem.
Anstellungsvertrag</t>
  </si>
  <si>
    <t>Arbeitsfähigkeit
gem. Arztzeugnis</t>
  </si>
  <si>
    <t>Formel für Arbeitsunfähigkeit für Ferienkürzung
((Pensum - Arbeitsfähigkeit)/Pensum)</t>
  </si>
  <si>
    <r>
      <t>(</t>
    </r>
    <r>
      <rPr>
        <sz val="11"/>
        <color rgb="FFFF0000"/>
        <rFont val="Frutiger LT Com 55 Roman"/>
        <family val="2"/>
        <scheme val="minor"/>
      </rPr>
      <t>100</t>
    </r>
    <r>
      <rPr>
        <sz val="11"/>
        <color theme="1"/>
        <rFont val="Frutiger LT Com 55 Roman"/>
        <family val="2"/>
        <scheme val="minor"/>
      </rPr>
      <t>-</t>
    </r>
    <r>
      <rPr>
        <sz val="11"/>
        <color rgb="FF0070C0"/>
        <rFont val="Frutiger LT Com 55 Roman"/>
        <family val="2"/>
        <scheme val="minor"/>
      </rPr>
      <t>40</t>
    </r>
    <r>
      <rPr>
        <sz val="11"/>
        <color theme="1"/>
        <rFont val="Frutiger LT Com 55 Roman"/>
        <family val="2"/>
        <scheme val="minor"/>
      </rPr>
      <t xml:space="preserve">) / </t>
    </r>
    <r>
      <rPr>
        <sz val="11"/>
        <color rgb="FFFF0000"/>
        <rFont val="Frutiger LT Com 55 Roman"/>
        <family val="2"/>
        <scheme val="minor"/>
      </rPr>
      <t>100</t>
    </r>
    <r>
      <rPr>
        <sz val="11"/>
        <color theme="1"/>
        <rFont val="Frutiger LT Com 55 Roman"/>
        <family val="2"/>
        <scheme val="minor"/>
      </rPr>
      <t xml:space="preserve"> = 60%</t>
    </r>
  </si>
  <si>
    <r>
      <t>(</t>
    </r>
    <r>
      <rPr>
        <sz val="11"/>
        <color rgb="FFFF0000"/>
        <rFont val="Frutiger LT Com 55 Roman"/>
        <family val="2"/>
        <scheme val="minor"/>
      </rPr>
      <t>60</t>
    </r>
    <r>
      <rPr>
        <sz val="11"/>
        <color theme="1"/>
        <rFont val="Frutiger LT Com 55 Roman"/>
        <family val="2"/>
        <scheme val="minor"/>
      </rPr>
      <t>-</t>
    </r>
    <r>
      <rPr>
        <sz val="11"/>
        <color rgb="FF0070C0"/>
        <rFont val="Frutiger LT Com 55 Roman"/>
        <family val="2"/>
        <scheme val="minor"/>
      </rPr>
      <t>30</t>
    </r>
    <r>
      <rPr>
        <sz val="11"/>
        <color theme="1"/>
        <rFont val="Frutiger LT Com 55 Roman"/>
        <family val="2"/>
        <scheme val="minor"/>
      </rPr>
      <t xml:space="preserve">) / </t>
    </r>
    <r>
      <rPr>
        <sz val="11"/>
        <color rgb="FFFF0000"/>
        <rFont val="Frutiger LT Com 55 Roman"/>
        <family val="2"/>
        <scheme val="minor"/>
      </rPr>
      <t>60</t>
    </r>
    <r>
      <rPr>
        <sz val="11"/>
        <color theme="1"/>
        <rFont val="Frutiger LT Com 55 Roman"/>
        <family val="2"/>
        <scheme val="minor"/>
      </rPr>
      <t xml:space="preserve"> = 50 %</t>
    </r>
  </si>
  <si>
    <t>Da der Einsatz am Wochenende ist, erfolgt dafür grundsätzlich keine Zeitgutschrift. Wenn Hans Muster gemäss Dienstplan am Wochenende gearbeitet hätte, hat er Anspruch auf eine Zeitgutschrift. Die EO-Entschädigung geht in jedem Fall an den Arbeitgeber.</t>
  </si>
  <si>
    <r>
      <t>(</t>
    </r>
    <r>
      <rPr>
        <sz val="11"/>
        <color rgb="FFFF0000"/>
        <rFont val="Frutiger LT Com 55 Roman"/>
        <family val="2"/>
        <scheme val="minor"/>
      </rPr>
      <t>60</t>
    </r>
    <r>
      <rPr>
        <sz val="11"/>
        <color theme="1"/>
        <rFont val="Frutiger LT Com 55 Roman"/>
        <family val="2"/>
        <scheme val="minor"/>
      </rPr>
      <t>-</t>
    </r>
    <r>
      <rPr>
        <sz val="11"/>
        <color rgb="FF0070C0"/>
        <rFont val="Frutiger LT Com 55 Roman"/>
        <family val="2"/>
        <scheme val="minor"/>
      </rPr>
      <t>40)</t>
    </r>
    <r>
      <rPr>
        <sz val="11"/>
        <color theme="1"/>
        <rFont val="Frutiger LT Com 55 Roman"/>
        <family val="2"/>
        <scheme val="minor"/>
      </rPr>
      <t xml:space="preserve"> / </t>
    </r>
    <r>
      <rPr>
        <sz val="11"/>
        <color rgb="FFFF0000"/>
        <rFont val="Frutiger LT Com 55 Roman"/>
        <family val="2"/>
        <scheme val="minor"/>
      </rPr>
      <t>60</t>
    </r>
    <r>
      <rPr>
        <sz val="11"/>
        <color theme="1"/>
        <rFont val="Frutiger LT Com 55 Roman"/>
        <family val="2"/>
        <scheme val="minor"/>
      </rPr>
      <t xml:space="preserve"> = 33%</t>
    </r>
  </si>
  <si>
    <t>Da der notfallmässige Spitalbesuch während den Ferien erfolgt, hat er keinen Anspruch auf eine Zeitgutschrift. Bezahlter Urlaub dient dem Ausgleich von ausgefallener Arbeitszeit, nicht jedoch für den Nachbezug von arbeitsfreien Tagen oder Ferien.</t>
  </si>
  <si>
    <t>Hans Muster ist am 31.12.2020 Vater geworden und möchte im Januar 2021 den Vaterschaftsurlaub beziehen.</t>
  </si>
  <si>
    <t>Bezug Vaterschaftsurl.</t>
  </si>
  <si>
    <t>Begründung: Da Hans Muster im 80%-Pensum arbeitet, bekommt er 10 Tage à 06:49 gutgeschrieben.</t>
  </si>
  <si>
    <t>Änderungsnachweis</t>
  </si>
  <si>
    <t>Änderung</t>
  </si>
  <si>
    <t>Registernamen</t>
  </si>
  <si>
    <t>Änderungen per 01.01.2021</t>
  </si>
  <si>
    <t>Startseite</t>
  </si>
  <si>
    <t>mit Beispiel 6 erweitert</t>
  </si>
  <si>
    <t>Geburt bzw. Vaterschaftsurlaub</t>
  </si>
  <si>
    <t>Register "Geburt" durch "Vaterschaftsurlaub" ersetzt</t>
  </si>
  <si>
    <t>mit Beispiele 10, 11 und 12 erweitert</t>
  </si>
  <si>
    <t>mit Beispiel 3 ergänzt</t>
  </si>
  <si>
    <t xml:space="preserve">Präzisierung der Arbeitsunfähigkeit </t>
  </si>
  <si>
    <t>Grundlage überarbeitete Weisung Januar 2021</t>
  </si>
  <si>
    <t>Da der Vaterschaftsurlaub erst im Jahr 2021 eingeführt wurde und Hans Muster noch im "alten" Jahr Vater geworden ist, hat Hans Muster zwei bezahlte Urlaubstage zu Gute (gemäss alter Regelung § 114 GAV).</t>
  </si>
  <si>
    <t>Der rechtliche Vater hat Anspruch auf einen bezahlten Vater-schaftsurlaub von 10 Arbeitstagen. Der Anspruch entsteht mit der Geburt des Kindes und kann innert 6 Monaten wahlweise am Stück oder tagweise bezogen werden.</t>
  </si>
  <si>
    <t>Da das Spenden von Blut wie ein Arztbesuch zu behandeln ist, unabhängig davon, ob beim Arzt/Ärztin oder in der Apotheke, kann hier eine Zeitgutschrift erfolgen.</t>
  </si>
  <si>
    <t>Hilfsmittel</t>
  </si>
  <si>
    <t>Ferienkürzung (Krankheit, Unfall, Militär, etc.) präzisiert</t>
  </si>
  <si>
    <t>Austritt während laufendem Jahr?</t>
  </si>
  <si>
    <t>Datum</t>
  </si>
  <si>
    <t>Ja</t>
  </si>
  <si>
    <t>Nein</t>
  </si>
  <si>
    <t>Eintritt während laufendem Jahr?</t>
  </si>
  <si>
    <t>Ein und Austritt laufendes Jahr</t>
  </si>
  <si>
    <t>Eintritt laufendes Jahr</t>
  </si>
  <si>
    <t>Austritt laufendes Jahr</t>
  </si>
  <si>
    <t>JaJa</t>
  </si>
  <si>
    <t>JaNein</t>
  </si>
  <si>
    <t>NeinJa</t>
  </si>
  <si>
    <t>Änderungen per 01.12.2021</t>
  </si>
  <si>
    <t>Krankheit / Unfall</t>
  </si>
  <si>
    <t>Wochenbetrachtung bei Teilarbeitsunfähigkeit</t>
  </si>
  <si>
    <t xml:space="preserve">- Kurze Krankheit bis 5 Kalendertage (wie für Arbeitseinsatz geplant).
- Krankheit &gt; 5 Kalendertage (lineare Gutschrift ab Krankheitsbeginn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spätestens nach 5 Kalendertagen vorzulegen.
</t>
  </si>
  <si>
    <t>- Kurze Abwesenheit bis 5 Kalendertage (wie für Arbeitseinsatz geplant).
- Unfall &gt; 5 Kalendertage (lineare Gutschrift ab Unfallbeginn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nach 3 Kalendertagen vorzulegen.</t>
  </si>
  <si>
    <r>
      <rPr>
        <b/>
        <sz val="10"/>
        <color theme="1"/>
        <rFont val="Frutiger LT Com 55 Roman"/>
        <family val="2"/>
        <scheme val="minor"/>
      </rPr>
      <t>GAV-Bestimmungen</t>
    </r>
    <r>
      <rPr>
        <sz val="10"/>
        <color theme="1"/>
        <rFont val="Frutiger LT Com 55 Roman"/>
        <family val="2"/>
        <scheme val="minor"/>
      </rPr>
      <t xml:space="preserve">
§ 107 Absatz 1 GAV Kürzung des Ferienanspruchs
</t>
    </r>
    <r>
      <rPr>
        <vertAlign val="superscript"/>
        <sz val="10"/>
        <color theme="1"/>
        <rFont val="Frutiger LT Com 55 Roman"/>
        <family val="2"/>
        <scheme val="minor"/>
      </rPr>
      <t>1</t>
    </r>
    <r>
      <rPr>
        <sz val="10"/>
        <color theme="1"/>
        <rFont val="Frutiger LT Com 55 Roman"/>
        <family val="2"/>
        <scheme val="minor"/>
      </rPr>
      <t xml:space="preserve"> Der Ferienanspruch wird verhältnismässig gekürzt, wenn die Arbeit wegen Militär-, Zivil- oder Zivilschutzdienst oder wegen Krankheit oder Unfall länger als drei Monate versäumt wird. Der Minimale Ferienanspruch beträgt drei Wochen.
Die Ferienkürzung ist grundsätzlich erst am Ende des Kalenderjahres bzw. am Ende der Anstellung vorzunehmen. Die Ferienkürzung erfolgt jährlich bezogen auf das Kalenderjahr.</t>
    </r>
  </si>
  <si>
    <t>Änderungen per 01.01.2023</t>
  </si>
  <si>
    <t>mit Beispiel 2 erweitert</t>
  </si>
  <si>
    <t>Total IST</t>
  </si>
  <si>
    <r>
      <t xml:space="preserve">maximale Zeitgutschrift (3 x 6:49 h = </t>
    </r>
    <r>
      <rPr>
        <b/>
        <sz val="10"/>
        <color theme="1"/>
        <rFont val="Frutiger LT Com 55 Roman"/>
        <family val="2"/>
        <scheme val="minor"/>
      </rPr>
      <t>20:27h</t>
    </r>
    <r>
      <rPr>
        <sz val="10"/>
        <color theme="1"/>
        <rFont val="Frutiger LT Com 55 Roman"/>
        <family val="2"/>
        <scheme val="minor"/>
      </rPr>
      <t>)</t>
    </r>
  </si>
  <si>
    <t>Der Vater von Hans Muster (80%-Pensum) stirbt. Hans Muster kümmert sich um die administrativen Aufgaben und um die Bestattung, welche in der Folgewoche am Mittwoch stattfindet. Da sich Hans Muster im Büro aktuell in einer wichtigen Projektphase befindet, verrichtet er zwischendurch Arbeiten oder nimmt an Terminen teil.</t>
  </si>
  <si>
    <t xml:space="preserve">Die Zeitgutschrift erfolgt grundsätzlich linear und beinhaltet höchstens 3 Tage (Todesfälle nach Verwandtschaftsgrad). In diesem Fall können die drei Tage auch stundenweise geltend gemacht werden. Die maximale Zeitgutschrift darf in der Summe 20:27 h (3 x 6:49 h) nicht überschreiten. An den Tagen, an welchen gearbeitet wurde und die Gutschrift weniger als 6:49 h entspricht, kann die Zeitgutschrift auf maximal 8:32 h erfolgen. </t>
  </si>
  <si>
    <t>Betreuungsurlaub</t>
  </si>
  <si>
    <t>- Für Eltern, die wegen der Betreuung eines gesundheitlich schwer beeinträchtigten Kindes, ihre Erwerbstätigkeit unterbrechen oder einschränken müssen.
- Höchstens 14 Wochen.
- Wenn beide Eltern Arbeitnehmende sind je höchstens 7 Wochen. Abweichende Aufteilung ist möglich. Bezug gleichzeitig oder separat.
- 100% Lohn (wie beim Mutterschaftsurlaub und nicht nur EO-Taggeld von 80%). Die Betreuungsentschädigung geht vollumfänglich an den Arbeitgeber.
- Bezug innerhalb einer Rahmenfrist von 18 Monaten (Rahmenfrist beginnt mit dem Tag für den das erste Taggeld bezogen wird).
- Bezug am Stück oder tageweise.</t>
  </si>
  <si>
    <t>114bis</t>
  </si>
  <si>
    <t>Register neu aufgenommen, gemäss SO pin 23-23</t>
  </si>
  <si>
    <t>Ergänzungen, gemäss SO pin 23-23</t>
  </si>
  <si>
    <t>komplette Überarbeitung, gemäss SO pin 23-23</t>
  </si>
  <si>
    <t>die benötigte Zeit, max. 3 Tage effektiv à 8:32 h pro Fall</t>
  </si>
  <si>
    <t>Änderungen per 01.10.2023</t>
  </si>
  <si>
    <t>- Für die notwendige Betreuung von erkrankten oder verunfallten Kindern die benötigte Zeit, jedoch höchstens 3 Tage pro Fall. Der Urlaub kann am Stück oder tageweise oder wenn betrieblich möglich stundenweise bezogen werden.
- Für die notwendige Betreuung von erkrankten oder verunfallten Familienmitgliedern (z.B. Eltern, Ehepartner), der Lebenspartnerin oder des Lebenspartners (sofern seit mind. 5 Jahre im gleichen Haushalt lebend), die benötigte Zeit, jedoch höchstens 3 Tage pro Fall und maximal 10 Tage pro Kalenderjahr. Der Urlaub kann am Stück oder tageweise bezogen wer-den.
- Die notwendige Betreuung ergibt sich dadruch, dass die Betreuung nicht von einem anderen Familienmitglied übernommen werden kann. Zuerst muss eine alternative Betreu-ung gesucht werden (diese Zeit für die Organisation ist ebenfalls unter bei den 3 Tagen anzurechnen). 
- Der Betreuungsgrund darf nicht planbar sein.</t>
  </si>
  <si>
    <t>- Beginnt am Tag der Geburt.
- Unbefristete MA: 112 Kalendertage; Befristete MA: 98 Kalendertage (ab 3. Dienstjahr wie unbefristete MA).
- Für Mütter, deren Neugeborenes während mindestens 2 Wochen im Spital bleiben muss, verlängert sich der Mutterschaftsurlaub um max. 56 Tage (= 8 Wochen), d.h. neu maximal 154 Tage (bisher 98 Tage und Aufschub des Mutterschaftsurlaubes).
- 100% Lohn (nicht nur EO-Taggeld von 80%).</t>
  </si>
  <si>
    <t>Beispiele Buchung im Timetool</t>
  </si>
  <si>
    <t>zu Beispiel 1 (Tagesabsenz - 16 Krankheit)</t>
  </si>
  <si>
    <t>zu Beispiel 2 (Tagesabsenz - 16 Krankheit)</t>
  </si>
  <si>
    <t>Zu Beispiel 4 &amp; 5 (Tagesabsenz 16 für lineare Buchung zum Ausgleich der vertraglichen Sollzeit)</t>
  </si>
  <si>
    <t>zu Beispiel 3 (Stundenweise Absenz - 16 Krankheit auf 4:16 h mutiert, Tagesabsenz - 11 EFFEKTIV: KRANKHEIT ganzer Tag)</t>
  </si>
  <si>
    <t>zu Beispiel 2 (Tagesabsenz - 17 Nichtberufsunfall mit 6:49 h)</t>
  </si>
  <si>
    <t>zu Beispiel 3 (Stundenweise Absenz - 17 Nichtbetr.Unfall auf 4:16 h mutiert, Tagesabsenz - 12 EFFEKTIV: NBU ganzer Tag)</t>
  </si>
  <si>
    <t>Zu Beispiel 4 (Tagesabsenz 17 für lineare Buchung zum Ausgleich der vertraglichen Sollzeit)</t>
  </si>
  <si>
    <t>Zu Beispiel 5 (Stundenweise Absenz 17 Nichtbetriebsunfalls NBU aufziehen und manuell die Dauer korrigieren, damit der jeweilige Tag bei 8:32 ausgeglichen ist. Die wöchentliche effektive Arbeitszeit, welche weniger als 21:20 h (5 * 4:16h) umfasst, gilt als kompensiert und darf nicht vollständig mit Nichtbetriebsunfall NBU auf 42:40 h aufgefüllt werden.</t>
  </si>
  <si>
    <t>Zu Beispiel 6 (Stundenweise Absenz: 16 Krankheit aufziehen und manuell die Dauer korrigieren, damit der jeweilige Tag bei 8:32 ausgeglichen ist. Die wöchentliche effektive Arbeitszeit, welche weniger als 21:20 h (5 * 4:16h) umfasst, gilt als kompensiert und darf nicht vollständig mit Krankheit auf 42:40 h aufgefüllt werden..</t>
  </si>
  <si>
    <t>zu Beispiel 1 (Tagesabsenz - 17 Nichtbetriebsunfall)</t>
  </si>
  <si>
    <t>zu Beispiel 1 (stundenweise Absenz 1m)</t>
  </si>
  <si>
    <t>zu Beispiel 3 (stundenweise Absenz 1m Arztbesuch)</t>
  </si>
  <si>
    <t>Zu Beispiel 1: Tagesabsenz 14: EFFEKTIV: WEITERBILDUNG (immer 4:16 bzw. 
8:32 h)</t>
  </si>
  <si>
    <t>Zu Beispiel 2: Stundenweise Absenz: 42 Weiterbildung --&gt; Zeit mutieren auf 4:16 h</t>
  </si>
  <si>
    <t>Zu Beispiel 3: Stundenweise Absenz: 42 Weiterbildung --&gt; Zeit mutieren auf 8:32 h</t>
  </si>
  <si>
    <t>Hans Muster nimmt an einer Veranstaltung zum Thema Weiterentwicklung von SAP Modul XY teil. Dabei werden verschiedene Neuerungen und Anwendungsmöglichkeiten aufgezeigt. Im Anschluss an die Präsentation findet zudem noch ein Austausch im Rahmen eines Apéros statt. Inkl. Hin- und Rückweg dauert die Veranstaltung 3:15 h.</t>
  </si>
  <si>
    <t>Zu Beispiel 1: Buchung von Dienstlicher Abwesenheit mittels Kommt-Buchung und auswahl der Zeitart. Bei Gehen-Buchung die Zeitart wieder entfernen.</t>
  </si>
  <si>
    <t xml:space="preserve">Die Buchung von Ferien erfolgt immer mit der linearen Gutschrift (01 Ferien). </t>
  </si>
  <si>
    <t>Ferientage können jeweils auch als Halbtage gebucht werden. Dabei kann mit Doppelklick auf Ferien (oben im bild) der Vor- oder Nachmittag ausgewählt werden.</t>
  </si>
  <si>
    <t>Buchung mit Tagesabsenz 21 Vaterschaftsurlaub</t>
  </si>
  <si>
    <t>Buchung mit Tagesabsenz 27 Hochzeit (eigene)</t>
  </si>
  <si>
    <t>Buchung mit Tagesabsenz 28 Hochzeit (Familie)</t>
  </si>
  <si>
    <t>Buchung mit Tagesabsenz 37 Jugend+Sport</t>
  </si>
  <si>
    <t>Buchung mit Tagesabsenz 08 GLEITZEIT KOMPENSATION</t>
  </si>
  <si>
    <t>Montag: Tagesabsenz 22 Militär/Zivilschutzdienst</t>
  </si>
  <si>
    <t>Dienstag: Tagesabsenz 24 Übungen Kurse Feuerwehr</t>
  </si>
  <si>
    <t>Mittwoch: Stundenweise Absenz 25 Ernstfall Feuerwehr</t>
  </si>
  <si>
    <t>Donnerstag: Tagesabsenz 26 Instruktor Rechnf. ZS</t>
  </si>
  <si>
    <t>Freitag: Stundenweise Absenz 23 Erfüllung Bürgerpflichten</t>
  </si>
  <si>
    <t>Beispiel 1 und 2: Buchung mit stundenweiser Absenz: 32 Expertentätigkeit</t>
  </si>
  <si>
    <t>Buchung erfolgt mit Tagesabsenz - 22 Militär/Zivilschutzdienst</t>
  </si>
  <si>
    <t>Buchung erfolgt mit Tagesabsenz - 20 Mutterschaftsurlaub</t>
  </si>
  <si>
    <t>Beispiel 1 und 2: Buchung mit stundenweiser Absenz: 36 Öffentliche Ämter</t>
  </si>
  <si>
    <t>Beispiel 1 und 2: Buchung mit stundenweiser Absenz: 34 Tätigkeiten Personalverbände</t>
  </si>
  <si>
    <t>zu Beispiel 1 und 2 bei effektiver Zeitanrechnung (Stundenweise Absenz - 29 Todesfall)</t>
  </si>
  <si>
    <t>Totesfall nach verwandtschaftsgrad (linear: Tagesabsenz 29 Todesfall)</t>
  </si>
  <si>
    <t>Buchung mit stundenweiser Absenz: 39 Vorsprache Behörden</t>
  </si>
  <si>
    <t>Buchung mit stundenweiser Absenz: 40 Vorstellungsgespräche</t>
  </si>
  <si>
    <t>Buchung mit Tagesabsenz: 30 Wohnungswechsel</t>
  </si>
  <si>
    <t>Beispiele Buchung im Timetool wie Ferien, sofern Kontingent vorhanden ist.</t>
  </si>
  <si>
    <t>Tagesabsenz 03 DIENSTJUBILÄUM</t>
  </si>
  <si>
    <t>Tagesabsenz: 04 BETREUUNGSURLAUB</t>
  </si>
  <si>
    <t>alle Abwesenheitgründe</t>
  </si>
  <si>
    <t>Alle Abwesenheitsgründe wurden mit Beispielen aus dem Zeiterfassungssystem "Timetool" ergänzt.</t>
  </si>
  <si>
    <t>zu Beispiel 1 + 2 (Stundenweise Absenz - 19 Krankheit Familie)</t>
  </si>
  <si>
    <t>Beispiel 1 und 3: Buchung mit stundenweiser Absenz: 31 Beratung Lebensfragen</t>
  </si>
  <si>
    <t>Änderungen per 25.08.2025</t>
  </si>
  <si>
    <t>Grundlage: "Weisung über die Zeitwirtschaft" (Stand: August 2025)</t>
  </si>
  <si>
    <t>Neujahr</t>
  </si>
  <si>
    <t>Berchtoldstag</t>
  </si>
  <si>
    <t>Karfreitag</t>
  </si>
  <si>
    <t>Ostermontag</t>
  </si>
  <si>
    <t>Auffahrt</t>
  </si>
  <si>
    <t>Pfingstmontag</t>
  </si>
  <si>
    <t>Fronleichnam</t>
  </si>
  <si>
    <t>Nationalfeiertag</t>
  </si>
  <si>
    <t>Mariä Himmelfahrt</t>
  </si>
  <si>
    <t>Allerheiligen</t>
  </si>
  <si>
    <t>Weihnachten</t>
  </si>
  <si>
    <t>Stephanstag</t>
  </si>
  <si>
    <t>Silvester (Nachmittag)</t>
  </si>
  <si>
    <t>Tag der Arbeit (Nachmittag)</t>
  </si>
  <si>
    <t>Fasnachts-Dienstag (Nachmittag)</t>
  </si>
  <si>
    <t>Nachmittag (Heiliger Abend)</t>
  </si>
  <si>
    <t>ganzer Tag</t>
  </si>
  <si>
    <t>Feier-/Freitage und Sollzeittabellen</t>
  </si>
  <si>
    <t>Tage</t>
  </si>
  <si>
    <t>Monat</t>
  </si>
  <si>
    <t>Vormittag (Silvester)</t>
  </si>
  <si>
    <t>Version: 20.01.2026</t>
  </si>
  <si>
    <t>Änderungen per 20.01.2026</t>
  </si>
  <si>
    <t>Feier- &amp; Freitage, Sollzeittabellen</t>
  </si>
  <si>
    <t>Integration der bisher separat geführten Feier- &amp; Freitagsliste inkl. Sollzeittabelle</t>
  </si>
  <si>
    <t>Feier- und Freitage</t>
  </si>
  <si>
    <t>Jahr</t>
  </si>
  <si>
    <t>ErsterTagMonat</t>
  </si>
  <si>
    <t>AnzahlTage</t>
  </si>
  <si>
    <t>NettoArbeitstage</t>
  </si>
  <si>
    <t>Feiertage</t>
  </si>
  <si>
    <t>ohneVH</t>
  </si>
  <si>
    <t>Vorholtage</t>
  </si>
  <si>
    <t>mitVH</t>
  </si>
  <si>
    <t>Feier/Freitage</t>
  </si>
  <si>
    <t>Art</t>
  </si>
  <si>
    <t>fix</t>
  </si>
  <si>
    <t>variabel</t>
  </si>
  <si>
    <t>Wochentag</t>
  </si>
  <si>
    <t>Vorholtage Monat</t>
  </si>
  <si>
    <t>Vorholtage Anzahl</t>
  </si>
  <si>
    <t>Feiertage Anzahl</t>
  </si>
  <si>
    <t>Feiertage Monat</t>
  </si>
  <si>
    <t>Bitte Jahr auswählen</t>
  </si>
  <si>
    <t>Auswahl Jahr</t>
  </si>
  <si>
    <t>Bitte Sollzeit auswählen</t>
  </si>
  <si>
    <t>Auswahl Sollzeiten</t>
  </si>
  <si>
    <t>mit</t>
  </si>
  <si>
    <t>ohne</t>
  </si>
  <si>
    <t>Vorholzeit</t>
  </si>
  <si>
    <t>Berechnung Ostern</t>
  </si>
  <si>
    <t>Beispiele Buchung im Timetool wie Kompensation Gleitzeitsaldo</t>
  </si>
  <si>
    <t>Basis: Auf Minute gerundete Tagessollzeit</t>
  </si>
  <si>
    <t>Eigene Hochzeit, 5 bezahlter Urlaub. Bezug in der Regel im gleichen Kalenderjahr.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</si>
</sst>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h]:mm"/>
    <numFmt numFmtId="165" formatCode="0.0000"/>
    <numFmt numFmtId="166" formatCode="&quot;=&quot;\ [h]:mm"/>
    <numFmt numFmtId="167" formatCode="&quot;= -&quot;[h]:mm"/>
    <numFmt numFmtId="168" formatCode="[h]:mm\ &quot;(mit Vorholzeit)&quot;"/>
    <numFmt numFmtId="169" formatCode="[h]:mm\ &quot;(ohne Vorholzeit)&quot;"/>
    <numFmt numFmtId="170" formatCode="0&quot; Tage&quot;"/>
    <numFmt numFmtId="171" formatCode="0.0&quot; Tage&quot;"/>
    <numFmt numFmtId="172" formatCode="&quot;Ø Arbeitsunfähigkeit&quot;\ 0.00%"/>
    <numFmt numFmtId="173" formatCode="&quot;, bei &quot;0&quot;%&quot;"/>
    <numFmt numFmtId="174" formatCode="0&quot; Wochen&quot;"/>
    <numFmt numFmtId="175" formatCode="[$-807]ddd\,\ d/\ mmmm\ yyyy;@"/>
    <numFmt numFmtId="176" formatCode="0.0"/>
    <numFmt numFmtId="177" formatCode="0.00&quot; Tage&quot;"/>
    <numFmt numFmtId="178" formatCode="[$-F800]dddd\,\ mmmm\ dd\,\ yyyy"/>
    <numFmt numFmtId="179" formatCode="&quot;Vorholtage&quot;\ General"/>
    <numFmt numFmtId="180" formatCode="dddd"/>
    <numFmt numFmtId="181" formatCode="&quot;Feier-/Freitage&quot;\ General\ &quot;(exkl. lokale Patroziniumsfeste)&quot;"/>
    <numFmt numFmtId="182" formatCode="&quot;Anzahl Vorholtage&quot;\ General"/>
    <numFmt numFmtId="183" formatCode="mmmm"/>
    <numFmt numFmtId="184" formatCode="&quot;Anzahl Feier-/Freitage&quot;\ General"/>
    <numFmt numFmtId="185" formatCode="&quot;Feier-/Freitage&quot;\ General\ &quot;(ohne lokale Patroziniumsfeste)&quot;"/>
  </numFmts>
  <fonts count="43" x14ac:knownFonts="1">
    <font>
      <sz val="11"/>
      <color theme="1"/>
      <name val="Frutiger LT Com 55 Roman"/>
      <family val="2"/>
      <scheme val="minor"/>
    </font>
    <font>
      <sz val="10"/>
      <color theme="1"/>
      <name val="Frutiger LT Com 55 Roman"/>
      <family val="2"/>
      <scheme val="minor"/>
    </font>
    <font>
      <sz val="11"/>
      <color theme="1"/>
      <name val="Frutiger LT Com 55 Roman"/>
      <family val="2"/>
      <scheme val="minor"/>
    </font>
    <font>
      <b/>
      <sz val="10"/>
      <color theme="1"/>
      <name val="Frutiger LT Com 55 Roman"/>
      <family val="2"/>
      <scheme val="minor"/>
    </font>
    <font>
      <b/>
      <sz val="16"/>
      <color theme="1"/>
      <name val="Frutiger LT Com 55 Roman"/>
      <family val="2"/>
      <scheme val="minor"/>
    </font>
    <font>
      <sz val="14"/>
      <color theme="1"/>
      <name val="Frutiger LT Com 55 Roman"/>
      <family val="2"/>
      <scheme val="minor"/>
    </font>
    <font>
      <sz val="10"/>
      <name val="Frutiger LT Com 55 Roman"/>
      <family val="2"/>
      <scheme val="minor"/>
    </font>
    <font>
      <b/>
      <i/>
      <sz val="10"/>
      <color rgb="FFFF0000"/>
      <name val="Frutiger LT Com 55 Roman"/>
      <family val="2"/>
      <scheme val="minor"/>
    </font>
    <font>
      <sz val="10"/>
      <color rgb="FFFF0000"/>
      <name val="Frutiger LT Com 55 Roman"/>
      <family val="2"/>
      <scheme val="minor"/>
    </font>
    <font>
      <sz val="12"/>
      <name val="Frutiger LT Com 55 Roman"/>
      <family val="2"/>
      <scheme val="minor"/>
    </font>
    <font>
      <u/>
      <sz val="11"/>
      <color theme="10"/>
      <name val="Frutiger LT Com 55 Roman"/>
      <family val="2"/>
      <scheme val="minor"/>
    </font>
    <font>
      <u/>
      <sz val="10"/>
      <color theme="1"/>
      <name val="Frutiger LT Com 55 Roman"/>
      <family val="2"/>
      <scheme val="minor"/>
    </font>
    <font>
      <b/>
      <sz val="9"/>
      <color indexed="81"/>
      <name val="Tahoma"/>
      <family val="2"/>
    </font>
    <font>
      <b/>
      <sz val="10"/>
      <color rgb="FFFF0000"/>
      <name val="Frutiger LT Com 55 Roman"/>
      <family val="2"/>
      <scheme val="minor"/>
    </font>
    <font>
      <u/>
      <sz val="10"/>
      <name val="Frutiger LT Com 55 Roman"/>
      <family val="2"/>
      <scheme val="minor"/>
    </font>
    <font>
      <sz val="10"/>
      <color theme="0" tint="-4.9989318521683403E-2"/>
      <name val="Frutiger LT Com 55 Roman"/>
      <family val="2"/>
      <scheme val="minor"/>
    </font>
    <font>
      <sz val="12"/>
      <color theme="1"/>
      <name val="Frutiger LT Com 55 Roman"/>
      <family val="2"/>
      <scheme val="minor"/>
    </font>
    <font>
      <b/>
      <sz val="10"/>
      <name val="Frutiger LT Com 55 Roman"/>
      <family val="2"/>
      <scheme val="minor"/>
    </font>
    <font>
      <i/>
      <sz val="11"/>
      <color theme="1"/>
      <name val="Frutiger LT Com 55 Roman"/>
      <family val="2"/>
      <scheme val="minor"/>
    </font>
    <font>
      <b/>
      <u/>
      <sz val="10"/>
      <name val="Frutiger LT Com 55 Roman"/>
      <family val="2"/>
      <scheme val="minor"/>
    </font>
    <font>
      <b/>
      <i/>
      <sz val="10"/>
      <color theme="1"/>
      <name val="Frutiger LT Com 55 Roman"/>
      <family val="2"/>
      <scheme val="minor"/>
    </font>
    <font>
      <sz val="11"/>
      <name val="Frutiger LT Com 55 Roman"/>
      <family val="2"/>
      <scheme val="minor"/>
    </font>
    <font>
      <b/>
      <sz val="11"/>
      <color theme="1"/>
      <name val="Frutiger LT Com 55 Roman"/>
      <family val="2"/>
      <scheme val="minor"/>
    </font>
    <font>
      <sz val="9"/>
      <color theme="1"/>
      <name val="Frutiger LT Com 55 Roman"/>
      <family val="2"/>
      <scheme val="minor"/>
    </font>
    <font>
      <vertAlign val="superscript"/>
      <sz val="10"/>
      <color theme="1"/>
      <name val="Frutiger LT Com 55 Roman"/>
      <family val="2"/>
      <scheme val="minor"/>
    </font>
    <font>
      <b/>
      <sz val="12"/>
      <name val="Frutiger LT Com 55 Roman"/>
      <family val="2"/>
      <scheme val="minor"/>
    </font>
    <font>
      <b/>
      <sz val="12"/>
      <color theme="1"/>
      <name val="Frutiger LT Com 55 Roman"/>
      <family val="2"/>
      <scheme val="minor"/>
    </font>
    <font>
      <i/>
      <sz val="10"/>
      <color theme="1"/>
      <name val="Frutiger LT Com 55 Roman"/>
      <family val="2"/>
      <scheme val="minor"/>
    </font>
    <font>
      <sz val="9"/>
      <color indexed="81"/>
      <name val="Tahoma"/>
      <family val="2"/>
    </font>
    <font>
      <i/>
      <sz val="8"/>
      <color theme="1"/>
      <name val="Frutiger LT Com 55 Roman"/>
      <family val="2"/>
      <scheme val="minor"/>
    </font>
    <font>
      <sz val="11"/>
      <color rgb="FFFF0000"/>
      <name val="Frutiger LT Com 55 Roman"/>
      <family val="2"/>
      <scheme val="minor"/>
    </font>
    <font>
      <sz val="10"/>
      <color theme="4" tint="0.79998168889431442"/>
      <name val="Frutiger LT Com 55 Roman"/>
      <family val="2"/>
      <scheme val="minor"/>
    </font>
    <font>
      <b/>
      <sz val="16"/>
      <name val="Frutiger LT Com 55 Roman"/>
      <family val="2"/>
      <scheme val="minor"/>
    </font>
    <font>
      <sz val="14"/>
      <name val="Frutiger LT Com 55 Roman"/>
      <family val="2"/>
      <scheme val="minor"/>
    </font>
    <font>
      <i/>
      <sz val="10"/>
      <name val="Frutiger LT Com 55 Roman"/>
      <family val="2"/>
      <scheme val="minor"/>
    </font>
    <font>
      <b/>
      <i/>
      <sz val="10"/>
      <name val="Frutiger LT Com 55 Roman"/>
      <family val="2"/>
      <scheme val="minor"/>
    </font>
    <font>
      <sz val="9"/>
      <name val="Frutiger LT Com 55 Roman"/>
      <family val="2"/>
      <scheme val="minor"/>
    </font>
    <font>
      <sz val="10"/>
      <color theme="5" tint="-0.249977111117893"/>
      <name val="Frutiger LT Com 55 Roman"/>
      <family val="2"/>
      <scheme val="minor"/>
    </font>
    <font>
      <sz val="11"/>
      <color rgb="FF0070C0"/>
      <name val="Frutiger LT Com 55 Roman"/>
      <family val="2"/>
      <scheme val="minor"/>
    </font>
    <font>
      <i/>
      <sz val="8"/>
      <name val="Frutiger LT Com 55 Roman"/>
      <family val="2"/>
      <scheme val="minor"/>
    </font>
    <font>
      <sz val="11"/>
      <color theme="0"/>
      <name val="Frutiger LT Com 55 Roman"/>
      <family val="2"/>
      <scheme val="minor"/>
    </font>
    <font>
      <b/>
      <u/>
      <sz val="10"/>
      <color theme="1"/>
      <name val="Frutiger LT Com 55 Roman"/>
      <family val="2"/>
      <scheme val="minor"/>
    </font>
    <font>
      <sz val="8"/>
      <name val="Frutiger LT Com 55 Roman"/>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3" tint="0.599963377788628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theme="0" tint="-0.34998626667073579"/>
      </top>
      <bottom/>
      <diagonal/>
    </border>
    <border>
      <left style="thin">
        <color theme="6" tint="-0.24994659260841701"/>
      </left>
      <right/>
      <top/>
      <bottom/>
      <diagonal/>
    </border>
    <border>
      <left/>
      <right style="thin">
        <color theme="6" tint="-0.24994659260841701"/>
      </right>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right style="thin">
        <color theme="4" tint="-0.24994659260841701"/>
      </right>
      <top/>
      <bottom/>
      <diagonal/>
    </border>
    <border>
      <left/>
      <right style="thin">
        <color theme="4" tint="-0.24994659260841701"/>
      </right>
      <top/>
      <bottom style="thin">
        <color theme="6" tint="-0.24994659260841701"/>
      </bottom>
      <diagonal/>
    </border>
    <border>
      <left style="thin">
        <color theme="6"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top/>
      <bottom style="medium">
        <color auto="1"/>
      </bottom>
      <diagonal/>
    </border>
    <border>
      <left/>
      <right/>
      <top style="medium">
        <color auto="1"/>
      </top>
      <bottom style="thin">
        <color auto="1"/>
      </bottom>
      <diagonal/>
    </border>
  </borders>
  <cellStyleXfs count="3">
    <xf numFmtId="0" fontId="0" fillId="0" borderId="0"/>
    <xf numFmtId="9" fontId="2" fillId="0" borderId="0" applyFont="0" applyFill="0" applyBorder="0" applyAlignment="0" applyProtection="0"/>
    <xf numFmtId="0" fontId="10" fillId="0" borderId="0" applyNumberFormat="0" applyFill="0" applyBorder="0" applyAlignment="0" applyProtection="0"/>
  </cellStyleXfs>
  <cellXfs count="629">
    <xf numFmtId="0" fontId="0" fillId="0" borderId="0" xfId="0"/>
    <xf numFmtId="0" fontId="0" fillId="0" borderId="1" xfId="0" applyBorder="1"/>
    <xf numFmtId="9" fontId="0" fillId="0" borderId="1" xfId="0" applyNumberFormat="1" applyBorder="1"/>
    <xf numFmtId="0" fontId="1" fillId="0" borderId="1" xfId="0" applyFont="1" applyBorder="1" applyAlignment="1">
      <alignment vertical="top" wrapText="1"/>
    </xf>
    <xf numFmtId="0" fontId="1" fillId="0" borderId="1" xfId="0" applyFont="1" applyBorder="1" applyAlignment="1">
      <alignment horizontal="left" vertical="top" wrapText="1"/>
    </xf>
    <xf numFmtId="0" fontId="18" fillId="0" borderId="0" xfId="0" applyFont="1"/>
    <xf numFmtId="0" fontId="1" fillId="0" borderId="1" xfId="0" quotePrefix="1" applyFont="1" applyBorder="1" applyAlignment="1">
      <alignment vertical="top" wrapText="1"/>
    </xf>
    <xf numFmtId="0" fontId="6" fillId="0" borderId="1" xfId="0" applyFont="1" applyBorder="1" applyAlignment="1">
      <alignment horizontal="left" vertical="top" wrapText="1"/>
    </xf>
    <xf numFmtId="0" fontId="1" fillId="0" borderId="1" xfId="0" applyFont="1" applyBorder="1" applyAlignment="1">
      <alignment horizontal="center" vertical="top" wrapText="1"/>
    </xf>
    <xf numFmtId="0" fontId="1" fillId="0" borderId="1" xfId="0" quotePrefix="1" applyFont="1" applyBorder="1" applyAlignment="1">
      <alignment horizontal="left" vertical="top" wrapText="1"/>
    </xf>
    <xf numFmtId="0" fontId="3" fillId="0" borderId="1" xfId="0" applyFont="1" applyBorder="1" applyAlignment="1">
      <alignment wrapText="1"/>
    </xf>
    <xf numFmtId="0" fontId="1" fillId="0" borderId="1" xfId="0" applyFont="1" applyBorder="1" applyAlignment="1">
      <alignment wrapText="1"/>
    </xf>
    <xf numFmtId="0" fontId="1" fillId="0" borderId="1" xfId="0" quotePrefix="1" applyFont="1" applyBorder="1" applyAlignment="1">
      <alignment wrapText="1"/>
    </xf>
    <xf numFmtId="0" fontId="1" fillId="6" borderId="1" xfId="0" quotePrefix="1" applyFont="1" applyFill="1" applyBorder="1" applyAlignment="1">
      <alignment vertical="top" wrapText="1"/>
    </xf>
    <xf numFmtId="0" fontId="0" fillId="4" borderId="0" xfId="0" applyFill="1" applyAlignment="1">
      <alignment vertical="center"/>
    </xf>
    <xf numFmtId="0" fontId="1" fillId="0" borderId="0" xfId="0" applyFont="1"/>
    <xf numFmtId="0" fontId="6" fillId="0" borderId="0" xfId="0" applyFont="1"/>
    <xf numFmtId="0" fontId="8" fillId="0" borderId="0" xfId="0" applyFont="1"/>
    <xf numFmtId="0" fontId="4" fillId="0" borderId="0" xfId="0" applyFont="1"/>
    <xf numFmtId="0" fontId="5" fillId="0" borderId="0" xfId="0" quotePrefix="1" applyFont="1"/>
    <xf numFmtId="0" fontId="1" fillId="0" borderId="0" xfId="0" applyFont="1" applyAlignment="1">
      <alignment vertical="center"/>
    </xf>
    <xf numFmtId="168" fontId="0" fillId="0" borderId="0" xfId="0" applyNumberFormat="1"/>
    <xf numFmtId="169" fontId="0" fillId="0" borderId="0" xfId="0" applyNumberFormat="1"/>
    <xf numFmtId="164" fontId="17" fillId="11" borderId="0" xfId="0" applyNumberFormat="1" applyFont="1" applyFill="1" applyAlignment="1">
      <alignment vertical="center"/>
    </xf>
    <xf numFmtId="0" fontId="1" fillId="11" borderId="0" xfId="0" applyFont="1" applyFill="1"/>
    <xf numFmtId="0" fontId="26" fillId="11" borderId="0" xfId="0" applyFont="1" applyFill="1"/>
    <xf numFmtId="0" fontId="0" fillId="11" borderId="5" xfId="0" applyFill="1" applyBorder="1"/>
    <xf numFmtId="0" fontId="0" fillId="11" borderId="8" xfId="0" applyFill="1" applyBorder="1"/>
    <xf numFmtId="0" fontId="0" fillId="11" borderId="9" xfId="0" applyFill="1" applyBorder="1"/>
    <xf numFmtId="0" fontId="0" fillId="11" borderId="4" xfId="0" applyFill="1" applyBorder="1"/>
    <xf numFmtId="0" fontId="0" fillId="5" borderId="5" xfId="0" applyFill="1" applyBorder="1" applyAlignment="1">
      <alignment horizontal="left" vertical="top"/>
    </xf>
    <xf numFmtId="0" fontId="0" fillId="5" borderId="8" xfId="0" applyFill="1" applyBorder="1" applyAlignment="1">
      <alignment horizontal="left" vertical="top"/>
    </xf>
    <xf numFmtId="0" fontId="0" fillId="5" borderId="9" xfId="0" applyFill="1" applyBorder="1" applyAlignment="1">
      <alignment horizontal="left" vertical="top"/>
    </xf>
    <xf numFmtId="0" fontId="0" fillId="11" borderId="3" xfId="0" applyFill="1" applyBorder="1"/>
    <xf numFmtId="0" fontId="0" fillId="5" borderId="4" xfId="0" applyFill="1" applyBorder="1" applyAlignment="1">
      <alignment horizontal="left" vertical="top"/>
    </xf>
    <xf numFmtId="0" fontId="0" fillId="5" borderId="3" xfId="0" applyFill="1" applyBorder="1" applyAlignment="1">
      <alignment horizontal="left" vertical="top"/>
    </xf>
    <xf numFmtId="0" fontId="0" fillId="5" borderId="6" xfId="0" applyFill="1" applyBorder="1" applyAlignment="1">
      <alignment horizontal="left" vertical="top"/>
    </xf>
    <xf numFmtId="0" fontId="0" fillId="5" borderId="11" xfId="0" applyFill="1" applyBorder="1" applyAlignment="1">
      <alignment horizontal="left" vertical="top"/>
    </xf>
    <xf numFmtId="0" fontId="0" fillId="5" borderId="10" xfId="0" applyFill="1" applyBorder="1" applyAlignment="1">
      <alignment horizontal="left" vertical="top"/>
    </xf>
    <xf numFmtId="0" fontId="0" fillId="0" borderId="0" xfId="0" applyAlignment="1">
      <alignment vertical="center"/>
    </xf>
    <xf numFmtId="0" fontId="0" fillId="11" borderId="4" xfId="0" applyFill="1" applyBorder="1" applyAlignment="1">
      <alignment vertical="center"/>
    </xf>
    <xf numFmtId="0" fontId="0" fillId="11" borderId="3" xfId="0" applyFill="1" applyBorder="1" applyAlignment="1">
      <alignment vertical="center"/>
    </xf>
    <xf numFmtId="0" fontId="23" fillId="0" borderId="0" xfId="0" applyFont="1" applyAlignment="1">
      <alignment vertical="center"/>
    </xf>
    <xf numFmtId="0" fontId="22" fillId="0" borderId="2" xfId="0" applyFont="1" applyBorder="1" applyAlignment="1">
      <alignment vertical="center"/>
    </xf>
    <xf numFmtId="0" fontId="22" fillId="0" borderId="12" xfId="0" applyFont="1" applyBorder="1" applyAlignment="1">
      <alignment vertical="center"/>
    </xf>
    <xf numFmtId="0" fontId="0" fillId="11" borderId="6" xfId="0" applyFill="1" applyBorder="1"/>
    <xf numFmtId="0" fontId="0" fillId="11" borderId="11" xfId="0" applyFill="1" applyBorder="1"/>
    <xf numFmtId="0" fontId="0" fillId="11" borderId="10" xfId="0" applyFill="1" applyBorder="1"/>
    <xf numFmtId="0" fontId="1" fillId="11" borderId="5" xfId="0" applyFont="1" applyFill="1" applyBorder="1"/>
    <xf numFmtId="0" fontId="1" fillId="11" borderId="8" xfId="0" applyFont="1" applyFill="1" applyBorder="1"/>
    <xf numFmtId="0" fontId="5" fillId="11" borderId="8" xfId="0" quotePrefix="1" applyFont="1" applyFill="1" applyBorder="1"/>
    <xf numFmtId="0" fontId="1" fillId="11" borderId="9" xfId="0" applyFont="1" applyFill="1" applyBorder="1"/>
    <xf numFmtId="0" fontId="0" fillId="5" borderId="5" xfId="0" applyFill="1" applyBorder="1"/>
    <xf numFmtId="0" fontId="0" fillId="5" borderId="9" xfId="0" applyFill="1" applyBorder="1"/>
    <xf numFmtId="0" fontId="0" fillId="5" borderId="4" xfId="0" applyFill="1" applyBorder="1"/>
    <xf numFmtId="0" fontId="0" fillId="5" borderId="3" xfId="0" applyFill="1" applyBorder="1"/>
    <xf numFmtId="0" fontId="0" fillId="5" borderId="6" xfId="0" applyFill="1" applyBorder="1"/>
    <xf numFmtId="0" fontId="0" fillId="5" borderId="10" xfId="0" applyFill="1" applyBorder="1"/>
    <xf numFmtId="0" fontId="22" fillId="0" borderId="0" xfId="0" applyFont="1"/>
    <xf numFmtId="171" fontId="22" fillId="0" borderId="0" xfId="0" applyNumberFormat="1" applyFont="1" applyAlignment="1">
      <alignment horizontal="center"/>
    </xf>
    <xf numFmtId="0" fontId="1" fillId="10" borderId="5" xfId="0" applyFont="1" applyFill="1" applyBorder="1"/>
    <xf numFmtId="0" fontId="1" fillId="10" borderId="8" xfId="0" applyFont="1" applyFill="1" applyBorder="1"/>
    <xf numFmtId="0" fontId="1" fillId="10" borderId="9" xfId="0" applyFont="1" applyFill="1" applyBorder="1"/>
    <xf numFmtId="0" fontId="1" fillId="10" borderId="4" xfId="0" applyFont="1" applyFill="1" applyBorder="1"/>
    <xf numFmtId="0" fontId="1" fillId="10" borderId="3" xfId="0" applyFont="1" applyFill="1" applyBorder="1"/>
    <xf numFmtId="0" fontId="6" fillId="11" borderId="0" xfId="0" applyFont="1" applyFill="1" applyAlignment="1">
      <alignment horizontal="left" vertical="center"/>
    </xf>
    <xf numFmtId="0" fontId="1" fillId="11" borderId="0" xfId="0" applyFont="1" applyFill="1" applyAlignment="1">
      <alignment horizontal="left"/>
    </xf>
    <xf numFmtId="0" fontId="1" fillId="11" borderId="0" xfId="0" applyFont="1" applyFill="1" applyAlignment="1">
      <alignment horizontal="left" vertical="center"/>
    </xf>
    <xf numFmtId="164" fontId="13" fillId="11" borderId="0" xfId="0" applyNumberFormat="1" applyFont="1" applyFill="1" applyAlignment="1">
      <alignment horizontal="center" vertical="center"/>
    </xf>
    <xf numFmtId="164" fontId="1" fillId="11" borderId="0" xfId="0" applyNumberFormat="1" applyFont="1" applyFill="1" applyAlignment="1">
      <alignment horizontal="center" vertical="center"/>
    </xf>
    <xf numFmtId="0" fontId="3" fillId="11" borderId="0" xfId="0" applyFont="1" applyFill="1"/>
    <xf numFmtId="0" fontId="1" fillId="10" borderId="6" xfId="0" applyFont="1" applyFill="1" applyBorder="1"/>
    <xf numFmtId="0" fontId="1" fillId="10" borderId="11" xfId="0" applyFont="1" applyFill="1" applyBorder="1"/>
    <xf numFmtId="0" fontId="1" fillId="10" borderId="10" xfId="0" applyFont="1" applyFill="1" applyBorder="1"/>
    <xf numFmtId="0" fontId="1" fillId="0" borderId="12" xfId="0" applyFont="1" applyBorder="1"/>
    <xf numFmtId="0" fontId="1" fillId="0" borderId="8" xfId="0" applyFont="1" applyBorder="1"/>
    <xf numFmtId="0" fontId="25" fillId="11" borderId="0" xfId="0" applyFont="1" applyFill="1"/>
    <xf numFmtId="0" fontId="15" fillId="11" borderId="0" xfId="0" applyFont="1" applyFill="1"/>
    <xf numFmtId="0" fontId="1" fillId="11" borderId="0" xfId="0" applyFont="1" applyFill="1" applyAlignment="1">
      <alignment horizontal="center" vertical="center"/>
    </xf>
    <xf numFmtId="0" fontId="1" fillId="11" borderId="0" xfId="0" applyFont="1" applyFill="1" applyAlignment="1">
      <alignment vertical="center"/>
    </xf>
    <xf numFmtId="166" fontId="1" fillId="11" borderId="0" xfId="0" applyNumberFormat="1" applyFont="1" applyFill="1" applyAlignment="1">
      <alignment horizontal="center" vertical="center"/>
    </xf>
    <xf numFmtId="0" fontId="1" fillId="10" borderId="0" xfId="0" applyFont="1" applyFill="1"/>
    <xf numFmtId="2" fontId="31" fillId="11" borderId="0" xfId="0" applyNumberFormat="1" applyFont="1" applyFill="1"/>
    <xf numFmtId="0" fontId="31" fillId="11" borderId="0" xfId="0" applyFont="1" applyFill="1"/>
    <xf numFmtId="0" fontId="0" fillId="0" borderId="0" xfId="0" applyAlignment="1">
      <alignment horizontal="center"/>
    </xf>
    <xf numFmtId="0" fontId="1" fillId="11" borderId="0" xfId="0" applyFont="1" applyFill="1" applyAlignment="1">
      <alignment horizontal="right" vertical="center"/>
    </xf>
    <xf numFmtId="0" fontId="1" fillId="0" borderId="0" xfId="0" applyFont="1" applyAlignment="1">
      <alignment horizontal="left" vertical="center"/>
    </xf>
    <xf numFmtId="0" fontId="30" fillId="0" borderId="0" xfId="0" applyFont="1"/>
    <xf numFmtId="0" fontId="21" fillId="0" borderId="0" xfId="0" applyFont="1"/>
    <xf numFmtId="0" fontId="8" fillId="0" borderId="0" xfId="0" quotePrefix="1" applyFont="1"/>
    <xf numFmtId="0" fontId="3" fillId="0" borderId="0" xfId="0" applyFont="1"/>
    <xf numFmtId="0" fontId="3" fillId="2" borderId="2" xfId="0" applyFont="1" applyFill="1" applyBorder="1"/>
    <xf numFmtId="0" fontId="3" fillId="2" borderId="12" xfId="0" applyFont="1" applyFill="1" applyBorder="1"/>
    <xf numFmtId="171" fontId="0" fillId="0" borderId="0" xfId="0" applyNumberFormat="1"/>
    <xf numFmtId="0" fontId="30" fillId="0" borderId="0" xfId="0" applyFont="1" applyAlignment="1">
      <alignment vertical="top" wrapText="1"/>
    </xf>
    <xf numFmtId="0" fontId="0" fillId="0" borderId="0" xfId="0" applyAlignment="1">
      <alignment vertical="top" wrapText="1"/>
    </xf>
    <xf numFmtId="0" fontId="40" fillId="0" borderId="0" xfId="0" applyFont="1"/>
    <xf numFmtId="0" fontId="30" fillId="0" borderId="0" xfId="0" applyFont="1" applyAlignment="1">
      <alignment vertical="center"/>
    </xf>
    <xf numFmtId="0" fontId="40" fillId="0" borderId="0" xfId="0" applyFont="1" applyAlignment="1">
      <alignment vertical="center"/>
    </xf>
    <xf numFmtId="14" fontId="0" fillId="0" borderId="0" xfId="0" applyNumberFormat="1"/>
    <xf numFmtId="0" fontId="8" fillId="11" borderId="0" xfId="0" applyFont="1" applyFill="1"/>
    <xf numFmtId="0" fontId="8" fillId="11" borderId="4" xfId="0" applyFont="1" applyFill="1" applyBorder="1"/>
    <xf numFmtId="14" fontId="30" fillId="0" borderId="0" xfId="0" applyNumberFormat="1" applyFont="1"/>
    <xf numFmtId="0" fontId="40" fillId="0" borderId="0" xfId="0" applyFont="1" applyAlignment="1">
      <alignment vertical="top" wrapText="1"/>
    </xf>
    <xf numFmtId="0" fontId="40" fillId="0" borderId="0" xfId="0" quotePrefix="1" applyFont="1"/>
    <xf numFmtId="0" fontId="6" fillId="11" borderId="0" xfId="0" applyFont="1" applyFill="1"/>
    <xf numFmtId="0" fontId="6" fillId="10" borderId="4" xfId="0" applyFont="1" applyFill="1" applyBorder="1"/>
    <xf numFmtId="0" fontId="6" fillId="11" borderId="4" xfId="0" applyFont="1" applyFill="1" applyBorder="1"/>
    <xf numFmtId="0" fontId="6" fillId="10" borderId="3" xfId="0" applyFont="1" applyFill="1" applyBorder="1"/>
    <xf numFmtId="0" fontId="6" fillId="10" borderId="0" xfId="0" applyFont="1" applyFill="1"/>
    <xf numFmtId="0" fontId="21" fillId="0" borderId="0" xfId="0" applyFont="1" applyAlignment="1">
      <alignment vertical="center"/>
    </xf>
    <xf numFmtId="14" fontId="1" fillId="0" borderId="0" xfId="0" applyNumberFormat="1" applyFont="1"/>
    <xf numFmtId="0" fontId="1" fillId="0" borderId="0" xfId="0" applyFont="1" applyAlignment="1">
      <alignment horizontal="right"/>
    </xf>
    <xf numFmtId="14" fontId="1" fillId="0" borderId="0" xfId="0" applyNumberFormat="1" applyFont="1" applyAlignment="1">
      <alignment horizontal="right"/>
    </xf>
    <xf numFmtId="180" fontId="1" fillId="0" borderId="0" xfId="0" applyNumberFormat="1" applyFont="1"/>
    <xf numFmtId="14" fontId="3" fillId="0" borderId="0" xfId="0" applyNumberFormat="1" applyFont="1" applyAlignment="1">
      <alignment horizontal="right"/>
    </xf>
    <xf numFmtId="0" fontId="1" fillId="0" borderId="0" xfId="0" applyFont="1" applyProtection="1">
      <protection hidden="1"/>
    </xf>
    <xf numFmtId="0" fontId="4" fillId="0" borderId="0" xfId="0" applyFont="1" applyProtection="1">
      <protection hidden="1"/>
    </xf>
    <xf numFmtId="0" fontId="5" fillId="0" borderId="0" xfId="0" quotePrefix="1" applyFont="1" applyProtection="1">
      <protection hidden="1"/>
    </xf>
    <xf numFmtId="0" fontId="1" fillId="10" borderId="5" xfId="0" applyFont="1" applyFill="1" applyBorder="1" applyProtection="1">
      <protection hidden="1"/>
    </xf>
    <xf numFmtId="0" fontId="1" fillId="10" borderId="8" xfId="0" applyFont="1" applyFill="1" applyBorder="1" applyProtection="1">
      <protection hidden="1"/>
    </xf>
    <xf numFmtId="0" fontId="1" fillId="10" borderId="9" xfId="0" applyFont="1" applyFill="1" applyBorder="1" applyProtection="1">
      <protection hidden="1"/>
    </xf>
    <xf numFmtId="0" fontId="1" fillId="10" borderId="4" xfId="0" applyFont="1" applyFill="1" applyBorder="1" applyProtection="1">
      <protection hidden="1"/>
    </xf>
    <xf numFmtId="0" fontId="1" fillId="11" borderId="0" xfId="0" applyFont="1" applyFill="1" applyProtection="1">
      <protection hidden="1"/>
    </xf>
    <xf numFmtId="181" fontId="26" fillId="11" borderId="0" xfId="0" applyNumberFormat="1" applyFont="1" applyFill="1" applyAlignment="1" applyProtection="1">
      <alignment horizontal="left" vertical="center"/>
      <protection hidden="1"/>
    </xf>
    <xf numFmtId="0" fontId="1" fillId="10" borderId="3" xfId="0" applyFont="1" applyFill="1" applyBorder="1" applyProtection="1">
      <protection hidden="1"/>
    </xf>
    <xf numFmtId="164" fontId="17" fillId="11" borderId="0" xfId="0" applyNumberFormat="1" applyFont="1" applyFill="1" applyAlignment="1" applyProtection="1">
      <alignment vertical="center"/>
      <protection hidden="1"/>
    </xf>
    <xf numFmtId="180" fontId="1" fillId="11" borderId="0" xfId="0" applyNumberFormat="1" applyFont="1" applyFill="1" applyAlignment="1" applyProtection="1">
      <alignment horizontal="left" vertical="center"/>
      <protection hidden="1"/>
    </xf>
    <xf numFmtId="14" fontId="1" fillId="11" borderId="0" xfId="0" applyNumberFormat="1" applyFont="1" applyFill="1" applyAlignment="1" applyProtection="1">
      <alignment horizontal="center" vertical="center"/>
      <protection hidden="1"/>
    </xf>
    <xf numFmtId="14" fontId="1" fillId="11" borderId="0" xfId="0" applyNumberFormat="1" applyFont="1" applyFill="1" applyAlignment="1" applyProtection="1">
      <alignment vertical="center"/>
      <protection hidden="1"/>
    </xf>
    <xf numFmtId="0" fontId="1" fillId="11" borderId="0" xfId="0" applyFont="1" applyFill="1" applyAlignment="1" applyProtection="1">
      <alignment vertical="center"/>
      <protection hidden="1"/>
    </xf>
    <xf numFmtId="0" fontId="8" fillId="11" borderId="0" xfId="0" applyFont="1" applyFill="1" applyProtection="1">
      <protection hidden="1"/>
    </xf>
    <xf numFmtId="14" fontId="13" fillId="11" borderId="0" xfId="0" applyNumberFormat="1" applyFont="1" applyFill="1" applyAlignment="1" applyProtection="1">
      <alignment vertical="center"/>
      <protection hidden="1"/>
    </xf>
    <xf numFmtId="0" fontId="8" fillId="11" borderId="0" xfId="0" applyFont="1" applyFill="1" applyAlignment="1" applyProtection="1">
      <alignment vertical="center"/>
      <protection hidden="1"/>
    </xf>
    <xf numFmtId="0" fontId="6" fillId="11" borderId="0" xfId="0" applyFont="1" applyFill="1" applyAlignment="1" applyProtection="1">
      <alignment horizontal="left" vertical="center"/>
      <protection hidden="1"/>
    </xf>
    <xf numFmtId="0" fontId="6" fillId="11" borderId="0" xfId="0" applyFont="1" applyFill="1" applyAlignment="1" applyProtection="1">
      <alignment vertical="center"/>
      <protection hidden="1"/>
    </xf>
    <xf numFmtId="0" fontId="6" fillId="10" borderId="4" xfId="0" applyFont="1" applyFill="1" applyBorder="1" applyProtection="1">
      <protection hidden="1"/>
    </xf>
    <xf numFmtId="0" fontId="6" fillId="11" borderId="0" xfId="0" applyFont="1" applyFill="1" applyProtection="1">
      <protection hidden="1"/>
    </xf>
    <xf numFmtId="0" fontId="31" fillId="11" borderId="0" xfId="0" applyFont="1" applyFill="1" applyAlignment="1" applyProtection="1">
      <alignment vertical="center"/>
      <protection hidden="1"/>
    </xf>
    <xf numFmtId="0" fontId="6" fillId="10" borderId="3" xfId="0" applyFont="1" applyFill="1" applyBorder="1" applyProtection="1">
      <protection hidden="1"/>
    </xf>
    <xf numFmtId="1" fontId="6" fillId="11" borderId="0" xfId="0" applyNumberFormat="1" applyFont="1" applyFill="1" applyAlignment="1" applyProtection="1">
      <alignment vertical="center"/>
      <protection hidden="1"/>
    </xf>
    <xf numFmtId="176" fontId="6" fillId="11" borderId="0" xfId="0" applyNumberFormat="1" applyFont="1" applyFill="1" applyAlignment="1" applyProtection="1">
      <alignment vertical="center"/>
      <protection hidden="1"/>
    </xf>
    <xf numFmtId="2" fontId="1" fillId="11" borderId="0" xfId="0" applyNumberFormat="1" applyFont="1" applyFill="1" applyAlignment="1" applyProtection="1">
      <alignment horizontal="center" vertical="center"/>
      <protection hidden="1"/>
    </xf>
    <xf numFmtId="0" fontId="1" fillId="11" borderId="12" xfId="0" applyFont="1" applyFill="1" applyBorder="1" applyProtection="1">
      <protection hidden="1"/>
    </xf>
    <xf numFmtId="180" fontId="1" fillId="11" borderId="0" xfId="0" applyNumberFormat="1" applyFont="1" applyFill="1" applyAlignment="1" applyProtection="1">
      <alignment horizontal="left"/>
      <protection hidden="1"/>
    </xf>
    <xf numFmtId="14" fontId="1" fillId="11" borderId="29" xfId="0" applyNumberFormat="1" applyFont="1" applyFill="1" applyBorder="1" applyAlignment="1" applyProtection="1">
      <alignment horizontal="center" vertical="center"/>
      <protection hidden="1"/>
    </xf>
    <xf numFmtId="176" fontId="1" fillId="11" borderId="30" xfId="0" applyNumberFormat="1" applyFont="1" applyFill="1" applyBorder="1" applyAlignment="1" applyProtection="1">
      <alignment vertical="center"/>
      <protection hidden="1"/>
    </xf>
    <xf numFmtId="176" fontId="1" fillId="11" borderId="12" xfId="0" applyNumberFormat="1" applyFont="1" applyFill="1" applyBorder="1" applyAlignment="1" applyProtection="1">
      <alignment vertical="center"/>
      <protection hidden="1"/>
    </xf>
    <xf numFmtId="176" fontId="1" fillId="11" borderId="0" xfId="0" applyNumberFormat="1" applyFont="1" applyFill="1" applyAlignment="1" applyProtection="1">
      <alignment vertical="center"/>
      <protection hidden="1"/>
    </xf>
    <xf numFmtId="0" fontId="1" fillId="15" borderId="6" xfId="0" applyFont="1" applyFill="1" applyBorder="1" applyProtection="1">
      <protection hidden="1"/>
    </xf>
    <xf numFmtId="0" fontId="1" fillId="15" borderId="11" xfId="0" applyFont="1" applyFill="1" applyBorder="1" applyProtection="1">
      <protection hidden="1"/>
    </xf>
    <xf numFmtId="0" fontId="1" fillId="15" borderId="10" xfId="0" applyFont="1" applyFill="1" applyBorder="1" applyProtection="1">
      <protection hidden="1"/>
    </xf>
    <xf numFmtId="168" fontId="1" fillId="0" borderId="0" xfId="0" applyNumberFormat="1" applyFont="1"/>
    <xf numFmtId="169" fontId="1" fillId="0" borderId="0" xfId="0" applyNumberFormat="1" applyFont="1"/>
    <xf numFmtId="0" fontId="14" fillId="13" borderId="0" xfId="0" applyFont="1" applyFill="1" applyAlignment="1">
      <alignment horizontal="center" vertical="center"/>
    </xf>
    <xf numFmtId="0" fontId="1" fillId="13" borderId="0" xfId="0" applyFont="1" applyFill="1"/>
    <xf numFmtId="0" fontId="6" fillId="13" borderId="0" xfId="0" applyFont="1" applyFill="1"/>
    <xf numFmtId="0" fontId="15" fillId="13" borderId="0" xfId="0" applyFont="1" applyFill="1" applyAlignment="1">
      <alignment horizontal="center"/>
    </xf>
    <xf numFmtId="0" fontId="1" fillId="13" borderId="19" xfId="0" applyFont="1" applyFill="1" applyBorder="1"/>
    <xf numFmtId="0" fontId="1" fillId="13" borderId="20" xfId="0" applyFont="1" applyFill="1" applyBorder="1"/>
    <xf numFmtId="0" fontId="1" fillId="13" borderId="21" xfId="0" applyFont="1" applyFill="1" applyBorder="1"/>
    <xf numFmtId="0" fontId="1" fillId="12" borderId="24" xfId="0" applyFont="1" applyFill="1" applyBorder="1"/>
    <xf numFmtId="0" fontId="1" fillId="12" borderId="25" xfId="0" applyFont="1" applyFill="1" applyBorder="1"/>
    <xf numFmtId="0" fontId="1" fillId="12" borderId="26" xfId="0" applyFont="1" applyFill="1" applyBorder="1"/>
    <xf numFmtId="0" fontId="1" fillId="13" borderId="14" xfId="0" applyFont="1" applyFill="1" applyBorder="1"/>
    <xf numFmtId="0" fontId="4" fillId="13" borderId="0" xfId="0" applyFont="1" applyFill="1"/>
    <xf numFmtId="0" fontId="1" fillId="13" borderId="15" xfId="0" applyFont="1" applyFill="1" applyBorder="1"/>
    <xf numFmtId="0" fontId="1" fillId="12" borderId="0" xfId="0" applyFont="1" applyFill="1"/>
    <xf numFmtId="0" fontId="1" fillId="12" borderId="22" xfId="0" applyFont="1" applyFill="1" applyBorder="1"/>
    <xf numFmtId="0" fontId="27" fillId="0" borderId="0" xfId="0" applyFont="1"/>
    <xf numFmtId="0" fontId="5" fillId="13" borderId="0" xfId="0" quotePrefix="1" applyFont="1" applyFill="1"/>
    <xf numFmtId="0" fontId="1" fillId="0" borderId="27" xfId="0" applyFont="1" applyBorder="1"/>
    <xf numFmtId="0" fontId="1" fillId="0" borderId="28" xfId="0" applyFont="1" applyBorder="1"/>
    <xf numFmtId="0" fontId="29" fillId="0" borderId="28" xfId="0" applyFont="1" applyBorder="1"/>
    <xf numFmtId="0" fontId="39" fillId="0" borderId="28" xfId="0" applyFont="1" applyBorder="1"/>
    <xf numFmtId="0" fontId="5" fillId="13" borderId="0" xfId="0" applyFont="1" applyFill="1" applyAlignment="1">
      <alignment horizontal="left" indent="1"/>
    </xf>
    <xf numFmtId="0" fontId="3" fillId="13" borderId="0" xfId="0" applyFont="1" applyFill="1" applyAlignment="1">
      <alignment horizontal="left" indent="1"/>
    </xf>
    <xf numFmtId="0" fontId="9" fillId="13" borderId="0" xfId="0" applyFont="1" applyFill="1" applyAlignment="1">
      <alignment horizontal="left" indent="1"/>
    </xf>
    <xf numFmtId="0" fontId="15" fillId="0" borderId="0" xfId="0" applyFont="1" applyAlignment="1">
      <alignment horizontal="center"/>
    </xf>
    <xf numFmtId="0" fontId="14" fillId="0" borderId="0" xfId="0" applyFont="1" applyAlignment="1">
      <alignment horizontal="center" vertical="center"/>
    </xf>
    <xf numFmtId="0" fontId="14" fillId="0" borderId="0" xfId="0" applyFont="1" applyAlignment="1">
      <alignment horizontal="left" vertical="center"/>
    </xf>
    <xf numFmtId="0" fontId="14" fillId="13" borderId="0" xfId="0" applyFont="1" applyFill="1" applyAlignment="1">
      <alignment horizontal="left" vertical="center"/>
    </xf>
    <xf numFmtId="0" fontId="1" fillId="13" borderId="16" xfId="0" applyFont="1" applyFill="1" applyBorder="1"/>
    <xf numFmtId="0" fontId="1" fillId="13" borderId="17" xfId="0" applyFont="1" applyFill="1" applyBorder="1"/>
    <xf numFmtId="20" fontId="6" fillId="13" borderId="17" xfId="0" applyNumberFormat="1" applyFont="1" applyFill="1" applyBorder="1"/>
    <xf numFmtId="0" fontId="15" fillId="13" borderId="17" xfId="0" applyFont="1" applyFill="1" applyBorder="1" applyAlignment="1">
      <alignment horizontal="center"/>
    </xf>
    <xf numFmtId="0" fontId="1" fillId="13" borderId="18" xfId="0" applyFont="1" applyFill="1" applyBorder="1"/>
    <xf numFmtId="0" fontId="14" fillId="0" borderId="0" xfId="0" applyFont="1" applyAlignment="1">
      <alignment vertical="center"/>
    </xf>
    <xf numFmtId="0" fontId="1" fillId="11" borderId="7" xfId="0" applyFont="1" applyFill="1" applyBorder="1" applyAlignment="1" applyProtection="1">
      <alignment horizontal="right"/>
      <protection hidden="1"/>
    </xf>
    <xf numFmtId="0" fontId="1" fillId="2" borderId="5" xfId="0" applyFont="1" applyFill="1" applyBorder="1" applyProtection="1">
      <protection hidden="1"/>
    </xf>
    <xf numFmtId="0" fontId="1" fillId="2" borderId="8" xfId="0" applyFont="1" applyFill="1" applyBorder="1" applyProtection="1">
      <protection hidden="1"/>
    </xf>
    <xf numFmtId="0" fontId="1" fillId="2" borderId="9" xfId="0" applyFont="1" applyFill="1" applyBorder="1" applyProtection="1">
      <protection hidden="1"/>
    </xf>
    <xf numFmtId="0" fontId="1" fillId="2" borderId="4" xfId="0" applyFont="1" applyFill="1" applyBorder="1" applyProtection="1">
      <protection hidden="1"/>
    </xf>
    <xf numFmtId="0" fontId="5" fillId="2" borderId="0" xfId="0" applyFont="1" applyFill="1" applyAlignment="1" applyProtection="1">
      <alignment horizontal="left" indent="1"/>
      <protection hidden="1"/>
    </xf>
    <xf numFmtId="0" fontId="1" fillId="2" borderId="0" xfId="0" applyFont="1" applyFill="1" applyProtection="1">
      <protection hidden="1"/>
    </xf>
    <xf numFmtId="0" fontId="27" fillId="2" borderId="0" xfId="0" applyFont="1" applyFill="1" applyAlignment="1" applyProtection="1">
      <alignment vertical="center"/>
      <protection hidden="1"/>
    </xf>
    <xf numFmtId="0" fontId="1" fillId="2" borderId="3" xfId="0" applyFont="1" applyFill="1" applyBorder="1" applyProtection="1">
      <protection hidden="1"/>
    </xf>
    <xf numFmtId="0" fontId="3" fillId="2" borderId="0" xfId="0" applyFont="1" applyFill="1" applyAlignment="1" applyProtection="1">
      <alignment vertical="center"/>
      <protection hidden="1"/>
    </xf>
    <xf numFmtId="0" fontId="3" fillId="2" borderId="0" xfId="0" applyFont="1" applyFill="1" applyProtection="1">
      <protection hidden="1"/>
    </xf>
    <xf numFmtId="0" fontId="3" fillId="5" borderId="0" xfId="0" applyFont="1" applyFill="1" applyAlignment="1" applyProtection="1">
      <alignment horizontal="left" indent="1"/>
      <protection hidden="1"/>
    </xf>
    <xf numFmtId="0" fontId="16" fillId="5" borderId="0" xfId="0" applyFont="1" applyFill="1" applyProtection="1">
      <protection hidden="1"/>
    </xf>
    <xf numFmtId="0" fontId="1" fillId="5" borderId="0" xfId="0" applyFont="1" applyFill="1" applyProtection="1">
      <protection hidden="1"/>
    </xf>
    <xf numFmtId="0" fontId="6" fillId="5" borderId="0" xfId="0" applyFont="1" applyFill="1" applyAlignment="1" applyProtection="1">
      <alignment horizontal="left" vertical="top" wrapText="1" indent="1"/>
      <protection hidden="1"/>
    </xf>
    <xf numFmtId="0" fontId="3" fillId="4" borderId="0" xfId="0" applyFont="1" applyFill="1" applyAlignment="1" applyProtection="1">
      <alignment horizontal="left" indent="1"/>
      <protection hidden="1"/>
    </xf>
    <xf numFmtId="0" fontId="9" fillId="4" borderId="0" xfId="0" applyFont="1" applyFill="1" applyAlignment="1" applyProtection="1">
      <alignment horizontal="left" indent="1"/>
      <protection hidden="1"/>
    </xf>
    <xf numFmtId="0" fontId="1" fillId="4" borderId="0" xfId="0" applyFont="1" applyFill="1" applyProtection="1">
      <protection hidden="1"/>
    </xf>
    <xf numFmtId="0" fontId="6" fillId="4" borderId="0" xfId="0" applyFont="1" applyFill="1" applyProtection="1">
      <protection hidden="1"/>
    </xf>
    <xf numFmtId="0" fontId="1" fillId="4" borderId="0" xfId="0" applyFont="1" applyFill="1" applyAlignment="1" applyProtection="1">
      <alignment horizontal="left" indent="1"/>
      <protection hidden="1"/>
    </xf>
    <xf numFmtId="0" fontId="6" fillId="4" borderId="0" xfId="0" applyFont="1" applyFill="1" applyAlignment="1" applyProtection="1">
      <alignment vertical="center"/>
      <protection hidden="1"/>
    </xf>
    <xf numFmtId="0" fontId="1" fillId="4" borderId="0" xfId="0" applyFont="1" applyFill="1" applyAlignment="1" applyProtection="1">
      <alignment horizontal="left" vertical="center" indent="1"/>
      <protection hidden="1"/>
    </xf>
    <xf numFmtId="0" fontId="1" fillId="0" borderId="0" xfId="0" applyFont="1" applyAlignment="1" applyProtection="1">
      <alignment vertical="center"/>
      <protection hidden="1"/>
    </xf>
    <xf numFmtId="166" fontId="6" fillId="4" borderId="0" xfId="0" applyNumberFormat="1" applyFont="1" applyFill="1" applyAlignment="1" applyProtection="1">
      <alignment vertical="center"/>
      <protection hidden="1"/>
    </xf>
    <xf numFmtId="0" fontId="6" fillId="4" borderId="0" xfId="0" applyFont="1" applyFill="1" applyAlignment="1" applyProtection="1">
      <alignment horizontal="center" vertical="center"/>
      <protection hidden="1"/>
    </xf>
    <xf numFmtId="166" fontId="6" fillId="4" borderId="0" xfId="0" applyNumberFormat="1" applyFont="1" applyFill="1" applyAlignment="1" applyProtection="1">
      <alignment horizontal="center" vertical="center"/>
      <protection hidden="1"/>
    </xf>
    <xf numFmtId="167" fontId="6" fillId="4" borderId="0" xfId="0" applyNumberFormat="1" applyFont="1" applyFill="1" applyAlignment="1" applyProtection="1">
      <alignment vertical="center"/>
      <protection hidden="1"/>
    </xf>
    <xf numFmtId="0" fontId="17" fillId="0" borderId="0" xfId="0" applyFont="1" applyProtection="1">
      <protection hidden="1"/>
    </xf>
    <xf numFmtId="0" fontId="9" fillId="4" borderId="0" xfId="0" applyFont="1" applyFill="1" applyProtection="1">
      <protection hidden="1"/>
    </xf>
    <xf numFmtId="0" fontId="0" fillId="0" borderId="0" xfId="0" applyProtection="1">
      <protection hidden="1"/>
    </xf>
    <xf numFmtId="0" fontId="1" fillId="4" borderId="11" xfId="0" applyFont="1" applyFill="1" applyBorder="1" applyProtection="1">
      <protection hidden="1"/>
    </xf>
    <xf numFmtId="0" fontId="15" fillId="4" borderId="11" xfId="0" applyFont="1" applyFill="1" applyBorder="1" applyAlignment="1" applyProtection="1">
      <alignment horizontal="center"/>
      <protection hidden="1"/>
    </xf>
    <xf numFmtId="0" fontId="15" fillId="4" borderId="0" xfId="0" applyFont="1" applyFill="1" applyAlignment="1" applyProtection="1">
      <alignment horizontal="center"/>
      <protection hidden="1"/>
    </xf>
    <xf numFmtId="0" fontId="1" fillId="4" borderId="0" xfId="0" applyFont="1" applyFill="1" applyAlignment="1" applyProtection="1">
      <alignment horizontal="left" vertical="center" wrapText="1" indent="1"/>
      <protection hidden="1"/>
    </xf>
    <xf numFmtId="0" fontId="1" fillId="4" borderId="0" xfId="0" applyFont="1" applyFill="1" applyAlignment="1" applyProtection="1">
      <alignment horizontal="left" vertical="center"/>
      <protection hidden="1"/>
    </xf>
    <xf numFmtId="0" fontId="11" fillId="4" borderId="0" xfId="0" applyFont="1" applyFill="1" applyProtection="1">
      <protection hidden="1"/>
    </xf>
    <xf numFmtId="0" fontId="6" fillId="4" borderId="0" xfId="0" applyFont="1" applyFill="1" applyAlignment="1" applyProtection="1">
      <alignment vertical="top" wrapText="1"/>
      <protection hidden="1"/>
    </xf>
    <xf numFmtId="9" fontId="1" fillId="4" borderId="0" xfId="0" applyNumberFormat="1" applyFont="1" applyFill="1" applyProtection="1">
      <protection hidden="1"/>
    </xf>
    <xf numFmtId="0" fontId="1" fillId="4" borderId="11" xfId="0" applyFont="1" applyFill="1" applyBorder="1" applyAlignment="1" applyProtection="1">
      <alignment horizontal="center"/>
      <protection hidden="1"/>
    </xf>
    <xf numFmtId="0" fontId="1" fillId="4" borderId="0" xfId="0" applyFont="1" applyFill="1" applyAlignment="1" applyProtection="1">
      <alignment horizontal="center"/>
      <protection hidden="1"/>
    </xf>
    <xf numFmtId="0" fontId="1" fillId="4" borderId="0" xfId="0" applyFont="1" applyFill="1" applyAlignment="1" applyProtection="1">
      <alignment vertical="center"/>
      <protection hidden="1"/>
    </xf>
    <xf numFmtId="0" fontId="1" fillId="4" borderId="0" xfId="0" applyFont="1" applyFill="1" applyAlignment="1" applyProtection="1">
      <alignment horizontal="left" vertical="top" wrapText="1"/>
      <protection hidden="1"/>
    </xf>
    <xf numFmtId="0" fontId="1" fillId="4" borderId="0" xfId="0" applyFont="1" applyFill="1" applyAlignment="1" applyProtection="1">
      <alignment vertical="top" wrapText="1"/>
      <protection hidden="1"/>
    </xf>
    <xf numFmtId="0" fontId="1" fillId="2" borderId="6" xfId="0" applyFont="1" applyFill="1" applyBorder="1" applyProtection="1">
      <protection hidden="1"/>
    </xf>
    <xf numFmtId="0" fontId="1" fillId="2" borderId="11" xfId="0" applyFont="1" applyFill="1" applyBorder="1" applyProtection="1">
      <protection hidden="1"/>
    </xf>
    <xf numFmtId="0" fontId="1" fillId="2" borderId="10" xfId="0" applyFont="1" applyFill="1" applyBorder="1" applyProtection="1">
      <protection hidden="1"/>
    </xf>
    <xf numFmtId="0" fontId="32" fillId="0" borderId="0" xfId="0" applyFont="1" applyProtection="1">
      <protection hidden="1"/>
    </xf>
    <xf numFmtId="0" fontId="6" fillId="0" borderId="0" xfId="0" applyFont="1" applyProtection="1">
      <protection hidden="1"/>
    </xf>
    <xf numFmtId="0" fontId="33" fillId="0" borderId="0" xfId="0" quotePrefix="1" applyFont="1" applyProtection="1">
      <protection hidden="1"/>
    </xf>
    <xf numFmtId="0" fontId="6" fillId="2" borderId="5" xfId="0" applyFont="1" applyFill="1" applyBorder="1" applyProtection="1">
      <protection hidden="1"/>
    </xf>
    <xf numFmtId="0" fontId="6" fillId="2" borderId="8" xfId="0" applyFont="1" applyFill="1" applyBorder="1" applyProtection="1">
      <protection hidden="1"/>
    </xf>
    <xf numFmtId="0" fontId="6" fillId="2" borderId="9" xfId="0" applyFont="1" applyFill="1" applyBorder="1" applyProtection="1">
      <protection hidden="1"/>
    </xf>
    <xf numFmtId="0" fontId="6" fillId="2" borderId="4" xfId="0" applyFont="1" applyFill="1" applyBorder="1" applyProtection="1">
      <protection hidden="1"/>
    </xf>
    <xf numFmtId="0" fontId="33" fillId="2" borderId="0" xfId="0" applyFont="1" applyFill="1" applyAlignment="1" applyProtection="1">
      <alignment horizontal="left" indent="1"/>
      <protection hidden="1"/>
    </xf>
    <xf numFmtId="0" fontId="6" fillId="2" borderId="0" xfId="0" applyFont="1" applyFill="1" applyProtection="1">
      <protection hidden="1"/>
    </xf>
    <xf numFmtId="0" fontId="34" fillId="2" borderId="0" xfId="0" applyFont="1" applyFill="1" applyAlignment="1" applyProtection="1">
      <alignment vertical="center"/>
      <protection hidden="1"/>
    </xf>
    <xf numFmtId="0" fontId="6" fillId="2" borderId="3" xfId="0" applyFont="1" applyFill="1" applyBorder="1" applyProtection="1">
      <protection hidden="1"/>
    </xf>
    <xf numFmtId="0" fontId="17" fillId="2" borderId="0" xfId="0" applyFont="1" applyFill="1" applyAlignment="1" applyProtection="1">
      <alignment vertical="center"/>
      <protection hidden="1"/>
    </xf>
    <xf numFmtId="0" fontId="17" fillId="2" borderId="0" xfId="0" applyFont="1" applyFill="1" applyProtection="1">
      <protection hidden="1"/>
    </xf>
    <xf numFmtId="0" fontId="17" fillId="5" borderId="0" xfId="0" applyFont="1" applyFill="1" applyAlignment="1" applyProtection="1">
      <alignment horizontal="left" indent="1"/>
      <protection hidden="1"/>
    </xf>
    <xf numFmtId="0" fontId="9" fillId="5" borderId="0" xfId="0" applyFont="1" applyFill="1" applyProtection="1">
      <protection hidden="1"/>
    </xf>
    <xf numFmtId="0" fontId="6" fillId="5" borderId="0" xfId="0" applyFont="1" applyFill="1" applyProtection="1">
      <protection hidden="1"/>
    </xf>
    <xf numFmtId="0" fontId="17" fillId="4" borderId="0" xfId="0" applyFont="1" applyFill="1" applyAlignment="1" applyProtection="1">
      <alignment horizontal="left" indent="1"/>
      <protection hidden="1"/>
    </xf>
    <xf numFmtId="0" fontId="6" fillId="4" borderId="0" xfId="0" applyFont="1" applyFill="1" applyAlignment="1" applyProtection="1">
      <alignment horizontal="left" indent="1"/>
      <protection hidden="1"/>
    </xf>
    <xf numFmtId="0" fontId="6" fillId="4" borderId="0" xfId="0" applyFont="1" applyFill="1" applyAlignment="1" applyProtection="1">
      <alignment horizontal="left" vertical="center" indent="1"/>
      <protection hidden="1"/>
    </xf>
    <xf numFmtId="0" fontId="6" fillId="0" borderId="0" xfId="0" applyFont="1" applyAlignment="1" applyProtection="1">
      <alignment vertical="center"/>
      <protection hidden="1"/>
    </xf>
    <xf numFmtId="0" fontId="6" fillId="4" borderId="11" xfId="0" applyFont="1" applyFill="1" applyBorder="1" applyProtection="1">
      <protection hidden="1"/>
    </xf>
    <xf numFmtId="0" fontId="6" fillId="4" borderId="11" xfId="0" applyFont="1" applyFill="1" applyBorder="1" applyAlignment="1" applyProtection="1">
      <alignment horizontal="center"/>
      <protection hidden="1"/>
    </xf>
    <xf numFmtId="0" fontId="6" fillId="4" borderId="0" xfId="0" applyFont="1" applyFill="1" applyAlignment="1" applyProtection="1">
      <alignment horizontal="center"/>
      <protection hidden="1"/>
    </xf>
    <xf numFmtId="0" fontId="6" fillId="4" borderId="0" xfId="0" applyFont="1" applyFill="1" applyAlignment="1" applyProtection="1">
      <alignment horizontal="left" vertical="center" wrapText="1" indent="1"/>
      <protection hidden="1"/>
    </xf>
    <xf numFmtId="0" fontId="6" fillId="4" borderId="0" xfId="0" applyFont="1" applyFill="1" applyAlignment="1" applyProtection="1">
      <alignment horizontal="left" vertical="center"/>
      <protection hidden="1"/>
    </xf>
    <xf numFmtId="20" fontId="6" fillId="4" borderId="0" xfId="0" applyNumberFormat="1" applyFont="1" applyFill="1" applyAlignment="1" applyProtection="1">
      <alignment horizontal="center"/>
      <protection hidden="1"/>
    </xf>
    <xf numFmtId="0" fontId="14" fillId="4" borderId="0" xfId="0" applyFont="1" applyFill="1" applyProtection="1">
      <protection hidden="1"/>
    </xf>
    <xf numFmtId="164" fontId="17" fillId="4" borderId="0" xfId="0" applyNumberFormat="1" applyFont="1" applyFill="1" applyAlignment="1" applyProtection="1">
      <alignment vertical="center"/>
      <protection hidden="1"/>
    </xf>
    <xf numFmtId="164" fontId="17" fillId="4" borderId="0" xfId="0" applyNumberFormat="1" applyFont="1" applyFill="1" applyAlignment="1" applyProtection="1">
      <alignment horizontal="center" vertical="center"/>
      <protection hidden="1"/>
    </xf>
    <xf numFmtId="0" fontId="6" fillId="4" borderId="11" xfId="0" applyFont="1" applyFill="1" applyBorder="1" applyAlignment="1" applyProtection="1">
      <alignment vertical="top" wrapText="1"/>
      <protection hidden="1"/>
    </xf>
    <xf numFmtId="0" fontId="6" fillId="0" borderId="0" xfId="0" applyFont="1" applyAlignment="1" applyProtection="1">
      <alignment wrapText="1"/>
      <protection hidden="1"/>
    </xf>
    <xf numFmtId="0" fontId="8" fillId="2" borderId="4" xfId="0" applyFont="1" applyFill="1" applyBorder="1" applyProtection="1">
      <protection hidden="1"/>
    </xf>
    <xf numFmtId="0" fontId="8" fillId="2" borderId="3" xfId="0" applyFont="1" applyFill="1" applyBorder="1" applyProtection="1">
      <protection hidden="1"/>
    </xf>
    <xf numFmtId="0" fontId="8" fillId="0" borderId="0" xfId="0" applyFont="1" applyProtection="1">
      <protection hidden="1"/>
    </xf>
    <xf numFmtId="0" fontId="37" fillId="0" borderId="0" xfId="0" applyFont="1" applyProtection="1">
      <protection hidden="1"/>
    </xf>
    <xf numFmtId="0" fontId="6" fillId="2" borderId="6" xfId="0" applyFont="1" applyFill="1" applyBorder="1" applyProtection="1">
      <protection hidden="1"/>
    </xf>
    <xf numFmtId="0" fontId="6" fillId="2" borderId="11" xfId="0" applyFont="1" applyFill="1" applyBorder="1" applyProtection="1">
      <protection hidden="1"/>
    </xf>
    <xf numFmtId="0" fontId="6" fillId="2" borderId="10" xfId="0" applyFont="1" applyFill="1" applyBorder="1" applyProtection="1">
      <protection hidden="1"/>
    </xf>
    <xf numFmtId="0" fontId="8" fillId="2" borderId="0" xfId="0" applyFont="1" applyFill="1" applyProtection="1">
      <protection hidden="1"/>
    </xf>
    <xf numFmtId="20" fontId="14" fillId="4" borderId="0" xfId="0" applyNumberFormat="1" applyFont="1" applyFill="1" applyProtection="1">
      <protection hidden="1"/>
    </xf>
    <xf numFmtId="20" fontId="6" fillId="4" borderId="0" xfId="0" applyNumberFormat="1" applyFont="1" applyFill="1" applyProtection="1">
      <protection hidden="1"/>
    </xf>
    <xf numFmtId="0" fontId="27" fillId="2" borderId="0" xfId="0" applyFont="1" applyFill="1" applyProtection="1">
      <protection hidden="1"/>
    </xf>
    <xf numFmtId="0" fontId="20" fillId="2" borderId="0" xfId="0" applyFont="1" applyFill="1" applyProtection="1">
      <protection hidden="1"/>
    </xf>
    <xf numFmtId="0" fontId="3" fillId="2" borderId="3" xfId="0" applyFont="1" applyFill="1" applyBorder="1" applyAlignment="1" applyProtection="1">
      <alignment vertical="center"/>
      <protection hidden="1"/>
    </xf>
    <xf numFmtId="0" fontId="6" fillId="2" borderId="3" xfId="0" applyFont="1" applyFill="1" applyBorder="1" applyAlignment="1" applyProtection="1">
      <alignment vertical="top" wrapText="1"/>
      <protection hidden="1"/>
    </xf>
    <xf numFmtId="0" fontId="3" fillId="4" borderId="5" xfId="0" applyFont="1" applyFill="1" applyBorder="1" applyAlignment="1" applyProtection="1">
      <alignment horizontal="left" indent="1"/>
      <protection hidden="1"/>
    </xf>
    <xf numFmtId="0" fontId="9" fillId="4" borderId="8" xfId="0" applyFont="1" applyFill="1" applyBorder="1" applyAlignment="1" applyProtection="1">
      <alignment horizontal="left" indent="1"/>
      <protection hidden="1"/>
    </xf>
    <xf numFmtId="0" fontId="1" fillId="4" borderId="8" xfId="0" applyFont="1" applyFill="1" applyBorder="1" applyProtection="1">
      <protection hidden="1"/>
    </xf>
    <xf numFmtId="0" fontId="6" fillId="4" borderId="8" xfId="0" applyFont="1" applyFill="1" applyBorder="1" applyProtection="1">
      <protection hidden="1"/>
    </xf>
    <xf numFmtId="0" fontId="0" fillId="4" borderId="9" xfId="0" applyFill="1" applyBorder="1" applyProtection="1">
      <protection hidden="1"/>
    </xf>
    <xf numFmtId="0" fontId="1" fillId="4" borderId="4" xfId="0" applyFont="1" applyFill="1" applyBorder="1" applyAlignment="1" applyProtection="1">
      <alignment horizontal="left" indent="1"/>
      <protection hidden="1"/>
    </xf>
    <xf numFmtId="0" fontId="0" fillId="4" borderId="3" xfId="0" applyFill="1" applyBorder="1" applyProtection="1">
      <protection hidden="1"/>
    </xf>
    <xf numFmtId="0" fontId="0" fillId="4" borderId="6" xfId="0" applyFill="1" applyBorder="1" applyProtection="1">
      <protection hidden="1"/>
    </xf>
    <xf numFmtId="0" fontId="0" fillId="4" borderId="11" xfId="0" applyFill="1" applyBorder="1" applyProtection="1">
      <protection hidden="1"/>
    </xf>
    <xf numFmtId="0" fontId="0" fillId="4" borderId="10" xfId="0" applyFill="1" applyBorder="1" applyProtection="1">
      <protection hidden="1"/>
    </xf>
    <xf numFmtId="0" fontId="3" fillId="4" borderId="4" xfId="0" applyFont="1" applyFill="1" applyBorder="1" applyAlignment="1" applyProtection="1">
      <alignment horizontal="left" indent="1"/>
      <protection hidden="1"/>
    </xf>
    <xf numFmtId="0" fontId="0" fillId="4" borderId="0" xfId="0" applyFill="1" applyProtection="1">
      <protection hidden="1"/>
    </xf>
    <xf numFmtId="0" fontId="1" fillId="4" borderId="4" xfId="0" applyFont="1" applyFill="1" applyBorder="1" applyProtection="1">
      <protection hidden="1"/>
    </xf>
    <xf numFmtId="0" fontId="0" fillId="4" borderId="4" xfId="0" applyFill="1" applyBorder="1" applyProtection="1">
      <protection hidden="1"/>
    </xf>
    <xf numFmtId="0" fontId="0" fillId="4" borderId="0" xfId="0" applyFill="1" applyAlignment="1" applyProtection="1">
      <alignment vertical="center"/>
      <protection hidden="1"/>
    </xf>
    <xf numFmtId="0" fontId="3" fillId="0" borderId="1"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protection hidden="1"/>
    </xf>
    <xf numFmtId="0" fontId="3" fillId="0" borderId="1" xfId="0" applyFont="1" applyBorder="1" applyAlignment="1" applyProtection="1">
      <alignment vertical="center"/>
      <protection hidden="1"/>
    </xf>
    <xf numFmtId="20" fontId="1" fillId="7" borderId="1" xfId="0" applyNumberFormat="1" applyFont="1" applyFill="1" applyBorder="1" applyAlignment="1" applyProtection="1">
      <alignment horizontal="center" vertical="center"/>
      <protection hidden="1"/>
    </xf>
    <xf numFmtId="20" fontId="1" fillId="2" borderId="1" xfId="0" applyNumberFormat="1" applyFont="1" applyFill="1" applyBorder="1" applyAlignment="1" applyProtection="1">
      <alignment horizontal="center" vertical="center"/>
      <protection hidden="1"/>
    </xf>
    <xf numFmtId="20" fontId="1" fillId="0" borderId="1" xfId="0" applyNumberFormat="1" applyFont="1" applyBorder="1" applyAlignment="1" applyProtection="1">
      <alignment horizontal="center" vertical="center"/>
      <protection hidden="1"/>
    </xf>
    <xf numFmtId="0" fontId="3" fillId="4" borderId="0" xfId="0" applyFont="1" applyFill="1" applyAlignment="1" applyProtection="1">
      <alignment vertical="center"/>
      <protection hidden="1"/>
    </xf>
    <xf numFmtId="20" fontId="1" fillId="4" borderId="0" xfId="0" applyNumberFormat="1" applyFont="1" applyFill="1" applyAlignment="1" applyProtection="1">
      <alignment horizontal="center" vertical="center"/>
      <protection hidden="1"/>
    </xf>
    <xf numFmtId="0" fontId="0" fillId="4" borderId="4" xfId="0" applyFill="1" applyBorder="1" applyAlignment="1" applyProtection="1">
      <alignment horizontal="left" indent="1"/>
      <protection hidden="1"/>
    </xf>
    <xf numFmtId="0" fontId="21" fillId="4" borderId="0" xfId="0" applyFont="1" applyFill="1" applyProtection="1">
      <protection hidden="1"/>
    </xf>
    <xf numFmtId="0" fontId="1" fillId="4" borderId="3" xfId="0" applyFont="1" applyFill="1" applyBorder="1" applyProtection="1">
      <protection hidden="1"/>
    </xf>
    <xf numFmtId="0" fontId="1" fillId="4" borderId="6" xfId="0" applyFont="1" applyFill="1" applyBorder="1" applyProtection="1">
      <protection hidden="1"/>
    </xf>
    <xf numFmtId="0" fontId="1" fillId="4" borderId="10" xfId="0" applyFont="1" applyFill="1" applyBorder="1" applyProtection="1">
      <protection hidden="1"/>
    </xf>
    <xf numFmtId="0" fontId="8" fillId="4" borderId="0" xfId="0" applyFont="1" applyFill="1" applyAlignment="1" applyProtection="1">
      <alignment vertical="center"/>
      <protection hidden="1"/>
    </xf>
    <xf numFmtId="0" fontId="8" fillId="4" borderId="0" xfId="0" applyFont="1" applyFill="1" applyProtection="1">
      <protection hidden="1"/>
    </xf>
    <xf numFmtId="9" fontId="6" fillId="4" borderId="0" xfId="0" applyNumberFormat="1" applyFont="1" applyFill="1" applyProtection="1">
      <protection hidden="1"/>
    </xf>
    <xf numFmtId="166" fontId="8" fillId="4" borderId="0" xfId="0" applyNumberFormat="1" applyFont="1" applyFill="1" applyAlignment="1" applyProtection="1">
      <alignment vertical="center"/>
      <protection hidden="1"/>
    </xf>
    <xf numFmtId="0" fontId="3" fillId="4" borderId="0" xfId="0" applyFont="1" applyFill="1" applyProtection="1">
      <protection hidden="1"/>
    </xf>
    <xf numFmtId="0" fontId="0" fillId="2" borderId="4" xfId="0" applyFill="1" applyBorder="1" applyProtection="1">
      <protection hidden="1"/>
    </xf>
    <xf numFmtId="0" fontId="1" fillId="4" borderId="11" xfId="0" applyFont="1" applyFill="1" applyBorder="1" applyAlignment="1" applyProtection="1">
      <alignment vertical="center"/>
      <protection hidden="1"/>
    </xf>
    <xf numFmtId="0" fontId="0" fillId="2" borderId="3" xfId="0" applyFill="1" applyBorder="1" applyProtection="1">
      <protection hidden="1"/>
    </xf>
    <xf numFmtId="0" fontId="14" fillId="4" borderId="0" xfId="0" applyFont="1" applyFill="1" applyAlignment="1" applyProtection="1">
      <alignment horizontal="right"/>
      <protection hidden="1"/>
    </xf>
    <xf numFmtId="0" fontId="3" fillId="4" borderId="0" xfId="0" applyFont="1" applyFill="1" applyAlignment="1" applyProtection="1">
      <alignment horizontal="center" vertical="center"/>
      <protection hidden="1"/>
    </xf>
    <xf numFmtId="0" fontId="17" fillId="0" borderId="1" xfId="0" applyFont="1" applyBorder="1" applyAlignment="1" applyProtection="1">
      <alignment horizontal="center" vertical="center"/>
      <protection hidden="1"/>
    </xf>
    <xf numFmtId="0" fontId="17" fillId="4" borderId="10" xfId="0" applyFont="1" applyFill="1" applyBorder="1" applyAlignment="1" applyProtection="1">
      <alignment vertical="center"/>
      <protection hidden="1"/>
    </xf>
    <xf numFmtId="0" fontId="17" fillId="2" borderId="1" xfId="0" applyFont="1" applyFill="1" applyBorder="1" applyAlignment="1" applyProtection="1">
      <alignment horizontal="center" vertical="center"/>
      <protection hidden="1"/>
    </xf>
    <xf numFmtId="20" fontId="6" fillId="7" borderId="1" xfId="0" applyNumberFormat="1" applyFont="1" applyFill="1" applyBorder="1" applyAlignment="1" applyProtection="1">
      <alignment horizontal="center" vertical="center"/>
      <protection hidden="1"/>
    </xf>
    <xf numFmtId="20" fontId="6" fillId="2" borderId="1" xfId="0" applyNumberFormat="1" applyFont="1" applyFill="1" applyBorder="1" applyAlignment="1" applyProtection="1">
      <alignment horizontal="center" vertical="center"/>
      <protection hidden="1"/>
    </xf>
    <xf numFmtId="20" fontId="6" fillId="8" borderId="1" xfId="0" applyNumberFormat="1" applyFont="1" applyFill="1" applyBorder="1" applyAlignment="1" applyProtection="1">
      <alignment horizontal="center" vertical="center"/>
      <protection hidden="1"/>
    </xf>
    <xf numFmtId="20" fontId="6" fillId="7" borderId="1" xfId="0" quotePrefix="1" applyNumberFormat="1" applyFont="1" applyFill="1" applyBorder="1" applyAlignment="1" applyProtection="1">
      <alignment horizontal="center" vertical="center"/>
      <protection hidden="1"/>
    </xf>
    <xf numFmtId="0" fontId="20" fillId="2" borderId="3" xfId="0" applyFont="1" applyFill="1" applyBorder="1" applyAlignment="1" applyProtection="1">
      <alignment vertical="center"/>
      <protection hidden="1"/>
    </xf>
    <xf numFmtId="0" fontId="1" fillId="4" borderId="5" xfId="0" applyFont="1" applyFill="1" applyBorder="1" applyProtection="1">
      <protection hidden="1"/>
    </xf>
    <xf numFmtId="0" fontId="1" fillId="4" borderId="12" xfId="0" applyFont="1" applyFill="1" applyBorder="1" applyProtection="1">
      <protection hidden="1"/>
    </xf>
    <xf numFmtId="0" fontId="15" fillId="4" borderId="12" xfId="0" applyFont="1" applyFill="1" applyBorder="1" applyAlignment="1" applyProtection="1">
      <alignment horizontal="center"/>
      <protection hidden="1"/>
    </xf>
    <xf numFmtId="0" fontId="1" fillId="4" borderId="9" xfId="0" applyFont="1" applyFill="1" applyBorder="1" applyProtection="1">
      <protection hidden="1"/>
    </xf>
    <xf numFmtId="0" fontId="3" fillId="4" borderId="8" xfId="0" applyFont="1" applyFill="1" applyBorder="1" applyAlignment="1" applyProtection="1">
      <alignment vertical="center"/>
      <protection hidden="1"/>
    </xf>
    <xf numFmtId="20" fontId="1" fillId="4" borderId="8" xfId="0" applyNumberFormat="1" applyFont="1" applyFill="1" applyBorder="1" applyAlignment="1" applyProtection="1">
      <alignment horizontal="center" vertical="center"/>
      <protection hidden="1"/>
    </xf>
    <xf numFmtId="0" fontId="3" fillId="4" borderId="10" xfId="0" applyFont="1" applyFill="1" applyBorder="1" applyAlignment="1" applyProtection="1">
      <alignment vertical="center"/>
      <protection hidden="1"/>
    </xf>
    <xf numFmtId="20" fontId="1" fillId="8" borderId="1" xfId="0" applyNumberFormat="1" applyFont="1" applyFill="1" applyBorder="1" applyAlignment="1" applyProtection="1">
      <alignment horizontal="center" vertical="center"/>
      <protection hidden="1"/>
    </xf>
    <xf numFmtId="20" fontId="1" fillId="7" borderId="1" xfId="0" quotePrefix="1" applyNumberFormat="1" applyFont="1" applyFill="1" applyBorder="1" applyAlignment="1" applyProtection="1">
      <alignment horizontal="center" vertical="center"/>
      <protection hidden="1"/>
    </xf>
    <xf numFmtId="0" fontId="3" fillId="4" borderId="3" xfId="0" applyFont="1" applyFill="1" applyBorder="1" applyAlignment="1" applyProtection="1">
      <alignment vertical="center"/>
      <protection hidden="1"/>
    </xf>
    <xf numFmtId="0" fontId="21" fillId="0" borderId="0" xfId="0" applyFont="1" applyProtection="1">
      <protection hidden="1"/>
    </xf>
    <xf numFmtId="0" fontId="17" fillId="4" borderId="0" xfId="0" applyFont="1" applyFill="1" applyAlignment="1" applyProtection="1">
      <alignment horizontal="center" vertical="center"/>
      <protection hidden="1"/>
    </xf>
    <xf numFmtId="0" fontId="17" fillId="4" borderId="3" xfId="0" applyFont="1" applyFill="1" applyBorder="1" applyAlignment="1" applyProtection="1">
      <alignment vertical="center"/>
      <protection hidden="1"/>
    </xf>
    <xf numFmtId="20" fontId="6" fillId="4" borderId="0" xfId="0" applyNumberFormat="1" applyFont="1" applyFill="1" applyAlignment="1" applyProtection="1">
      <alignment horizontal="center" vertical="center"/>
      <protection hidden="1"/>
    </xf>
    <xf numFmtId="0" fontId="30" fillId="0" borderId="0" xfId="0" applyFont="1" applyProtection="1">
      <protection hidden="1"/>
    </xf>
    <xf numFmtId="0" fontId="6" fillId="4" borderId="0" xfId="0" applyFont="1" applyFill="1" applyAlignment="1" applyProtection="1">
      <alignment horizontal="left" vertical="center" wrapText="1"/>
      <protection hidden="1"/>
    </xf>
    <xf numFmtId="20" fontId="1" fillId="2" borderId="1" xfId="0" quotePrefix="1" applyNumberFormat="1" applyFont="1" applyFill="1" applyBorder="1" applyAlignment="1" applyProtection="1">
      <alignment horizontal="center" vertical="center"/>
      <protection hidden="1"/>
    </xf>
    <xf numFmtId="0" fontId="6" fillId="9" borderId="4" xfId="0" applyFont="1" applyFill="1" applyBorder="1" applyProtection="1">
      <protection hidden="1"/>
    </xf>
    <xf numFmtId="0" fontId="6" fillId="9" borderId="3" xfId="0" applyFont="1" applyFill="1" applyBorder="1" applyProtection="1">
      <protection hidden="1"/>
    </xf>
    <xf numFmtId="0" fontId="30" fillId="4" borderId="0" xfId="0" applyFont="1" applyFill="1" applyProtection="1">
      <protection hidden="1"/>
    </xf>
    <xf numFmtId="0" fontId="35" fillId="2" borderId="3" xfId="0" applyFont="1" applyFill="1" applyBorder="1" applyAlignment="1" applyProtection="1">
      <alignment horizontal="left" vertical="center"/>
      <protection hidden="1"/>
    </xf>
    <xf numFmtId="0" fontId="17" fillId="4" borderId="0" xfId="0" applyFont="1" applyFill="1" applyProtection="1">
      <protection hidden="1"/>
    </xf>
    <xf numFmtId="0" fontId="21" fillId="2" borderId="4" xfId="0" applyFont="1" applyFill="1" applyBorder="1" applyProtection="1">
      <protection hidden="1"/>
    </xf>
    <xf numFmtId="0" fontId="21" fillId="2" borderId="3" xfId="0" applyFont="1" applyFill="1" applyBorder="1" applyProtection="1">
      <protection hidden="1"/>
    </xf>
    <xf numFmtId="166" fontId="6" fillId="0" borderId="0" xfId="0" applyNumberFormat="1" applyFont="1" applyAlignment="1" applyProtection="1">
      <alignment vertical="center"/>
      <protection hidden="1"/>
    </xf>
    <xf numFmtId="166" fontId="6" fillId="0" borderId="0" xfId="0" applyNumberFormat="1" applyFont="1" applyAlignment="1" applyProtection="1">
      <alignment horizontal="center" vertical="center"/>
      <protection hidden="1"/>
    </xf>
    <xf numFmtId="167" fontId="6" fillId="0" borderId="0" xfId="0" applyNumberFormat="1" applyFont="1" applyAlignment="1" applyProtection="1">
      <alignment vertical="center"/>
      <protection hidden="1"/>
    </xf>
    <xf numFmtId="0" fontId="8" fillId="4" borderId="0" xfId="0" applyFont="1" applyFill="1" applyAlignment="1" applyProtection="1">
      <alignment horizontal="left" vertical="top" wrapText="1"/>
      <protection hidden="1"/>
    </xf>
    <xf numFmtId="164" fontId="3" fillId="4" borderId="0" xfId="0" applyNumberFormat="1" applyFont="1" applyFill="1" applyAlignment="1" applyProtection="1">
      <alignment vertical="center"/>
      <protection hidden="1"/>
    </xf>
    <xf numFmtId="166" fontId="1" fillId="4" borderId="0" xfId="0" applyNumberFormat="1" applyFont="1" applyFill="1" applyAlignment="1" applyProtection="1">
      <alignment vertical="center"/>
      <protection hidden="1"/>
    </xf>
    <xf numFmtId="0" fontId="3" fillId="4" borderId="2" xfId="0" applyFont="1" applyFill="1" applyBorder="1" applyAlignment="1" applyProtection="1">
      <alignment vertical="center"/>
      <protection hidden="1"/>
    </xf>
    <xf numFmtId="0" fontId="41" fillId="4" borderId="12" xfId="0" applyFont="1" applyFill="1" applyBorder="1" applyProtection="1">
      <protection hidden="1"/>
    </xf>
    <xf numFmtId="0" fontId="3" fillId="4" borderId="12" xfId="0" applyFont="1" applyFill="1" applyBorder="1" applyProtection="1">
      <protection hidden="1"/>
    </xf>
    <xf numFmtId="0" fontId="1" fillId="4" borderId="7" xfId="0" applyFont="1" applyFill="1" applyBorder="1" applyProtection="1">
      <protection hidden="1"/>
    </xf>
    <xf numFmtId="0" fontId="8" fillId="4" borderId="8" xfId="0" applyFont="1" applyFill="1" applyBorder="1" applyProtection="1">
      <protection hidden="1"/>
    </xf>
    <xf numFmtId="0" fontId="8" fillId="9" borderId="6" xfId="0" applyFont="1" applyFill="1" applyBorder="1" applyProtection="1">
      <protection hidden="1"/>
    </xf>
    <xf numFmtId="0" fontId="8" fillId="9" borderId="11" xfId="0" applyFont="1" applyFill="1" applyBorder="1" applyProtection="1">
      <protection hidden="1"/>
    </xf>
    <xf numFmtId="0" fontId="8" fillId="9" borderId="10" xfId="0" applyFont="1" applyFill="1" applyBorder="1" applyProtection="1">
      <protection hidden="1"/>
    </xf>
    <xf numFmtId="0" fontId="35" fillId="2" borderId="0" xfId="0" applyFont="1" applyFill="1" applyProtection="1">
      <protection hidden="1"/>
    </xf>
    <xf numFmtId="0" fontId="14" fillId="5" borderId="2" xfId="0" applyFont="1" applyFill="1" applyBorder="1" applyAlignment="1">
      <alignment horizontal="center" vertical="center"/>
    </xf>
    <xf numFmtId="0" fontId="14" fillId="5" borderId="12" xfId="0" applyFont="1" applyFill="1" applyBorder="1" applyAlignment="1">
      <alignment horizontal="center" vertical="center"/>
    </xf>
    <xf numFmtId="0" fontId="14" fillId="5" borderId="7" xfId="0" applyFont="1" applyFill="1" applyBorder="1" applyAlignment="1">
      <alignment horizontal="center" vertical="center"/>
    </xf>
    <xf numFmtId="0" fontId="34" fillId="0" borderId="13" xfId="2" applyFont="1" applyFill="1" applyBorder="1" applyAlignment="1" applyProtection="1">
      <alignment horizontal="right" vertical="top"/>
    </xf>
    <xf numFmtId="0" fontId="14" fillId="0" borderId="0" xfId="0" applyFont="1" applyAlignment="1">
      <alignment horizontal="left" vertical="center"/>
    </xf>
    <xf numFmtId="0" fontId="26" fillId="12" borderId="14" xfId="0" applyFont="1" applyFill="1" applyBorder="1" applyAlignment="1">
      <alignment horizontal="center" vertical="center" wrapText="1"/>
    </xf>
    <xf numFmtId="0" fontId="26" fillId="12" borderId="0" xfId="0" applyFont="1" applyFill="1" applyAlignment="1">
      <alignment horizontal="center" vertical="center" wrapText="1"/>
    </xf>
    <xf numFmtId="0" fontId="26" fillId="12" borderId="22" xfId="0" applyFont="1" applyFill="1" applyBorder="1" applyAlignment="1">
      <alignment horizontal="center" vertical="center" wrapText="1"/>
    </xf>
    <xf numFmtId="0" fontId="1" fillId="12" borderId="14" xfId="0" applyFont="1" applyFill="1" applyBorder="1" applyAlignment="1">
      <alignment horizontal="left" wrapText="1"/>
    </xf>
    <xf numFmtId="0" fontId="1" fillId="12" borderId="0" xfId="0" applyFont="1" applyFill="1" applyAlignment="1">
      <alignment horizontal="left" wrapText="1"/>
    </xf>
    <xf numFmtId="0" fontId="1" fillId="12" borderId="22" xfId="0" applyFont="1" applyFill="1" applyBorder="1" applyAlignment="1">
      <alignment horizontal="left" wrapText="1"/>
    </xf>
    <xf numFmtId="0" fontId="1" fillId="12" borderId="16" xfId="0" applyFont="1" applyFill="1" applyBorder="1" applyAlignment="1">
      <alignment horizontal="left" wrapText="1"/>
    </xf>
    <xf numFmtId="0" fontId="1" fillId="12" borderId="17" xfId="0" applyFont="1" applyFill="1" applyBorder="1" applyAlignment="1">
      <alignment horizontal="left" wrapText="1"/>
    </xf>
    <xf numFmtId="0" fontId="1" fillId="12" borderId="23" xfId="0" applyFont="1" applyFill="1" applyBorder="1" applyAlignment="1">
      <alignment horizontal="left" wrapText="1"/>
    </xf>
    <xf numFmtId="0" fontId="4" fillId="13" borderId="0" xfId="0" applyFont="1" applyFill="1" applyAlignment="1">
      <alignment horizontal="center" vertical="center" wrapText="1"/>
    </xf>
    <xf numFmtId="0" fontId="4" fillId="13" borderId="15" xfId="0" applyFont="1" applyFill="1" applyBorder="1" applyAlignment="1">
      <alignment horizontal="center" vertical="center" wrapText="1"/>
    </xf>
    <xf numFmtId="0" fontId="1" fillId="13" borderId="0" xfId="0" applyFont="1" applyFill="1" applyAlignment="1">
      <alignment horizontal="center" vertical="center" wrapText="1"/>
    </xf>
    <xf numFmtId="0" fontId="1" fillId="13" borderId="15" xfId="0" applyFont="1" applyFill="1" applyBorder="1" applyAlignment="1">
      <alignment horizontal="center" vertical="center" wrapText="1"/>
    </xf>
    <xf numFmtId="164" fontId="17" fillId="11" borderId="0" xfId="0" applyNumberFormat="1" applyFont="1" applyFill="1" applyAlignment="1">
      <alignment horizontal="center" vertical="center"/>
    </xf>
    <xf numFmtId="0" fontId="15" fillId="11" borderId="0" xfId="0" applyFont="1" applyFill="1" applyAlignment="1">
      <alignment horizontal="center"/>
    </xf>
    <xf numFmtId="0" fontId="6" fillId="10" borderId="11" xfId="0" applyFont="1" applyFill="1" applyBorder="1" applyAlignment="1">
      <alignment horizontal="center"/>
    </xf>
    <xf numFmtId="175" fontId="1" fillId="0" borderId="0" xfId="0" applyNumberFormat="1" applyFont="1" applyAlignment="1">
      <alignment horizontal="center" vertical="center"/>
    </xf>
    <xf numFmtId="164" fontId="13" fillId="3" borderId="2" xfId="0" applyNumberFormat="1" applyFont="1" applyFill="1" applyBorder="1" applyAlignment="1" applyProtection="1">
      <alignment horizontal="center" vertical="center"/>
      <protection locked="0"/>
    </xf>
    <xf numFmtId="164" fontId="13" fillId="3" borderId="12" xfId="0" applyNumberFormat="1" applyFont="1" applyFill="1" applyBorder="1" applyAlignment="1" applyProtection="1">
      <alignment horizontal="center" vertical="center"/>
      <protection locked="0"/>
    </xf>
    <xf numFmtId="164" fontId="13" fillId="3" borderId="7" xfId="0" applyNumberFormat="1" applyFont="1" applyFill="1" applyBorder="1" applyAlignment="1" applyProtection="1">
      <alignment horizontal="center" vertical="center"/>
      <protection locked="0"/>
    </xf>
    <xf numFmtId="0" fontId="1" fillId="10" borderId="2" xfId="0" applyFont="1" applyFill="1" applyBorder="1" applyAlignment="1">
      <alignment horizontal="center" vertical="center"/>
    </xf>
    <xf numFmtId="0" fontId="1" fillId="10" borderId="12" xfId="0" applyFont="1" applyFill="1" applyBorder="1" applyAlignment="1">
      <alignment horizontal="center" vertical="center"/>
    </xf>
    <xf numFmtId="0" fontId="1" fillId="10" borderId="7" xfId="0" applyFont="1" applyFill="1" applyBorder="1" applyAlignment="1">
      <alignment horizontal="center" vertical="center"/>
    </xf>
    <xf numFmtId="166" fontId="1" fillId="10" borderId="2" xfId="0" applyNumberFormat="1" applyFont="1" applyFill="1" applyBorder="1" applyAlignment="1">
      <alignment horizontal="center" vertical="center"/>
    </xf>
    <xf numFmtId="166" fontId="1" fillId="10" borderId="12" xfId="0" applyNumberFormat="1" applyFont="1" applyFill="1" applyBorder="1" applyAlignment="1">
      <alignment horizontal="center" vertical="center"/>
    </xf>
    <xf numFmtId="166" fontId="1" fillId="10" borderId="7" xfId="0" applyNumberFormat="1" applyFont="1" applyFill="1" applyBorder="1" applyAlignment="1">
      <alignment horizontal="center" vertical="center"/>
    </xf>
    <xf numFmtId="175" fontId="36" fillId="14" borderId="2" xfId="0" applyNumberFormat="1" applyFont="1" applyFill="1" applyBorder="1" applyAlignment="1">
      <alignment horizontal="center" vertical="center"/>
    </xf>
    <xf numFmtId="175" fontId="36" fillId="14" borderId="12" xfId="0" applyNumberFormat="1" applyFont="1" applyFill="1" applyBorder="1" applyAlignment="1">
      <alignment horizontal="center" vertical="center"/>
    </xf>
    <xf numFmtId="175" fontId="36" fillId="14" borderId="7" xfId="0" applyNumberFormat="1" applyFont="1" applyFill="1" applyBorder="1" applyAlignment="1">
      <alignment horizontal="center" vertical="center"/>
    </xf>
    <xf numFmtId="175" fontId="13" fillId="3" borderId="2" xfId="0" applyNumberFormat="1" applyFont="1" applyFill="1" applyBorder="1" applyAlignment="1" applyProtection="1">
      <alignment horizontal="center" vertical="center"/>
      <protection locked="0"/>
    </xf>
    <xf numFmtId="175" fontId="13" fillId="3" borderId="12" xfId="0" applyNumberFormat="1" applyFont="1" applyFill="1" applyBorder="1" applyAlignment="1" applyProtection="1">
      <alignment horizontal="center" vertical="center"/>
      <protection locked="0"/>
    </xf>
    <xf numFmtId="175" fontId="13" fillId="3" borderId="7" xfId="0" applyNumberFormat="1" applyFont="1" applyFill="1" applyBorder="1" applyAlignment="1" applyProtection="1">
      <alignment horizontal="center" vertical="center"/>
      <protection locked="0"/>
    </xf>
    <xf numFmtId="167" fontId="1" fillId="10" borderId="2" xfId="0" applyNumberFormat="1" applyFont="1" applyFill="1" applyBorder="1" applyAlignment="1">
      <alignment horizontal="center" vertical="center"/>
    </xf>
    <xf numFmtId="167" fontId="1" fillId="10" borderId="12" xfId="0" applyNumberFormat="1" applyFont="1" applyFill="1" applyBorder="1" applyAlignment="1">
      <alignment horizontal="center" vertical="center"/>
    </xf>
    <xf numFmtId="167" fontId="1" fillId="10" borderId="7" xfId="0" applyNumberFormat="1" applyFont="1" applyFill="1" applyBorder="1" applyAlignment="1">
      <alignment horizontal="center" vertical="center"/>
    </xf>
    <xf numFmtId="174" fontId="13" fillId="3" borderId="2" xfId="0" applyNumberFormat="1" applyFont="1" applyFill="1" applyBorder="1" applyAlignment="1" applyProtection="1">
      <alignment horizontal="center" vertical="center"/>
      <protection locked="0"/>
    </xf>
    <xf numFmtId="174" fontId="13" fillId="3" borderId="12" xfId="0" applyNumberFormat="1" applyFont="1" applyFill="1" applyBorder="1" applyAlignment="1" applyProtection="1">
      <alignment horizontal="center" vertical="center"/>
      <protection locked="0"/>
    </xf>
    <xf numFmtId="174" fontId="13" fillId="3" borderId="7" xfId="0" applyNumberFormat="1" applyFont="1" applyFill="1" applyBorder="1" applyAlignment="1" applyProtection="1">
      <alignment horizontal="center" vertical="center"/>
      <protection locked="0"/>
    </xf>
    <xf numFmtId="0" fontId="1" fillId="11" borderId="11" xfId="0" applyFont="1" applyFill="1" applyBorder="1" applyAlignment="1">
      <alignment horizontal="center" vertical="center"/>
    </xf>
    <xf numFmtId="0" fontId="13" fillId="3" borderId="2" xfId="0" applyFont="1" applyFill="1" applyBorder="1" applyAlignment="1" applyProtection="1">
      <alignment horizontal="center" vertical="center"/>
      <protection locked="0"/>
    </xf>
    <xf numFmtId="0" fontId="13" fillId="3" borderId="12" xfId="0" applyFont="1" applyFill="1" applyBorder="1" applyAlignment="1" applyProtection="1">
      <alignment horizontal="center" vertical="center"/>
      <protection locked="0"/>
    </xf>
    <xf numFmtId="0" fontId="13" fillId="3" borderId="7" xfId="0" applyFont="1" applyFill="1" applyBorder="1" applyAlignment="1" applyProtection="1">
      <alignment horizontal="center" vertical="center"/>
      <protection locked="0"/>
    </xf>
    <xf numFmtId="164" fontId="1" fillId="10" borderId="2" xfId="0" applyNumberFormat="1" applyFont="1" applyFill="1" applyBorder="1" applyAlignment="1">
      <alignment horizontal="center" vertical="center"/>
    </xf>
    <xf numFmtId="164" fontId="1" fillId="10" borderId="12" xfId="0" applyNumberFormat="1" applyFont="1" applyFill="1" applyBorder="1" applyAlignment="1">
      <alignment horizontal="center" vertical="center"/>
    </xf>
    <xf numFmtId="164" fontId="1" fillId="10" borderId="7" xfId="0" applyNumberFormat="1" applyFont="1" applyFill="1" applyBorder="1" applyAlignment="1">
      <alignment horizontal="center" vertical="center"/>
    </xf>
    <xf numFmtId="0" fontId="1" fillId="11" borderId="4" xfId="0" applyFont="1" applyFill="1" applyBorder="1" applyAlignment="1">
      <alignment horizontal="center"/>
    </xf>
    <xf numFmtId="0" fontId="1" fillId="11" borderId="0" xfId="0" applyFont="1" applyFill="1" applyAlignment="1">
      <alignment horizontal="center"/>
    </xf>
    <xf numFmtId="0" fontId="1" fillId="11" borderId="3" xfId="0" applyFont="1" applyFill="1" applyBorder="1" applyAlignment="1">
      <alignment horizontal="center"/>
    </xf>
    <xf numFmtId="1" fontId="6" fillId="10" borderId="2" xfId="0" applyNumberFormat="1" applyFont="1" applyFill="1" applyBorder="1" applyAlignment="1">
      <alignment horizontal="center" vertical="center"/>
    </xf>
    <xf numFmtId="1" fontId="6" fillId="10" borderId="12" xfId="0" applyNumberFormat="1" applyFont="1" applyFill="1" applyBorder="1" applyAlignment="1">
      <alignment horizontal="center" vertical="center"/>
    </xf>
    <xf numFmtId="1" fontId="6" fillId="10" borderId="7" xfId="0" applyNumberFormat="1" applyFont="1" applyFill="1" applyBorder="1" applyAlignment="1">
      <alignment horizontal="center" vertical="center"/>
    </xf>
    <xf numFmtId="14" fontId="13" fillId="3" borderId="2" xfId="0" applyNumberFormat="1" applyFont="1" applyFill="1" applyBorder="1" applyAlignment="1" applyProtection="1">
      <alignment horizontal="center" vertical="center"/>
      <protection locked="0"/>
    </xf>
    <xf numFmtId="14" fontId="13" fillId="3" borderId="12" xfId="0" applyNumberFormat="1" applyFont="1" applyFill="1" applyBorder="1" applyAlignment="1" applyProtection="1">
      <alignment horizontal="center" vertical="center"/>
      <protection locked="0"/>
    </xf>
    <xf numFmtId="14" fontId="13" fillId="3" borderId="7" xfId="0" applyNumberFormat="1" applyFont="1" applyFill="1" applyBorder="1" applyAlignment="1" applyProtection="1">
      <alignment horizontal="center" vertical="center"/>
      <protection locked="0"/>
    </xf>
    <xf numFmtId="166" fontId="3" fillId="10" borderId="2" xfId="0" applyNumberFormat="1" applyFont="1" applyFill="1" applyBorder="1" applyAlignment="1">
      <alignment horizontal="center" vertical="center"/>
    </xf>
    <xf numFmtId="166" fontId="3" fillId="10" borderId="12" xfId="0" applyNumberFormat="1" applyFont="1" applyFill="1" applyBorder="1" applyAlignment="1">
      <alignment horizontal="center" vertical="center"/>
    </xf>
    <xf numFmtId="166" fontId="3" fillId="10" borderId="7" xfId="0" applyNumberFormat="1" applyFont="1" applyFill="1" applyBorder="1" applyAlignment="1">
      <alignment horizontal="center" vertical="center"/>
    </xf>
    <xf numFmtId="0" fontId="6" fillId="10" borderId="2" xfId="0" applyFont="1" applyFill="1" applyBorder="1" applyAlignment="1">
      <alignment horizontal="center" vertical="center"/>
    </xf>
    <xf numFmtId="0" fontId="6" fillId="10" borderId="12" xfId="0" applyFont="1" applyFill="1" applyBorder="1" applyAlignment="1">
      <alignment horizontal="center" vertical="center"/>
    </xf>
    <xf numFmtId="0" fontId="6" fillId="10" borderId="7" xfId="0" applyFont="1" applyFill="1" applyBorder="1" applyAlignment="1">
      <alignment horizontal="center" vertical="center"/>
    </xf>
    <xf numFmtId="176" fontId="6" fillId="10" borderId="2" xfId="0" applyNumberFormat="1" applyFont="1" applyFill="1" applyBorder="1" applyAlignment="1">
      <alignment horizontal="center" vertical="center"/>
    </xf>
    <xf numFmtId="176" fontId="6" fillId="10" borderId="12" xfId="0" applyNumberFormat="1" applyFont="1" applyFill="1" applyBorder="1" applyAlignment="1">
      <alignment horizontal="center" vertical="center"/>
    </xf>
    <xf numFmtId="176" fontId="6" fillId="10" borderId="7" xfId="0" applyNumberFormat="1" applyFont="1" applyFill="1" applyBorder="1" applyAlignment="1">
      <alignment horizontal="center" vertical="center"/>
    </xf>
    <xf numFmtId="0" fontId="31" fillId="11" borderId="0" xfId="0" applyFont="1" applyFill="1" applyAlignment="1">
      <alignment horizontal="center"/>
    </xf>
    <xf numFmtId="0" fontId="31" fillId="11" borderId="8" xfId="0" applyFont="1" applyFill="1" applyBorder="1" applyAlignment="1">
      <alignment horizontal="center"/>
    </xf>
    <xf numFmtId="14" fontId="31" fillId="11" borderId="11" xfId="0" applyNumberFormat="1" applyFont="1" applyFill="1" applyBorder="1" applyAlignment="1">
      <alignment horizontal="center"/>
    </xf>
    <xf numFmtId="0" fontId="31" fillId="11" borderId="11" xfId="0" applyFont="1" applyFill="1" applyBorder="1" applyAlignment="1">
      <alignment horizontal="center"/>
    </xf>
    <xf numFmtId="0" fontId="6" fillId="11" borderId="0" xfId="0" applyFont="1" applyFill="1" applyAlignment="1">
      <alignment horizontal="left" vertical="center" wrapText="1"/>
    </xf>
    <xf numFmtId="0" fontId="1" fillId="10" borderId="2" xfId="0" applyFont="1" applyFill="1" applyBorder="1" applyAlignment="1">
      <alignment horizontal="left" vertical="center"/>
    </xf>
    <xf numFmtId="0" fontId="1" fillId="10" borderId="12" xfId="0" applyFont="1" applyFill="1" applyBorder="1" applyAlignment="1">
      <alignment horizontal="left" vertical="center"/>
    </xf>
    <xf numFmtId="0" fontId="1" fillId="10" borderId="7" xfId="0" applyFont="1" applyFill="1" applyBorder="1" applyAlignment="1">
      <alignment horizontal="left" vertical="center"/>
    </xf>
    <xf numFmtId="164" fontId="7" fillId="3" borderId="2" xfId="1" applyNumberFormat="1" applyFont="1" applyFill="1" applyBorder="1" applyAlignment="1" applyProtection="1">
      <alignment horizontal="center" vertical="center"/>
      <protection locked="0"/>
    </xf>
    <xf numFmtId="164" fontId="7" fillId="3" borderId="12" xfId="1" applyNumberFormat="1" applyFont="1" applyFill="1" applyBorder="1" applyAlignment="1" applyProtection="1">
      <alignment horizontal="center" vertical="center"/>
      <protection locked="0"/>
    </xf>
    <xf numFmtId="164" fontId="7" fillId="3" borderId="7" xfId="1" applyNumberFormat="1" applyFont="1" applyFill="1" applyBorder="1" applyAlignment="1" applyProtection="1">
      <alignment horizontal="center" vertical="center"/>
      <protection locked="0"/>
    </xf>
    <xf numFmtId="9" fontId="7" fillId="3" borderId="1" xfId="1" applyFont="1" applyFill="1" applyBorder="1" applyAlignment="1" applyProtection="1">
      <alignment horizontal="center" vertical="center"/>
      <protection locked="0"/>
    </xf>
    <xf numFmtId="164" fontId="6" fillId="10" borderId="1" xfId="1" applyNumberFormat="1" applyFont="1" applyFill="1" applyBorder="1" applyAlignment="1" applyProtection="1">
      <alignment horizontal="center" vertical="center"/>
    </xf>
    <xf numFmtId="165" fontId="6" fillId="10" borderId="1" xfId="1" applyNumberFormat="1" applyFont="1" applyFill="1" applyBorder="1" applyAlignment="1" applyProtection="1">
      <alignment horizontal="center" vertical="center"/>
    </xf>
    <xf numFmtId="46" fontId="17" fillId="11" borderId="8" xfId="0" applyNumberFormat="1" applyFont="1" applyFill="1" applyBorder="1" applyAlignment="1">
      <alignment horizontal="center" vertical="center"/>
    </xf>
    <xf numFmtId="183" fontId="1" fillId="11" borderId="12" xfId="0" applyNumberFormat="1" applyFont="1" applyFill="1" applyBorder="1" applyAlignment="1" applyProtection="1">
      <alignment horizontal="left" vertical="center"/>
      <protection hidden="1"/>
    </xf>
    <xf numFmtId="164" fontId="1" fillId="11" borderId="12" xfId="0" applyNumberFormat="1" applyFont="1" applyFill="1" applyBorder="1" applyAlignment="1" applyProtection="1">
      <alignment horizontal="right" vertical="center"/>
      <protection hidden="1"/>
    </xf>
    <xf numFmtId="20" fontId="26" fillId="3" borderId="0" xfId="0" applyNumberFormat="1" applyFont="1" applyFill="1" applyAlignment="1" applyProtection="1">
      <alignment horizontal="left" vertical="center"/>
      <protection locked="0" hidden="1"/>
    </xf>
    <xf numFmtId="1" fontId="26" fillId="11" borderId="2" xfId="0" applyNumberFormat="1" applyFont="1" applyFill="1" applyBorder="1" applyAlignment="1" applyProtection="1">
      <alignment horizontal="left"/>
      <protection hidden="1"/>
    </xf>
    <xf numFmtId="1" fontId="26" fillId="11" borderId="12" xfId="0" applyNumberFormat="1" applyFont="1" applyFill="1" applyBorder="1" applyAlignment="1" applyProtection="1">
      <alignment horizontal="left"/>
      <protection hidden="1"/>
    </xf>
    <xf numFmtId="164" fontId="6" fillId="11" borderId="0" xfId="0" applyNumberFormat="1" applyFont="1" applyFill="1" applyAlignment="1" applyProtection="1">
      <alignment horizontal="left" vertical="center"/>
      <protection hidden="1"/>
    </xf>
    <xf numFmtId="184" fontId="3" fillId="11" borderId="0" xfId="0" applyNumberFormat="1" applyFont="1" applyFill="1" applyAlignment="1" applyProtection="1">
      <alignment horizontal="left" vertical="center"/>
      <protection hidden="1"/>
    </xf>
    <xf numFmtId="0" fontId="26" fillId="3" borderId="0" xfId="0" applyFont="1" applyFill="1" applyAlignment="1" applyProtection="1">
      <alignment horizontal="left" vertical="center"/>
      <protection locked="0" hidden="1"/>
    </xf>
    <xf numFmtId="164" fontId="26" fillId="11" borderId="12" xfId="0" applyNumberFormat="1" applyFont="1" applyFill="1" applyBorder="1" applyAlignment="1" applyProtection="1">
      <alignment horizontal="center"/>
      <protection hidden="1"/>
    </xf>
    <xf numFmtId="176" fontId="1" fillId="11" borderId="0" xfId="0" applyNumberFormat="1" applyFont="1" applyFill="1" applyAlignment="1" applyProtection="1">
      <alignment horizontal="right" vertical="center"/>
      <protection hidden="1"/>
    </xf>
    <xf numFmtId="176" fontId="6" fillId="11" borderId="0" xfId="0" applyNumberFormat="1" applyFont="1" applyFill="1" applyAlignment="1" applyProtection="1">
      <alignment horizontal="right" vertical="center"/>
      <protection hidden="1"/>
    </xf>
    <xf numFmtId="176" fontId="3" fillId="11" borderId="0" xfId="0" applyNumberFormat="1" applyFont="1" applyFill="1" applyAlignment="1" applyProtection="1">
      <alignment horizontal="right" vertical="center"/>
      <protection hidden="1"/>
    </xf>
    <xf numFmtId="180" fontId="1" fillId="11" borderId="0" xfId="0" applyNumberFormat="1" applyFont="1" applyFill="1" applyAlignment="1" applyProtection="1">
      <alignment horizontal="left" vertical="center"/>
      <protection hidden="1"/>
    </xf>
    <xf numFmtId="14" fontId="1" fillId="11" borderId="0" xfId="0" applyNumberFormat="1" applyFont="1" applyFill="1" applyAlignment="1" applyProtection="1">
      <alignment horizontal="center" vertical="center"/>
      <protection hidden="1"/>
    </xf>
    <xf numFmtId="178" fontId="1" fillId="11" borderId="0" xfId="0" applyNumberFormat="1" applyFont="1" applyFill="1" applyAlignment="1" applyProtection="1">
      <alignment horizontal="left" vertical="center"/>
      <protection hidden="1"/>
    </xf>
    <xf numFmtId="179" fontId="26" fillId="11" borderId="0" xfId="0" applyNumberFormat="1" applyFont="1" applyFill="1" applyAlignment="1" applyProtection="1">
      <alignment horizontal="left" vertical="center"/>
      <protection hidden="1"/>
    </xf>
    <xf numFmtId="176" fontId="1" fillId="11" borderId="12" xfId="0" applyNumberFormat="1" applyFont="1" applyFill="1" applyBorder="1" applyAlignment="1" applyProtection="1">
      <alignment horizontal="right" vertical="center"/>
      <protection hidden="1"/>
    </xf>
    <xf numFmtId="182" fontId="3" fillId="11" borderId="0" xfId="0" applyNumberFormat="1" applyFont="1" applyFill="1" applyAlignment="1" applyProtection="1">
      <alignment horizontal="left" vertical="center"/>
      <protection hidden="1"/>
    </xf>
    <xf numFmtId="0" fontId="3" fillId="11" borderId="0" xfId="0" applyFont="1" applyFill="1" applyAlignment="1" applyProtection="1">
      <alignment horizontal="left" vertical="center"/>
      <protection hidden="1"/>
    </xf>
    <xf numFmtId="9" fontId="3" fillId="11" borderId="29" xfId="0" applyNumberFormat="1" applyFont="1" applyFill="1" applyBorder="1" applyAlignment="1" applyProtection="1">
      <alignment horizontal="right" vertical="center"/>
      <protection hidden="1"/>
    </xf>
    <xf numFmtId="164" fontId="1" fillId="11" borderId="30" xfId="0" applyNumberFormat="1" applyFont="1" applyFill="1" applyBorder="1" applyAlignment="1" applyProtection="1">
      <alignment horizontal="right" vertical="center"/>
      <protection hidden="1"/>
    </xf>
    <xf numFmtId="183" fontId="1" fillId="11" borderId="30" xfId="0" applyNumberFormat="1" applyFont="1" applyFill="1" applyBorder="1" applyAlignment="1" applyProtection="1">
      <alignment horizontal="left" vertical="center"/>
      <protection hidden="1"/>
    </xf>
    <xf numFmtId="180" fontId="3" fillId="11" borderId="29" xfId="0" applyNumberFormat="1" applyFont="1" applyFill="1" applyBorder="1" applyAlignment="1" applyProtection="1">
      <alignment horizontal="left" vertical="center"/>
      <protection hidden="1"/>
    </xf>
    <xf numFmtId="176" fontId="1" fillId="11" borderId="30" xfId="0" applyNumberFormat="1" applyFont="1" applyFill="1" applyBorder="1" applyAlignment="1" applyProtection="1">
      <alignment horizontal="right" vertical="center"/>
      <protection hidden="1"/>
    </xf>
    <xf numFmtId="9" fontId="3" fillId="3" borderId="29" xfId="0" applyNumberFormat="1" applyFont="1" applyFill="1" applyBorder="1" applyAlignment="1" applyProtection="1">
      <alignment horizontal="right" vertical="center"/>
      <protection locked="0" hidden="1"/>
    </xf>
    <xf numFmtId="185" fontId="26" fillId="11" borderId="0" xfId="0" applyNumberFormat="1" applyFont="1" applyFill="1" applyAlignment="1" applyProtection="1">
      <alignment horizontal="left" vertical="center"/>
      <protection hidden="1"/>
    </xf>
    <xf numFmtId="164" fontId="1" fillId="11" borderId="0" xfId="0" applyNumberFormat="1" applyFont="1" applyFill="1" applyAlignment="1" applyProtection="1">
      <alignment horizontal="right" vertical="center"/>
      <protection hidden="1"/>
    </xf>
    <xf numFmtId="176" fontId="1" fillId="11" borderId="8" xfId="0" applyNumberFormat="1" applyFont="1" applyFill="1" applyBorder="1" applyAlignment="1" applyProtection="1">
      <alignment horizontal="right" vertical="center"/>
      <protection hidden="1"/>
    </xf>
    <xf numFmtId="0" fontId="17" fillId="0" borderId="0" xfId="0" applyFont="1" applyAlignment="1">
      <alignment horizontal="left"/>
    </xf>
    <xf numFmtId="0" fontId="1" fillId="0" borderId="0" xfId="0" applyFont="1" applyAlignment="1">
      <alignment horizontal="left"/>
    </xf>
    <xf numFmtId="0" fontId="3" fillId="2" borderId="2" xfId="0" applyFont="1" applyFill="1" applyBorder="1" applyAlignment="1">
      <alignment horizontal="left"/>
    </xf>
    <xf numFmtId="0" fontId="3" fillId="2" borderId="12" xfId="0" applyFont="1" applyFill="1" applyBorder="1" applyAlignment="1">
      <alignment horizontal="left"/>
    </xf>
    <xf numFmtId="0" fontId="3" fillId="2" borderId="7" xfId="0" applyFont="1" applyFill="1" applyBorder="1" applyAlignment="1">
      <alignment horizontal="left"/>
    </xf>
    <xf numFmtId="0" fontId="1" fillId="0" borderId="2" xfId="0" applyFont="1" applyBorder="1" applyAlignment="1">
      <alignment horizontal="left" vertical="center"/>
    </xf>
    <xf numFmtId="0" fontId="1" fillId="0" borderId="12" xfId="0" applyFont="1" applyBorder="1" applyAlignment="1">
      <alignment horizontal="left" vertical="center"/>
    </xf>
    <xf numFmtId="0" fontId="1" fillId="0" borderId="2" xfId="0" applyFont="1" applyBorder="1" applyAlignment="1">
      <alignment horizontal="left" wrapText="1"/>
    </xf>
    <xf numFmtId="0" fontId="1" fillId="0" borderId="12" xfId="0" applyFont="1" applyBorder="1" applyAlignment="1">
      <alignment horizontal="left" wrapText="1"/>
    </xf>
    <xf numFmtId="0" fontId="1" fillId="0" borderId="7" xfId="0" applyFont="1" applyBorder="1" applyAlignment="1">
      <alignment horizontal="left" wrapText="1"/>
    </xf>
    <xf numFmtId="0" fontId="1" fillId="0" borderId="2" xfId="0" applyFont="1" applyBorder="1" applyAlignment="1">
      <alignment horizontal="left"/>
    </xf>
    <xf numFmtId="0" fontId="1" fillId="0" borderId="12" xfId="0" applyFont="1" applyBorder="1" applyAlignment="1">
      <alignment horizontal="left"/>
    </xf>
    <xf numFmtId="0" fontId="1" fillId="0" borderId="7" xfId="0" applyFont="1" applyBorder="1" applyAlignment="1">
      <alignment horizontal="left"/>
    </xf>
    <xf numFmtId="0" fontId="3" fillId="0" borderId="0" xfId="0" applyFont="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9" xfId="0" applyFont="1" applyBorder="1" applyAlignment="1">
      <alignment horizontal="left"/>
    </xf>
    <xf numFmtId="0" fontId="6" fillId="4" borderId="0" xfId="0" applyFont="1" applyFill="1" applyAlignment="1" applyProtection="1">
      <alignment horizontal="left" vertical="top" wrapText="1"/>
      <protection hidden="1"/>
    </xf>
    <xf numFmtId="0" fontId="6" fillId="4" borderId="0" xfId="0" applyFont="1" applyFill="1" applyAlignment="1" applyProtection="1">
      <alignment horizontal="left" vertical="center" wrapText="1" indent="1"/>
      <protection hidden="1"/>
    </xf>
    <xf numFmtId="9" fontId="6" fillId="4" borderId="0" xfId="0" applyNumberFormat="1" applyFont="1" applyFill="1" applyAlignment="1" applyProtection="1">
      <alignment horizontal="center"/>
      <protection hidden="1"/>
    </xf>
    <xf numFmtId="0" fontId="35" fillId="2" borderId="0" xfId="0" applyFont="1" applyFill="1" applyAlignment="1" applyProtection="1">
      <alignment horizontal="left" vertical="center"/>
      <protection hidden="1"/>
    </xf>
    <xf numFmtId="20" fontId="6" fillId="4" borderId="0" xfId="0" applyNumberFormat="1" applyFont="1" applyFill="1" applyAlignment="1" applyProtection="1">
      <alignment horizontal="left"/>
      <protection hidden="1"/>
    </xf>
    <xf numFmtId="20" fontId="14" fillId="4" borderId="0" xfId="0" applyNumberFormat="1" applyFont="1" applyFill="1" applyAlignment="1" applyProtection="1">
      <alignment horizontal="left"/>
      <protection hidden="1"/>
    </xf>
    <xf numFmtId="0" fontId="6" fillId="5" borderId="0" xfId="0" applyFont="1" applyFill="1" applyAlignment="1" applyProtection="1">
      <alignment horizontal="left" vertical="top" wrapText="1" indent="1"/>
      <protection hidden="1"/>
    </xf>
    <xf numFmtId="0" fontId="1"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1" fillId="4" borderId="0" xfId="0" applyFont="1" applyFill="1" applyAlignment="1" applyProtection="1">
      <alignment horizontal="left" vertical="center" wrapText="1" indent="1"/>
      <protection hidden="1"/>
    </xf>
    <xf numFmtId="0" fontId="1" fillId="4" borderId="0" xfId="0" applyFont="1" applyFill="1" applyAlignment="1" applyProtection="1">
      <alignment horizontal="left" vertical="top" wrapText="1"/>
      <protection hidden="1"/>
    </xf>
    <xf numFmtId="9" fontId="1" fillId="4" borderId="0" xfId="0" applyNumberFormat="1" applyFont="1" applyFill="1" applyAlignment="1" applyProtection="1">
      <alignment horizontal="center"/>
      <protection hidden="1"/>
    </xf>
    <xf numFmtId="0" fontId="20" fillId="2" borderId="0" xfId="0" applyFont="1" applyFill="1" applyAlignment="1" applyProtection="1">
      <alignment horizontal="left" vertical="center"/>
      <protection hidden="1"/>
    </xf>
    <xf numFmtId="0" fontId="3" fillId="0" borderId="1"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0" fillId="4" borderId="4" xfId="0" applyFill="1" applyBorder="1" applyAlignment="1" applyProtection="1">
      <alignment horizontal="left" vertical="center" wrapText="1" indent="1"/>
      <protection hidden="1"/>
    </xf>
    <xf numFmtId="0" fontId="0" fillId="4" borderId="0" xfId="0" applyFill="1" applyAlignment="1" applyProtection="1">
      <alignment horizontal="left" vertical="center" wrapText="1" indent="1"/>
      <protection hidden="1"/>
    </xf>
    <xf numFmtId="0" fontId="0" fillId="4" borderId="3" xfId="0" applyFill="1" applyBorder="1" applyAlignment="1" applyProtection="1">
      <alignment horizontal="left" vertical="center" wrapText="1" indent="1"/>
      <protection hidden="1"/>
    </xf>
    <xf numFmtId="0" fontId="3" fillId="5" borderId="0" xfId="0" applyFont="1" applyFill="1" applyAlignment="1" applyProtection="1">
      <alignment horizontal="left"/>
      <protection hidden="1"/>
    </xf>
    <xf numFmtId="0" fontId="6" fillId="5" borderId="0" xfId="0" applyFont="1" applyFill="1" applyAlignment="1" applyProtection="1">
      <alignment horizontal="left" vertical="top" wrapText="1"/>
      <protection hidden="1"/>
    </xf>
    <xf numFmtId="0" fontId="6" fillId="4" borderId="0" xfId="0" applyFont="1" applyFill="1" applyAlignment="1" applyProtection="1">
      <alignment horizontal="center"/>
      <protection hidden="1"/>
    </xf>
    <xf numFmtId="0" fontId="17" fillId="0" borderId="1" xfId="0" applyFont="1" applyBorder="1" applyAlignment="1" applyProtection="1">
      <alignment horizontal="center" vertical="center"/>
      <protection hidden="1"/>
    </xf>
    <xf numFmtId="0" fontId="17" fillId="0" borderId="1" xfId="0" applyFont="1" applyBorder="1" applyAlignment="1" applyProtection="1">
      <alignment horizontal="left" vertical="center"/>
      <protection hidden="1"/>
    </xf>
    <xf numFmtId="0" fontId="17" fillId="0" borderId="2" xfId="0" applyFont="1" applyBorder="1" applyAlignment="1" applyProtection="1">
      <alignment horizontal="center" vertical="center"/>
      <protection hidden="1"/>
    </xf>
    <xf numFmtId="0" fontId="17" fillId="0" borderId="12" xfId="0" applyFont="1" applyBorder="1" applyAlignment="1" applyProtection="1">
      <alignment horizontal="center" vertical="center"/>
      <protection hidden="1"/>
    </xf>
    <xf numFmtId="0" fontId="0" fillId="0" borderId="0" xfId="0" applyAlignment="1" applyProtection="1">
      <alignment horizontal="left" vertical="top"/>
      <protection hidden="1"/>
    </xf>
    <xf numFmtId="0" fontId="1" fillId="4" borderId="4" xfId="0" applyFont="1" applyFill="1" applyBorder="1" applyAlignment="1" applyProtection="1">
      <alignment horizontal="left" vertical="center" wrapText="1" indent="1"/>
      <protection hidden="1"/>
    </xf>
    <xf numFmtId="0" fontId="1" fillId="4" borderId="3" xfId="0" applyFont="1" applyFill="1" applyBorder="1" applyAlignment="1" applyProtection="1">
      <alignment horizontal="left" vertical="center" wrapText="1" indent="1"/>
      <protection hidden="1"/>
    </xf>
    <xf numFmtId="0" fontId="1" fillId="4" borderId="0" xfId="0" applyFont="1" applyFill="1" applyAlignment="1" applyProtection="1">
      <alignment horizontal="left" vertical="center" wrapText="1"/>
      <protection hidden="1"/>
    </xf>
    <xf numFmtId="9" fontId="1" fillId="4" borderId="0" xfId="0" applyNumberFormat="1" applyFont="1" applyFill="1" applyAlignment="1" applyProtection="1">
      <alignment horizontal="center" vertical="center"/>
      <protection hidden="1"/>
    </xf>
    <xf numFmtId="0" fontId="6" fillId="4" borderId="0" xfId="0" applyFont="1" applyFill="1" applyAlignment="1" applyProtection="1">
      <alignment horizontal="left" wrapText="1"/>
      <protection hidden="1"/>
    </xf>
    <xf numFmtId="0" fontId="6" fillId="4" borderId="0" xfId="0" applyFont="1" applyFill="1" applyAlignment="1" applyProtection="1">
      <alignment horizontal="left" vertical="center" wrapText="1"/>
      <protection hidden="1"/>
    </xf>
    <xf numFmtId="0" fontId="3" fillId="0" borderId="1" xfId="0" applyFont="1" applyBorder="1" applyAlignment="1" applyProtection="1">
      <alignment horizontal="left" vertical="center"/>
      <protection hidden="1"/>
    </xf>
    <xf numFmtId="0" fontId="6" fillId="0" borderId="0" xfId="0" applyFont="1" applyAlignment="1" applyProtection="1">
      <alignment horizontal="left" vertical="top" wrapText="1"/>
      <protection hidden="1"/>
    </xf>
    <xf numFmtId="0" fontId="17" fillId="5" borderId="0" xfId="0" applyFont="1" applyFill="1" applyAlignment="1" applyProtection="1">
      <alignment horizontal="left"/>
      <protection hidden="1"/>
    </xf>
    <xf numFmtId="0" fontId="1" fillId="2" borderId="2" xfId="0" applyFont="1" applyFill="1" applyBorder="1" applyAlignment="1" applyProtection="1">
      <alignment horizontal="center" vertical="center"/>
      <protection hidden="1"/>
    </xf>
    <xf numFmtId="0" fontId="1" fillId="2" borderId="12"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hidden="1"/>
    </xf>
    <xf numFmtId="20" fontId="3" fillId="2" borderId="2" xfId="0" applyNumberFormat="1" applyFont="1" applyFill="1" applyBorder="1" applyAlignment="1" applyProtection="1">
      <alignment horizontal="center" vertical="center"/>
      <protection hidden="1"/>
    </xf>
    <xf numFmtId="0" fontId="3" fillId="2" borderId="12"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1" fillId="4" borderId="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protection hidden="1"/>
    </xf>
    <xf numFmtId="20" fontId="1" fillId="4" borderId="2" xfId="0" applyNumberFormat="1" applyFont="1" applyFill="1" applyBorder="1" applyAlignment="1" applyProtection="1">
      <alignment horizontal="center" vertical="center"/>
      <protection hidden="1"/>
    </xf>
    <xf numFmtId="0" fontId="3" fillId="4" borderId="2" xfId="0" applyFont="1" applyFill="1" applyBorder="1" applyAlignment="1" applyProtection="1">
      <alignment horizontal="center" vertical="center"/>
      <protection hidden="1"/>
    </xf>
    <xf numFmtId="0" fontId="3" fillId="4" borderId="7" xfId="0" applyFont="1" applyFill="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177" fontId="0" fillId="0" borderId="0" xfId="0" applyNumberFormat="1" applyAlignment="1">
      <alignment horizontal="right" vertical="center"/>
    </xf>
    <xf numFmtId="171" fontId="0" fillId="0" borderId="0" xfId="0" applyNumberFormat="1" applyAlignment="1">
      <alignment horizontal="right" vertical="center"/>
    </xf>
    <xf numFmtId="171" fontId="22" fillId="0" borderId="12" xfId="0" applyNumberFormat="1" applyFont="1" applyBorder="1" applyAlignment="1">
      <alignment horizontal="right" vertical="center"/>
    </xf>
    <xf numFmtId="171" fontId="22" fillId="0" borderId="7" xfId="0" applyNumberFormat="1" applyFont="1" applyBorder="1" applyAlignment="1">
      <alignment horizontal="right" vertical="center"/>
    </xf>
    <xf numFmtId="0" fontId="1" fillId="5" borderId="0" xfId="0" applyFont="1" applyFill="1" applyAlignment="1">
      <alignment horizontal="left" vertical="top" wrapText="1"/>
    </xf>
    <xf numFmtId="0" fontId="1" fillId="5" borderId="0" xfId="0" applyFont="1" applyFill="1" applyAlignment="1">
      <alignment horizontal="left" vertical="top"/>
    </xf>
    <xf numFmtId="0" fontId="0" fillId="3" borderId="2"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173" fontId="0" fillId="0" borderId="0" xfId="0" applyNumberFormat="1" applyAlignment="1">
      <alignment horizontal="left" vertical="center"/>
    </xf>
    <xf numFmtId="1" fontId="0" fillId="0" borderId="2" xfId="0" applyNumberFormat="1" applyBorder="1" applyAlignment="1">
      <alignment horizontal="center" vertical="center"/>
    </xf>
    <xf numFmtId="1" fontId="0" fillId="0" borderId="12" xfId="0" applyNumberFormat="1" applyBorder="1" applyAlignment="1">
      <alignment horizontal="center" vertical="center"/>
    </xf>
    <xf numFmtId="1" fontId="0" fillId="0" borderId="7" xfId="0" applyNumberFormat="1" applyBorder="1" applyAlignment="1">
      <alignment horizontal="center" vertical="center"/>
    </xf>
    <xf numFmtId="0" fontId="0" fillId="0" borderId="2" xfId="0"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left" vertical="center"/>
    </xf>
    <xf numFmtId="0" fontId="0" fillId="0" borderId="12" xfId="0" applyBorder="1" applyAlignment="1">
      <alignment horizontal="left" vertical="center"/>
    </xf>
    <xf numFmtId="0" fontId="0" fillId="0" borderId="7" xfId="0" applyBorder="1" applyAlignment="1">
      <alignment horizontal="left" vertical="center"/>
    </xf>
    <xf numFmtId="14" fontId="0" fillId="3" borderId="2" xfId="0" applyNumberFormat="1"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9" fontId="40" fillId="0" borderId="0" xfId="0" applyNumberFormat="1" applyFont="1" applyAlignment="1">
      <alignment horizontal="center" vertical="center"/>
    </xf>
    <xf numFmtId="172" fontId="0" fillId="0" borderId="2" xfId="0" applyNumberFormat="1" applyBorder="1" applyAlignment="1">
      <alignment horizontal="left" vertical="center"/>
    </xf>
    <xf numFmtId="172" fontId="0" fillId="0" borderId="12" xfId="0" applyNumberFormat="1" applyBorder="1" applyAlignment="1">
      <alignment horizontal="left" vertical="center"/>
    </xf>
    <xf numFmtId="172" fontId="0" fillId="0" borderId="7" xfId="0" applyNumberFormat="1" applyBorder="1" applyAlignment="1">
      <alignment horizontal="left" vertical="center"/>
    </xf>
    <xf numFmtId="9" fontId="0" fillId="3" borderId="2" xfId="0" applyNumberFormat="1" applyFill="1" applyBorder="1" applyAlignment="1" applyProtection="1">
      <alignment horizontal="center" vertical="center"/>
      <protection locked="0"/>
    </xf>
    <xf numFmtId="9" fontId="0" fillId="3" borderId="12" xfId="0" applyNumberFormat="1" applyFill="1" applyBorder="1" applyAlignment="1" applyProtection="1">
      <alignment horizontal="center" vertical="center"/>
      <protection locked="0"/>
    </xf>
    <xf numFmtId="9" fontId="0" fillId="3" borderId="7" xfId="0" applyNumberFormat="1" applyFill="1" applyBorder="1" applyAlignment="1" applyProtection="1">
      <alignment horizontal="center" vertical="center"/>
      <protection locked="0"/>
    </xf>
    <xf numFmtId="9" fontId="0" fillId="0" borderId="1" xfId="0" applyNumberFormat="1" applyBorder="1" applyAlignment="1">
      <alignment horizontal="center"/>
    </xf>
    <xf numFmtId="0" fontId="0" fillId="0" borderId="1" xfId="0" applyBorder="1" applyAlignment="1">
      <alignment horizontal="center"/>
    </xf>
    <xf numFmtId="14" fontId="0" fillId="3" borderId="2" xfId="0" applyNumberFormat="1" applyFill="1" applyBorder="1" applyAlignment="1" applyProtection="1">
      <alignment horizontal="left" vertical="center"/>
      <protection locked="0"/>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40" fillId="0" borderId="0" xfId="0" applyFont="1" applyAlignment="1">
      <alignment horizontal="center" vertical="center"/>
    </xf>
    <xf numFmtId="9" fontId="30" fillId="0" borderId="1" xfId="0" applyNumberFormat="1" applyFont="1" applyBorder="1" applyAlignment="1">
      <alignment horizontal="center"/>
    </xf>
    <xf numFmtId="0" fontId="30" fillId="0" borderId="1" xfId="0" applyFont="1" applyBorder="1" applyAlignment="1">
      <alignment horizontal="center"/>
    </xf>
    <xf numFmtId="9" fontId="38" fillId="0" borderId="1" xfId="0" applyNumberFormat="1" applyFont="1" applyBorder="1" applyAlignment="1">
      <alignment horizontal="center"/>
    </xf>
    <xf numFmtId="0" fontId="38" fillId="0" borderId="1" xfId="0" applyFont="1" applyBorder="1" applyAlignment="1">
      <alignment horizontal="center"/>
    </xf>
    <xf numFmtId="49" fontId="0" fillId="2" borderId="1" xfId="0" applyNumberFormat="1" applyFill="1" applyBorder="1" applyAlignment="1">
      <alignment horizontal="left" vertical="center" wrapText="1"/>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14" fontId="40" fillId="0" borderId="0" xfId="0" applyNumberFormat="1" applyFont="1" applyAlignment="1">
      <alignment horizontal="center" vertical="center"/>
    </xf>
    <xf numFmtId="0" fontId="0" fillId="0" borderId="0" xfId="0" applyAlignment="1">
      <alignment horizontal="left"/>
    </xf>
    <xf numFmtId="0" fontId="0" fillId="3" borderId="2"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0" borderId="0" xfId="0" applyAlignment="1">
      <alignment horizontal="center"/>
    </xf>
    <xf numFmtId="14" fontId="0" fillId="3" borderId="2" xfId="0" applyNumberFormat="1" applyFill="1" applyBorder="1" applyAlignment="1">
      <alignment horizontal="center"/>
    </xf>
    <xf numFmtId="0" fontId="0" fillId="3" borderId="12" xfId="0" applyFill="1" applyBorder="1" applyAlignment="1">
      <alignment horizontal="center"/>
    </xf>
    <xf numFmtId="0" fontId="0" fillId="3" borderId="7" xfId="0" applyFill="1" applyBorder="1" applyAlignment="1">
      <alignment horizontal="center"/>
    </xf>
    <xf numFmtId="0" fontId="40" fillId="0" borderId="0" xfId="0" applyFont="1" applyAlignment="1">
      <alignment horizontal="center"/>
    </xf>
    <xf numFmtId="0" fontId="1" fillId="0" borderId="5" xfId="0" applyFont="1" applyBorder="1" applyAlignment="1">
      <alignment horizontal="lef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4"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6" xfId="0" applyFont="1" applyBorder="1" applyAlignment="1">
      <alignment horizontal="left" vertical="top" wrapText="1"/>
    </xf>
    <xf numFmtId="0" fontId="1" fillId="0" borderId="11" xfId="0" applyFont="1" applyBorder="1" applyAlignment="1">
      <alignment horizontal="left" vertical="top" wrapText="1"/>
    </xf>
    <xf numFmtId="0" fontId="1" fillId="0" borderId="10" xfId="0" applyFont="1" applyBorder="1" applyAlignment="1">
      <alignment horizontal="left" vertical="top" wrapText="1"/>
    </xf>
    <xf numFmtId="171" fontId="22" fillId="0" borderId="2" xfId="0" applyNumberFormat="1" applyFont="1" applyBorder="1" applyAlignment="1">
      <alignment horizontal="center"/>
    </xf>
    <xf numFmtId="171" fontId="22" fillId="0" borderId="12" xfId="0" applyNumberFormat="1" applyFont="1" applyBorder="1" applyAlignment="1">
      <alignment horizontal="center"/>
    </xf>
    <xf numFmtId="171" fontId="22" fillId="0" borderId="7" xfId="0" applyNumberFormat="1" applyFont="1" applyBorder="1" applyAlignment="1">
      <alignment horizontal="center"/>
    </xf>
    <xf numFmtId="0" fontId="0" fillId="0" borderId="11" xfId="0" applyBorder="1" applyAlignment="1">
      <alignment horizontal="center"/>
    </xf>
    <xf numFmtId="0" fontId="0" fillId="3" borderId="2" xfId="0" applyFill="1" applyBorder="1" applyAlignment="1" applyProtection="1">
      <alignment horizontal="left"/>
      <protection locked="0"/>
    </xf>
    <xf numFmtId="0" fontId="0" fillId="3" borderId="12" xfId="0" applyFill="1" applyBorder="1" applyAlignment="1" applyProtection="1">
      <alignment horizontal="left"/>
      <protection locked="0"/>
    </xf>
    <xf numFmtId="0" fontId="0" fillId="3" borderId="7" xfId="0" applyFill="1" applyBorder="1" applyAlignment="1" applyProtection="1">
      <alignment horizontal="left"/>
      <protection locked="0"/>
    </xf>
    <xf numFmtId="14" fontId="0" fillId="3" borderId="2" xfId="0" applyNumberFormat="1" applyFill="1" applyBorder="1" applyAlignment="1" applyProtection="1">
      <alignment horizontal="left"/>
      <protection locked="0"/>
    </xf>
    <xf numFmtId="170" fontId="0" fillId="0" borderId="2" xfId="0" applyNumberFormat="1" applyBorder="1" applyAlignment="1">
      <alignment horizontal="left"/>
    </xf>
    <xf numFmtId="170" fontId="0" fillId="0" borderId="12" xfId="0" applyNumberFormat="1" applyBorder="1" applyAlignment="1">
      <alignment horizontal="left"/>
    </xf>
    <xf numFmtId="170" fontId="0" fillId="0" borderId="7" xfId="0" applyNumberFormat="1" applyBorder="1" applyAlignment="1">
      <alignment horizontal="left"/>
    </xf>
    <xf numFmtId="14" fontId="0" fillId="3" borderId="2" xfId="0" applyNumberFormat="1" applyFill="1" applyBorder="1" applyAlignment="1" applyProtection="1">
      <alignment horizontal="center"/>
      <protection locked="0"/>
    </xf>
    <xf numFmtId="0" fontId="0" fillId="3" borderId="12" xfId="0" applyFill="1" applyBorder="1" applyAlignment="1" applyProtection="1">
      <alignment horizontal="center"/>
      <protection locked="0"/>
    </xf>
    <xf numFmtId="0" fontId="1" fillId="5" borderId="8"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11" xfId="0" applyFont="1" applyFill="1" applyBorder="1" applyAlignment="1">
      <alignment horizontal="left" vertical="center" wrapText="1"/>
    </xf>
    <xf numFmtId="1" fontId="0" fillId="0" borderId="2" xfId="0" applyNumberFormat="1" applyBorder="1" applyAlignment="1">
      <alignment horizontal="left"/>
    </xf>
    <xf numFmtId="1" fontId="0" fillId="0" borderId="12" xfId="0" applyNumberFormat="1" applyBorder="1" applyAlignment="1">
      <alignment horizontal="left"/>
    </xf>
    <xf numFmtId="1" fontId="0" fillId="0" borderId="7" xfId="0" applyNumberFormat="1" applyBorder="1" applyAlignment="1">
      <alignment horizontal="left"/>
    </xf>
    <xf numFmtId="0" fontId="0" fillId="0" borderId="2" xfId="0"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2" fontId="0" fillId="0" borderId="2" xfId="0" applyNumberFormat="1" applyBorder="1" applyAlignment="1">
      <alignment horizontal="center"/>
    </xf>
    <xf numFmtId="2" fontId="0" fillId="0" borderId="12" xfId="0" applyNumberFormat="1" applyBorder="1" applyAlignment="1">
      <alignment horizontal="center"/>
    </xf>
    <xf numFmtId="2" fontId="0" fillId="0" borderId="7" xfId="0" applyNumberFormat="1" applyBorder="1" applyAlignment="1">
      <alignment horizontal="center"/>
    </xf>
  </cellXfs>
  <cellStyles count="3">
    <cellStyle name="Link" xfId="2" builtinId="8" customBuiltin="1"/>
    <cellStyle name="Prozent" xfId="1" builtinId="5"/>
    <cellStyle name="Standard" xfId="0" builtinId="0"/>
  </cellStyles>
  <dxfs count="7">
    <dxf>
      <border>
        <left/>
        <right/>
        <top/>
        <bottom/>
        <vertical/>
        <horizontal/>
      </border>
    </dxf>
    <dxf>
      <border>
        <left/>
        <right/>
        <top/>
        <bottom/>
        <vertical/>
        <horizontal/>
      </border>
    </dxf>
    <dxf>
      <font>
        <color theme="0"/>
      </font>
      <fill>
        <patternFill patternType="none">
          <bgColor auto="1"/>
        </patternFill>
      </fill>
    </dxf>
    <dxf>
      <font>
        <color theme="0"/>
      </font>
      <fill>
        <patternFill patternType="none">
          <bgColor auto="1"/>
        </patternFill>
      </fill>
    </dxf>
    <dxf>
      <font>
        <color theme="0" tint="-0.34998626667073579"/>
      </font>
    </dxf>
    <dxf>
      <font>
        <color theme="0" tint="-0.34998626667073579"/>
      </font>
    </dxf>
    <dxf>
      <font>
        <color theme="4" tint="0.79998168889431442"/>
      </font>
    </dxf>
  </dxfs>
  <tableStyles count="0" defaultTableStyle="TableStyleMedium2" defaultPivotStyle="PivotStyleLight16"/>
  <colors>
    <mruColors>
      <color rgb="FFFFFF99"/>
      <color rgb="FFEAEAEA"/>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Hilfsmittel!A1"/><Relationship Id="rId2" Type="http://schemas.openxmlformats.org/officeDocument/2006/relationships/image" Target="../media/image1.png"/><Relationship Id="rId1" Type="http://schemas.openxmlformats.org/officeDocument/2006/relationships/hyperlink" Target="#Startseite!A1"/><Relationship Id="rId5" Type="http://schemas.openxmlformats.org/officeDocument/2006/relationships/image" Target="../media/image3.wmf"/><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3.png"/><Relationship Id="rId5" Type="http://schemas.openxmlformats.org/officeDocument/2006/relationships/image" Target="../media/image4.png"/><Relationship Id="rId4" Type="http://schemas.openxmlformats.org/officeDocument/2006/relationships/hyperlink" Target="#Hilfsmittel!A1"/></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hyperlink" Target="#jahr"/><Relationship Id="rId5" Type="http://schemas.openxmlformats.org/officeDocument/2006/relationships/image" Target="../media/image4.png"/><Relationship Id="rId4" Type="http://schemas.openxmlformats.org/officeDocument/2006/relationships/hyperlink" Target="#Hilfsmittel!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Hilfsmittel!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hyperlink" Target="#Hilfsmittel!A1"/></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9.png"/><Relationship Id="rId5" Type="http://schemas.openxmlformats.org/officeDocument/2006/relationships/image" Target="../media/image4.png"/><Relationship Id="rId4" Type="http://schemas.openxmlformats.org/officeDocument/2006/relationships/hyperlink" Target="#Hilfsmittel!A1"/></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0.png"/><Relationship Id="rId5" Type="http://schemas.openxmlformats.org/officeDocument/2006/relationships/image" Target="../media/image14.png"/><Relationship Id="rId4" Type="http://schemas.openxmlformats.org/officeDocument/2006/relationships/hyperlink" Target="#Hilfsmittel!A1"/></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1.png"/><Relationship Id="rId5" Type="http://schemas.openxmlformats.org/officeDocument/2006/relationships/image" Target="../media/image4.png"/><Relationship Id="rId4" Type="http://schemas.openxmlformats.org/officeDocument/2006/relationships/hyperlink" Target="#Hilfsmittel!A1"/></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2.png"/><Relationship Id="rId5" Type="http://schemas.openxmlformats.org/officeDocument/2006/relationships/image" Target="../media/image4.png"/><Relationship Id="rId4" Type="http://schemas.openxmlformats.org/officeDocument/2006/relationships/hyperlink" Target="#Hilfsmittel!A1"/></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4.png"/><Relationship Id="rId4" Type="http://schemas.openxmlformats.org/officeDocument/2006/relationships/hyperlink" Target="#Hilfsmittel!A1"/></Relationships>
</file>

<file path=xl/drawings/_rels/drawing1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png"/><Relationship Id="rId7" Type="http://schemas.openxmlformats.org/officeDocument/2006/relationships/image" Target="../media/image2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7.png"/><Relationship Id="rId4" Type="http://schemas.openxmlformats.org/officeDocument/2006/relationships/hyperlink" Target="#Hilfsmittel!A1"/><Relationship Id="rId9"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hyperlink" Target="#Startseite!A1"/><Relationship Id="rId2" Type="http://schemas.openxmlformats.org/officeDocument/2006/relationships/hyperlink" Target="#Ferienk&#252;rzung_uU!A1"/><Relationship Id="rId1" Type="http://schemas.openxmlformats.org/officeDocument/2006/relationships/hyperlink" Target="#Ferienk&#252;rzung_K_U_M!A1"/><Relationship Id="rId6" Type="http://schemas.openxmlformats.org/officeDocument/2006/relationships/hyperlink" Target="#jahr"/><Relationship Id="rId5" Type="http://schemas.openxmlformats.org/officeDocument/2006/relationships/image" Target="../media/image3.wmf"/><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0.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hyperlink" Target="#Hilfsmittel!A1"/></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1.png"/><Relationship Id="rId5" Type="http://schemas.openxmlformats.org/officeDocument/2006/relationships/image" Target="../media/image14.png"/><Relationship Id="rId4" Type="http://schemas.openxmlformats.org/officeDocument/2006/relationships/hyperlink" Target="#Hilfsmittel!A1"/></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2.png"/><Relationship Id="rId5" Type="http://schemas.openxmlformats.org/officeDocument/2006/relationships/image" Target="../media/image4.png"/><Relationship Id="rId4" Type="http://schemas.openxmlformats.org/officeDocument/2006/relationships/hyperlink" Target="#Hilfsmittel!A1"/></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3.png"/><Relationship Id="rId5" Type="http://schemas.openxmlformats.org/officeDocument/2006/relationships/image" Target="../media/image4.png"/><Relationship Id="rId4" Type="http://schemas.openxmlformats.org/officeDocument/2006/relationships/hyperlink" Target="#Hilfsmittel!A1"/></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4.png"/><Relationship Id="rId5" Type="http://schemas.openxmlformats.org/officeDocument/2006/relationships/image" Target="../media/image4.png"/><Relationship Id="rId4" Type="http://schemas.openxmlformats.org/officeDocument/2006/relationships/hyperlink" Target="#Hilfsmittel!A1"/></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7.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hyperlink" Target="#Hilfsmittel!A1"/></Relationships>
</file>

<file path=xl/drawings/_rels/drawing26.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1.png"/><Relationship Id="rId7" Type="http://schemas.openxmlformats.org/officeDocument/2006/relationships/image" Target="../media/image39.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8.png"/><Relationship Id="rId5" Type="http://schemas.openxmlformats.org/officeDocument/2006/relationships/image" Target="../media/image14.png"/><Relationship Id="rId10" Type="http://schemas.openxmlformats.org/officeDocument/2006/relationships/image" Target="../media/image42.png"/><Relationship Id="rId4" Type="http://schemas.openxmlformats.org/officeDocument/2006/relationships/hyperlink" Target="#Hilfsmittel!A1"/><Relationship Id="rId9" Type="http://schemas.openxmlformats.org/officeDocument/2006/relationships/image" Target="../media/image4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3.png"/><Relationship Id="rId5" Type="http://schemas.openxmlformats.org/officeDocument/2006/relationships/image" Target="../media/image4.png"/><Relationship Id="rId4" Type="http://schemas.openxmlformats.org/officeDocument/2006/relationships/hyperlink" Target="#Hilfsmittel!A1"/></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4.png"/><Relationship Id="rId5" Type="http://schemas.openxmlformats.org/officeDocument/2006/relationships/image" Target="../media/image4.png"/><Relationship Id="rId4" Type="http://schemas.openxmlformats.org/officeDocument/2006/relationships/hyperlink" Target="#Hilfsmittel!A1"/></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5.png"/><Relationship Id="rId5" Type="http://schemas.openxmlformats.org/officeDocument/2006/relationships/image" Target="../media/image4.png"/><Relationship Id="rId4" Type="http://schemas.openxmlformats.org/officeDocument/2006/relationships/hyperlink" Target="#Hilfsmittel!A1"/></Relationships>
</file>

<file path=xl/drawings/_rels/drawing3.xml.rels><?xml version="1.0" encoding="UTF-8" standalone="yes"?>
<Relationships xmlns="http://schemas.openxmlformats.org/package/2006/relationships"><Relationship Id="rId3" Type="http://schemas.openxmlformats.org/officeDocument/2006/relationships/hyperlink" Target="#Hilfsmittel!A1"/><Relationship Id="rId2" Type="http://schemas.openxmlformats.org/officeDocument/2006/relationships/image" Target="../media/image1.png"/><Relationship Id="rId1" Type="http://schemas.openxmlformats.org/officeDocument/2006/relationships/hyperlink" Target="#Startseite!A1"/><Relationship Id="rId5" Type="http://schemas.openxmlformats.org/officeDocument/2006/relationships/image" Target="../media/image3.wmf"/><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6.png"/><Relationship Id="rId5" Type="http://schemas.openxmlformats.org/officeDocument/2006/relationships/image" Target="../media/image35.png"/><Relationship Id="rId4" Type="http://schemas.openxmlformats.org/officeDocument/2006/relationships/hyperlink" Target="#Hilfsmittel!A1"/></Relationships>
</file>

<file path=xl/drawings/_rels/drawing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17.png"/><Relationship Id="rId4" Type="http://schemas.openxmlformats.org/officeDocument/2006/relationships/hyperlink" Target="#Hilfsmittel!A1"/></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47.png"/><Relationship Id="rId4" Type="http://schemas.openxmlformats.org/officeDocument/2006/relationships/hyperlink" Target="#Hilfsmittel!A1"/></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47.png"/><Relationship Id="rId4" Type="http://schemas.openxmlformats.org/officeDocument/2006/relationships/hyperlink" Target="#Hilfsmittel!A1"/></Relationships>
</file>

<file path=xl/drawings/_rels/drawing4.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1.png"/><Relationship Id="rId1" Type="http://schemas.openxmlformats.org/officeDocument/2006/relationships/hyperlink" Target="#Startseite!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ilfsmittel!A1"/></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1.png"/><Relationship Id="rId7" Type="http://schemas.openxmlformats.org/officeDocument/2006/relationships/image" Target="../media/image8.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7.png"/><Relationship Id="rId5" Type="http://schemas.openxmlformats.org/officeDocument/2006/relationships/image" Target="../media/image4.png"/><Relationship Id="rId4" Type="http://schemas.openxmlformats.org/officeDocument/2006/relationships/hyperlink" Target="#Hilfsmittel!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hyperlink" Target="#Hilfsmittel!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4.png"/><Relationship Id="rId4" Type="http://schemas.openxmlformats.org/officeDocument/2006/relationships/hyperlink" Target="#Hilfsmittel!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2.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hyperlink" Target="#Hilfsmittel!A1"/></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7</xdr:col>
      <xdr:colOff>65183</xdr:colOff>
      <xdr:row>2</xdr:row>
      <xdr:rowOff>188819</xdr:rowOff>
    </xdr:to>
    <xdr:pic>
      <xdr:nvPicPr>
        <xdr:cNvPr id="9" name="irc_mi" descr="Bildergebnis für icon startseite">
          <a:hlinkClick xmlns:r="http://schemas.openxmlformats.org/officeDocument/2006/relationships" r:id="rId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0</xdr:row>
      <xdr:rowOff>66675</xdr:rowOff>
    </xdr:from>
    <xdr:to>
      <xdr:col>15</xdr:col>
      <xdr:colOff>25032</xdr:colOff>
      <xdr:row>2</xdr:row>
      <xdr:rowOff>208822</xdr:rowOff>
    </xdr:to>
    <xdr:pic>
      <xdr:nvPicPr>
        <xdr:cNvPr id="10" name="irc_mi" descr="Bildergebnis für icon taschenrechner">
          <a:hlinkClick xmlns:r="http://schemas.openxmlformats.org/officeDocument/2006/relationships" r:id="rId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5898" y="66675"/>
          <a:ext cx="458958" cy="47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3</xdr:row>
      <xdr:rowOff>304801</xdr:rowOff>
    </xdr:from>
    <xdr:to>
      <xdr:col>43</xdr:col>
      <xdr:colOff>104775</xdr:colOff>
      <xdr:row>7</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0000-00000B000000}"/>
            </a:ext>
          </a:extLst>
        </xdr:cNvPr>
        <xdr:cNvSpPr/>
      </xdr:nvSpPr>
      <xdr:spPr>
        <a:xfrm>
          <a:off x="800100" y="904876"/>
          <a:ext cx="7077075" cy="962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rPr>
            <a:t>Mit Klick auf das Symbol "Taschenrechner" gelangen Sie auf folgende unterstützende Berechnungshilfsmitteln:</a:t>
          </a:r>
        </a:p>
        <a:p>
          <a:pPr marL="171450" indent="-171450" algn="l">
            <a:buFont typeface="Arial" panose="020B0604020202020204" pitchFamily="34" charset="0"/>
            <a:buChar char="•"/>
          </a:pPr>
          <a:endParaRPr lang="de-CH" sz="1000">
            <a:solidFill>
              <a:sysClr val="windowText" lastClr="000000"/>
            </a:solidFill>
          </a:endParaRPr>
        </a:p>
        <a:p>
          <a:pPr marL="171450" indent="-171450" algn="l">
            <a:buFont typeface="Arial" panose="020B0604020202020204" pitchFamily="34" charset="0"/>
            <a:buChar char="•"/>
          </a:pPr>
          <a:r>
            <a:rPr lang="de-CH" sz="1000">
              <a:solidFill>
                <a:sysClr val="windowText" lastClr="000000"/>
              </a:solidFill>
            </a:rPr>
            <a:t>Soll-Arbeitszeit</a:t>
          </a:r>
        </a:p>
        <a:p>
          <a:pPr marL="171450" indent="-171450" algn="l">
            <a:buFont typeface="Arial" panose="020B0604020202020204" pitchFamily="34" charset="0"/>
            <a:buChar char="•"/>
          </a:pPr>
          <a:r>
            <a:rPr lang="de-CH" sz="1000">
              <a:solidFill>
                <a:sysClr val="windowText" lastClr="000000"/>
              </a:solidFill>
            </a:rPr>
            <a:t>Ist-Arbeitszeit</a:t>
          </a:r>
        </a:p>
        <a:p>
          <a:pPr marL="171450" indent="-171450" algn="l">
            <a:buFont typeface="Arial" panose="020B0604020202020204" pitchFamily="34" charset="0"/>
            <a:buChar char="•"/>
          </a:pPr>
          <a:r>
            <a:rPr lang="de-CH" sz="1000">
              <a:solidFill>
                <a:sysClr val="windowText" lastClr="000000"/>
              </a:solidFill>
            </a:rPr>
            <a:t>Sollzeittabellen</a:t>
          </a:r>
        </a:p>
      </xdr:txBody>
    </xdr:sp>
    <xdr:clientData/>
  </xdr:twoCellAnchor>
  <xdr:twoCellAnchor>
    <xdr:from>
      <xdr:col>36</xdr:col>
      <xdr:colOff>397730</xdr:colOff>
      <xdr:row>4</xdr:row>
      <xdr:rowOff>101879</xdr:rowOff>
    </xdr:from>
    <xdr:to>
      <xdr:col>43</xdr:col>
      <xdr:colOff>162504</xdr:colOff>
      <xdr:row>6</xdr:row>
      <xdr:rowOff>25679</xdr:rowOff>
    </xdr:to>
    <xdr:sp macro="" textlink="">
      <xdr:nvSpPr>
        <xdr:cNvPr id="12" name="Rechteck 11">
          <a:extLst>
            <a:ext uri="{FF2B5EF4-FFF2-40B4-BE49-F238E27FC236}">
              <a16:creationId xmlns:a16="http://schemas.microsoft.com/office/drawing/2014/main" id="{00000000-0008-0000-0000-00000C000000}"/>
            </a:ext>
          </a:extLst>
        </xdr:cNvPr>
        <xdr:cNvSpPr/>
      </xdr:nvSpPr>
      <xdr:spPr>
        <a:xfrm>
          <a:off x="7570469" y="1203466"/>
          <a:ext cx="2688535" cy="437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de-CH" sz="1000">
              <a:solidFill>
                <a:sysClr val="windowText" lastClr="000000"/>
              </a:solidFill>
            </a:rPr>
            <a:t>Ferienkürzung</a:t>
          </a:r>
        </a:p>
        <a:p>
          <a:pPr marL="171450" indent="-171450" algn="l">
            <a:buFont typeface="Arial" panose="020B0604020202020204" pitchFamily="34" charset="0"/>
            <a:buChar char="•"/>
          </a:pPr>
          <a:r>
            <a:rPr lang="de-CH" sz="1000" baseline="0">
              <a:solidFill>
                <a:sysClr val="windowText" lastClr="000000"/>
              </a:solidFill>
            </a:rPr>
            <a:t>Ende Mutterschaftsurlaub</a:t>
          </a:r>
          <a:endParaRPr lang="de-CH" sz="1000">
            <a:solidFill>
              <a:sysClr val="windowText" lastClr="000000"/>
            </a:solidFill>
          </a:endParaRPr>
        </a:p>
      </xdr:txBody>
    </xdr:sp>
    <xdr:clientData/>
  </xdr:twoCellAnchor>
  <xdr:twoCellAnchor>
    <xdr:from>
      <xdr:col>28</xdr:col>
      <xdr:colOff>335763</xdr:colOff>
      <xdr:row>4</xdr:row>
      <xdr:rowOff>98072</xdr:rowOff>
    </xdr:from>
    <xdr:to>
      <xdr:col>37</xdr:col>
      <xdr:colOff>7854</xdr:colOff>
      <xdr:row>6</xdr:row>
      <xdr:rowOff>238125</xdr:rowOff>
    </xdr:to>
    <xdr:sp macro="" textlink="">
      <xdr:nvSpPr>
        <xdr:cNvPr id="13" name="Rechteck 12">
          <a:extLst>
            <a:ext uri="{FF2B5EF4-FFF2-40B4-BE49-F238E27FC236}">
              <a16:creationId xmlns:a16="http://schemas.microsoft.com/office/drawing/2014/main" id="{00000000-0008-0000-0000-00000D000000}"/>
            </a:ext>
          </a:extLst>
        </xdr:cNvPr>
        <xdr:cNvSpPr/>
      </xdr:nvSpPr>
      <xdr:spPr>
        <a:xfrm>
          <a:off x="4155288" y="1202972"/>
          <a:ext cx="3529716" cy="6353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de-CH" sz="1000">
              <a:solidFill>
                <a:sysClr val="windowText" lastClr="000000"/>
              </a:solidFill>
            </a:rPr>
            <a:t>Frei- und Feiertage</a:t>
          </a:r>
        </a:p>
        <a:p>
          <a:pPr marL="171450" indent="-171450" algn="l">
            <a:buFont typeface="Arial" panose="020B0604020202020204" pitchFamily="34" charset="0"/>
            <a:buChar char="•"/>
          </a:pPr>
          <a:r>
            <a:rPr lang="de-CH" sz="1000">
              <a:solidFill>
                <a:sysClr val="windowText" lastClr="000000"/>
              </a:solidFill>
            </a:rPr>
            <a:t>Ferienrechner</a:t>
          </a:r>
        </a:p>
        <a:p>
          <a:pPr marL="171450" indent="-171450" algn="l">
            <a:buFont typeface="Arial" panose="020B0604020202020204" pitchFamily="34" charset="0"/>
            <a:buChar char="•"/>
          </a:pPr>
          <a:r>
            <a:rPr lang="de-CH" sz="1000">
              <a:solidFill>
                <a:sysClr val="windowText" lastClr="000000"/>
              </a:solidFill>
            </a:rPr>
            <a:t>Umrechnung Zeitformat</a:t>
          </a:r>
        </a:p>
      </xdr:txBody>
    </xdr:sp>
    <xdr:clientData/>
  </xdr:twoCellAnchor>
  <xdr:twoCellAnchor>
    <xdr:from>
      <xdr:col>8</xdr:col>
      <xdr:colOff>66675</xdr:colOff>
      <xdr:row>2</xdr:row>
      <xdr:rowOff>219075</xdr:rowOff>
    </xdr:from>
    <xdr:to>
      <xdr:col>43</xdr:col>
      <xdr:colOff>188843</xdr:colOff>
      <xdr:row>3</xdr:row>
      <xdr:rowOff>381000</xdr:rowOff>
    </xdr:to>
    <xdr:sp macro="" textlink="">
      <xdr:nvSpPr>
        <xdr:cNvPr id="14" name="Rechteck 13">
          <a:extLst>
            <a:ext uri="{FF2B5EF4-FFF2-40B4-BE49-F238E27FC236}">
              <a16:creationId xmlns:a16="http://schemas.microsoft.com/office/drawing/2014/main" id="{00000000-0008-0000-0000-00000E000000}"/>
            </a:ext>
          </a:extLst>
        </xdr:cNvPr>
        <xdr:cNvSpPr/>
      </xdr:nvSpPr>
      <xdr:spPr>
        <a:xfrm>
          <a:off x="790575" y="542925"/>
          <a:ext cx="9551918"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buFontTx/>
            <a:buNone/>
          </a:pPr>
          <a:r>
            <a:rPr lang="de-CH" sz="1200" b="1">
              <a:solidFill>
                <a:sysClr val="windowText" lastClr="000000"/>
              </a:solidFill>
            </a:rPr>
            <a:t>Links</a:t>
          </a:r>
          <a:r>
            <a:rPr lang="de-CH" sz="1200" b="1" baseline="0">
              <a:solidFill>
                <a:sysClr val="windowText" lastClr="000000"/>
              </a:solidFill>
            </a:rPr>
            <a:t> zu Hilfsmitteln</a:t>
          </a:r>
          <a:endParaRPr lang="de-CH" sz="1200" b="1">
            <a:solidFill>
              <a:sysClr val="windowText" lastClr="000000"/>
            </a:solidFill>
          </a:endParaRPr>
        </a:p>
      </xdr:txBody>
    </xdr:sp>
    <xdr:clientData/>
  </xdr:twoCellAnchor>
  <xdr:twoCellAnchor>
    <xdr:from>
      <xdr:col>38</xdr:col>
      <xdr:colOff>33132</xdr:colOff>
      <xdr:row>0</xdr:row>
      <xdr:rowOff>99392</xdr:rowOff>
    </xdr:from>
    <xdr:to>
      <xdr:col>43</xdr:col>
      <xdr:colOff>154058</xdr:colOff>
      <xdr:row>1</xdr:row>
      <xdr:rowOff>133765</xdr:rowOff>
    </xdr:to>
    <xdr:pic>
      <xdr:nvPicPr>
        <xdr:cNvPr id="8" name="Grafik 7" descr="Kanton_sw_bi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16958" y="99392"/>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10850</xdr:colOff>
      <xdr:row>3</xdr:row>
      <xdr:rowOff>19134</xdr:rowOff>
    </xdr:from>
    <xdr:to>
      <xdr:col>43</xdr:col>
      <xdr:colOff>171450</xdr:colOff>
      <xdr:row>7</xdr:row>
      <xdr:rowOff>0</xdr:rowOff>
    </xdr:to>
    <xdr:sp macro="" textlink="">
      <xdr:nvSpPr>
        <xdr:cNvPr id="2" name="Rechteck 1">
          <a:hlinkClick xmlns:r="http://schemas.openxmlformats.org/officeDocument/2006/relationships" r:id="rId3"/>
          <a:extLst>
            <a:ext uri="{FF2B5EF4-FFF2-40B4-BE49-F238E27FC236}">
              <a16:creationId xmlns:a16="http://schemas.microsoft.com/office/drawing/2014/main" id="{00000000-0008-0000-0000-000002000000}"/>
            </a:ext>
          </a:extLst>
        </xdr:cNvPr>
        <xdr:cNvSpPr/>
      </xdr:nvSpPr>
      <xdr:spPr>
        <a:xfrm>
          <a:off x="810950" y="619209"/>
          <a:ext cx="9514150" cy="1238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123825</xdr:colOff>
      <xdr:row>11</xdr:row>
      <xdr:rowOff>247650</xdr:rowOff>
    </xdr:from>
    <xdr:to>
      <xdr:col>40</xdr:col>
      <xdr:colOff>28575</xdr:colOff>
      <xdr:row>15</xdr:row>
      <xdr:rowOff>152400</xdr:rowOff>
    </xdr:to>
    <xdr:sp macro="" textlink="">
      <xdr:nvSpPr>
        <xdr:cNvPr id="5" name="Rechteck 4">
          <a:extLst>
            <a:ext uri="{FF2B5EF4-FFF2-40B4-BE49-F238E27FC236}">
              <a16:creationId xmlns:a16="http://schemas.microsoft.com/office/drawing/2014/main" id="{00000000-0008-0000-0900-000005000000}"/>
            </a:ext>
          </a:extLst>
        </xdr:cNvPr>
        <xdr:cNvSpPr/>
      </xdr:nvSpPr>
      <xdr:spPr>
        <a:xfrm>
          <a:off x="542925" y="323850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6" name="Grafik 5" descr="Kanton_sw_bi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9" name="irc_mi" descr="Bildergebnis für icon startseite">
          <a:hlinkClick xmlns:r="http://schemas.openxmlformats.org/officeDocument/2006/relationships" r:id="rId2"/>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0" name="irc_mi" descr="Bildergebnis für icon taschenrechner">
          <a:hlinkClick xmlns:r="http://schemas.openxmlformats.org/officeDocument/2006/relationships" r:id="rId4"/>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29</xdr:row>
      <xdr:rowOff>129540</xdr:rowOff>
    </xdr:from>
    <xdr:to>
      <xdr:col>47</xdr:col>
      <xdr:colOff>465075</xdr:colOff>
      <xdr:row>50</xdr:row>
      <xdr:rowOff>122377</xdr:rowOff>
    </xdr:to>
    <xdr:pic>
      <xdr:nvPicPr>
        <xdr:cNvPr id="2" name="Grafik 1">
          <a:extLst>
            <a:ext uri="{FF2B5EF4-FFF2-40B4-BE49-F238E27FC236}">
              <a16:creationId xmlns:a16="http://schemas.microsoft.com/office/drawing/2014/main" id="{473A5535-7629-B5F3-1BC1-5C1B5B3D07AA}"/>
            </a:ext>
          </a:extLst>
        </xdr:cNvPr>
        <xdr:cNvPicPr>
          <a:picLocks noChangeAspect="1"/>
        </xdr:cNvPicPr>
      </xdr:nvPicPr>
      <xdr:blipFill>
        <a:blip xmlns:r="http://schemas.openxmlformats.org/officeDocument/2006/relationships" r:embed="rId6"/>
        <a:stretch>
          <a:fillRect/>
        </a:stretch>
      </xdr:blipFill>
      <xdr:spPr>
        <a:xfrm>
          <a:off x="8763000" y="7269480"/>
          <a:ext cx="2941575" cy="527349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171449</xdr:colOff>
      <xdr:row>8</xdr:row>
      <xdr:rowOff>215265</xdr:rowOff>
    </xdr:from>
    <xdr:to>
      <xdr:col>40</xdr:col>
      <xdr:colOff>38100</xdr:colOff>
      <xdr:row>10</xdr:row>
      <xdr:rowOff>20955</xdr:rowOff>
    </xdr:to>
    <xdr:sp macro="" textlink="">
      <xdr:nvSpPr>
        <xdr:cNvPr id="2" name="Abgerundetes Rechteck 9">
          <a:hlinkClick xmlns:r="http://schemas.openxmlformats.org/officeDocument/2006/relationships" r:id="rId6"/>
          <a:extLst>
            <a:ext uri="{FF2B5EF4-FFF2-40B4-BE49-F238E27FC236}">
              <a16:creationId xmlns:a16="http://schemas.microsoft.com/office/drawing/2014/main" id="{EE026F9A-65C5-4348-86F0-F8A207A8275D}"/>
            </a:ext>
          </a:extLst>
        </xdr:cNvPr>
        <xdr:cNvSpPr/>
      </xdr:nvSpPr>
      <xdr:spPr>
        <a:xfrm>
          <a:off x="590549" y="2063115"/>
          <a:ext cx="7467601" cy="300990"/>
        </a:xfrm>
        <a:prstGeom prst="roundRect">
          <a:avLst>
            <a:gd name="adj" fmla="val 4727"/>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b="1">
              <a:solidFill>
                <a:sysClr val="windowText" lastClr="000000"/>
              </a:solidFill>
            </a:rPr>
            <a:t>Weiter zu: Feier-/Freitage und Sollzeittabellen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180975</xdr:colOff>
      <xdr:row>0</xdr:row>
      <xdr:rowOff>76200</xdr:rowOff>
    </xdr:from>
    <xdr:to>
      <xdr:col>25</xdr:col>
      <xdr:colOff>123825</xdr:colOff>
      <xdr:row>1</xdr:row>
      <xdr:rowOff>114300</xdr:rowOff>
    </xdr:to>
    <xdr:pic>
      <xdr:nvPicPr>
        <xdr:cNvPr id="14" name="Grafik 13" descr="Kanton_sw_big">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76200"/>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2</xdr:col>
      <xdr:colOff>309023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409575</xdr:colOff>
      <xdr:row>0</xdr:row>
      <xdr:rowOff>66675</xdr:rowOff>
    </xdr:from>
    <xdr:to>
      <xdr:col>3</xdr:col>
      <xdr:colOff>40272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53340</xdr:colOff>
      <xdr:row>21</xdr:row>
      <xdr:rowOff>53340</xdr:rowOff>
    </xdr:from>
    <xdr:to>
      <xdr:col>31</xdr:col>
      <xdr:colOff>830938</xdr:colOff>
      <xdr:row>39</xdr:row>
      <xdr:rowOff>388</xdr:rowOff>
    </xdr:to>
    <xdr:pic>
      <xdr:nvPicPr>
        <xdr:cNvPr id="4" name="Grafik 3">
          <a:extLst>
            <a:ext uri="{FF2B5EF4-FFF2-40B4-BE49-F238E27FC236}">
              <a16:creationId xmlns:a16="http://schemas.microsoft.com/office/drawing/2014/main" id="{B3DA9028-61B8-D1BF-FFE4-33F0474DDA16}"/>
            </a:ext>
          </a:extLst>
        </xdr:cNvPr>
        <xdr:cNvPicPr>
          <a:picLocks noChangeAspect="1"/>
        </xdr:cNvPicPr>
      </xdr:nvPicPr>
      <xdr:blipFill>
        <a:blip xmlns:r="http://schemas.openxmlformats.org/officeDocument/2006/relationships" r:embed="rId6"/>
        <a:stretch>
          <a:fillRect/>
        </a:stretch>
      </xdr:blipFill>
      <xdr:spPr>
        <a:xfrm>
          <a:off x="10767060" y="5173980"/>
          <a:ext cx="4130398" cy="447332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27</xdr:col>
      <xdr:colOff>30480</xdr:colOff>
      <xdr:row>42</xdr:row>
      <xdr:rowOff>60960</xdr:rowOff>
    </xdr:from>
    <xdr:to>
      <xdr:col>35</xdr:col>
      <xdr:colOff>8199</xdr:colOff>
      <xdr:row>62</xdr:row>
      <xdr:rowOff>99465</xdr:rowOff>
    </xdr:to>
    <xdr:pic>
      <xdr:nvPicPr>
        <xdr:cNvPr id="7" name="Grafik 6">
          <a:extLst>
            <a:ext uri="{FF2B5EF4-FFF2-40B4-BE49-F238E27FC236}">
              <a16:creationId xmlns:a16="http://schemas.microsoft.com/office/drawing/2014/main" id="{BECC3142-C78B-18DF-BC4E-B7A424BF8144}"/>
            </a:ext>
          </a:extLst>
        </xdr:cNvPr>
        <xdr:cNvPicPr>
          <a:picLocks noChangeAspect="1"/>
        </xdr:cNvPicPr>
      </xdr:nvPicPr>
      <xdr:blipFill>
        <a:blip xmlns:r="http://schemas.openxmlformats.org/officeDocument/2006/relationships" r:embed="rId7"/>
        <a:stretch>
          <a:fillRect/>
        </a:stretch>
      </xdr:blipFill>
      <xdr:spPr>
        <a:xfrm>
          <a:off x="10744200" y="10462260"/>
          <a:ext cx="6683319" cy="467146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2" name="Grafik 1" descr="Kanton_sw_bi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3" name="irc_mi" descr="Bildergebnis für icon startseite">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4" name="irc_mi" descr="Bildergebnis für icon taschenrechner">
          <a:hlinkClick xmlns:r="http://schemas.openxmlformats.org/officeDocument/2006/relationships" r:id="rId4"/>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29</xdr:row>
      <xdr:rowOff>0</xdr:rowOff>
    </xdr:from>
    <xdr:to>
      <xdr:col>30</xdr:col>
      <xdr:colOff>731656</xdr:colOff>
      <xdr:row>44</xdr:row>
      <xdr:rowOff>206085</xdr:rowOff>
    </xdr:to>
    <xdr:pic>
      <xdr:nvPicPr>
        <xdr:cNvPr id="6" name="Grafik 5">
          <a:extLst>
            <a:ext uri="{FF2B5EF4-FFF2-40B4-BE49-F238E27FC236}">
              <a16:creationId xmlns:a16="http://schemas.microsoft.com/office/drawing/2014/main" id="{F3827E40-7AA6-C41B-767B-578E41223836}"/>
            </a:ext>
          </a:extLst>
        </xdr:cNvPr>
        <xdr:cNvPicPr>
          <a:picLocks noChangeAspect="1"/>
        </xdr:cNvPicPr>
      </xdr:nvPicPr>
      <xdr:blipFill>
        <a:blip xmlns:r="http://schemas.openxmlformats.org/officeDocument/2006/relationships" r:embed="rId6"/>
        <a:stretch>
          <a:fillRect/>
        </a:stretch>
      </xdr:blipFill>
      <xdr:spPr>
        <a:xfrm>
          <a:off x="11330940" y="7132320"/>
          <a:ext cx="1569856" cy="397798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8" name="irc_mi" descr="Bildergebnis für icon startseite">
          <a:hlinkClick xmlns:r="http://schemas.openxmlformats.org/officeDocument/2006/relationships" r:id="rId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9" name="irc_mi" descr="Bildergebnis für icon taschenrechner">
          <a:hlinkClick xmlns:r="http://schemas.openxmlformats.org/officeDocument/2006/relationships" r:id="rId4"/>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30480</xdr:colOff>
      <xdr:row>19</xdr:row>
      <xdr:rowOff>388620</xdr:rowOff>
    </xdr:from>
    <xdr:to>
      <xdr:col>52</xdr:col>
      <xdr:colOff>23450</xdr:colOff>
      <xdr:row>35</xdr:row>
      <xdr:rowOff>53684</xdr:rowOff>
    </xdr:to>
    <xdr:pic>
      <xdr:nvPicPr>
        <xdr:cNvPr id="3" name="Grafik 2">
          <a:extLst>
            <a:ext uri="{FF2B5EF4-FFF2-40B4-BE49-F238E27FC236}">
              <a16:creationId xmlns:a16="http://schemas.microsoft.com/office/drawing/2014/main" id="{52E64455-BC27-EC8C-50DE-715DAA14BC9C}"/>
            </a:ext>
          </a:extLst>
        </xdr:cNvPr>
        <xdr:cNvPicPr>
          <a:picLocks noChangeAspect="1"/>
        </xdr:cNvPicPr>
      </xdr:nvPicPr>
      <xdr:blipFill>
        <a:blip xmlns:r="http://schemas.openxmlformats.org/officeDocument/2006/relationships" r:embed="rId6"/>
        <a:stretch>
          <a:fillRect/>
        </a:stretch>
      </xdr:blipFill>
      <xdr:spPr>
        <a:xfrm>
          <a:off x="8724900" y="5013960"/>
          <a:ext cx="6805250" cy="39703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180975</xdr:colOff>
      <xdr:row>0</xdr:row>
      <xdr:rowOff>76200</xdr:rowOff>
    </xdr:from>
    <xdr:to>
      <xdr:col>25</xdr:col>
      <xdr:colOff>123825</xdr:colOff>
      <xdr:row>1</xdr:row>
      <xdr:rowOff>114300</xdr:rowOff>
    </xdr:to>
    <xdr:pic>
      <xdr:nvPicPr>
        <xdr:cNvPr id="11" name="Grafik 10" descr="Kanton_sw_big">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76200"/>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2</xdr:col>
      <xdr:colOff>309023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409575</xdr:colOff>
      <xdr:row>0</xdr:row>
      <xdr:rowOff>66675</xdr:rowOff>
    </xdr:from>
    <xdr:to>
      <xdr:col>3</xdr:col>
      <xdr:colOff>40272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53340</xdr:colOff>
      <xdr:row>20</xdr:row>
      <xdr:rowOff>76200</xdr:rowOff>
    </xdr:from>
    <xdr:to>
      <xdr:col>28</xdr:col>
      <xdr:colOff>792617</xdr:colOff>
      <xdr:row>35</xdr:row>
      <xdr:rowOff>167975</xdr:rowOff>
    </xdr:to>
    <xdr:pic>
      <xdr:nvPicPr>
        <xdr:cNvPr id="3" name="Grafik 2">
          <a:extLst>
            <a:ext uri="{FF2B5EF4-FFF2-40B4-BE49-F238E27FC236}">
              <a16:creationId xmlns:a16="http://schemas.microsoft.com/office/drawing/2014/main" id="{35415988-095B-A366-0AFC-111B4CD7A1F6}"/>
            </a:ext>
          </a:extLst>
        </xdr:cNvPr>
        <xdr:cNvPicPr>
          <a:picLocks noChangeAspect="1"/>
        </xdr:cNvPicPr>
      </xdr:nvPicPr>
      <xdr:blipFill>
        <a:blip xmlns:r="http://schemas.openxmlformats.org/officeDocument/2006/relationships" r:embed="rId6"/>
        <a:stretch>
          <a:fillRect/>
        </a:stretch>
      </xdr:blipFill>
      <xdr:spPr>
        <a:xfrm>
          <a:off x="10767060" y="4945380"/>
          <a:ext cx="1577477" cy="38636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133350</xdr:colOff>
      <xdr:row>11</xdr:row>
      <xdr:rowOff>219075</xdr:rowOff>
    </xdr:from>
    <xdr:to>
      <xdr:col>40</xdr:col>
      <xdr:colOff>38100</xdr:colOff>
      <xdr:row>15</xdr:row>
      <xdr:rowOff>123825</xdr:rowOff>
    </xdr:to>
    <xdr:sp macro="" textlink="">
      <xdr:nvSpPr>
        <xdr:cNvPr id="4" name="Rechteck 3">
          <a:extLst>
            <a:ext uri="{FF2B5EF4-FFF2-40B4-BE49-F238E27FC236}">
              <a16:creationId xmlns:a16="http://schemas.microsoft.com/office/drawing/2014/main" id="{00000000-0008-0000-0F00-000004000000}"/>
            </a:ext>
          </a:extLst>
        </xdr:cNvPr>
        <xdr:cNvSpPr/>
      </xdr:nvSpPr>
      <xdr:spPr>
        <a:xfrm>
          <a:off x="552450" y="3209925"/>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8" name="irc_mi" descr="Bildergebnis für icon startseite">
          <a:hlinkClick xmlns:r="http://schemas.openxmlformats.org/officeDocument/2006/relationships" r:id="rId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9" name="irc_mi" descr="Bildergebnis für icon taschenrechner">
          <a:hlinkClick xmlns:r="http://schemas.openxmlformats.org/officeDocument/2006/relationships" r:id="rId4"/>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22860</xdr:colOff>
      <xdr:row>20</xdr:row>
      <xdr:rowOff>121920</xdr:rowOff>
    </xdr:from>
    <xdr:to>
      <xdr:col>51</xdr:col>
      <xdr:colOff>823546</xdr:colOff>
      <xdr:row>36</xdr:row>
      <xdr:rowOff>38441</xdr:rowOff>
    </xdr:to>
    <xdr:pic>
      <xdr:nvPicPr>
        <xdr:cNvPr id="3" name="Grafik 2">
          <a:extLst>
            <a:ext uri="{FF2B5EF4-FFF2-40B4-BE49-F238E27FC236}">
              <a16:creationId xmlns:a16="http://schemas.microsoft.com/office/drawing/2014/main" id="{E3C5F327-BF42-AB76-047A-714188CF12BA}"/>
            </a:ext>
          </a:extLst>
        </xdr:cNvPr>
        <xdr:cNvPicPr>
          <a:picLocks noChangeAspect="1"/>
        </xdr:cNvPicPr>
      </xdr:nvPicPr>
      <xdr:blipFill>
        <a:blip xmlns:r="http://schemas.openxmlformats.org/officeDocument/2006/relationships" r:embed="rId6"/>
        <a:stretch>
          <a:fillRect/>
        </a:stretch>
      </xdr:blipFill>
      <xdr:spPr>
        <a:xfrm>
          <a:off x="8717280" y="4998720"/>
          <a:ext cx="6759526"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7.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19</xdr:row>
      <xdr:rowOff>365760</xdr:rowOff>
    </xdr:from>
    <xdr:to>
      <xdr:col>45</xdr:col>
      <xdr:colOff>754512</xdr:colOff>
      <xdr:row>35</xdr:row>
      <xdr:rowOff>341</xdr:rowOff>
    </xdr:to>
    <xdr:pic>
      <xdr:nvPicPr>
        <xdr:cNvPr id="3" name="Grafik 2">
          <a:extLst>
            <a:ext uri="{FF2B5EF4-FFF2-40B4-BE49-F238E27FC236}">
              <a16:creationId xmlns:a16="http://schemas.microsoft.com/office/drawing/2014/main" id="{40E3D3A0-BC60-E541-2101-9C3C14B350C9}"/>
            </a:ext>
          </a:extLst>
        </xdr:cNvPr>
        <xdr:cNvPicPr>
          <a:picLocks noChangeAspect="1"/>
        </xdr:cNvPicPr>
      </xdr:nvPicPr>
      <xdr:blipFill>
        <a:blip xmlns:r="http://schemas.openxmlformats.org/officeDocument/2006/relationships" r:embed="rId6"/>
        <a:stretch>
          <a:fillRect/>
        </a:stretch>
      </xdr:blipFill>
      <xdr:spPr>
        <a:xfrm>
          <a:off x="8763000" y="4991100"/>
          <a:ext cx="1524132"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8.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11" name="Grafik 10" descr="Kanton_sw_big">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131858</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707022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20</xdr:row>
      <xdr:rowOff>0</xdr:rowOff>
    </xdr:from>
    <xdr:to>
      <xdr:col>32</xdr:col>
      <xdr:colOff>438406</xdr:colOff>
      <xdr:row>39</xdr:row>
      <xdr:rowOff>149011</xdr:rowOff>
    </xdr:to>
    <xdr:pic>
      <xdr:nvPicPr>
        <xdr:cNvPr id="2" name="Grafik 1">
          <a:extLst>
            <a:ext uri="{FF2B5EF4-FFF2-40B4-BE49-F238E27FC236}">
              <a16:creationId xmlns:a16="http://schemas.microsoft.com/office/drawing/2014/main" id="{D3BC96A3-A898-0912-5A43-DD4DC7DB1928}"/>
            </a:ext>
          </a:extLst>
        </xdr:cNvPr>
        <xdr:cNvPicPr>
          <a:picLocks noChangeAspect="1"/>
        </xdr:cNvPicPr>
      </xdr:nvPicPr>
      <xdr:blipFill>
        <a:blip xmlns:r="http://schemas.openxmlformats.org/officeDocument/2006/relationships" r:embed="rId6"/>
        <a:stretch>
          <a:fillRect/>
        </a:stretch>
      </xdr:blipFill>
      <xdr:spPr>
        <a:xfrm>
          <a:off x="11277600" y="4810125"/>
          <a:ext cx="2949196" cy="485436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34</xdr:col>
      <xdr:colOff>73399</xdr:colOff>
      <xdr:row>42</xdr:row>
      <xdr:rowOff>243504</xdr:rowOff>
    </xdr:from>
    <xdr:to>
      <xdr:col>37</xdr:col>
      <xdr:colOff>226028</xdr:colOff>
      <xdr:row>62</xdr:row>
      <xdr:rowOff>171539</xdr:rowOff>
    </xdr:to>
    <xdr:pic>
      <xdr:nvPicPr>
        <xdr:cNvPr id="8" name="Grafik 7">
          <a:extLst>
            <a:ext uri="{FF2B5EF4-FFF2-40B4-BE49-F238E27FC236}">
              <a16:creationId xmlns:a16="http://schemas.microsoft.com/office/drawing/2014/main" id="{B1053481-84C5-C1C9-DBA2-53EA1288555C}"/>
            </a:ext>
          </a:extLst>
        </xdr:cNvPr>
        <xdr:cNvPicPr>
          <a:picLocks noChangeAspect="1"/>
        </xdr:cNvPicPr>
      </xdr:nvPicPr>
      <xdr:blipFill>
        <a:blip xmlns:r="http://schemas.openxmlformats.org/officeDocument/2006/relationships" r:embed="rId7"/>
        <a:stretch>
          <a:fillRect/>
        </a:stretch>
      </xdr:blipFill>
      <xdr:spPr>
        <a:xfrm>
          <a:off x="15526311" y="10452063"/>
          <a:ext cx="2673952" cy="486243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12438</xdr:colOff>
      <xdr:row>76</xdr:row>
      <xdr:rowOff>207984</xdr:rowOff>
    </xdr:from>
    <xdr:to>
      <xdr:col>36</xdr:col>
      <xdr:colOff>531151</xdr:colOff>
      <xdr:row>96</xdr:row>
      <xdr:rowOff>112597</xdr:rowOff>
    </xdr:to>
    <xdr:pic>
      <xdr:nvPicPr>
        <xdr:cNvPr id="9" name="Grafik 8">
          <a:extLst>
            <a:ext uri="{FF2B5EF4-FFF2-40B4-BE49-F238E27FC236}">
              <a16:creationId xmlns:a16="http://schemas.microsoft.com/office/drawing/2014/main" id="{50037518-1458-63AD-84D1-523175CF6B3B}"/>
            </a:ext>
          </a:extLst>
        </xdr:cNvPr>
        <xdr:cNvPicPr>
          <a:picLocks noChangeAspect="1"/>
        </xdr:cNvPicPr>
      </xdr:nvPicPr>
      <xdr:blipFill>
        <a:blip xmlns:r="http://schemas.openxmlformats.org/officeDocument/2006/relationships" r:embed="rId8"/>
        <a:stretch>
          <a:fillRect/>
        </a:stretch>
      </xdr:blipFill>
      <xdr:spPr>
        <a:xfrm>
          <a:off x="11290038" y="18886509"/>
          <a:ext cx="6386113" cy="485761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0</xdr:colOff>
      <xdr:row>43</xdr:row>
      <xdr:rowOff>0</xdr:rowOff>
    </xdr:from>
    <xdr:to>
      <xdr:col>33</xdr:col>
      <xdr:colOff>397125</xdr:colOff>
      <xdr:row>63</xdr:row>
      <xdr:rowOff>3789</xdr:rowOff>
    </xdr:to>
    <xdr:pic>
      <xdr:nvPicPr>
        <xdr:cNvPr id="12" name="Grafik 11">
          <a:extLst>
            <a:ext uri="{FF2B5EF4-FFF2-40B4-BE49-F238E27FC236}">
              <a16:creationId xmlns:a16="http://schemas.microsoft.com/office/drawing/2014/main" id="{FC5B9878-F611-7295-D5C1-94E992F8CBE3}"/>
            </a:ext>
          </a:extLst>
        </xdr:cNvPr>
        <xdr:cNvPicPr>
          <a:picLocks noChangeAspect="1"/>
        </xdr:cNvPicPr>
      </xdr:nvPicPr>
      <xdr:blipFill>
        <a:blip xmlns:r="http://schemas.openxmlformats.org/officeDocument/2006/relationships" r:embed="rId9"/>
        <a:stretch>
          <a:fillRect/>
        </a:stretch>
      </xdr:blipFill>
      <xdr:spPr>
        <a:xfrm>
          <a:off x="11250706" y="10455088"/>
          <a:ext cx="3749365" cy="49305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33</xdr:col>
      <xdr:colOff>81644</xdr:colOff>
      <xdr:row>19</xdr:row>
      <xdr:rowOff>251731</xdr:rowOff>
    </xdr:from>
    <xdr:to>
      <xdr:col>36</xdr:col>
      <xdr:colOff>296334</xdr:colOff>
      <xdr:row>39</xdr:row>
      <xdr:rowOff>197304</xdr:rowOff>
    </xdr:to>
    <xdr:pic>
      <xdr:nvPicPr>
        <xdr:cNvPr id="7" name="Grafik 6">
          <a:extLst>
            <a:ext uri="{FF2B5EF4-FFF2-40B4-BE49-F238E27FC236}">
              <a16:creationId xmlns:a16="http://schemas.microsoft.com/office/drawing/2014/main" id="{EB88D456-BC91-D60F-6917-6CC76CE95B5A}"/>
            </a:ext>
          </a:extLst>
        </xdr:cNvPr>
        <xdr:cNvPicPr>
          <a:picLocks noChangeAspect="1"/>
        </xdr:cNvPicPr>
      </xdr:nvPicPr>
      <xdr:blipFill rotWithShape="1">
        <a:blip xmlns:r="http://schemas.openxmlformats.org/officeDocument/2006/relationships" r:embed="rId10"/>
        <a:srcRect t="780"/>
        <a:stretch>
          <a:fillRect/>
        </a:stretch>
      </xdr:blipFill>
      <xdr:spPr>
        <a:xfrm>
          <a:off x="14722930" y="4878160"/>
          <a:ext cx="2725208" cy="498021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47624</xdr:colOff>
      <xdr:row>34</xdr:row>
      <xdr:rowOff>19050</xdr:rowOff>
    </xdr:from>
    <xdr:to>
      <xdr:col>18</xdr:col>
      <xdr:colOff>66675</xdr:colOff>
      <xdr:row>35</xdr:row>
      <xdr:rowOff>238125</xdr:rowOff>
    </xdr:to>
    <xdr:sp macro="" textlink="">
      <xdr:nvSpPr>
        <xdr:cNvPr id="9" name="Abgerundetes Rechteck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695324" y="9963150"/>
          <a:ext cx="3019426" cy="476250"/>
        </a:xfrm>
        <a:prstGeom prst="roundRect">
          <a:avLst>
            <a:gd name="adj" fmla="val 4727"/>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b="1">
              <a:solidFill>
                <a:srgbClr val="FF0000"/>
              </a:solidFill>
            </a:rPr>
            <a:t>bei Krankheit</a:t>
          </a:r>
          <a:r>
            <a:rPr lang="de-CH" sz="1100" b="1" baseline="0">
              <a:solidFill>
                <a:srgbClr val="FF0000"/>
              </a:solidFill>
            </a:rPr>
            <a:t>, Unfall, Militär, etc.</a:t>
          </a:r>
          <a:endParaRPr lang="de-CH" sz="1100" b="1">
            <a:solidFill>
              <a:srgbClr val="FF0000"/>
            </a:solidFill>
          </a:endParaRPr>
        </a:p>
      </xdr:txBody>
    </xdr:sp>
    <xdr:clientData/>
  </xdr:twoCellAnchor>
  <xdr:twoCellAnchor>
    <xdr:from>
      <xdr:col>18</xdr:col>
      <xdr:colOff>171449</xdr:colOff>
      <xdr:row>34</xdr:row>
      <xdr:rowOff>19050</xdr:rowOff>
    </xdr:from>
    <xdr:to>
      <xdr:col>33</xdr:col>
      <xdr:colOff>190500</xdr:colOff>
      <xdr:row>35</xdr:row>
      <xdr:rowOff>238125</xdr:rowOff>
    </xdr:to>
    <xdr:sp macro="" textlink="">
      <xdr:nvSpPr>
        <xdr:cNvPr id="10" name="Abgerundetes Rechteck 9">
          <a:hlinkClick xmlns:r="http://schemas.openxmlformats.org/officeDocument/2006/relationships" r:id="rId2"/>
          <a:extLst>
            <a:ext uri="{FF2B5EF4-FFF2-40B4-BE49-F238E27FC236}">
              <a16:creationId xmlns:a16="http://schemas.microsoft.com/office/drawing/2014/main" id="{00000000-0008-0000-0200-00000A000000}"/>
            </a:ext>
          </a:extLst>
        </xdr:cNvPr>
        <xdr:cNvSpPr/>
      </xdr:nvSpPr>
      <xdr:spPr>
        <a:xfrm>
          <a:off x="3819524" y="9963150"/>
          <a:ext cx="3019426" cy="476250"/>
        </a:xfrm>
        <a:prstGeom prst="roundRect">
          <a:avLst>
            <a:gd name="adj" fmla="val 4727"/>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b="1">
              <a:solidFill>
                <a:srgbClr val="FF0000"/>
              </a:solidFill>
            </a:rPr>
            <a:t>bei unbezahlten</a:t>
          </a:r>
          <a:r>
            <a:rPr lang="de-CH" sz="1100" b="1" baseline="0">
              <a:solidFill>
                <a:srgbClr val="FF0000"/>
              </a:solidFill>
            </a:rPr>
            <a:t> Urlaub</a:t>
          </a:r>
          <a:endParaRPr lang="de-CH" sz="1100" b="1">
            <a:solidFill>
              <a:srgbClr val="FF0000"/>
            </a:solidFill>
          </a:endParaRPr>
        </a:p>
      </xdr:txBody>
    </xdr:sp>
    <xdr:clientData/>
  </xdr:twoCellAnchor>
  <xdr:twoCellAnchor>
    <xdr:from>
      <xdr:col>71</xdr:col>
      <xdr:colOff>114300</xdr:colOff>
      <xdr:row>23</xdr:row>
      <xdr:rowOff>142875</xdr:rowOff>
    </xdr:from>
    <xdr:to>
      <xdr:col>73</xdr:col>
      <xdr:colOff>123825</xdr:colOff>
      <xdr:row>23</xdr:row>
      <xdr:rowOff>142875</xdr:rowOff>
    </xdr:to>
    <xdr:cxnSp macro="">
      <xdr:nvCxnSpPr>
        <xdr:cNvPr id="11" name="Gerade Verbindung mit Pfeil 10">
          <a:extLst>
            <a:ext uri="{FF2B5EF4-FFF2-40B4-BE49-F238E27FC236}">
              <a16:creationId xmlns:a16="http://schemas.microsoft.com/office/drawing/2014/main" id="{00000000-0008-0000-0200-00000B000000}"/>
            </a:ext>
          </a:extLst>
        </xdr:cNvPr>
        <xdr:cNvCxnSpPr/>
      </xdr:nvCxnSpPr>
      <xdr:spPr>
        <a:xfrm flipH="1">
          <a:off x="6962775" y="6486525"/>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114300</xdr:colOff>
      <xdr:row>24</xdr:row>
      <xdr:rowOff>123825</xdr:rowOff>
    </xdr:from>
    <xdr:to>
      <xdr:col>73</xdr:col>
      <xdr:colOff>123825</xdr:colOff>
      <xdr:row>24</xdr:row>
      <xdr:rowOff>123825</xdr:rowOff>
    </xdr:to>
    <xdr:cxnSp macro="">
      <xdr:nvCxnSpPr>
        <xdr:cNvPr id="12" name="Gerade Verbindung mit Pfeil 11">
          <a:extLst>
            <a:ext uri="{FF2B5EF4-FFF2-40B4-BE49-F238E27FC236}">
              <a16:creationId xmlns:a16="http://schemas.microsoft.com/office/drawing/2014/main" id="{00000000-0008-0000-0200-00000C000000}"/>
            </a:ext>
          </a:extLst>
        </xdr:cNvPr>
        <xdr:cNvCxnSpPr/>
      </xdr:nvCxnSpPr>
      <xdr:spPr>
        <a:xfrm flipH="1">
          <a:off x="6962775" y="676275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114300</xdr:colOff>
      <xdr:row>25</xdr:row>
      <xdr:rowOff>114300</xdr:rowOff>
    </xdr:from>
    <xdr:to>
      <xdr:col>73</xdr:col>
      <xdr:colOff>123825</xdr:colOff>
      <xdr:row>25</xdr:row>
      <xdr:rowOff>114300</xdr:rowOff>
    </xdr:to>
    <xdr:cxnSp macro="">
      <xdr:nvCxnSpPr>
        <xdr:cNvPr id="13" name="Gerade Verbindung mit Pfeil 12">
          <a:extLst>
            <a:ext uri="{FF2B5EF4-FFF2-40B4-BE49-F238E27FC236}">
              <a16:creationId xmlns:a16="http://schemas.microsoft.com/office/drawing/2014/main" id="{00000000-0008-0000-0200-00000D000000}"/>
            </a:ext>
          </a:extLst>
        </xdr:cNvPr>
        <xdr:cNvCxnSpPr/>
      </xdr:nvCxnSpPr>
      <xdr:spPr>
        <a:xfrm flipH="1">
          <a:off x="6962775" y="704850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104775</xdr:colOff>
      <xdr:row>26</xdr:row>
      <xdr:rowOff>104775</xdr:rowOff>
    </xdr:from>
    <xdr:to>
      <xdr:col>73</xdr:col>
      <xdr:colOff>114300</xdr:colOff>
      <xdr:row>26</xdr:row>
      <xdr:rowOff>104775</xdr:rowOff>
    </xdr:to>
    <xdr:cxnSp macro="">
      <xdr:nvCxnSpPr>
        <xdr:cNvPr id="14" name="Gerade Verbindung mit Pfeil 13">
          <a:extLst>
            <a:ext uri="{FF2B5EF4-FFF2-40B4-BE49-F238E27FC236}">
              <a16:creationId xmlns:a16="http://schemas.microsoft.com/office/drawing/2014/main" id="{00000000-0008-0000-0200-00000E000000}"/>
            </a:ext>
          </a:extLst>
        </xdr:cNvPr>
        <xdr:cNvCxnSpPr/>
      </xdr:nvCxnSpPr>
      <xdr:spPr>
        <a:xfrm flipH="1">
          <a:off x="6953250" y="729615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104775</xdr:colOff>
      <xdr:row>27</xdr:row>
      <xdr:rowOff>114300</xdr:rowOff>
    </xdr:from>
    <xdr:to>
      <xdr:col>73</xdr:col>
      <xdr:colOff>114300</xdr:colOff>
      <xdr:row>27</xdr:row>
      <xdr:rowOff>114300</xdr:rowOff>
    </xdr:to>
    <xdr:cxnSp macro="">
      <xdr:nvCxnSpPr>
        <xdr:cNvPr id="15" name="Gerade Verbindung mit Pfeil 14">
          <a:extLst>
            <a:ext uri="{FF2B5EF4-FFF2-40B4-BE49-F238E27FC236}">
              <a16:creationId xmlns:a16="http://schemas.microsoft.com/office/drawing/2014/main" id="{00000000-0008-0000-0200-00000F000000}"/>
            </a:ext>
          </a:extLst>
        </xdr:cNvPr>
        <xdr:cNvCxnSpPr/>
      </xdr:nvCxnSpPr>
      <xdr:spPr>
        <a:xfrm flipH="1">
          <a:off x="6953250" y="756285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editAs="oneCell">
    <xdr:from>
      <xdr:col>0</xdr:col>
      <xdr:colOff>238125</xdr:colOff>
      <xdr:row>0</xdr:row>
      <xdr:rowOff>57150</xdr:rowOff>
    </xdr:from>
    <xdr:to>
      <xdr:col>3</xdr:col>
      <xdr:colOff>55658</xdr:colOff>
      <xdr:row>2</xdr:row>
      <xdr:rowOff>188819</xdr:rowOff>
    </xdr:to>
    <xdr:pic>
      <xdr:nvPicPr>
        <xdr:cNvPr id="16" name="irc_mi" descr="Bildergebnis für icon startseite">
          <a:hlinkClick xmlns:r="http://schemas.openxmlformats.org/officeDocument/2006/relationships" r:id="rId3"/>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19050</xdr:colOff>
      <xdr:row>0</xdr:row>
      <xdr:rowOff>95250</xdr:rowOff>
    </xdr:from>
    <xdr:to>
      <xdr:col>72</xdr:col>
      <xdr:colOff>150718</xdr:colOff>
      <xdr:row>1</xdr:row>
      <xdr:rowOff>138392</xdr:rowOff>
    </xdr:to>
    <xdr:pic>
      <xdr:nvPicPr>
        <xdr:cNvPr id="17" name="Grafik 16" descr="Kanton_sw_big">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211050" y="95250"/>
          <a:ext cx="2198593" cy="205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14</xdr:row>
      <xdr:rowOff>163830</xdr:rowOff>
    </xdr:from>
    <xdr:to>
      <xdr:col>34</xdr:col>
      <xdr:colOff>1</xdr:colOff>
      <xdr:row>16</xdr:row>
      <xdr:rowOff>135255</xdr:rowOff>
    </xdr:to>
    <xdr:sp macro="" textlink="">
      <xdr:nvSpPr>
        <xdr:cNvPr id="2" name="Abgerundetes Rechteck 9">
          <a:hlinkClick xmlns:r="http://schemas.openxmlformats.org/officeDocument/2006/relationships" r:id="rId6"/>
          <a:extLst>
            <a:ext uri="{FF2B5EF4-FFF2-40B4-BE49-F238E27FC236}">
              <a16:creationId xmlns:a16="http://schemas.microsoft.com/office/drawing/2014/main" id="{9C6EE33C-69B9-42F1-B446-0AF3C6EA5784}"/>
            </a:ext>
          </a:extLst>
        </xdr:cNvPr>
        <xdr:cNvSpPr/>
      </xdr:nvSpPr>
      <xdr:spPr>
        <a:xfrm>
          <a:off x="638175" y="3192780"/>
          <a:ext cx="6210301" cy="314325"/>
        </a:xfrm>
        <a:prstGeom prst="roundRect">
          <a:avLst>
            <a:gd name="adj" fmla="val 4727"/>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b="1">
              <a:solidFill>
                <a:srgbClr val="FF0000"/>
              </a:solidFill>
            </a:rPr>
            <a:t>Weiter zu: Feier-/Freitage und Sollzeittabellen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20</xdr:row>
      <xdr:rowOff>0</xdr:rowOff>
    </xdr:from>
    <xdr:to>
      <xdr:col>45</xdr:col>
      <xdr:colOff>685932</xdr:colOff>
      <xdr:row>40</xdr:row>
      <xdr:rowOff>236676</xdr:rowOff>
    </xdr:to>
    <xdr:pic>
      <xdr:nvPicPr>
        <xdr:cNvPr id="2" name="Grafik 1">
          <a:extLst>
            <a:ext uri="{FF2B5EF4-FFF2-40B4-BE49-F238E27FC236}">
              <a16:creationId xmlns:a16="http://schemas.microsoft.com/office/drawing/2014/main" id="{5DE7DB91-2F82-35B1-64FA-87FC5E3346CB}"/>
            </a:ext>
          </a:extLst>
        </xdr:cNvPr>
        <xdr:cNvPicPr>
          <a:picLocks noChangeAspect="1"/>
        </xdr:cNvPicPr>
      </xdr:nvPicPr>
      <xdr:blipFill>
        <a:blip xmlns:r="http://schemas.openxmlformats.org/officeDocument/2006/relationships" r:embed="rId6"/>
        <a:stretch>
          <a:fillRect/>
        </a:stretch>
      </xdr:blipFill>
      <xdr:spPr>
        <a:xfrm>
          <a:off x="8694420" y="5158740"/>
          <a:ext cx="1524132" cy="526587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46</xdr:col>
      <xdr:colOff>632460</xdr:colOff>
      <xdr:row>20</xdr:row>
      <xdr:rowOff>7621</xdr:rowOff>
    </xdr:from>
    <xdr:to>
      <xdr:col>48</xdr:col>
      <xdr:colOff>457330</xdr:colOff>
      <xdr:row>40</xdr:row>
      <xdr:rowOff>213361</xdr:rowOff>
    </xdr:to>
    <xdr:pic>
      <xdr:nvPicPr>
        <xdr:cNvPr id="3" name="Grafik 2">
          <a:extLst>
            <a:ext uri="{FF2B5EF4-FFF2-40B4-BE49-F238E27FC236}">
              <a16:creationId xmlns:a16="http://schemas.microsoft.com/office/drawing/2014/main" id="{F3E961AF-D07F-A536-8239-1E5260439931}"/>
            </a:ext>
          </a:extLst>
        </xdr:cNvPr>
        <xdr:cNvPicPr>
          <a:picLocks noChangeAspect="1"/>
        </xdr:cNvPicPr>
      </xdr:nvPicPr>
      <xdr:blipFill rotWithShape="1">
        <a:blip xmlns:r="http://schemas.openxmlformats.org/officeDocument/2006/relationships" r:embed="rId7"/>
        <a:srcRect b="1584"/>
        <a:stretch>
          <a:fillRect/>
        </a:stretch>
      </xdr:blipFill>
      <xdr:spPr>
        <a:xfrm>
          <a:off x="11003280" y="5166361"/>
          <a:ext cx="1501270" cy="523494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7" name="Grafik 6" descr="Kanton_sw_big">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38100</xdr:colOff>
      <xdr:row>19</xdr:row>
      <xdr:rowOff>190500</xdr:rowOff>
    </xdr:from>
    <xdr:to>
      <xdr:col>30</xdr:col>
      <xdr:colOff>693549</xdr:colOff>
      <xdr:row>36</xdr:row>
      <xdr:rowOff>7975</xdr:rowOff>
    </xdr:to>
    <xdr:pic>
      <xdr:nvPicPr>
        <xdr:cNvPr id="3" name="Grafik 2">
          <a:extLst>
            <a:ext uri="{FF2B5EF4-FFF2-40B4-BE49-F238E27FC236}">
              <a16:creationId xmlns:a16="http://schemas.microsoft.com/office/drawing/2014/main" id="{EBB19F40-917F-79C0-735A-D1A95B62ECBE}"/>
            </a:ext>
          </a:extLst>
        </xdr:cNvPr>
        <xdr:cNvPicPr>
          <a:picLocks noChangeAspect="1"/>
        </xdr:cNvPicPr>
      </xdr:nvPicPr>
      <xdr:blipFill>
        <a:blip xmlns:r="http://schemas.openxmlformats.org/officeDocument/2006/relationships" r:embed="rId6"/>
        <a:stretch>
          <a:fillRect/>
        </a:stretch>
      </xdr:blipFill>
      <xdr:spPr>
        <a:xfrm>
          <a:off x="11384280" y="4808220"/>
          <a:ext cx="1493649" cy="409229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22860</xdr:colOff>
      <xdr:row>19</xdr:row>
      <xdr:rowOff>76200</xdr:rowOff>
    </xdr:from>
    <xdr:to>
      <xdr:col>47</xdr:col>
      <xdr:colOff>312666</xdr:colOff>
      <xdr:row>34</xdr:row>
      <xdr:rowOff>122275</xdr:rowOff>
    </xdr:to>
    <xdr:pic>
      <xdr:nvPicPr>
        <xdr:cNvPr id="3" name="Grafik 2">
          <a:extLst>
            <a:ext uri="{FF2B5EF4-FFF2-40B4-BE49-F238E27FC236}">
              <a16:creationId xmlns:a16="http://schemas.microsoft.com/office/drawing/2014/main" id="{B8F30037-7177-B900-A05C-94CE021B2B3C}"/>
            </a:ext>
          </a:extLst>
        </xdr:cNvPr>
        <xdr:cNvPicPr>
          <a:picLocks noChangeAspect="1"/>
        </xdr:cNvPicPr>
      </xdr:nvPicPr>
      <xdr:blipFill>
        <a:blip xmlns:r="http://schemas.openxmlformats.org/officeDocument/2006/relationships" r:embed="rId6"/>
        <a:stretch>
          <a:fillRect/>
        </a:stretch>
      </xdr:blipFill>
      <xdr:spPr>
        <a:xfrm>
          <a:off x="8717280" y="4701540"/>
          <a:ext cx="2834886" cy="409991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152400</xdr:colOff>
      <xdr:row>12</xdr:row>
      <xdr:rowOff>9525</xdr:rowOff>
    </xdr:from>
    <xdr:to>
      <xdr:col>40</xdr:col>
      <xdr:colOff>57150</xdr:colOff>
      <xdr:row>15</xdr:row>
      <xdr:rowOff>171450</xdr:rowOff>
    </xdr:to>
    <xdr:sp macro="" textlink="">
      <xdr:nvSpPr>
        <xdr:cNvPr id="6" name="Rechteck 5">
          <a:extLst>
            <a:ext uri="{FF2B5EF4-FFF2-40B4-BE49-F238E27FC236}">
              <a16:creationId xmlns:a16="http://schemas.microsoft.com/office/drawing/2014/main" id="{00000000-0008-0000-1600-000006000000}"/>
            </a:ext>
          </a:extLst>
        </xdr:cNvPr>
        <xdr:cNvSpPr/>
      </xdr:nvSpPr>
      <xdr:spPr>
        <a:xfrm>
          <a:off x="571500" y="325755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9" name="irc_mi" descr="Bildergebnis für icon startseite">
          <a:hlinkClick xmlns:r="http://schemas.openxmlformats.org/officeDocument/2006/relationships" r:id="rId2"/>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0" name="irc_mi" descr="Bildergebnis für icon taschenrechner">
          <a:hlinkClick xmlns:r="http://schemas.openxmlformats.org/officeDocument/2006/relationships" r:id="rId4"/>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91440</xdr:colOff>
      <xdr:row>30</xdr:row>
      <xdr:rowOff>0</xdr:rowOff>
    </xdr:from>
    <xdr:to>
      <xdr:col>47</xdr:col>
      <xdr:colOff>388866</xdr:colOff>
      <xdr:row>48</xdr:row>
      <xdr:rowOff>61358</xdr:rowOff>
    </xdr:to>
    <xdr:pic>
      <xdr:nvPicPr>
        <xdr:cNvPr id="2" name="Grafik 1">
          <a:extLst>
            <a:ext uri="{FF2B5EF4-FFF2-40B4-BE49-F238E27FC236}">
              <a16:creationId xmlns:a16="http://schemas.microsoft.com/office/drawing/2014/main" id="{77180946-D4AB-78C3-9976-5A5EAA667FA5}"/>
            </a:ext>
          </a:extLst>
        </xdr:cNvPr>
        <xdr:cNvPicPr>
          <a:picLocks noChangeAspect="1"/>
        </xdr:cNvPicPr>
      </xdr:nvPicPr>
      <xdr:blipFill>
        <a:blip xmlns:r="http://schemas.openxmlformats.org/officeDocument/2006/relationships" r:embed="rId6"/>
        <a:stretch>
          <a:fillRect/>
        </a:stretch>
      </xdr:blipFill>
      <xdr:spPr>
        <a:xfrm>
          <a:off x="8785860" y="7673340"/>
          <a:ext cx="2842506" cy="45876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133350</xdr:colOff>
      <xdr:row>12</xdr:row>
      <xdr:rowOff>47625</xdr:rowOff>
    </xdr:from>
    <xdr:to>
      <xdr:col>40</xdr:col>
      <xdr:colOff>38100</xdr:colOff>
      <xdr:row>15</xdr:row>
      <xdr:rowOff>209550</xdr:rowOff>
    </xdr:to>
    <xdr:sp macro="" textlink="">
      <xdr:nvSpPr>
        <xdr:cNvPr id="6" name="Rechteck 5">
          <a:extLst>
            <a:ext uri="{FF2B5EF4-FFF2-40B4-BE49-F238E27FC236}">
              <a16:creationId xmlns:a16="http://schemas.microsoft.com/office/drawing/2014/main" id="{00000000-0008-0000-1700-000006000000}"/>
            </a:ext>
          </a:extLst>
        </xdr:cNvPr>
        <xdr:cNvSpPr/>
      </xdr:nvSpPr>
      <xdr:spPr>
        <a:xfrm>
          <a:off x="552450" y="329565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9" name="irc_mi" descr="Bildergebnis für icon startseite">
          <a:hlinkClick xmlns:r="http://schemas.openxmlformats.org/officeDocument/2006/relationships" r:id="rId2"/>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0" name="irc_mi" descr="Bildergebnis für icon taschenrechner">
          <a:hlinkClick xmlns:r="http://schemas.openxmlformats.org/officeDocument/2006/relationships" r:id="rId4"/>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22860</xdr:colOff>
      <xdr:row>29</xdr:row>
      <xdr:rowOff>129540</xdr:rowOff>
    </xdr:from>
    <xdr:to>
      <xdr:col>47</xdr:col>
      <xdr:colOff>266942</xdr:colOff>
      <xdr:row>47</xdr:row>
      <xdr:rowOff>213760</xdr:rowOff>
    </xdr:to>
    <xdr:pic>
      <xdr:nvPicPr>
        <xdr:cNvPr id="2" name="Grafik 1">
          <a:extLst>
            <a:ext uri="{FF2B5EF4-FFF2-40B4-BE49-F238E27FC236}">
              <a16:creationId xmlns:a16="http://schemas.microsoft.com/office/drawing/2014/main" id="{E6380F01-F3C8-CAFA-036B-2F50303879D7}"/>
            </a:ext>
          </a:extLst>
        </xdr:cNvPr>
        <xdr:cNvPicPr>
          <a:picLocks noChangeAspect="1"/>
        </xdr:cNvPicPr>
      </xdr:nvPicPr>
      <xdr:blipFill>
        <a:blip xmlns:r="http://schemas.openxmlformats.org/officeDocument/2006/relationships" r:embed="rId6"/>
        <a:stretch>
          <a:fillRect/>
        </a:stretch>
      </xdr:blipFill>
      <xdr:spPr>
        <a:xfrm>
          <a:off x="8717280" y="7551420"/>
          <a:ext cx="2789162" cy="46105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37</xdr:row>
      <xdr:rowOff>0</xdr:rowOff>
    </xdr:from>
    <xdr:to>
      <xdr:col>45</xdr:col>
      <xdr:colOff>701173</xdr:colOff>
      <xdr:row>58</xdr:row>
      <xdr:rowOff>69039</xdr:rowOff>
    </xdr:to>
    <xdr:pic>
      <xdr:nvPicPr>
        <xdr:cNvPr id="2" name="Grafik 1">
          <a:extLst>
            <a:ext uri="{FF2B5EF4-FFF2-40B4-BE49-F238E27FC236}">
              <a16:creationId xmlns:a16="http://schemas.microsoft.com/office/drawing/2014/main" id="{50DA8066-C784-9BF0-454C-B72BE64620CD}"/>
            </a:ext>
          </a:extLst>
        </xdr:cNvPr>
        <xdr:cNvPicPr>
          <a:picLocks noChangeAspect="1"/>
        </xdr:cNvPicPr>
      </xdr:nvPicPr>
      <xdr:blipFill>
        <a:blip xmlns:r="http://schemas.openxmlformats.org/officeDocument/2006/relationships" r:embed="rId6"/>
        <a:stretch>
          <a:fillRect/>
        </a:stretch>
      </xdr:blipFill>
      <xdr:spPr>
        <a:xfrm>
          <a:off x="8694420" y="9151620"/>
          <a:ext cx="1539373" cy="52963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44</xdr:col>
      <xdr:colOff>83820</xdr:colOff>
      <xdr:row>15</xdr:row>
      <xdr:rowOff>99060</xdr:rowOff>
    </xdr:from>
    <xdr:to>
      <xdr:col>45</xdr:col>
      <xdr:colOff>784993</xdr:colOff>
      <xdr:row>31</xdr:row>
      <xdr:rowOff>15581</xdr:rowOff>
    </xdr:to>
    <xdr:pic>
      <xdr:nvPicPr>
        <xdr:cNvPr id="5" name="Grafik 4">
          <a:extLst>
            <a:ext uri="{FF2B5EF4-FFF2-40B4-BE49-F238E27FC236}">
              <a16:creationId xmlns:a16="http://schemas.microsoft.com/office/drawing/2014/main" id="{0D24ACBF-7CC7-1D4A-10D9-C7412F028029}"/>
            </a:ext>
          </a:extLst>
        </xdr:cNvPr>
        <xdr:cNvPicPr>
          <a:picLocks noChangeAspect="1"/>
        </xdr:cNvPicPr>
      </xdr:nvPicPr>
      <xdr:blipFill>
        <a:blip xmlns:r="http://schemas.openxmlformats.org/officeDocument/2006/relationships" r:embed="rId7"/>
        <a:stretch>
          <a:fillRect/>
        </a:stretch>
      </xdr:blipFill>
      <xdr:spPr>
        <a:xfrm>
          <a:off x="8778240" y="3718560"/>
          <a:ext cx="1539373"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7" name="Grafik 6" descr="Kanton_sw_big">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7675" y="76200"/>
          <a:ext cx="2143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76200</xdr:colOff>
      <xdr:row>19</xdr:row>
      <xdr:rowOff>205740</xdr:rowOff>
    </xdr:from>
    <xdr:to>
      <xdr:col>32</xdr:col>
      <xdr:colOff>350762</xdr:colOff>
      <xdr:row>39</xdr:row>
      <xdr:rowOff>145211</xdr:rowOff>
    </xdr:to>
    <xdr:pic>
      <xdr:nvPicPr>
        <xdr:cNvPr id="11" name="Grafik 10">
          <a:extLst>
            <a:ext uri="{FF2B5EF4-FFF2-40B4-BE49-F238E27FC236}">
              <a16:creationId xmlns:a16="http://schemas.microsoft.com/office/drawing/2014/main" id="{750057C1-E949-E29B-9974-37029A7C342C}"/>
            </a:ext>
          </a:extLst>
        </xdr:cNvPr>
        <xdr:cNvPicPr>
          <a:picLocks noChangeAspect="1"/>
        </xdr:cNvPicPr>
      </xdr:nvPicPr>
      <xdr:blipFill>
        <a:blip xmlns:r="http://schemas.openxmlformats.org/officeDocument/2006/relationships" r:embed="rId6"/>
        <a:stretch>
          <a:fillRect/>
        </a:stretch>
      </xdr:blipFill>
      <xdr:spPr>
        <a:xfrm>
          <a:off x="11109960" y="4823460"/>
          <a:ext cx="2789162" cy="496867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38099</xdr:colOff>
      <xdr:row>43</xdr:row>
      <xdr:rowOff>0</xdr:rowOff>
    </xdr:from>
    <xdr:to>
      <xdr:col>33</xdr:col>
      <xdr:colOff>701040</xdr:colOff>
      <xdr:row>61</xdr:row>
      <xdr:rowOff>61358</xdr:rowOff>
    </xdr:to>
    <xdr:pic>
      <xdr:nvPicPr>
        <xdr:cNvPr id="12" name="Grafik 11">
          <a:extLst>
            <a:ext uri="{FF2B5EF4-FFF2-40B4-BE49-F238E27FC236}">
              <a16:creationId xmlns:a16="http://schemas.microsoft.com/office/drawing/2014/main" id="{08BF022B-7DCB-39A3-2044-67D6746FD83D}"/>
            </a:ext>
          </a:extLst>
        </xdr:cNvPr>
        <xdr:cNvPicPr>
          <a:picLocks noChangeAspect="1"/>
        </xdr:cNvPicPr>
      </xdr:nvPicPr>
      <xdr:blipFill rotWithShape="1">
        <a:blip xmlns:r="http://schemas.openxmlformats.org/officeDocument/2006/relationships" r:embed="rId7"/>
        <a:srcRect l="2026" r="929"/>
        <a:stretch>
          <a:fillRect/>
        </a:stretch>
      </xdr:blipFill>
      <xdr:spPr>
        <a:xfrm>
          <a:off x="11071859" y="10652760"/>
          <a:ext cx="4015741" cy="45876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34</xdr:col>
      <xdr:colOff>76200</xdr:colOff>
      <xdr:row>43</xdr:row>
      <xdr:rowOff>0</xdr:rowOff>
    </xdr:from>
    <xdr:to>
      <xdr:col>37</xdr:col>
      <xdr:colOff>312658</xdr:colOff>
      <xdr:row>56</xdr:row>
      <xdr:rowOff>137458</xdr:rowOff>
    </xdr:to>
    <xdr:pic>
      <xdr:nvPicPr>
        <xdr:cNvPr id="13" name="Grafik 12">
          <a:extLst>
            <a:ext uri="{FF2B5EF4-FFF2-40B4-BE49-F238E27FC236}">
              <a16:creationId xmlns:a16="http://schemas.microsoft.com/office/drawing/2014/main" id="{00D36FB6-C600-07E6-3DA6-6F9F6C203984}"/>
            </a:ext>
          </a:extLst>
        </xdr:cNvPr>
        <xdr:cNvPicPr>
          <a:picLocks noChangeAspect="1"/>
        </xdr:cNvPicPr>
      </xdr:nvPicPr>
      <xdr:blipFill rotWithShape="1">
        <a:blip xmlns:r="http://schemas.openxmlformats.org/officeDocument/2006/relationships" r:embed="rId8"/>
        <a:srcRect t="887"/>
        <a:stretch>
          <a:fillRect/>
        </a:stretch>
      </xdr:blipFill>
      <xdr:spPr>
        <a:xfrm>
          <a:off x="15300960" y="10652760"/>
          <a:ext cx="2751058" cy="34064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45720</xdr:colOff>
      <xdr:row>64</xdr:row>
      <xdr:rowOff>167640</xdr:rowOff>
    </xdr:from>
    <xdr:to>
      <xdr:col>37</xdr:col>
      <xdr:colOff>404472</xdr:colOff>
      <xdr:row>86</xdr:row>
      <xdr:rowOff>53799</xdr:rowOff>
    </xdr:to>
    <xdr:pic>
      <xdr:nvPicPr>
        <xdr:cNvPr id="14" name="Grafik 13">
          <a:extLst>
            <a:ext uri="{FF2B5EF4-FFF2-40B4-BE49-F238E27FC236}">
              <a16:creationId xmlns:a16="http://schemas.microsoft.com/office/drawing/2014/main" id="{C43E8BAA-137A-A410-7B5C-6B8B5F8DCCA5}"/>
            </a:ext>
          </a:extLst>
        </xdr:cNvPr>
        <xdr:cNvPicPr>
          <a:picLocks noChangeAspect="1"/>
        </xdr:cNvPicPr>
      </xdr:nvPicPr>
      <xdr:blipFill>
        <a:blip xmlns:r="http://schemas.openxmlformats.org/officeDocument/2006/relationships" r:embed="rId9"/>
        <a:stretch>
          <a:fillRect/>
        </a:stretch>
      </xdr:blipFill>
      <xdr:spPr>
        <a:xfrm>
          <a:off x="11079480" y="16101060"/>
          <a:ext cx="7064352" cy="52963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33</xdr:col>
      <xdr:colOff>30480</xdr:colOff>
      <xdr:row>19</xdr:row>
      <xdr:rowOff>190500</xdr:rowOff>
    </xdr:from>
    <xdr:to>
      <xdr:col>41</xdr:col>
      <xdr:colOff>578</xdr:colOff>
      <xdr:row>35</xdr:row>
      <xdr:rowOff>107021</xdr:rowOff>
    </xdr:to>
    <xdr:pic>
      <xdr:nvPicPr>
        <xdr:cNvPr id="2" name="Grafik 1">
          <a:extLst>
            <a:ext uri="{FF2B5EF4-FFF2-40B4-BE49-F238E27FC236}">
              <a16:creationId xmlns:a16="http://schemas.microsoft.com/office/drawing/2014/main" id="{18732791-D98E-61CA-AB19-9FED614F55F8}"/>
            </a:ext>
          </a:extLst>
        </xdr:cNvPr>
        <xdr:cNvPicPr>
          <a:picLocks noChangeAspect="1"/>
        </xdr:cNvPicPr>
      </xdr:nvPicPr>
      <xdr:blipFill>
        <a:blip xmlns:r="http://schemas.openxmlformats.org/officeDocument/2006/relationships" r:embed="rId10"/>
        <a:stretch>
          <a:fillRect/>
        </a:stretch>
      </xdr:blipFill>
      <xdr:spPr>
        <a:xfrm>
          <a:off x="14417040" y="4808220"/>
          <a:ext cx="6675698"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133350</xdr:colOff>
      <xdr:row>12</xdr:row>
      <xdr:rowOff>47625</xdr:rowOff>
    </xdr:from>
    <xdr:to>
      <xdr:col>40</xdr:col>
      <xdr:colOff>38100</xdr:colOff>
      <xdr:row>15</xdr:row>
      <xdr:rowOff>209550</xdr:rowOff>
    </xdr:to>
    <xdr:sp macro="" textlink="">
      <xdr:nvSpPr>
        <xdr:cNvPr id="6" name="Rechteck 5">
          <a:extLst>
            <a:ext uri="{FF2B5EF4-FFF2-40B4-BE49-F238E27FC236}">
              <a16:creationId xmlns:a16="http://schemas.microsoft.com/office/drawing/2014/main" id="{00000000-0008-0000-1A00-000006000000}"/>
            </a:ext>
          </a:extLst>
        </xdr:cNvPr>
        <xdr:cNvSpPr/>
      </xdr:nvSpPr>
      <xdr:spPr>
        <a:xfrm>
          <a:off x="552450" y="329565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8" name="Grafik 7" descr="Kanton_sw_big">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1" name="irc_mi" descr="Bildergebnis für icon taschenrechner">
          <a:hlinkClick xmlns:r="http://schemas.openxmlformats.org/officeDocument/2006/relationships" r:id="rId4"/>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19</xdr:row>
      <xdr:rowOff>175260</xdr:rowOff>
    </xdr:from>
    <xdr:to>
      <xdr:col>45</xdr:col>
      <xdr:colOff>800236</xdr:colOff>
      <xdr:row>37</xdr:row>
      <xdr:rowOff>221376</xdr:rowOff>
    </xdr:to>
    <xdr:pic>
      <xdr:nvPicPr>
        <xdr:cNvPr id="2" name="Grafik 1">
          <a:extLst>
            <a:ext uri="{FF2B5EF4-FFF2-40B4-BE49-F238E27FC236}">
              <a16:creationId xmlns:a16="http://schemas.microsoft.com/office/drawing/2014/main" id="{BF9E12BD-3DEF-94BD-D107-2EEC370E38CA}"/>
            </a:ext>
          </a:extLst>
        </xdr:cNvPr>
        <xdr:cNvPicPr>
          <a:picLocks noChangeAspect="1"/>
        </xdr:cNvPicPr>
      </xdr:nvPicPr>
      <xdr:blipFill>
        <a:blip xmlns:r="http://schemas.openxmlformats.org/officeDocument/2006/relationships" r:embed="rId6"/>
        <a:stretch>
          <a:fillRect/>
        </a:stretch>
      </xdr:blipFill>
      <xdr:spPr>
        <a:xfrm>
          <a:off x="8763000" y="4800600"/>
          <a:ext cx="1569856" cy="457239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8.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60960</xdr:colOff>
      <xdr:row>19</xdr:row>
      <xdr:rowOff>106680</xdr:rowOff>
    </xdr:from>
    <xdr:to>
      <xdr:col>45</xdr:col>
      <xdr:colOff>724030</xdr:colOff>
      <xdr:row>34</xdr:row>
      <xdr:rowOff>114628</xdr:rowOff>
    </xdr:to>
    <xdr:pic>
      <xdr:nvPicPr>
        <xdr:cNvPr id="3" name="Grafik 2">
          <a:extLst>
            <a:ext uri="{FF2B5EF4-FFF2-40B4-BE49-F238E27FC236}">
              <a16:creationId xmlns:a16="http://schemas.microsoft.com/office/drawing/2014/main" id="{0F32769C-F0E3-D4CD-FF73-FE28C5FE25B7}"/>
            </a:ext>
          </a:extLst>
        </xdr:cNvPr>
        <xdr:cNvPicPr>
          <a:picLocks noChangeAspect="1"/>
        </xdr:cNvPicPr>
      </xdr:nvPicPr>
      <xdr:blipFill>
        <a:blip xmlns:r="http://schemas.openxmlformats.org/officeDocument/2006/relationships" r:embed="rId6"/>
        <a:stretch>
          <a:fillRect/>
        </a:stretch>
      </xdr:blipFill>
      <xdr:spPr>
        <a:xfrm>
          <a:off x="8755380" y="4732020"/>
          <a:ext cx="1501270" cy="377984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9.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60960</xdr:colOff>
      <xdr:row>19</xdr:row>
      <xdr:rowOff>160020</xdr:rowOff>
    </xdr:from>
    <xdr:to>
      <xdr:col>45</xdr:col>
      <xdr:colOff>724030</xdr:colOff>
      <xdr:row>35</xdr:row>
      <xdr:rowOff>107024</xdr:rowOff>
    </xdr:to>
    <xdr:pic>
      <xdr:nvPicPr>
        <xdr:cNvPr id="3" name="Grafik 2">
          <a:extLst>
            <a:ext uri="{FF2B5EF4-FFF2-40B4-BE49-F238E27FC236}">
              <a16:creationId xmlns:a16="http://schemas.microsoft.com/office/drawing/2014/main" id="{DDC896C9-A81B-DAF7-E177-1F4EAF77B4EF}"/>
            </a:ext>
          </a:extLst>
        </xdr:cNvPr>
        <xdr:cNvPicPr>
          <a:picLocks noChangeAspect="1"/>
        </xdr:cNvPicPr>
      </xdr:nvPicPr>
      <xdr:blipFill>
        <a:blip xmlns:r="http://schemas.openxmlformats.org/officeDocument/2006/relationships" r:embed="rId6"/>
        <a:stretch>
          <a:fillRect/>
        </a:stretch>
      </xdr:blipFill>
      <xdr:spPr>
        <a:xfrm>
          <a:off x="8755380" y="4785360"/>
          <a:ext cx="1501270" cy="39703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0</xdr:row>
      <xdr:rowOff>57150</xdr:rowOff>
    </xdr:from>
    <xdr:to>
      <xdr:col>3</xdr:col>
      <xdr:colOff>55658</xdr:colOff>
      <xdr:row>2</xdr:row>
      <xdr:rowOff>188819</xdr:rowOff>
    </xdr:to>
    <xdr:pic>
      <xdr:nvPicPr>
        <xdr:cNvPr id="9" name="irc_mi" descr="Bildergebnis für icon startseite">
          <a:hlinkClick xmlns:r="http://schemas.openxmlformats.org/officeDocument/2006/relationships" r:id="rId1"/>
          <a:extLst>
            <a:ext uri="{FF2B5EF4-FFF2-40B4-BE49-F238E27FC236}">
              <a16:creationId xmlns:a16="http://schemas.microsoft.com/office/drawing/2014/main" id="{49BF15A0-A36D-4B16-8529-B82B4A7E32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030" y="53340"/>
          <a:ext cx="463328" cy="459329"/>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66675</xdr:colOff>
      <xdr:row>0</xdr:row>
      <xdr:rowOff>47625</xdr:rowOff>
    </xdr:from>
    <xdr:to>
      <xdr:col>5</xdr:col>
      <xdr:colOff>133617</xdr:colOff>
      <xdr:row>2</xdr:row>
      <xdr:rowOff>208822</xdr:rowOff>
    </xdr:to>
    <xdr:pic>
      <xdr:nvPicPr>
        <xdr:cNvPr id="2" name="irc_mi" descr="Bildergebnis für icon taschenrechner">
          <a:hlinkClick xmlns:r="http://schemas.openxmlformats.org/officeDocument/2006/relationships" r:id="rId3"/>
          <a:extLst>
            <a:ext uri="{FF2B5EF4-FFF2-40B4-BE49-F238E27FC236}">
              <a16:creationId xmlns:a16="http://schemas.microsoft.com/office/drawing/2014/main" id="{118DBD07-6C55-4D4B-A372-78636508727E}"/>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14375" y="47625"/>
          <a:ext cx="466992" cy="48504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27</xdr:col>
      <xdr:colOff>34925</xdr:colOff>
      <xdr:row>0</xdr:row>
      <xdr:rowOff>95250</xdr:rowOff>
    </xdr:from>
    <xdr:to>
      <xdr:col>37</xdr:col>
      <xdr:colOff>174213</xdr:colOff>
      <xdr:row>1</xdr:row>
      <xdr:rowOff>136487</xdr:rowOff>
    </xdr:to>
    <xdr:pic>
      <xdr:nvPicPr>
        <xdr:cNvPr id="3" name="Grafik 2" descr="Kanton_sw_big">
          <a:extLst>
            <a:ext uri="{FF2B5EF4-FFF2-40B4-BE49-F238E27FC236}">
              <a16:creationId xmlns:a16="http://schemas.microsoft.com/office/drawing/2014/main" id="{A884755E-061D-476D-A1AE-5505F88D89B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3225" y="95250"/>
          <a:ext cx="2139538" cy="20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2" name="Grafik 1" descr="Kanton_sw_big">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3" name="irc_mi" descr="Bildergebnis für icon startseite">
          <a:hlinkClick xmlns:r="http://schemas.openxmlformats.org/officeDocument/2006/relationships" r:id="rId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4" name="irc_mi" descr="Bildergebnis für icon taschenrechner">
          <a:hlinkClick xmlns:r="http://schemas.openxmlformats.org/officeDocument/2006/relationships" r:id="rId4"/>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28</xdr:row>
      <xdr:rowOff>0</xdr:rowOff>
    </xdr:from>
    <xdr:to>
      <xdr:col>47</xdr:col>
      <xdr:colOff>358389</xdr:colOff>
      <xdr:row>46</xdr:row>
      <xdr:rowOff>107077</xdr:rowOff>
    </xdr:to>
    <xdr:pic>
      <xdr:nvPicPr>
        <xdr:cNvPr id="5" name="Grafik 4">
          <a:extLst>
            <a:ext uri="{FF2B5EF4-FFF2-40B4-BE49-F238E27FC236}">
              <a16:creationId xmlns:a16="http://schemas.microsoft.com/office/drawing/2014/main" id="{E994CE1B-02B4-F4B6-56BB-E1A4780538AF}"/>
            </a:ext>
          </a:extLst>
        </xdr:cNvPr>
        <xdr:cNvPicPr>
          <a:picLocks noChangeAspect="1"/>
        </xdr:cNvPicPr>
      </xdr:nvPicPr>
      <xdr:blipFill>
        <a:blip xmlns:r="http://schemas.openxmlformats.org/officeDocument/2006/relationships" r:embed="rId6"/>
        <a:stretch>
          <a:fillRect/>
        </a:stretch>
      </xdr:blipFill>
      <xdr:spPr>
        <a:xfrm>
          <a:off x="8694420" y="6888480"/>
          <a:ext cx="2872989" cy="45800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20</xdr:col>
      <xdr:colOff>57150</xdr:colOff>
      <xdr:row>0</xdr:row>
      <xdr:rowOff>47625</xdr:rowOff>
    </xdr:from>
    <xdr:to>
      <xdr:col>27</xdr:col>
      <xdr:colOff>76200</xdr:colOff>
      <xdr:row>1</xdr:row>
      <xdr:rowOff>85725</xdr:rowOff>
    </xdr:to>
    <xdr:pic>
      <xdr:nvPicPr>
        <xdr:cNvPr id="2" name="Grafik 1" descr="Kanton_sw_big">
          <a:extLst>
            <a:ext uri="{FF2B5EF4-FFF2-40B4-BE49-F238E27FC236}">
              <a16:creationId xmlns:a16="http://schemas.microsoft.com/office/drawing/2014/main" id="{575C1D3A-C2C9-4C07-AB34-B08072E97E81}"/>
            </a:ext>
          </a:extLst>
        </xdr:cNvPr>
        <xdr:cNvPicPr>
          <a:picLocks noChangeAspect="1" noChangeArrowheads="1"/>
        </xdr:cNvPicPr>
      </xdr:nvPicPr>
      <xdr:blipFill>
        <a:blip xmlns:r="http://schemas.openxmlformats.org/officeDocument/2006/relationships" r:embed="rId1" cstate="print">
          <a:alphaModFix amt="93000"/>
          <a:extLst>
            <a:ext uri="{28A0092B-C50C-407E-A947-70E740481C1C}">
              <a14:useLocalDpi xmlns:a14="http://schemas.microsoft.com/office/drawing/2010/main" val="0"/>
            </a:ext>
          </a:extLst>
        </a:blip>
        <a:srcRect/>
        <a:stretch>
          <a:fillRect/>
        </a:stretch>
      </xdr:blipFill>
      <xdr:spPr bwMode="auto">
        <a:xfrm>
          <a:off x="6134100" y="47625"/>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2</xdr:col>
      <xdr:colOff>289973</xdr:colOff>
      <xdr:row>2</xdr:row>
      <xdr:rowOff>188819</xdr:rowOff>
    </xdr:to>
    <xdr:pic>
      <xdr:nvPicPr>
        <xdr:cNvPr id="3" name="irc_mi" descr="Bildergebnis für icon startseite">
          <a:hlinkClick xmlns:r="http://schemas.openxmlformats.org/officeDocument/2006/relationships" r:id="rId2"/>
          <a:extLst>
            <a:ext uri="{FF2B5EF4-FFF2-40B4-BE49-F238E27FC236}">
              <a16:creationId xmlns:a16="http://schemas.microsoft.com/office/drawing/2014/main" id="{023D98AF-3C04-4062-AC57-46B0777374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0</xdr:row>
      <xdr:rowOff>66675</xdr:rowOff>
    </xdr:from>
    <xdr:to>
      <xdr:col>4</xdr:col>
      <xdr:colOff>230772</xdr:colOff>
      <xdr:row>2</xdr:row>
      <xdr:rowOff>212632</xdr:rowOff>
    </xdr:to>
    <xdr:pic>
      <xdr:nvPicPr>
        <xdr:cNvPr id="4" name="irc_mi" descr="Bildergebnis für icon taschenrechner">
          <a:hlinkClick xmlns:r="http://schemas.openxmlformats.org/officeDocument/2006/relationships" r:id="rId4"/>
          <a:extLst>
            <a:ext uri="{FF2B5EF4-FFF2-40B4-BE49-F238E27FC236}">
              <a16:creationId xmlns:a16="http://schemas.microsoft.com/office/drawing/2014/main" id="{38A73437-5775-4490-9DCF-83A9F39BE217}"/>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9625"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21</xdr:col>
      <xdr:colOff>104775</xdr:colOff>
      <xdr:row>0</xdr:row>
      <xdr:rowOff>28575</xdr:rowOff>
    </xdr:from>
    <xdr:to>
      <xdr:col>28</xdr:col>
      <xdr:colOff>209550</xdr:colOff>
      <xdr:row>1</xdr:row>
      <xdr:rowOff>38100</xdr:rowOff>
    </xdr:to>
    <xdr:pic>
      <xdr:nvPicPr>
        <xdr:cNvPr id="2" name="Grafik 1" descr="Kanton_sw_big">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5325" y="28575"/>
          <a:ext cx="1704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15653</xdr:colOff>
      <xdr:row>2</xdr:row>
      <xdr:rowOff>188819</xdr:rowOff>
    </xdr:to>
    <xdr:pic>
      <xdr:nvPicPr>
        <xdr:cNvPr id="4" name="irc_mi" descr="Bildergebnis für icon startseite">
          <a:hlinkClick xmlns:r="http://schemas.openxmlformats.org/officeDocument/2006/relationships" r:id="rId2"/>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123825</xdr:colOff>
      <xdr:row>0</xdr:row>
      <xdr:rowOff>66675</xdr:rowOff>
    </xdr:from>
    <xdr:to>
      <xdr:col>5</xdr:col>
      <xdr:colOff>135522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11</xdr:col>
      <xdr:colOff>228600</xdr:colOff>
      <xdr:row>0</xdr:row>
      <xdr:rowOff>19050</xdr:rowOff>
    </xdr:from>
    <xdr:to>
      <xdr:col>17</xdr:col>
      <xdr:colOff>209550</xdr:colOff>
      <xdr:row>1</xdr:row>
      <xdr:rowOff>28575</xdr:rowOff>
    </xdr:to>
    <xdr:pic>
      <xdr:nvPicPr>
        <xdr:cNvPr id="6" name="Grafik 5" descr="Kanton_sw_big">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825" y="19050"/>
          <a:ext cx="1704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61373</xdr:colOff>
      <xdr:row>2</xdr:row>
      <xdr:rowOff>188819</xdr:rowOff>
    </xdr:to>
    <xdr:pic>
      <xdr:nvPicPr>
        <xdr:cNvPr id="4" name="irc_mi" descr="Bildergebnis für icon startseite">
          <a:hlinkClick xmlns:r="http://schemas.openxmlformats.org/officeDocument/2006/relationships" r:id="rId2"/>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161925</xdr:colOff>
      <xdr:row>0</xdr:row>
      <xdr:rowOff>66675</xdr:rowOff>
    </xdr:from>
    <xdr:to>
      <xdr:col>5</xdr:col>
      <xdr:colOff>21222</xdr:colOff>
      <xdr:row>2</xdr:row>
      <xdr:rowOff>212632</xdr:rowOff>
    </xdr:to>
    <xdr:pic>
      <xdr:nvPicPr>
        <xdr:cNvPr id="5" name="irc_mi" descr="Bildergebnis für icon taschenrechner">
          <a:hlinkClick xmlns:r="http://schemas.openxmlformats.org/officeDocument/2006/relationships" r:id="rId4"/>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57150</xdr:rowOff>
    </xdr:from>
    <xdr:to>
      <xdr:col>3</xdr:col>
      <xdr:colOff>55658</xdr:colOff>
      <xdr:row>2</xdr:row>
      <xdr:rowOff>188819</xdr:rowOff>
    </xdr:to>
    <xdr:pic>
      <xdr:nvPicPr>
        <xdr:cNvPr id="9" name="irc_mi" descr="Bildergebnis für icon startseite">
          <a:hlinkClick xmlns:r="http://schemas.openxmlformats.org/officeDocument/2006/relationships" r:id="rId1"/>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923925</xdr:colOff>
      <xdr:row>0</xdr:row>
      <xdr:rowOff>152400</xdr:rowOff>
    </xdr:from>
    <xdr:to>
      <xdr:col>18</xdr:col>
      <xdr:colOff>179293</xdr:colOff>
      <xdr:row>2</xdr:row>
      <xdr:rowOff>33617</xdr:rowOff>
    </xdr:to>
    <xdr:pic>
      <xdr:nvPicPr>
        <xdr:cNvPr id="10" name="Grafik 9" descr="Kanton_sw_big">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1975" y="152400"/>
          <a:ext cx="2198593" cy="205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95663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66942</xdr:colOff>
      <xdr:row>2</xdr:row>
      <xdr:rowOff>208822</xdr:rowOff>
    </xdr:to>
    <xdr:pic>
      <xdr:nvPicPr>
        <xdr:cNvPr id="7" name="irc_mi" descr="Bildergebnis für icon taschenrechner">
          <a:hlinkClick xmlns:r="http://schemas.openxmlformats.org/officeDocument/2006/relationships" r:id="rId4"/>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74295</xdr:colOff>
      <xdr:row>27</xdr:row>
      <xdr:rowOff>91440</xdr:rowOff>
    </xdr:from>
    <xdr:to>
      <xdr:col>49</xdr:col>
      <xdr:colOff>264957</xdr:colOff>
      <xdr:row>42</xdr:row>
      <xdr:rowOff>72685</xdr:rowOff>
    </xdr:to>
    <xdr:pic>
      <xdr:nvPicPr>
        <xdr:cNvPr id="8" name="Grafik 7">
          <a:extLst>
            <a:ext uri="{FF2B5EF4-FFF2-40B4-BE49-F238E27FC236}">
              <a16:creationId xmlns:a16="http://schemas.microsoft.com/office/drawing/2014/main" id="{5B688A0F-E6AA-4E5C-FA08-A8E02D637C1C}"/>
            </a:ext>
          </a:extLst>
        </xdr:cNvPr>
        <xdr:cNvPicPr>
          <a:picLocks noChangeAspect="1"/>
        </xdr:cNvPicPr>
      </xdr:nvPicPr>
      <xdr:blipFill>
        <a:blip xmlns:r="http://schemas.openxmlformats.org/officeDocument/2006/relationships" r:embed="rId6"/>
        <a:stretch>
          <a:fillRect/>
        </a:stretch>
      </xdr:blipFill>
      <xdr:spPr>
        <a:xfrm>
          <a:off x="11351895" y="6644640"/>
          <a:ext cx="1867062" cy="341024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44</xdr:col>
      <xdr:colOff>57150</xdr:colOff>
      <xdr:row>27</xdr:row>
      <xdr:rowOff>85725</xdr:rowOff>
    </xdr:from>
    <xdr:to>
      <xdr:col>46</xdr:col>
      <xdr:colOff>266864</xdr:colOff>
      <xdr:row>46</xdr:row>
      <xdr:rowOff>124195</xdr:rowOff>
    </xdr:to>
    <xdr:pic>
      <xdr:nvPicPr>
        <xdr:cNvPr id="9" name="Grafik 8">
          <a:extLst>
            <a:ext uri="{FF2B5EF4-FFF2-40B4-BE49-F238E27FC236}">
              <a16:creationId xmlns:a16="http://schemas.microsoft.com/office/drawing/2014/main" id="{297BE977-7E15-38E5-DD74-2FAF3E4AB9C7}"/>
            </a:ext>
          </a:extLst>
        </xdr:cNvPr>
        <xdr:cNvPicPr>
          <a:picLocks noChangeAspect="1"/>
        </xdr:cNvPicPr>
      </xdr:nvPicPr>
      <xdr:blipFill>
        <a:blip xmlns:r="http://schemas.openxmlformats.org/officeDocument/2006/relationships" r:embed="rId7"/>
        <a:stretch>
          <a:fillRect/>
        </a:stretch>
      </xdr:blipFill>
      <xdr:spPr>
        <a:xfrm>
          <a:off x="8820150" y="6638925"/>
          <a:ext cx="1886114" cy="426757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7" name="Grafik 6" descr="Kanton_sw_bi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53340</xdr:colOff>
      <xdr:row>28</xdr:row>
      <xdr:rowOff>182880</xdr:rowOff>
    </xdr:from>
    <xdr:to>
      <xdr:col>51</xdr:col>
      <xdr:colOff>754513</xdr:colOff>
      <xdr:row>52</xdr:row>
      <xdr:rowOff>8077</xdr:rowOff>
    </xdr:to>
    <xdr:pic>
      <xdr:nvPicPr>
        <xdr:cNvPr id="2" name="Grafik 1">
          <a:extLst>
            <a:ext uri="{FF2B5EF4-FFF2-40B4-BE49-F238E27FC236}">
              <a16:creationId xmlns:a16="http://schemas.microsoft.com/office/drawing/2014/main" id="{9E633BCB-1253-3B9A-AAF1-BA8D6CD5D0BA}"/>
            </a:ext>
          </a:extLst>
        </xdr:cNvPr>
        <xdr:cNvPicPr>
          <a:picLocks noChangeAspect="1"/>
        </xdr:cNvPicPr>
      </xdr:nvPicPr>
      <xdr:blipFill>
        <a:blip xmlns:r="http://schemas.openxmlformats.org/officeDocument/2006/relationships" r:embed="rId6"/>
        <a:stretch>
          <a:fillRect/>
        </a:stretch>
      </xdr:blipFill>
      <xdr:spPr>
        <a:xfrm>
          <a:off x="13776960" y="7071360"/>
          <a:ext cx="1539373" cy="527349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47</xdr:col>
      <xdr:colOff>60960</xdr:colOff>
      <xdr:row>28</xdr:row>
      <xdr:rowOff>198120</xdr:rowOff>
    </xdr:from>
    <xdr:to>
      <xdr:col>48</xdr:col>
      <xdr:colOff>724030</xdr:colOff>
      <xdr:row>52</xdr:row>
      <xdr:rowOff>53800</xdr:rowOff>
    </xdr:to>
    <xdr:pic>
      <xdr:nvPicPr>
        <xdr:cNvPr id="3" name="Grafik 2">
          <a:extLst>
            <a:ext uri="{FF2B5EF4-FFF2-40B4-BE49-F238E27FC236}">
              <a16:creationId xmlns:a16="http://schemas.microsoft.com/office/drawing/2014/main" id="{8C0662DB-A2A5-E9B5-B5E3-D82DEEC1330B}"/>
            </a:ext>
          </a:extLst>
        </xdr:cNvPr>
        <xdr:cNvPicPr>
          <a:picLocks noChangeAspect="1"/>
        </xdr:cNvPicPr>
      </xdr:nvPicPr>
      <xdr:blipFill>
        <a:blip xmlns:r="http://schemas.openxmlformats.org/officeDocument/2006/relationships" r:embed="rId7"/>
        <a:stretch>
          <a:fillRect/>
        </a:stretch>
      </xdr:blipFill>
      <xdr:spPr>
        <a:xfrm>
          <a:off x="11269980" y="7086600"/>
          <a:ext cx="1501270" cy="530398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44</xdr:col>
      <xdr:colOff>76200</xdr:colOff>
      <xdr:row>28</xdr:row>
      <xdr:rowOff>198120</xdr:rowOff>
    </xdr:from>
    <xdr:to>
      <xdr:col>45</xdr:col>
      <xdr:colOff>739270</xdr:colOff>
      <xdr:row>52</xdr:row>
      <xdr:rowOff>30938</xdr:rowOff>
    </xdr:to>
    <xdr:pic>
      <xdr:nvPicPr>
        <xdr:cNvPr id="4" name="Grafik 3">
          <a:extLst>
            <a:ext uri="{FF2B5EF4-FFF2-40B4-BE49-F238E27FC236}">
              <a16:creationId xmlns:a16="http://schemas.microsoft.com/office/drawing/2014/main" id="{36D47708-9B23-97FC-024C-E0108237F824}"/>
            </a:ext>
          </a:extLst>
        </xdr:cNvPr>
        <xdr:cNvPicPr>
          <a:picLocks noChangeAspect="1"/>
        </xdr:cNvPicPr>
      </xdr:nvPicPr>
      <xdr:blipFill>
        <a:blip xmlns:r="http://schemas.openxmlformats.org/officeDocument/2006/relationships" r:embed="rId8"/>
        <a:stretch>
          <a:fillRect/>
        </a:stretch>
      </xdr:blipFill>
      <xdr:spPr>
        <a:xfrm>
          <a:off x="8770620" y="7086600"/>
          <a:ext cx="1501270" cy="52811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171451</xdr:colOff>
      <xdr:row>11</xdr:row>
      <xdr:rowOff>219075</xdr:rowOff>
    </xdr:from>
    <xdr:to>
      <xdr:col>40</xdr:col>
      <xdr:colOff>76201</xdr:colOff>
      <xdr:row>15</xdr:row>
      <xdr:rowOff>123825</xdr:rowOff>
    </xdr:to>
    <xdr:sp macro="" textlink="">
      <xdr:nvSpPr>
        <xdr:cNvPr id="4" name="Rechteck 3">
          <a:extLst>
            <a:ext uri="{FF2B5EF4-FFF2-40B4-BE49-F238E27FC236}">
              <a16:creationId xmlns:a16="http://schemas.microsoft.com/office/drawing/2014/main" id="{00000000-0008-0000-0600-000004000000}"/>
            </a:ext>
          </a:extLst>
        </xdr:cNvPr>
        <xdr:cNvSpPr/>
      </xdr:nvSpPr>
      <xdr:spPr>
        <a:xfrm>
          <a:off x="590551" y="3209925"/>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6" name="Grafik 5" descr="Kanton_sw_bi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24</xdr:row>
      <xdr:rowOff>228600</xdr:rowOff>
    </xdr:from>
    <xdr:to>
      <xdr:col>52</xdr:col>
      <xdr:colOff>130126</xdr:colOff>
      <xdr:row>43</xdr:row>
      <xdr:rowOff>23256</xdr:rowOff>
    </xdr:to>
    <xdr:pic>
      <xdr:nvPicPr>
        <xdr:cNvPr id="3" name="Grafik 2">
          <a:extLst>
            <a:ext uri="{FF2B5EF4-FFF2-40B4-BE49-F238E27FC236}">
              <a16:creationId xmlns:a16="http://schemas.microsoft.com/office/drawing/2014/main" id="{81EDB533-CC54-D3ED-838D-A19122327531}"/>
            </a:ext>
          </a:extLst>
        </xdr:cNvPr>
        <xdr:cNvPicPr>
          <a:picLocks noChangeAspect="1"/>
        </xdr:cNvPicPr>
      </xdr:nvPicPr>
      <xdr:blipFill>
        <a:blip xmlns:r="http://schemas.openxmlformats.org/officeDocument/2006/relationships" r:embed="rId6"/>
        <a:stretch>
          <a:fillRect/>
        </a:stretch>
      </xdr:blipFill>
      <xdr:spPr>
        <a:xfrm>
          <a:off x="8763000" y="6111240"/>
          <a:ext cx="6767146" cy="457239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8.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29</xdr:row>
      <xdr:rowOff>83820</xdr:rowOff>
    </xdr:from>
    <xdr:to>
      <xdr:col>45</xdr:col>
      <xdr:colOff>617346</xdr:colOff>
      <xdr:row>53</xdr:row>
      <xdr:rowOff>175717</xdr:rowOff>
    </xdr:to>
    <xdr:pic>
      <xdr:nvPicPr>
        <xdr:cNvPr id="2" name="Grafik 1">
          <a:extLst>
            <a:ext uri="{FF2B5EF4-FFF2-40B4-BE49-F238E27FC236}">
              <a16:creationId xmlns:a16="http://schemas.microsoft.com/office/drawing/2014/main" id="{B729495C-6E0C-B15A-B95F-062340C17F9A}"/>
            </a:ext>
          </a:extLst>
        </xdr:cNvPr>
        <xdr:cNvPicPr>
          <a:picLocks noChangeAspect="1"/>
        </xdr:cNvPicPr>
      </xdr:nvPicPr>
      <xdr:blipFill>
        <a:blip xmlns:r="http://schemas.openxmlformats.org/officeDocument/2006/relationships" r:embed="rId6"/>
        <a:stretch>
          <a:fillRect/>
        </a:stretch>
      </xdr:blipFill>
      <xdr:spPr>
        <a:xfrm>
          <a:off x="8694420" y="7223760"/>
          <a:ext cx="1455546" cy="527349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46</xdr:col>
      <xdr:colOff>266700</xdr:colOff>
      <xdr:row>29</xdr:row>
      <xdr:rowOff>83820</xdr:rowOff>
    </xdr:from>
    <xdr:to>
      <xdr:col>50</xdr:col>
      <xdr:colOff>762333</xdr:colOff>
      <xdr:row>41</xdr:row>
      <xdr:rowOff>129778</xdr:rowOff>
    </xdr:to>
    <xdr:pic>
      <xdr:nvPicPr>
        <xdr:cNvPr id="3" name="Grafik 2">
          <a:extLst>
            <a:ext uri="{FF2B5EF4-FFF2-40B4-BE49-F238E27FC236}">
              <a16:creationId xmlns:a16="http://schemas.microsoft.com/office/drawing/2014/main" id="{D8C84904-6B6B-7EE3-F358-7FDE2D3AE80D}"/>
            </a:ext>
          </a:extLst>
        </xdr:cNvPr>
        <xdr:cNvPicPr>
          <a:picLocks noChangeAspect="1"/>
        </xdr:cNvPicPr>
      </xdr:nvPicPr>
      <xdr:blipFill>
        <a:blip xmlns:r="http://schemas.openxmlformats.org/officeDocument/2006/relationships" r:embed="rId7"/>
        <a:stretch>
          <a:fillRect/>
        </a:stretch>
      </xdr:blipFill>
      <xdr:spPr>
        <a:xfrm>
          <a:off x="10637520" y="7223760"/>
          <a:ext cx="3848433" cy="27434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persons/person.xml><?xml version="1.0" encoding="utf-8"?>
<personList xmlns="http://schemas.microsoft.com/office/spreadsheetml/2018/threadedcomments" xmlns:x="http://schemas.openxmlformats.org/spreadsheetml/2006/main">
  <person displayName="Jost Reto" id="{3C8E606D-75C4-49BF-8FE8-C009DC8F51FF}" userId="S::Reto.Jost@fd.so.ch::65df2775-2615-4019-84d3-ec5df31af2e2" providerId="AD"/>
</personList>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ISolothurn">
      <a:majorFont>
        <a:latin typeface="Frutiger LT Com 55 Roman"/>
        <a:ea typeface=""/>
        <a:cs typeface=""/>
      </a:majorFont>
      <a:minorFont>
        <a:latin typeface="Frutiger LT Com 55 Roman"/>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H44" dT="2026-01-19T08:18:19.32" personId="{3C8E606D-75C4-49BF-8FE8-C009DC8F51FF}" id="{15BFC8E5-4CCC-4D90-9072-19D9D66B4D98}">
    <text>Individuelles Pensum eingeben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https://so.ch/fileadmin/internet/fd/fd-pa/Personalamt/20_MA-informieren_und_beraten/20_SOpin_E_Mail_Newsletter/2023/23-23_SO_pin_GAV_Anpassungen.pdf" TargetMode="External"/><Relationship Id="rId2" Type="http://schemas.openxmlformats.org/officeDocument/2006/relationships/hyperlink" Target="https://so.ch/fileadmin/internet/fd/fd-pa/Personalamt/20_MA-informieren_und_beraten/20_SOpin_E_Mail_Newsletter/2023/23-23_SO_pin_GAV_Anpassungen.pdf" TargetMode="External"/><Relationship Id="rId1" Type="http://schemas.openxmlformats.org/officeDocument/2006/relationships/hyperlink" Target="https://so.ch/fileadmin/internet/fd/fd-pa/Personalamt/20_MA-informieren_und_beraten/20_SOpin_E_Mail_Newsletter/2023/23-23_SO_pin_GAV_Anpassungen.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BM42"/>
  <sheetViews>
    <sheetView showGridLines="0" showRowColHeaders="0" tabSelected="1" workbookViewId="0"/>
  </sheetViews>
  <sheetFormatPr baseColWidth="10" defaultColWidth="11" defaultRowHeight="13.2" x14ac:dyDescent="0.25"/>
  <cols>
    <col min="1" max="1" width="2.59765625" style="15" customWidth="1"/>
    <col min="2" max="2" width="0.796875" style="15" customWidth="1"/>
    <col min="3" max="24" width="1" style="15" customWidth="1"/>
    <col min="25" max="26" width="6" style="15" customWidth="1"/>
    <col min="27" max="27" width="6.59765625" style="15" customWidth="1"/>
    <col min="28" max="34" width="6" style="15" customWidth="1"/>
    <col min="35" max="35" width="2.59765625" style="15" customWidth="1"/>
    <col min="36" max="42" width="6" style="15" customWidth="1"/>
    <col min="43" max="44" width="2.5" style="15" customWidth="1"/>
    <col min="45" max="45" width="2.59765625" style="15" customWidth="1"/>
    <col min="46" max="16384" width="11" style="15"/>
  </cols>
  <sheetData>
    <row r="1" spans="2:65" x14ac:dyDescent="0.25">
      <c r="B1" s="158"/>
      <c r="C1" s="159"/>
      <c r="D1" s="159"/>
      <c r="E1" s="159"/>
      <c r="F1" s="159"/>
      <c r="G1" s="159"/>
      <c r="H1" s="159"/>
      <c r="I1" s="160"/>
      <c r="J1" s="161"/>
      <c r="K1" s="162"/>
      <c r="L1" s="162"/>
      <c r="M1" s="162"/>
      <c r="N1" s="162"/>
      <c r="O1" s="162"/>
      <c r="P1" s="163"/>
    </row>
    <row r="2" spans="2:65" ht="12.75" customHeight="1" x14ac:dyDescent="0.4">
      <c r="B2" s="164"/>
      <c r="C2" s="165"/>
      <c r="D2" s="155"/>
      <c r="E2" s="155"/>
      <c r="F2" s="155"/>
      <c r="G2" s="155"/>
      <c r="H2" s="155"/>
      <c r="I2" s="166"/>
      <c r="J2" s="167"/>
      <c r="K2" s="167"/>
      <c r="L2" s="167"/>
      <c r="M2" s="167"/>
      <c r="N2" s="167"/>
      <c r="O2" s="167"/>
      <c r="P2" s="168"/>
      <c r="Y2" s="169"/>
    </row>
    <row r="3" spans="2:65" ht="21.75" customHeight="1" x14ac:dyDescent="0.35">
      <c r="B3" s="164"/>
      <c r="C3" s="170"/>
      <c r="D3" s="155"/>
      <c r="E3" s="155"/>
      <c r="F3" s="155"/>
      <c r="G3" s="155"/>
      <c r="H3" s="155"/>
      <c r="I3" s="166"/>
      <c r="J3" s="167"/>
      <c r="K3" s="167"/>
      <c r="L3" s="167"/>
      <c r="M3" s="167"/>
      <c r="N3" s="167"/>
      <c r="O3" s="167"/>
      <c r="P3" s="168"/>
      <c r="Q3" s="171"/>
      <c r="R3" s="172"/>
      <c r="S3" s="172"/>
      <c r="T3" s="172"/>
      <c r="U3" s="172"/>
      <c r="V3" s="172"/>
      <c r="W3" s="172"/>
      <c r="X3" s="172"/>
      <c r="Y3" s="172"/>
      <c r="Z3" s="172"/>
      <c r="AA3" s="172"/>
      <c r="AB3" s="172"/>
      <c r="AC3" s="172"/>
      <c r="AD3" s="172"/>
      <c r="AE3" s="172"/>
      <c r="AF3" s="172"/>
      <c r="AG3" s="172"/>
      <c r="AH3" s="173"/>
      <c r="AI3" s="172"/>
      <c r="AJ3" s="174" t="s">
        <v>454</v>
      </c>
      <c r="AK3" s="172"/>
      <c r="AL3" s="172"/>
      <c r="AM3" s="172"/>
      <c r="AN3" s="172"/>
      <c r="AO3" s="172"/>
      <c r="AP3" s="172"/>
      <c r="AQ3" s="172"/>
      <c r="AR3" s="172"/>
    </row>
    <row r="4" spans="2:65" ht="39" customHeight="1" x14ac:dyDescent="0.25">
      <c r="B4" s="164"/>
      <c r="C4" s="155"/>
      <c r="D4" s="155"/>
      <c r="E4" s="155"/>
      <c r="F4" s="155"/>
      <c r="G4" s="155"/>
      <c r="H4" s="155"/>
      <c r="I4" s="166"/>
      <c r="J4" s="369"/>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1"/>
    </row>
    <row r="5" spans="2:65" ht="20.25" customHeight="1" x14ac:dyDescent="0.35">
      <c r="B5" s="164"/>
      <c r="C5" s="155"/>
      <c r="D5" s="175"/>
      <c r="E5" s="155"/>
      <c r="F5" s="155"/>
      <c r="G5" s="155"/>
      <c r="H5" s="155"/>
      <c r="I5" s="166"/>
      <c r="J5" s="372"/>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4"/>
    </row>
    <row r="6" spans="2:65" ht="20.25" customHeight="1" x14ac:dyDescent="0.25">
      <c r="B6" s="164"/>
      <c r="C6" s="155"/>
      <c r="D6" s="155"/>
      <c r="E6" s="155"/>
      <c r="F6" s="155"/>
      <c r="G6" s="155"/>
      <c r="H6" s="155"/>
      <c r="I6" s="166"/>
      <c r="J6" s="372"/>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4"/>
    </row>
    <row r="7" spans="2:65" ht="19.95" customHeight="1" x14ac:dyDescent="0.3">
      <c r="B7" s="164"/>
      <c r="C7" s="155"/>
      <c r="D7" s="176"/>
      <c r="E7" s="177"/>
      <c r="F7" s="155"/>
      <c r="G7" s="155"/>
      <c r="H7" s="155"/>
      <c r="I7" s="166"/>
      <c r="J7" s="375"/>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7"/>
    </row>
    <row r="8" spans="2:65" ht="50.25" customHeight="1" x14ac:dyDescent="0.25">
      <c r="B8" s="164"/>
      <c r="C8" s="378" t="s">
        <v>253</v>
      </c>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9"/>
      <c r="AS8" s="20"/>
    </row>
    <row r="9" spans="2:65" ht="17.25" customHeight="1" x14ac:dyDescent="0.25">
      <c r="B9" s="164"/>
      <c r="C9" s="380" t="s">
        <v>254</v>
      </c>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1"/>
    </row>
    <row r="10" spans="2:65" ht="20.25" customHeight="1" x14ac:dyDescent="0.25">
      <c r="B10" s="164"/>
      <c r="C10" s="155"/>
      <c r="D10" s="176"/>
      <c r="E10" s="364" t="s">
        <v>100</v>
      </c>
      <c r="F10" s="365"/>
      <c r="G10" s="365"/>
      <c r="H10" s="365"/>
      <c r="I10" s="365"/>
      <c r="J10" s="365"/>
      <c r="K10" s="365"/>
      <c r="L10" s="365"/>
      <c r="M10" s="365"/>
      <c r="N10" s="365"/>
      <c r="O10" s="365"/>
      <c r="P10" s="365"/>
      <c r="Q10" s="365"/>
      <c r="R10" s="365"/>
      <c r="S10" s="365"/>
      <c r="T10" s="365"/>
      <c r="U10" s="365"/>
      <c r="V10" s="365"/>
      <c r="W10" s="365"/>
      <c r="X10" s="365"/>
      <c r="Y10" s="365"/>
      <c r="Z10" s="365"/>
      <c r="AA10" s="366"/>
      <c r="AB10" s="156"/>
      <c r="AC10" s="364" t="s">
        <v>2</v>
      </c>
      <c r="AD10" s="365"/>
      <c r="AE10" s="365"/>
      <c r="AF10" s="365"/>
      <c r="AG10" s="365"/>
      <c r="AH10" s="365"/>
      <c r="AI10" s="366"/>
      <c r="AJ10" s="155"/>
      <c r="AK10" s="364" t="s">
        <v>18</v>
      </c>
      <c r="AL10" s="365"/>
      <c r="AM10" s="365"/>
      <c r="AN10" s="365"/>
      <c r="AO10" s="365"/>
      <c r="AP10" s="365"/>
      <c r="AQ10" s="366"/>
      <c r="AR10" s="166"/>
      <c r="BF10" s="16"/>
    </row>
    <row r="11" spans="2:65" ht="5.25" customHeight="1" x14ac:dyDescent="0.25">
      <c r="B11" s="164"/>
      <c r="C11" s="155"/>
      <c r="D11" s="155"/>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7"/>
      <c r="AC11" s="155"/>
      <c r="AD11" s="155"/>
      <c r="AE11" s="155"/>
      <c r="AF11" s="155"/>
      <c r="AG11" s="155"/>
      <c r="AH11" s="155"/>
      <c r="AI11" s="155"/>
      <c r="AJ11" s="155"/>
      <c r="AK11" s="155"/>
      <c r="AL11" s="155"/>
      <c r="AM11" s="155"/>
      <c r="AN11" s="155"/>
      <c r="AO11" s="155"/>
      <c r="AP11" s="155"/>
      <c r="AQ11" s="155"/>
      <c r="AR11" s="166"/>
      <c r="BF11" s="178"/>
      <c r="BG11" s="179"/>
      <c r="BH11" s="179"/>
      <c r="BI11" s="179"/>
      <c r="BJ11" s="179"/>
      <c r="BK11" s="179"/>
      <c r="BL11" s="179"/>
      <c r="BM11" s="179"/>
    </row>
    <row r="12" spans="2:65" ht="20.25" customHeight="1" x14ac:dyDescent="0.25">
      <c r="B12" s="164"/>
      <c r="C12" s="155"/>
      <c r="D12" s="176"/>
      <c r="E12" s="364" t="s">
        <v>19</v>
      </c>
      <c r="F12" s="365"/>
      <c r="G12" s="365"/>
      <c r="H12" s="365"/>
      <c r="I12" s="365"/>
      <c r="J12" s="365"/>
      <c r="K12" s="365"/>
      <c r="L12" s="365"/>
      <c r="M12" s="365"/>
      <c r="N12" s="365"/>
      <c r="O12" s="365"/>
      <c r="P12" s="365"/>
      <c r="Q12" s="365"/>
      <c r="R12" s="365"/>
      <c r="S12" s="365"/>
      <c r="T12" s="365"/>
      <c r="U12" s="365"/>
      <c r="V12" s="365"/>
      <c r="W12" s="365"/>
      <c r="X12" s="365"/>
      <c r="Y12" s="365"/>
      <c r="Z12" s="365"/>
      <c r="AA12" s="366"/>
      <c r="AB12" s="156"/>
      <c r="AC12" s="364" t="s">
        <v>95</v>
      </c>
      <c r="AD12" s="365"/>
      <c r="AE12" s="365"/>
      <c r="AF12" s="365"/>
      <c r="AG12" s="365"/>
      <c r="AH12" s="365"/>
      <c r="AI12" s="366"/>
      <c r="AJ12" s="155"/>
      <c r="AK12" s="364" t="s">
        <v>13</v>
      </c>
      <c r="AL12" s="365"/>
      <c r="AM12" s="365"/>
      <c r="AN12" s="365"/>
      <c r="AO12" s="365"/>
      <c r="AP12" s="365"/>
      <c r="AQ12" s="366"/>
      <c r="AR12" s="166"/>
      <c r="BF12" s="16"/>
    </row>
    <row r="13" spans="2:65" ht="5.25" customHeight="1" x14ac:dyDescent="0.25">
      <c r="B13" s="164"/>
      <c r="C13" s="155"/>
      <c r="D13" s="155"/>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7"/>
      <c r="AC13" s="154"/>
      <c r="AD13" s="154"/>
      <c r="AE13" s="154"/>
      <c r="AF13" s="154"/>
      <c r="AG13" s="154"/>
      <c r="AH13" s="154"/>
      <c r="AI13" s="154"/>
      <c r="AJ13" s="155"/>
      <c r="AK13" s="155"/>
      <c r="AL13" s="155"/>
      <c r="AM13" s="155"/>
      <c r="AN13" s="155"/>
      <c r="AO13" s="155"/>
      <c r="AP13" s="155"/>
      <c r="AQ13" s="155"/>
      <c r="AR13" s="166"/>
      <c r="BF13" s="178"/>
      <c r="BG13" s="179"/>
      <c r="BH13" s="179"/>
      <c r="BI13" s="179"/>
      <c r="BJ13" s="179"/>
      <c r="BK13" s="179"/>
      <c r="BL13" s="179"/>
      <c r="BM13" s="179"/>
    </row>
    <row r="14" spans="2:65" ht="20.25" customHeight="1" x14ac:dyDescent="0.25">
      <c r="B14" s="164"/>
      <c r="C14" s="155"/>
      <c r="D14" s="176"/>
      <c r="E14" s="364" t="s">
        <v>316</v>
      </c>
      <c r="F14" s="365"/>
      <c r="G14" s="365"/>
      <c r="H14" s="365"/>
      <c r="I14" s="365"/>
      <c r="J14" s="365"/>
      <c r="K14" s="365"/>
      <c r="L14" s="365"/>
      <c r="M14" s="365"/>
      <c r="N14" s="365"/>
      <c r="O14" s="365"/>
      <c r="P14" s="365"/>
      <c r="Q14" s="365"/>
      <c r="R14" s="365"/>
      <c r="S14" s="365"/>
      <c r="T14" s="365"/>
      <c r="U14" s="365"/>
      <c r="V14" s="365"/>
      <c r="W14" s="365"/>
      <c r="X14" s="365"/>
      <c r="Y14" s="365"/>
      <c r="Z14" s="365"/>
      <c r="AA14" s="366"/>
      <c r="AB14" s="156"/>
      <c r="AC14" s="364" t="s">
        <v>94</v>
      </c>
      <c r="AD14" s="365"/>
      <c r="AE14" s="365"/>
      <c r="AF14" s="365"/>
      <c r="AG14" s="365"/>
      <c r="AH14" s="365"/>
      <c r="AI14" s="366"/>
      <c r="AJ14" s="155"/>
      <c r="AK14" s="364" t="s">
        <v>16</v>
      </c>
      <c r="AL14" s="365"/>
      <c r="AM14" s="365"/>
      <c r="AN14" s="365"/>
      <c r="AO14" s="365"/>
      <c r="AP14" s="365"/>
      <c r="AQ14" s="366"/>
      <c r="AR14" s="166"/>
      <c r="BF14" s="16"/>
    </row>
    <row r="15" spans="2:65" ht="5.25" customHeight="1" x14ac:dyDescent="0.25">
      <c r="B15" s="164"/>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4"/>
      <c r="AD15" s="154"/>
      <c r="AE15" s="154"/>
      <c r="AF15" s="154"/>
      <c r="AG15" s="154"/>
      <c r="AH15" s="154"/>
      <c r="AI15" s="154"/>
      <c r="AJ15" s="155"/>
      <c r="AK15" s="154"/>
      <c r="AL15" s="154"/>
      <c r="AM15" s="154"/>
      <c r="AN15" s="154"/>
      <c r="AO15" s="154"/>
      <c r="AP15" s="154"/>
      <c r="AQ15" s="154"/>
      <c r="AR15" s="166"/>
      <c r="BF15" s="178"/>
    </row>
    <row r="16" spans="2:65" ht="20.25" customHeight="1" x14ac:dyDescent="0.25">
      <c r="B16" s="164"/>
      <c r="C16" s="155"/>
      <c r="D16" s="176"/>
      <c r="E16" s="364" t="s">
        <v>396</v>
      </c>
      <c r="F16" s="365"/>
      <c r="G16" s="365"/>
      <c r="H16" s="365"/>
      <c r="I16" s="365"/>
      <c r="J16" s="365"/>
      <c r="K16" s="365"/>
      <c r="L16" s="365"/>
      <c r="M16" s="365"/>
      <c r="N16" s="365"/>
      <c r="O16" s="365"/>
      <c r="P16" s="365"/>
      <c r="Q16" s="365"/>
      <c r="R16" s="365"/>
      <c r="S16" s="365"/>
      <c r="T16" s="365"/>
      <c r="U16" s="365"/>
      <c r="V16" s="365"/>
      <c r="W16" s="365"/>
      <c r="X16" s="365"/>
      <c r="Y16" s="365"/>
      <c r="Z16" s="365"/>
      <c r="AA16" s="366"/>
      <c r="AB16" s="156"/>
      <c r="AC16" s="364" t="s">
        <v>17</v>
      </c>
      <c r="AD16" s="365"/>
      <c r="AE16" s="365"/>
      <c r="AF16" s="365"/>
      <c r="AG16" s="365"/>
      <c r="AH16" s="365"/>
      <c r="AI16" s="366"/>
      <c r="AJ16" s="155"/>
      <c r="AK16" s="364" t="s">
        <v>10</v>
      </c>
      <c r="AL16" s="365"/>
      <c r="AM16" s="365"/>
      <c r="AN16" s="365"/>
      <c r="AO16" s="365"/>
      <c r="AP16" s="365"/>
      <c r="AQ16" s="366"/>
      <c r="AR16" s="166"/>
      <c r="BF16" s="16"/>
    </row>
    <row r="17" spans="2:65" ht="5.25" customHeight="1" x14ac:dyDescent="0.25">
      <c r="B17" s="164"/>
      <c r="C17" s="155"/>
      <c r="D17" s="155"/>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7"/>
      <c r="AC17" s="154"/>
      <c r="AD17" s="154"/>
      <c r="AE17" s="154"/>
      <c r="AF17" s="154"/>
      <c r="AG17" s="154"/>
      <c r="AH17" s="154"/>
      <c r="AI17" s="154"/>
      <c r="AJ17" s="155"/>
      <c r="AK17" s="154"/>
      <c r="AL17" s="154"/>
      <c r="AM17" s="154"/>
      <c r="AN17" s="154"/>
      <c r="AO17" s="154"/>
      <c r="AP17" s="154"/>
      <c r="AQ17" s="154"/>
      <c r="AR17" s="166"/>
      <c r="BF17" s="178"/>
    </row>
    <row r="18" spans="2:65" ht="20.25" customHeight="1" x14ac:dyDescent="0.25">
      <c r="B18" s="164"/>
      <c r="C18" s="155"/>
      <c r="D18" s="176"/>
      <c r="E18" s="364" t="s">
        <v>101</v>
      </c>
      <c r="F18" s="365"/>
      <c r="G18" s="365"/>
      <c r="H18" s="365"/>
      <c r="I18" s="365"/>
      <c r="J18" s="365"/>
      <c r="K18" s="365"/>
      <c r="L18" s="365"/>
      <c r="M18" s="365"/>
      <c r="N18" s="365"/>
      <c r="O18" s="365"/>
      <c r="P18" s="365"/>
      <c r="Q18" s="365"/>
      <c r="R18" s="365"/>
      <c r="S18" s="365"/>
      <c r="T18" s="365"/>
      <c r="U18" s="365"/>
      <c r="V18" s="365"/>
      <c r="W18" s="365"/>
      <c r="X18" s="365"/>
      <c r="Y18" s="365"/>
      <c r="Z18" s="365"/>
      <c r="AA18" s="366"/>
      <c r="AB18" s="156"/>
      <c r="AC18" s="364" t="s">
        <v>6</v>
      </c>
      <c r="AD18" s="365"/>
      <c r="AE18" s="365"/>
      <c r="AF18" s="365"/>
      <c r="AG18" s="365"/>
      <c r="AH18" s="365"/>
      <c r="AI18" s="366"/>
      <c r="AJ18" s="155"/>
      <c r="AK18" s="364" t="s">
        <v>97</v>
      </c>
      <c r="AL18" s="365"/>
      <c r="AM18" s="365"/>
      <c r="AN18" s="365"/>
      <c r="AO18" s="365"/>
      <c r="AP18" s="365"/>
      <c r="AQ18" s="366"/>
      <c r="AR18" s="166"/>
      <c r="BF18" s="16"/>
    </row>
    <row r="19" spans="2:65" ht="5.25" customHeight="1" x14ac:dyDescent="0.25">
      <c r="B19" s="164"/>
      <c r="C19" s="155"/>
      <c r="D19" s="155"/>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7"/>
      <c r="AC19" s="154"/>
      <c r="AD19" s="154"/>
      <c r="AE19" s="154"/>
      <c r="AF19" s="154"/>
      <c r="AG19" s="154"/>
      <c r="AH19" s="154"/>
      <c r="AI19" s="154"/>
      <c r="AJ19" s="155"/>
      <c r="AK19" s="154"/>
      <c r="AL19" s="154"/>
      <c r="AM19" s="154"/>
      <c r="AN19" s="154"/>
      <c r="AO19" s="154"/>
      <c r="AP19" s="154"/>
      <c r="AQ19" s="154"/>
      <c r="AR19" s="166"/>
      <c r="BF19" s="178"/>
    </row>
    <row r="20" spans="2:65" ht="20.25" customHeight="1" x14ac:dyDescent="0.25">
      <c r="B20" s="164"/>
      <c r="C20" s="155"/>
      <c r="D20" s="176"/>
      <c r="E20" s="364" t="s">
        <v>93</v>
      </c>
      <c r="F20" s="365"/>
      <c r="G20" s="365"/>
      <c r="H20" s="365"/>
      <c r="I20" s="365"/>
      <c r="J20" s="365"/>
      <c r="K20" s="365"/>
      <c r="L20" s="365"/>
      <c r="M20" s="365"/>
      <c r="N20" s="365"/>
      <c r="O20" s="365"/>
      <c r="P20" s="365"/>
      <c r="Q20" s="365"/>
      <c r="R20" s="365"/>
      <c r="S20" s="365"/>
      <c r="T20" s="365"/>
      <c r="U20" s="365"/>
      <c r="V20" s="365"/>
      <c r="W20" s="365"/>
      <c r="X20" s="365"/>
      <c r="Y20" s="365"/>
      <c r="Z20" s="365"/>
      <c r="AA20" s="366"/>
      <c r="AB20" s="156"/>
      <c r="AC20" s="364" t="s">
        <v>8</v>
      </c>
      <c r="AD20" s="365"/>
      <c r="AE20" s="365"/>
      <c r="AF20" s="365"/>
      <c r="AG20" s="365"/>
      <c r="AH20" s="365"/>
      <c r="AI20" s="366"/>
      <c r="AJ20" s="155"/>
      <c r="AK20" s="364" t="s">
        <v>330</v>
      </c>
      <c r="AL20" s="365"/>
      <c r="AM20" s="365"/>
      <c r="AN20" s="365"/>
      <c r="AO20" s="365"/>
      <c r="AP20" s="365"/>
      <c r="AQ20" s="366"/>
      <c r="AR20" s="166"/>
      <c r="BF20" s="16"/>
    </row>
    <row r="21" spans="2:65" ht="5.25" customHeight="1" x14ac:dyDescent="0.25">
      <c r="B21" s="164"/>
      <c r="C21" s="155"/>
      <c r="D21" s="155"/>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7"/>
      <c r="AC21" s="154"/>
      <c r="AD21" s="154"/>
      <c r="AE21" s="154"/>
      <c r="AF21" s="154"/>
      <c r="AG21" s="154"/>
      <c r="AH21" s="154"/>
      <c r="AI21" s="154"/>
      <c r="AJ21" s="155"/>
      <c r="AK21" s="154"/>
      <c r="AL21" s="154"/>
      <c r="AM21" s="154"/>
      <c r="AN21" s="154"/>
      <c r="AO21" s="154"/>
      <c r="AP21" s="154"/>
      <c r="AQ21" s="154"/>
      <c r="AR21" s="166"/>
      <c r="BF21" s="178"/>
    </row>
    <row r="22" spans="2:65" ht="20.25" customHeight="1" x14ac:dyDescent="0.25">
      <c r="B22" s="164"/>
      <c r="C22" s="155"/>
      <c r="D22" s="176"/>
      <c r="E22" s="364" t="s">
        <v>9</v>
      </c>
      <c r="F22" s="365"/>
      <c r="G22" s="365"/>
      <c r="H22" s="365"/>
      <c r="I22" s="365"/>
      <c r="J22" s="365"/>
      <c r="K22" s="365"/>
      <c r="L22" s="365"/>
      <c r="M22" s="365"/>
      <c r="N22" s="365"/>
      <c r="O22" s="365"/>
      <c r="P22" s="365"/>
      <c r="Q22" s="365"/>
      <c r="R22" s="365"/>
      <c r="S22" s="365"/>
      <c r="T22" s="365"/>
      <c r="U22" s="365"/>
      <c r="V22" s="365"/>
      <c r="W22" s="365"/>
      <c r="X22" s="365"/>
      <c r="Y22" s="365"/>
      <c r="Z22" s="365"/>
      <c r="AA22" s="366"/>
      <c r="AB22" s="156"/>
      <c r="AC22" s="364" t="s">
        <v>96</v>
      </c>
      <c r="AD22" s="365"/>
      <c r="AE22" s="365"/>
      <c r="AF22" s="365"/>
      <c r="AG22" s="365"/>
      <c r="AH22" s="365"/>
      <c r="AI22" s="366"/>
      <c r="AJ22" s="155"/>
      <c r="AK22" s="364" t="s">
        <v>14</v>
      </c>
      <c r="AL22" s="365"/>
      <c r="AM22" s="365"/>
      <c r="AN22" s="365"/>
      <c r="AO22" s="365"/>
      <c r="AP22" s="365"/>
      <c r="AQ22" s="366"/>
      <c r="AR22" s="166"/>
      <c r="BF22" s="16"/>
    </row>
    <row r="23" spans="2:65" ht="5.25" customHeight="1" x14ac:dyDescent="0.25">
      <c r="B23" s="164"/>
      <c r="C23" s="155"/>
      <c r="D23" s="155"/>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7"/>
      <c r="AC23" s="154"/>
      <c r="AD23" s="154"/>
      <c r="AE23" s="154"/>
      <c r="AF23" s="154"/>
      <c r="AG23" s="154"/>
      <c r="AH23" s="154"/>
      <c r="AI23" s="154"/>
      <c r="AJ23" s="155"/>
      <c r="AK23" s="154"/>
      <c r="AL23" s="154"/>
      <c r="AM23" s="154"/>
      <c r="AN23" s="154"/>
      <c r="AO23" s="154"/>
      <c r="AP23" s="154"/>
      <c r="AQ23" s="154"/>
      <c r="AR23" s="166"/>
      <c r="BF23" s="178"/>
    </row>
    <row r="24" spans="2:65" ht="20.25" customHeight="1" x14ac:dyDescent="0.25">
      <c r="B24" s="164"/>
      <c r="C24" s="155"/>
      <c r="D24" s="176"/>
      <c r="E24" s="364" t="s">
        <v>15</v>
      </c>
      <c r="F24" s="365"/>
      <c r="G24" s="365"/>
      <c r="H24" s="365"/>
      <c r="I24" s="365"/>
      <c r="J24" s="365"/>
      <c r="K24" s="365"/>
      <c r="L24" s="365"/>
      <c r="M24" s="365"/>
      <c r="N24" s="365"/>
      <c r="O24" s="365"/>
      <c r="P24" s="365"/>
      <c r="Q24" s="365"/>
      <c r="R24" s="365"/>
      <c r="S24" s="365"/>
      <c r="T24" s="365"/>
      <c r="U24" s="365"/>
      <c r="V24" s="365"/>
      <c r="W24" s="365"/>
      <c r="X24" s="365"/>
      <c r="Y24" s="365"/>
      <c r="Z24" s="365"/>
      <c r="AA24" s="366"/>
      <c r="AB24" s="156"/>
      <c r="AC24" s="364" t="s">
        <v>102</v>
      </c>
      <c r="AD24" s="365"/>
      <c r="AE24" s="365"/>
      <c r="AF24" s="365"/>
      <c r="AG24" s="365"/>
      <c r="AH24" s="365"/>
      <c r="AI24" s="366"/>
      <c r="AJ24" s="155"/>
      <c r="AK24" s="364" t="s">
        <v>12</v>
      </c>
      <c r="AL24" s="365"/>
      <c r="AM24" s="365"/>
      <c r="AN24" s="365"/>
      <c r="AO24" s="365"/>
      <c r="AP24" s="365"/>
      <c r="AQ24" s="366"/>
      <c r="AR24" s="166"/>
      <c r="BF24" s="16"/>
    </row>
    <row r="25" spans="2:65" ht="5.25" customHeight="1" x14ac:dyDescent="0.25">
      <c r="B25" s="164"/>
      <c r="C25" s="155"/>
      <c r="D25" s="155"/>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7"/>
      <c r="AC25" s="154"/>
      <c r="AD25" s="154"/>
      <c r="AE25" s="154"/>
      <c r="AF25" s="154"/>
      <c r="AG25" s="154"/>
      <c r="AH25" s="154"/>
      <c r="AI25" s="154"/>
      <c r="AJ25" s="155"/>
      <c r="AK25" s="155"/>
      <c r="AL25" s="155"/>
      <c r="AM25" s="155"/>
      <c r="AN25" s="155"/>
      <c r="AO25" s="155"/>
      <c r="AP25" s="155"/>
      <c r="AQ25" s="155"/>
      <c r="AR25" s="166"/>
      <c r="AY25" s="179"/>
      <c r="AZ25" s="179"/>
      <c r="BA25" s="179"/>
      <c r="BB25" s="179"/>
      <c r="BC25" s="179"/>
      <c r="BD25" s="179"/>
      <c r="BE25" s="179"/>
      <c r="BF25" s="178"/>
      <c r="BG25" s="180"/>
      <c r="BH25" s="179"/>
      <c r="BI25" s="179"/>
      <c r="BJ25" s="179"/>
      <c r="BK25" s="179"/>
      <c r="BL25" s="179"/>
      <c r="BM25" s="179"/>
    </row>
    <row r="26" spans="2:65" ht="20.25" customHeight="1" x14ac:dyDescent="0.25">
      <c r="B26" s="164"/>
      <c r="C26" s="155"/>
      <c r="D26" s="176"/>
      <c r="E26" s="364" t="s">
        <v>480</v>
      </c>
      <c r="F26" s="365"/>
      <c r="G26" s="365"/>
      <c r="H26" s="365"/>
      <c r="I26" s="365"/>
      <c r="J26" s="365"/>
      <c r="K26" s="365"/>
      <c r="L26" s="365"/>
      <c r="M26" s="365"/>
      <c r="N26" s="365"/>
      <c r="O26" s="365"/>
      <c r="P26" s="365"/>
      <c r="Q26" s="365"/>
      <c r="R26" s="365"/>
      <c r="S26" s="365"/>
      <c r="T26" s="365"/>
      <c r="U26" s="365"/>
      <c r="V26" s="365"/>
      <c r="W26" s="365"/>
      <c r="X26" s="365"/>
      <c r="Y26" s="365"/>
      <c r="Z26" s="365"/>
      <c r="AA26" s="366"/>
      <c r="AB26" s="156"/>
      <c r="AC26" s="364" t="s">
        <v>98</v>
      </c>
      <c r="AD26" s="365"/>
      <c r="AE26" s="365"/>
      <c r="AF26" s="365"/>
      <c r="AG26" s="365"/>
      <c r="AH26" s="365"/>
      <c r="AI26" s="366"/>
      <c r="AJ26" s="155"/>
      <c r="AK26" s="364" t="s">
        <v>11</v>
      </c>
      <c r="AL26" s="365"/>
      <c r="AM26" s="365"/>
      <c r="AN26" s="365"/>
      <c r="AO26" s="365"/>
      <c r="AP26" s="365"/>
      <c r="AQ26" s="366"/>
      <c r="AR26" s="166"/>
      <c r="BF26" s="16"/>
      <c r="BG26" s="368"/>
      <c r="BH26" s="368"/>
      <c r="BI26" s="368"/>
      <c r="BJ26" s="368"/>
      <c r="BK26" s="368"/>
      <c r="BL26" s="368"/>
      <c r="BM26" s="368"/>
    </row>
    <row r="27" spans="2:65" ht="5.25" customHeight="1" x14ac:dyDescent="0.25">
      <c r="B27" s="164"/>
      <c r="C27" s="155"/>
      <c r="D27" s="155"/>
      <c r="E27" s="181"/>
      <c r="F27" s="154"/>
      <c r="G27" s="154"/>
      <c r="H27" s="154"/>
      <c r="I27" s="154"/>
      <c r="J27" s="154"/>
      <c r="K27" s="154"/>
      <c r="L27" s="154"/>
      <c r="M27" s="154"/>
      <c r="N27" s="154"/>
      <c r="O27" s="154"/>
      <c r="P27" s="154"/>
      <c r="Q27" s="154"/>
      <c r="R27" s="154"/>
      <c r="S27" s="154"/>
      <c r="T27" s="154"/>
      <c r="U27" s="154"/>
      <c r="V27" s="154"/>
      <c r="W27" s="154"/>
      <c r="X27" s="154"/>
      <c r="Y27" s="154"/>
      <c r="Z27" s="154"/>
      <c r="AA27" s="154"/>
      <c r="AB27" s="157"/>
      <c r="AC27" s="181"/>
      <c r="AD27" s="154"/>
      <c r="AE27" s="154"/>
      <c r="AF27" s="154"/>
      <c r="AG27" s="154"/>
      <c r="AH27" s="154"/>
      <c r="AI27" s="154"/>
      <c r="AJ27" s="157"/>
      <c r="AK27" s="181"/>
      <c r="AL27" s="154"/>
      <c r="AM27" s="154"/>
      <c r="AN27" s="154"/>
      <c r="AO27" s="154"/>
      <c r="AP27" s="154"/>
      <c r="AQ27" s="154"/>
      <c r="AR27" s="166"/>
    </row>
    <row r="28" spans="2:65" ht="15" customHeight="1" x14ac:dyDescent="0.25">
      <c r="B28" s="182"/>
      <c r="C28" s="183"/>
      <c r="D28" s="183"/>
      <c r="E28" s="183"/>
      <c r="F28" s="183"/>
      <c r="G28" s="183"/>
      <c r="H28" s="183"/>
      <c r="I28" s="183"/>
      <c r="J28" s="183"/>
      <c r="K28" s="183"/>
      <c r="L28" s="183"/>
      <c r="M28" s="183"/>
      <c r="N28" s="183"/>
      <c r="O28" s="183"/>
      <c r="P28" s="183"/>
      <c r="Q28" s="183"/>
      <c r="R28" s="183"/>
      <c r="S28" s="184"/>
      <c r="T28" s="184"/>
      <c r="U28" s="184"/>
      <c r="V28" s="184"/>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6"/>
    </row>
    <row r="29" spans="2:65" ht="15.75" customHeight="1" x14ac:dyDescent="0.25">
      <c r="AM29" s="367" t="s">
        <v>476</v>
      </c>
      <c r="AN29" s="367"/>
      <c r="AO29" s="367"/>
      <c r="AP29" s="367"/>
      <c r="AQ29" s="367"/>
      <c r="AR29" s="367"/>
    </row>
    <row r="30" spans="2:65" ht="15.75" customHeight="1" x14ac:dyDescent="0.25"/>
    <row r="31" spans="2:65" ht="15.75" customHeight="1" x14ac:dyDescent="0.25">
      <c r="F31" s="187"/>
      <c r="G31" s="187"/>
      <c r="H31" s="187"/>
      <c r="I31" s="187"/>
      <c r="J31" s="187"/>
      <c r="K31" s="187"/>
      <c r="L31" s="187"/>
      <c r="M31" s="187"/>
      <c r="N31" s="187"/>
      <c r="O31" s="187"/>
      <c r="P31" s="187"/>
      <c r="Q31" s="187"/>
      <c r="R31" s="187"/>
      <c r="S31" s="187"/>
      <c r="T31" s="187"/>
      <c r="U31" s="187"/>
      <c r="V31" s="187"/>
      <c r="W31" s="187"/>
      <c r="X31" s="187"/>
      <c r="Y31" s="187"/>
      <c r="Z31" s="187"/>
      <c r="AA31" s="187"/>
    </row>
    <row r="32" spans="2:65" ht="15.75" customHeight="1" x14ac:dyDescent="0.25"/>
    <row r="33" spans="5:27" ht="15.75" customHeight="1" x14ac:dyDescent="0.25"/>
    <row r="34" spans="5:27" ht="15.75" customHeight="1" x14ac:dyDescent="0.25"/>
    <row r="35" spans="5:27" ht="15.75" customHeight="1" x14ac:dyDescent="0.25"/>
    <row r="42" spans="5:27" x14ac:dyDescent="0.25">
      <c r="E42" s="179"/>
      <c r="F42" s="179"/>
      <c r="G42" s="179"/>
      <c r="H42" s="179"/>
      <c r="I42" s="179"/>
      <c r="J42" s="179"/>
      <c r="K42" s="179"/>
      <c r="L42" s="179"/>
      <c r="M42" s="179"/>
      <c r="N42" s="179"/>
      <c r="O42" s="179"/>
      <c r="P42" s="179"/>
      <c r="Q42" s="179"/>
      <c r="R42" s="179"/>
      <c r="S42" s="179"/>
      <c r="T42" s="179"/>
      <c r="U42" s="179"/>
      <c r="V42" s="179"/>
      <c r="W42" s="179"/>
      <c r="X42" s="179"/>
      <c r="Y42" s="179"/>
      <c r="Z42" s="179"/>
      <c r="AA42" s="179"/>
    </row>
  </sheetData>
  <sheetProtection sheet="1"/>
  <mergeCells count="33">
    <mergeCell ref="J4:AR4"/>
    <mergeCell ref="J5:AR7"/>
    <mergeCell ref="E10:AA10"/>
    <mergeCell ref="C8:AR8"/>
    <mergeCell ref="C9:AR9"/>
    <mergeCell ref="AM29:AR29"/>
    <mergeCell ref="BG26:BM26"/>
    <mergeCell ref="AC26:AI26"/>
    <mergeCell ref="AK10:AQ10"/>
    <mergeCell ref="AK26:AQ26"/>
    <mergeCell ref="AC20:AI20"/>
    <mergeCell ref="AC12:AI12"/>
    <mergeCell ref="AK12:AQ12"/>
    <mergeCell ref="AC24:AI24"/>
    <mergeCell ref="AK24:AQ24"/>
    <mergeCell ref="AK20:AQ20"/>
    <mergeCell ref="AC14:AI14"/>
    <mergeCell ref="AC16:AI16"/>
    <mergeCell ref="AC18:AI18"/>
    <mergeCell ref="AK22:AQ22"/>
    <mergeCell ref="AC22:AI22"/>
    <mergeCell ref="AK18:AQ18"/>
    <mergeCell ref="AK16:AQ16"/>
    <mergeCell ref="AK14:AQ14"/>
    <mergeCell ref="AC10:AI10"/>
    <mergeCell ref="E26:AA26"/>
    <mergeCell ref="E24:AA24"/>
    <mergeCell ref="E22:AA22"/>
    <mergeCell ref="E18:AA18"/>
    <mergeCell ref="E14:AA14"/>
    <mergeCell ref="E20:AA20"/>
    <mergeCell ref="E12:AA12"/>
    <mergeCell ref="E16:AA16"/>
  </mergeCells>
  <hyperlinks>
    <hyperlink ref="E10" location="'1'!A1" display="Arzt- und Zahnarztbesuche" xr:uid="{00000000-0004-0000-0000-000000000000}"/>
    <hyperlink ref="E12" location="'2'!A1" display="Aus- und Weiterbildung" xr:uid="{00000000-0004-0000-0000-000001000000}"/>
    <hyperlink ref="E18" location="'3'!A1" display="Bürgerpflichten erfüllen" xr:uid="{00000000-0004-0000-0000-000002000000}"/>
    <hyperlink ref="E20" location="'4'!A1" display="Dienstaltersgeschenk (Treueprämie)" xr:uid="{00000000-0004-0000-0000-000003000000}"/>
    <hyperlink ref="E22" location="'5'!A1" display="Dienstlich abwesend" xr:uid="{00000000-0004-0000-0000-000004000000}"/>
    <hyperlink ref="E24" location="'6'!A1" display="Expertentätigkeit" xr:uid="{00000000-0004-0000-0000-000005000000}"/>
    <hyperlink ref="AC10" location="'8'!A1" display="Ferien" xr:uid="{00000000-0004-0000-0000-000007000000}"/>
    <hyperlink ref="AK20" location="'9'!A1" display="Geburt" xr:uid="{00000000-0004-0000-0000-000008000000}"/>
    <hyperlink ref="AC12" location="'10'!A1" display="Hochzeit (eigene)" xr:uid="{00000000-0004-0000-0000-000009000000}"/>
    <hyperlink ref="AC14" location="'11'!A1" display="Hochzeit (in der Familie)" xr:uid="{00000000-0004-0000-0000-00000A000000}"/>
    <hyperlink ref="AC16" location="'12'!A1" display="Jugend + Sport" xr:uid="{00000000-0004-0000-0000-00000B000000}"/>
    <hyperlink ref="AC18" location="'13'!A1" display="Kompensation Gleitzeitsaldo" xr:uid="{00000000-0004-0000-0000-00000C000000}"/>
    <hyperlink ref="AC20" location="'14'!A1" display="Kompensation Zeitzuschlag" xr:uid="{00000000-0004-0000-0000-00000D000000}"/>
    <hyperlink ref="AC22" location="'15'!A1" display="Krankheit (inkl. Krankheit aus Schwangerschaft)" xr:uid="{00000000-0004-0000-0000-00000E000000}"/>
    <hyperlink ref="AC24" location="'16'!A1" display="Krankheit in der Familie" xr:uid="{00000000-0004-0000-0000-00000F000000}"/>
    <hyperlink ref="AC26" location="'17'!A1" display="Militär, Zivil- und Zivilschutzdienst" xr:uid="{00000000-0004-0000-0000-000010000000}"/>
    <hyperlink ref="AK10" location="'18'!A1" display="Mutterschaftsurlaub" xr:uid="{00000000-0004-0000-0000-000011000000}"/>
    <hyperlink ref="AK12" location="'19'!A1" display="Öffentliche Ämter" xr:uid="{00000000-0004-0000-0000-000012000000}"/>
    <hyperlink ref="AK14" location="'20'!A1" display="Tätigkeit Personalverbände" xr:uid="{00000000-0004-0000-0000-000013000000}"/>
    <hyperlink ref="AK16" location="'21'!A1" display="Todesfall" xr:uid="{00000000-0004-0000-0000-000014000000}"/>
    <hyperlink ref="AK18" location="'22'!A1" display="Unfall (Betriebs- und Nichtbetriebsunfall)" xr:uid="{00000000-0004-0000-0000-000015000000}"/>
    <hyperlink ref="AK22" location="'23'!A1" display="Vorsprache bei Behörden" xr:uid="{00000000-0004-0000-0000-000016000000}"/>
    <hyperlink ref="AK24" location="'24'!A1" display="Vorstellungsgespräche" xr:uid="{00000000-0004-0000-0000-000017000000}"/>
    <hyperlink ref="AK26" location="'25'!A1" display="Wohnungswechsel" xr:uid="{00000000-0004-0000-0000-000018000000}"/>
    <hyperlink ref="E14" location="'19'!A1" display="Öffentliche Ämter" xr:uid="{00000000-0004-0000-0000-000019000000}"/>
    <hyperlink ref="E14:K14" location="'26'!A1" display="Sozialberatung" xr:uid="{00000000-0004-0000-0000-00001A000000}"/>
    <hyperlink ref="AK20:AQ20" location="'9'!A1" display="Vaterschaftsurlaub" xr:uid="{00000000-0004-0000-0000-00001B000000}"/>
    <hyperlink ref="E16:AA16" location="'27'!A1" display="Betreuungsurlaub" xr:uid="{2CC7A6D0-CCA8-43B1-8AD9-D8DA954AF648}"/>
    <hyperlink ref="AM29:AR29" location="Änderungsnachweis!A1" display="Version: 20.01.2026" xr:uid="{00000000-0004-0000-0000-00001C000000}"/>
    <hyperlink ref="E26" location="'7'!A1" display="Feiertag" xr:uid="{00000000-0004-0000-0000-000006000000}"/>
  </hyperlinks>
  <pageMargins left="0.78740157480314965" right="0.78740157480314965" top="0.78740157480314965" bottom="0.78740157480314965" header="0.51181102362204722" footer="0.51181102362204722"/>
  <pageSetup paperSize="9" scale="32" orientation="landscape" r:id="rId1"/>
  <headerFooter scaleWithDoc="0">
    <oddHeader xml:space="preserve">&amp;R
</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pageSetUpPr fitToPage="1"/>
  </sheetPr>
  <dimension ref="B2:AS73"/>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116" customWidth="1"/>
    <col min="2" max="2" width="2.296875" style="116" customWidth="1"/>
    <col min="3" max="41" width="2.59765625" style="116" customWidth="1"/>
    <col min="42" max="44" width="2.296875" style="116" customWidth="1"/>
    <col min="45" max="16384" width="11" style="116"/>
  </cols>
  <sheetData>
    <row r="2" spans="2:42" ht="12.75" customHeight="1" x14ac:dyDescent="0.4">
      <c r="B2" s="117"/>
    </row>
    <row r="3" spans="2:42" ht="21.75" customHeight="1" x14ac:dyDescent="0.35">
      <c r="B3" s="118"/>
    </row>
    <row r="4" spans="2:42" ht="20.25" customHeight="1" x14ac:dyDescent="0.25">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2" ht="20.25" customHeight="1" x14ac:dyDescent="0.35">
      <c r="B5" s="192"/>
      <c r="C5" s="193" t="str">
        <f>Startseite!E20</f>
        <v>Dienstaltersgeschenk (Treueprämie)</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168-170</v>
      </c>
      <c r="AI5" s="504"/>
      <c r="AJ5" s="504"/>
      <c r="AK5" s="504"/>
      <c r="AL5" s="504"/>
      <c r="AM5" s="504"/>
      <c r="AN5" s="504"/>
      <c r="AO5" s="504"/>
      <c r="AP5" s="196"/>
    </row>
    <row r="6" spans="2:42"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2"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2" ht="20.25" customHeight="1" x14ac:dyDescent="0.25">
      <c r="B8" s="192"/>
      <c r="C8" s="498" t="str">
        <f>VLOOKUP(C5,Grundlagen!B4:D31,2,FALSE)</f>
        <v>1 Woche bezahlter Urlaub für Treueprämie entsprechen 5 Arbeitstagen, auch bei reduziertem Pensum (Handhabung analog Ferien).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2" ht="20.25" customHeight="1" x14ac:dyDescent="0.25">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2" ht="20.25" customHeight="1" x14ac:dyDescent="0.25">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2" ht="20.25" customHeight="1" x14ac:dyDescent="0.25">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2" ht="20.25" customHeight="1" x14ac:dyDescent="0.25">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2" ht="20.25" customHeight="1" x14ac:dyDescent="0.25">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2" ht="20.25" customHeight="1" x14ac:dyDescent="0.25">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2" ht="20.25" customHeight="1" x14ac:dyDescent="0.25">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2" ht="20.25" customHeight="1" x14ac:dyDescent="0.25">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2:45" ht="20.25" customHeight="1" x14ac:dyDescent="0.25">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row>
    <row r="18" spans="2:45" ht="20.25" customHeight="1" x14ac:dyDescent="0.3">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row>
    <row r="19" spans="2:45" ht="20.25" customHeight="1" x14ac:dyDescent="0.25">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row>
    <row r="20" spans="2:45" ht="20.25" customHeight="1" x14ac:dyDescent="0.25">
      <c r="B20" s="192"/>
      <c r="C20" s="207" t="s">
        <v>32</v>
      </c>
      <c r="D20" s="209"/>
      <c r="E20" s="205"/>
      <c r="F20" s="205"/>
      <c r="G20" s="205"/>
      <c r="H20" s="503">
        <v>1</v>
      </c>
      <c r="I20" s="503"/>
      <c r="J20" s="503"/>
      <c r="K20" s="503"/>
      <c r="L20" s="503"/>
      <c r="M20" s="206"/>
      <c r="N20" s="206"/>
      <c r="O20" s="206"/>
      <c r="P20" s="206"/>
      <c r="Q20" s="206"/>
      <c r="R20" s="206" t="s">
        <v>115</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row>
    <row r="21" spans="2:45" ht="20.25" customHeight="1" x14ac:dyDescent="0.25">
      <c r="B21" s="192"/>
      <c r="C21" s="207" t="s">
        <v>33</v>
      </c>
      <c r="D21" s="207"/>
      <c r="E21" s="205"/>
      <c r="F21" s="205"/>
      <c r="G21" s="205"/>
      <c r="H21" s="503">
        <v>0.8</v>
      </c>
      <c r="I21" s="503"/>
      <c r="J21" s="503"/>
      <c r="K21" s="503"/>
      <c r="L21" s="503"/>
      <c r="M21" s="206"/>
      <c r="N21" s="206"/>
      <c r="O21" s="206"/>
      <c r="P21" s="206"/>
      <c r="Q21" s="206"/>
      <c r="R21" s="206" t="s">
        <v>116</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row>
    <row r="22" spans="2:45" ht="20.25" customHeight="1" x14ac:dyDescent="0.25">
      <c r="B22" s="192"/>
      <c r="C22" s="207" t="s">
        <v>34</v>
      </c>
      <c r="D22" s="207"/>
      <c r="E22" s="205"/>
      <c r="F22" s="205"/>
      <c r="G22" s="205"/>
      <c r="H22" s="503">
        <v>0.7</v>
      </c>
      <c r="I22" s="503"/>
      <c r="J22" s="503"/>
      <c r="K22" s="503"/>
      <c r="L22" s="503"/>
      <c r="M22" s="206"/>
      <c r="N22" s="206"/>
      <c r="O22" s="206"/>
      <c r="P22" s="206"/>
      <c r="Q22" s="206"/>
      <c r="R22" s="206" t="s">
        <v>117</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row>
    <row r="23" spans="2:45" ht="20.25" customHeight="1" x14ac:dyDescent="0.25">
      <c r="B23" s="192"/>
      <c r="C23" s="207" t="s">
        <v>35</v>
      </c>
      <c r="D23" s="209"/>
      <c r="E23" s="205"/>
      <c r="F23" s="205"/>
      <c r="G23" s="205"/>
      <c r="H23" s="503">
        <v>0.6</v>
      </c>
      <c r="I23" s="503"/>
      <c r="J23" s="503"/>
      <c r="K23" s="503"/>
      <c r="L23" s="503"/>
      <c r="M23" s="206"/>
      <c r="N23" s="206"/>
      <c r="O23" s="206"/>
      <c r="P23" s="206"/>
      <c r="Q23" s="206"/>
      <c r="R23" s="206" t="s">
        <v>118</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row>
    <row r="24" spans="2:45" ht="20.25" customHeight="1" x14ac:dyDescent="0.25">
      <c r="B24" s="192"/>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196"/>
    </row>
    <row r="25" spans="2:45" ht="20.25" customHeight="1" x14ac:dyDescent="0.25">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6"/>
    </row>
    <row r="26" spans="2:45" ht="20.25" customHeight="1" x14ac:dyDescent="0.3">
      <c r="B26" s="192"/>
      <c r="C26" s="203" t="s">
        <v>62</v>
      </c>
      <c r="D26" s="216"/>
      <c r="E26" s="205"/>
      <c r="F26" s="205"/>
      <c r="G26" s="205"/>
      <c r="H26" s="205"/>
      <c r="I26" s="205"/>
      <c r="J26" s="205"/>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196"/>
      <c r="AS26" s="215" t="s">
        <v>446</v>
      </c>
    </row>
    <row r="27" spans="2:45" ht="20.25" customHeight="1" x14ac:dyDescent="0.25">
      <c r="B27" s="192"/>
      <c r="C27" s="205"/>
      <c r="D27" s="205" t="s">
        <v>262</v>
      </c>
      <c r="E27" s="205"/>
      <c r="F27" s="205"/>
      <c r="G27" s="205"/>
      <c r="H27" s="205"/>
      <c r="I27" s="205"/>
      <c r="J27" s="205"/>
      <c r="K27" s="205"/>
      <c r="L27" s="205"/>
      <c r="M27" s="205"/>
      <c r="N27" s="205"/>
      <c r="O27" s="205"/>
      <c r="P27" s="205"/>
      <c r="Q27" s="205"/>
      <c r="R27" s="205"/>
      <c r="S27" s="205"/>
      <c r="T27" s="205"/>
      <c r="U27" s="205"/>
      <c r="V27" s="220"/>
      <c r="W27" s="220"/>
      <c r="X27" s="220"/>
      <c r="Y27" s="220"/>
      <c r="Z27" s="220"/>
      <c r="AA27" s="220"/>
      <c r="AB27" s="220"/>
      <c r="AC27" s="220"/>
      <c r="AD27" s="220"/>
      <c r="AE27" s="220"/>
      <c r="AF27" s="220"/>
      <c r="AG27" s="220"/>
      <c r="AH27" s="220"/>
      <c r="AI27" s="220"/>
      <c r="AJ27" s="220"/>
      <c r="AK27" s="220"/>
      <c r="AL27" s="220"/>
      <c r="AM27" s="220"/>
      <c r="AN27" s="220"/>
      <c r="AO27" s="220"/>
      <c r="AP27" s="196"/>
      <c r="AS27" s="116" t="s">
        <v>447</v>
      </c>
    </row>
    <row r="28" spans="2:45" ht="20.25" customHeight="1" x14ac:dyDescent="0.25">
      <c r="B28" s="192"/>
      <c r="C28" s="207"/>
      <c r="D28" s="205"/>
      <c r="E28" s="205"/>
      <c r="F28" s="205"/>
      <c r="G28" s="205"/>
      <c r="H28" s="205"/>
      <c r="I28" s="205"/>
      <c r="J28" s="205"/>
      <c r="K28" s="206"/>
      <c r="L28" s="206"/>
      <c r="M28" s="206"/>
      <c r="N28" s="208"/>
      <c r="O28" s="208"/>
      <c r="P28" s="208"/>
      <c r="Q28" s="208"/>
      <c r="R28" s="206"/>
      <c r="S28" s="208"/>
      <c r="T28" s="208"/>
      <c r="U28" s="208"/>
      <c r="V28" s="208"/>
      <c r="W28" s="206"/>
      <c r="X28" s="206"/>
      <c r="Y28" s="206"/>
      <c r="Z28" s="208"/>
      <c r="AA28" s="208"/>
      <c r="AB28" s="208"/>
      <c r="AC28" s="208"/>
      <c r="AD28" s="206"/>
      <c r="AE28" s="208"/>
      <c r="AF28" s="208"/>
      <c r="AG28" s="208"/>
      <c r="AH28" s="208"/>
      <c r="AI28" s="208"/>
      <c r="AJ28" s="208"/>
      <c r="AK28" s="208"/>
      <c r="AL28" s="208"/>
      <c r="AM28" s="208"/>
      <c r="AN28" s="208"/>
      <c r="AO28" s="208"/>
      <c r="AP28" s="196"/>
    </row>
    <row r="29" spans="2:45" ht="20.25" customHeight="1" x14ac:dyDescent="0.25">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row>
    <row r="30" spans="2:45" ht="15.75" customHeight="1" x14ac:dyDescent="0.25">
      <c r="B30" s="192"/>
      <c r="C30" s="205"/>
      <c r="D30" s="222"/>
      <c r="E30" s="205"/>
      <c r="F30" s="205"/>
      <c r="G30" s="205"/>
      <c r="H30" s="205"/>
      <c r="I30" s="205"/>
      <c r="J30" s="205"/>
      <c r="K30" s="206"/>
      <c r="L30" s="206"/>
      <c r="M30" s="206"/>
      <c r="N30" s="208"/>
      <c r="O30" s="208"/>
      <c r="P30" s="208"/>
      <c r="Q30" s="208"/>
      <c r="R30" s="496"/>
      <c r="S30" s="496"/>
      <c r="T30" s="496"/>
      <c r="U30" s="496"/>
      <c r="V30" s="208"/>
      <c r="W30" s="206"/>
      <c r="X30" s="206"/>
      <c r="Y30" s="206"/>
      <c r="Z30" s="208"/>
      <c r="AA30" s="208"/>
      <c r="AB30" s="208"/>
      <c r="AC30" s="208"/>
      <c r="AD30" s="206"/>
      <c r="AE30" s="208"/>
      <c r="AF30" s="208"/>
      <c r="AG30" s="208"/>
      <c r="AH30" s="208"/>
      <c r="AI30" s="208"/>
      <c r="AJ30" s="208"/>
      <c r="AK30" s="208"/>
      <c r="AL30" s="208"/>
      <c r="AM30" s="208"/>
      <c r="AN30" s="208"/>
      <c r="AO30" s="208"/>
      <c r="AP30" s="196"/>
    </row>
    <row r="31" spans="2:45" ht="15.75" customHeight="1" x14ac:dyDescent="0.25">
      <c r="B31" s="192"/>
      <c r="C31" s="205"/>
      <c r="D31" s="205"/>
      <c r="E31" s="205"/>
      <c r="F31" s="205"/>
      <c r="G31" s="205"/>
      <c r="H31" s="205"/>
      <c r="I31" s="205"/>
      <c r="J31" s="205"/>
      <c r="K31" s="206"/>
      <c r="L31" s="206"/>
      <c r="M31" s="206"/>
      <c r="N31" s="208"/>
      <c r="O31" s="208"/>
      <c r="P31" s="259"/>
      <c r="Q31" s="259"/>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row>
    <row r="32" spans="2:45" ht="15.75" customHeight="1" x14ac:dyDescent="0.25">
      <c r="B32" s="192"/>
      <c r="C32" s="205"/>
      <c r="D32" s="205"/>
      <c r="E32" s="205"/>
      <c r="F32" s="205"/>
      <c r="G32" s="205"/>
      <c r="H32" s="205"/>
      <c r="I32" s="205"/>
      <c r="J32" s="205"/>
      <c r="K32" s="206"/>
      <c r="L32" s="206"/>
      <c r="M32" s="206"/>
      <c r="N32" s="208"/>
      <c r="O32" s="208"/>
      <c r="P32" s="208"/>
      <c r="Q32" s="208"/>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row>
    <row r="33" spans="2:42" ht="15.75" customHeight="1" x14ac:dyDescent="0.25">
      <c r="B33" s="192"/>
      <c r="C33" s="205"/>
      <c r="D33" s="228"/>
      <c r="E33" s="223"/>
      <c r="F33" s="205"/>
      <c r="G33" s="205"/>
      <c r="H33" s="205"/>
      <c r="I33" s="205"/>
      <c r="J33" s="205"/>
      <c r="K33" s="206"/>
      <c r="L33" s="206"/>
      <c r="M33" s="206"/>
      <c r="N33" s="261"/>
      <c r="O33" s="261"/>
      <c r="P33" s="261"/>
      <c r="Q33" s="261"/>
      <c r="R33" s="497"/>
      <c r="S33" s="497"/>
      <c r="T33" s="497"/>
      <c r="U33" s="497"/>
      <c r="V33" s="208"/>
      <c r="W33" s="206"/>
      <c r="X33" s="206"/>
      <c r="Y33" s="206"/>
      <c r="Z33" s="211"/>
      <c r="AA33" s="211"/>
      <c r="AB33" s="211"/>
      <c r="AC33" s="211"/>
      <c r="AD33" s="206"/>
      <c r="AE33" s="211"/>
      <c r="AF33" s="211"/>
      <c r="AG33" s="211"/>
      <c r="AH33" s="211"/>
      <c r="AI33" s="211"/>
      <c r="AJ33" s="211"/>
      <c r="AK33" s="211"/>
      <c r="AL33" s="211"/>
      <c r="AM33" s="211"/>
      <c r="AN33" s="211"/>
      <c r="AO33" s="211"/>
      <c r="AP33" s="196"/>
    </row>
    <row r="34" spans="2:42" ht="15.75" customHeight="1" x14ac:dyDescent="0.25">
      <c r="B34" s="192"/>
      <c r="C34" s="205"/>
      <c r="D34" s="228"/>
      <c r="E34" s="205"/>
      <c r="F34" s="205"/>
      <c r="G34" s="205"/>
      <c r="H34" s="205"/>
      <c r="I34" s="205"/>
      <c r="J34" s="205"/>
      <c r="K34" s="206"/>
      <c r="L34" s="206"/>
      <c r="M34" s="206"/>
      <c r="N34" s="262"/>
      <c r="O34" s="262"/>
      <c r="P34" s="262"/>
      <c r="Q34" s="262"/>
      <c r="R34" s="496"/>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196"/>
    </row>
    <row r="35" spans="2:42" ht="15.75" customHeight="1" x14ac:dyDescent="0.25">
      <c r="B35" s="192"/>
      <c r="C35" s="205"/>
      <c r="D35" s="205"/>
      <c r="E35" s="205"/>
      <c r="F35" s="205"/>
      <c r="G35" s="205"/>
      <c r="H35" s="205"/>
      <c r="I35" s="205"/>
      <c r="J35" s="205"/>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196"/>
    </row>
    <row r="36" spans="2:42" ht="20.25" customHeight="1" x14ac:dyDescent="0.25">
      <c r="B36" s="192"/>
      <c r="C36" s="205"/>
      <c r="D36" s="205"/>
      <c r="E36" s="205"/>
      <c r="F36" s="205"/>
      <c r="G36" s="205"/>
      <c r="H36" s="205"/>
      <c r="I36" s="205"/>
      <c r="J36" s="205"/>
      <c r="K36" s="205"/>
      <c r="L36" s="205"/>
      <c r="M36" s="205"/>
      <c r="N36" s="205"/>
      <c r="O36" s="205"/>
      <c r="P36" s="205"/>
      <c r="Q36" s="205"/>
      <c r="R36" s="205"/>
      <c r="S36" s="205"/>
      <c r="T36" s="205"/>
      <c r="U36" s="205"/>
      <c r="V36" s="220"/>
      <c r="W36" s="220"/>
      <c r="X36" s="220"/>
      <c r="Y36" s="220"/>
      <c r="Z36" s="220"/>
      <c r="AA36" s="220"/>
      <c r="AB36" s="220"/>
      <c r="AC36" s="220"/>
      <c r="AD36" s="220"/>
      <c r="AE36" s="220"/>
      <c r="AF36" s="220"/>
      <c r="AG36" s="220"/>
      <c r="AH36" s="220"/>
      <c r="AI36" s="220"/>
      <c r="AJ36" s="220"/>
      <c r="AK36" s="220"/>
      <c r="AL36" s="220"/>
      <c r="AM36" s="220"/>
      <c r="AN36" s="220"/>
      <c r="AO36" s="220"/>
      <c r="AP36" s="196"/>
    </row>
    <row r="37" spans="2:42" ht="20.25" customHeight="1" x14ac:dyDescent="0.25">
      <c r="B37" s="192"/>
      <c r="C37" s="207"/>
      <c r="D37" s="205"/>
      <c r="E37" s="205"/>
      <c r="F37" s="205"/>
      <c r="G37" s="205"/>
      <c r="H37" s="205"/>
      <c r="I37" s="205"/>
      <c r="J37" s="205"/>
      <c r="K37" s="206"/>
      <c r="L37" s="206"/>
      <c r="M37" s="206"/>
      <c r="N37" s="208"/>
      <c r="O37" s="208"/>
      <c r="P37" s="208"/>
      <c r="Q37" s="208"/>
      <c r="R37" s="206"/>
      <c r="S37" s="208"/>
      <c r="T37" s="208"/>
      <c r="U37" s="208"/>
      <c r="V37" s="208"/>
      <c r="W37" s="206"/>
      <c r="X37" s="206"/>
      <c r="Y37" s="206"/>
      <c r="Z37" s="208"/>
      <c r="AA37" s="208"/>
      <c r="AB37" s="208"/>
      <c r="AC37" s="208"/>
      <c r="AD37" s="206"/>
      <c r="AE37" s="208"/>
      <c r="AF37" s="208"/>
      <c r="AG37" s="208"/>
      <c r="AH37" s="208"/>
      <c r="AI37" s="208"/>
      <c r="AJ37" s="208"/>
      <c r="AK37" s="208"/>
      <c r="AL37" s="208"/>
      <c r="AM37" s="208"/>
      <c r="AN37" s="208"/>
      <c r="AO37" s="208"/>
      <c r="AP37" s="196"/>
    </row>
    <row r="38" spans="2:42" ht="20.25" customHeight="1" x14ac:dyDescent="0.25">
      <c r="B38" s="192"/>
      <c r="C38" s="205"/>
      <c r="D38" s="222"/>
      <c r="E38" s="223"/>
      <c r="F38" s="205"/>
      <c r="G38" s="205"/>
      <c r="H38" s="205"/>
      <c r="I38" s="205"/>
      <c r="J38" s="205"/>
      <c r="K38" s="206"/>
      <c r="L38" s="206"/>
      <c r="M38" s="206"/>
      <c r="N38" s="208"/>
      <c r="O38" s="208"/>
      <c r="P38" s="208"/>
      <c r="Q38" s="208"/>
      <c r="R38" s="206"/>
      <c r="S38" s="206"/>
      <c r="T38" s="206"/>
      <c r="U38" s="206"/>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ht="20.25" customHeight="1" x14ac:dyDescent="0.25">
      <c r="B39" s="192"/>
      <c r="C39" s="205"/>
      <c r="D39" s="205"/>
      <c r="E39" s="205"/>
      <c r="F39" s="205"/>
      <c r="G39" s="205"/>
      <c r="H39" s="205"/>
      <c r="I39" s="205"/>
      <c r="J39" s="205"/>
      <c r="K39" s="205"/>
      <c r="L39" s="205"/>
      <c r="M39" s="205"/>
      <c r="N39" s="205"/>
      <c r="O39" s="205"/>
      <c r="P39" s="205"/>
      <c r="Q39" s="205"/>
      <c r="R39" s="205"/>
      <c r="S39" s="205"/>
      <c r="T39" s="205"/>
      <c r="U39" s="205"/>
      <c r="V39" s="220"/>
      <c r="W39" s="220"/>
      <c r="X39" s="220"/>
      <c r="Y39" s="220"/>
      <c r="Z39" s="220"/>
      <c r="AA39" s="220"/>
      <c r="AB39" s="220"/>
      <c r="AC39" s="220"/>
      <c r="AD39" s="220"/>
      <c r="AE39" s="220"/>
      <c r="AF39" s="220"/>
      <c r="AG39" s="220"/>
      <c r="AH39" s="220"/>
      <c r="AI39" s="220"/>
      <c r="AJ39" s="220"/>
      <c r="AK39" s="220"/>
      <c r="AL39" s="220"/>
      <c r="AM39" s="220"/>
      <c r="AN39" s="220"/>
      <c r="AO39" s="220"/>
      <c r="AP39" s="196"/>
    </row>
    <row r="40" spans="2:42" ht="20.25" customHeight="1" x14ac:dyDescent="0.25">
      <c r="B40" s="192"/>
      <c r="C40" s="207"/>
      <c r="D40" s="205"/>
      <c r="E40" s="223"/>
      <c r="F40" s="205"/>
      <c r="G40" s="205"/>
      <c r="H40" s="205"/>
      <c r="I40" s="205"/>
      <c r="J40" s="205"/>
      <c r="K40" s="206"/>
      <c r="L40" s="206"/>
      <c r="M40" s="206"/>
      <c r="N40" s="261"/>
      <c r="O40" s="261"/>
      <c r="P40" s="261"/>
      <c r="Q40" s="261"/>
      <c r="R40" s="273"/>
      <c r="S40" s="273"/>
      <c r="T40" s="273"/>
      <c r="U40" s="273"/>
      <c r="V40" s="208"/>
      <c r="W40" s="206"/>
      <c r="X40" s="206"/>
      <c r="Y40" s="206"/>
      <c r="Z40" s="211"/>
      <c r="AA40" s="211"/>
      <c r="AB40" s="211"/>
      <c r="AC40" s="211"/>
      <c r="AD40" s="206"/>
      <c r="AE40" s="211"/>
      <c r="AF40" s="211"/>
      <c r="AG40" s="211"/>
      <c r="AH40" s="211"/>
      <c r="AI40" s="211"/>
      <c r="AJ40" s="211"/>
      <c r="AK40" s="211"/>
      <c r="AL40" s="211"/>
      <c r="AM40" s="211"/>
      <c r="AN40" s="211"/>
      <c r="AO40" s="211"/>
      <c r="AP40" s="196"/>
    </row>
    <row r="41" spans="2:42" ht="20.25" customHeight="1" x14ac:dyDescent="0.25">
      <c r="B41" s="192"/>
      <c r="C41" s="209"/>
      <c r="D41" s="205"/>
      <c r="E41" s="205"/>
      <c r="F41" s="205"/>
      <c r="G41" s="205"/>
      <c r="H41" s="205"/>
      <c r="I41" s="205"/>
      <c r="J41" s="205"/>
      <c r="K41" s="206"/>
      <c r="L41" s="206"/>
      <c r="M41" s="206"/>
      <c r="N41" s="262"/>
      <c r="O41" s="262"/>
      <c r="P41" s="262"/>
      <c r="Q41" s="262"/>
      <c r="R41" s="274"/>
      <c r="S41" s="274"/>
      <c r="T41" s="274"/>
      <c r="U41" s="274"/>
      <c r="V41" s="212"/>
      <c r="W41" s="206"/>
      <c r="X41" s="206"/>
      <c r="Y41" s="206"/>
      <c r="Z41" s="213"/>
      <c r="AA41" s="213"/>
      <c r="AB41" s="213"/>
      <c r="AC41" s="213"/>
      <c r="AD41" s="206"/>
      <c r="AE41" s="214"/>
      <c r="AF41" s="214"/>
      <c r="AG41" s="214"/>
      <c r="AH41" s="214"/>
      <c r="AI41" s="214"/>
      <c r="AJ41" s="214"/>
      <c r="AK41" s="214"/>
      <c r="AL41" s="214"/>
      <c r="AM41" s="214"/>
      <c r="AN41" s="214"/>
      <c r="AO41" s="214"/>
      <c r="AP41" s="196"/>
    </row>
    <row r="42" spans="2:42" ht="15.75" customHeight="1" x14ac:dyDescent="0.25">
      <c r="B42" s="192"/>
      <c r="C42" s="205"/>
      <c r="D42" s="205"/>
      <c r="E42" s="205"/>
      <c r="F42" s="205"/>
      <c r="G42" s="205"/>
      <c r="H42" s="205"/>
      <c r="I42" s="205"/>
      <c r="J42" s="205"/>
      <c r="K42" s="206"/>
      <c r="L42" s="206"/>
      <c r="M42" s="206"/>
      <c r="N42" s="206"/>
      <c r="O42" s="206"/>
      <c r="P42" s="206"/>
      <c r="Q42" s="206"/>
      <c r="R42" s="496"/>
      <c r="S42" s="496"/>
      <c r="T42" s="496"/>
      <c r="U42" s="496"/>
      <c r="V42" s="206"/>
      <c r="W42" s="206"/>
      <c r="X42" s="206"/>
      <c r="Y42" s="206"/>
      <c r="Z42" s="206"/>
      <c r="AA42" s="206"/>
      <c r="AB42" s="206"/>
      <c r="AC42" s="206"/>
      <c r="AD42" s="206"/>
      <c r="AE42" s="206"/>
      <c r="AF42" s="206"/>
      <c r="AG42" s="206"/>
      <c r="AH42" s="206"/>
      <c r="AI42" s="206"/>
      <c r="AJ42" s="206"/>
      <c r="AK42" s="206"/>
      <c r="AL42" s="206"/>
      <c r="AM42" s="206"/>
      <c r="AN42" s="206"/>
      <c r="AO42" s="206"/>
      <c r="AP42" s="196"/>
    </row>
    <row r="43" spans="2:42" ht="15.75" customHeight="1" x14ac:dyDescent="0.25">
      <c r="B43" s="192"/>
      <c r="C43" s="205"/>
      <c r="D43" s="205"/>
      <c r="E43" s="205"/>
      <c r="F43" s="205"/>
      <c r="G43" s="205"/>
      <c r="H43" s="205"/>
      <c r="I43" s="205"/>
      <c r="J43" s="205"/>
      <c r="K43" s="205"/>
      <c r="L43" s="205"/>
      <c r="M43" s="205"/>
      <c r="N43" s="205"/>
      <c r="O43" s="205"/>
      <c r="P43" s="205"/>
      <c r="Q43" s="205"/>
      <c r="R43" s="496"/>
      <c r="S43" s="496"/>
      <c r="T43" s="496"/>
      <c r="U43" s="496"/>
      <c r="V43" s="220"/>
      <c r="W43" s="220"/>
      <c r="X43" s="220"/>
      <c r="Y43" s="220"/>
      <c r="Z43" s="220"/>
      <c r="AA43" s="220"/>
      <c r="AB43" s="220"/>
      <c r="AC43" s="220"/>
      <c r="AD43" s="220"/>
      <c r="AE43" s="220"/>
      <c r="AF43" s="220"/>
      <c r="AG43" s="220"/>
      <c r="AH43" s="220"/>
      <c r="AI43" s="220"/>
      <c r="AJ43" s="220"/>
      <c r="AK43" s="220"/>
      <c r="AL43" s="220"/>
      <c r="AM43" s="220"/>
      <c r="AN43" s="220"/>
      <c r="AO43" s="220"/>
      <c r="AP43" s="196"/>
    </row>
    <row r="44" spans="2:42" ht="15.75" customHeight="1" x14ac:dyDescent="0.25">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ht="15.75" customHeight="1" x14ac:dyDescent="0.25">
      <c r="B45" s="192"/>
      <c r="C45" s="205"/>
      <c r="D45" s="205"/>
      <c r="E45" s="223"/>
      <c r="F45" s="205"/>
      <c r="G45" s="205"/>
      <c r="H45" s="205"/>
      <c r="I45" s="205"/>
      <c r="J45" s="205"/>
      <c r="K45" s="205"/>
      <c r="L45" s="205"/>
      <c r="M45" s="205"/>
      <c r="N45" s="205"/>
      <c r="O45" s="205"/>
      <c r="P45" s="205"/>
      <c r="Q45" s="205"/>
      <c r="R45" s="497"/>
      <c r="S45" s="497"/>
      <c r="T45" s="497"/>
      <c r="U45" s="497"/>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ht="15.75" customHeight="1" x14ac:dyDescent="0.25">
      <c r="B46" s="192"/>
      <c r="C46" s="205"/>
      <c r="D46" s="205"/>
      <c r="E46" s="205"/>
      <c r="F46" s="205"/>
      <c r="G46" s="205"/>
      <c r="H46" s="205"/>
      <c r="I46" s="205"/>
      <c r="J46" s="205"/>
      <c r="K46" s="205"/>
      <c r="L46" s="205"/>
      <c r="M46" s="205"/>
      <c r="N46" s="205"/>
      <c r="O46" s="205"/>
      <c r="P46" s="205"/>
      <c r="Q46" s="205"/>
      <c r="R46" s="496"/>
      <c r="S46" s="496"/>
      <c r="T46" s="496"/>
      <c r="U46" s="496"/>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ht="15.75" customHeight="1" x14ac:dyDescent="0.25">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ht="20.25" customHeight="1" x14ac:dyDescent="0.25">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ht="20.25" customHeight="1" x14ac:dyDescent="0.25">
      <c r="B49" s="192"/>
      <c r="C49" s="207"/>
      <c r="D49" s="205"/>
      <c r="E49" s="223"/>
      <c r="F49" s="205"/>
      <c r="G49" s="205"/>
      <c r="H49" s="205"/>
      <c r="I49" s="205"/>
      <c r="J49" s="205"/>
      <c r="K49" s="206"/>
      <c r="L49" s="206"/>
      <c r="M49" s="206"/>
      <c r="N49" s="261"/>
      <c r="O49" s="261"/>
      <c r="P49" s="261"/>
      <c r="Q49" s="261"/>
      <c r="R49" s="273"/>
      <c r="S49" s="273"/>
      <c r="T49" s="273"/>
      <c r="U49" s="273"/>
      <c r="V49" s="208"/>
      <c r="W49" s="206"/>
      <c r="X49" s="206"/>
      <c r="Y49" s="206"/>
      <c r="Z49" s="211"/>
      <c r="AA49" s="211"/>
      <c r="AB49" s="211"/>
      <c r="AC49" s="211"/>
      <c r="AD49" s="206"/>
      <c r="AE49" s="211"/>
      <c r="AF49" s="211"/>
      <c r="AG49" s="211"/>
      <c r="AH49" s="211"/>
      <c r="AI49" s="211"/>
      <c r="AJ49" s="211"/>
      <c r="AK49" s="211"/>
      <c r="AL49" s="211"/>
      <c r="AM49" s="211"/>
      <c r="AN49" s="211"/>
      <c r="AO49" s="211"/>
      <c r="AP49" s="196"/>
    </row>
    <row r="50" spans="2:42" ht="15.75" customHeight="1" x14ac:dyDescent="0.25">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ht="15.75" customHeight="1" x14ac:dyDescent="0.25">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ht="15.75" customHeight="1" x14ac:dyDescent="0.25">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ht="15.75" customHeight="1" x14ac:dyDescent="0.25">
      <c r="B53" s="192"/>
      <c r="C53" s="205"/>
      <c r="D53" s="205"/>
      <c r="E53" s="205"/>
      <c r="F53" s="205"/>
      <c r="G53" s="205"/>
      <c r="H53" s="205"/>
      <c r="I53" s="205"/>
      <c r="J53" s="205"/>
      <c r="K53" s="205"/>
      <c r="L53" s="205"/>
      <c r="M53" s="205"/>
      <c r="N53" s="205"/>
      <c r="O53" s="205"/>
      <c r="P53" s="205"/>
      <c r="Q53" s="205"/>
      <c r="R53" s="205"/>
      <c r="S53" s="205"/>
      <c r="T53" s="205"/>
      <c r="U53" s="205"/>
      <c r="V53" s="220"/>
      <c r="W53" s="220"/>
      <c r="X53" s="220"/>
      <c r="Y53" s="220"/>
      <c r="Z53" s="220"/>
      <c r="AA53" s="220"/>
      <c r="AB53" s="220"/>
      <c r="AC53" s="220"/>
      <c r="AD53" s="220"/>
      <c r="AE53" s="220"/>
      <c r="AF53" s="220"/>
      <c r="AG53" s="220"/>
      <c r="AH53" s="220"/>
      <c r="AI53" s="220"/>
      <c r="AJ53" s="220"/>
      <c r="AK53" s="220"/>
      <c r="AL53" s="220"/>
      <c r="AM53" s="220"/>
      <c r="AN53" s="220"/>
      <c r="AO53" s="220"/>
      <c r="AP53" s="196"/>
    </row>
    <row r="54" spans="2:42" ht="15.75" customHeight="1" x14ac:dyDescent="0.25">
      <c r="B54" s="192"/>
      <c r="C54" s="205"/>
      <c r="D54" s="205"/>
      <c r="E54" s="205"/>
      <c r="F54" s="205"/>
      <c r="G54" s="205"/>
      <c r="H54" s="205"/>
      <c r="I54" s="205"/>
      <c r="J54" s="205"/>
      <c r="K54" s="205"/>
      <c r="L54" s="205"/>
      <c r="M54" s="205"/>
      <c r="N54" s="205"/>
      <c r="O54" s="205"/>
      <c r="P54" s="205"/>
      <c r="Q54" s="205"/>
      <c r="R54" s="205"/>
      <c r="S54" s="205"/>
      <c r="T54" s="205"/>
      <c r="U54" s="205"/>
      <c r="V54" s="220"/>
      <c r="W54" s="220"/>
      <c r="X54" s="220"/>
      <c r="Y54" s="220"/>
      <c r="Z54" s="220"/>
      <c r="AA54" s="220"/>
      <c r="AB54" s="220"/>
      <c r="AC54" s="220"/>
      <c r="AD54" s="220"/>
      <c r="AE54" s="220"/>
      <c r="AF54" s="220"/>
      <c r="AG54" s="220"/>
      <c r="AH54" s="220"/>
      <c r="AI54" s="220"/>
      <c r="AJ54" s="220"/>
      <c r="AK54" s="220"/>
      <c r="AL54" s="220"/>
      <c r="AM54" s="220"/>
      <c r="AN54" s="220"/>
      <c r="AO54" s="220"/>
      <c r="AP54" s="196"/>
    </row>
    <row r="55" spans="2:42" ht="15.75" customHeight="1" x14ac:dyDescent="0.25">
      <c r="B55" s="192"/>
      <c r="C55" s="205"/>
      <c r="D55" s="205"/>
      <c r="E55" s="205"/>
      <c r="F55" s="205"/>
      <c r="G55" s="205"/>
      <c r="H55" s="205"/>
      <c r="I55" s="205"/>
      <c r="J55" s="205"/>
      <c r="K55" s="205"/>
      <c r="L55" s="205"/>
      <c r="M55" s="205"/>
      <c r="N55" s="205"/>
      <c r="O55" s="205"/>
      <c r="P55" s="205"/>
      <c r="Q55" s="205"/>
      <c r="R55" s="205"/>
      <c r="S55" s="205"/>
      <c r="T55" s="205"/>
      <c r="U55" s="205"/>
      <c r="V55" s="220"/>
      <c r="W55" s="220"/>
      <c r="X55" s="220"/>
      <c r="Y55" s="220"/>
      <c r="Z55" s="220"/>
      <c r="AA55" s="220"/>
      <c r="AB55" s="220"/>
      <c r="AC55" s="220"/>
      <c r="AD55" s="220"/>
      <c r="AE55" s="220"/>
      <c r="AF55" s="220"/>
      <c r="AG55" s="220"/>
      <c r="AH55" s="220"/>
      <c r="AI55" s="220"/>
      <c r="AJ55" s="220"/>
      <c r="AK55" s="220"/>
      <c r="AL55" s="220"/>
      <c r="AM55" s="220"/>
      <c r="AN55" s="220"/>
      <c r="AO55" s="220"/>
      <c r="AP55" s="196"/>
    </row>
    <row r="56" spans="2:42" ht="20.25" customHeight="1" x14ac:dyDescent="0.25">
      <c r="B56" s="192"/>
      <c r="C56" s="205"/>
      <c r="D56" s="205"/>
      <c r="E56" s="205"/>
      <c r="F56" s="205"/>
      <c r="G56" s="205"/>
      <c r="H56" s="205"/>
      <c r="I56" s="205"/>
      <c r="J56" s="205"/>
      <c r="K56" s="205"/>
      <c r="L56" s="205"/>
      <c r="M56" s="205"/>
      <c r="N56" s="205"/>
      <c r="O56" s="205"/>
      <c r="P56" s="205"/>
      <c r="Q56" s="205"/>
      <c r="R56" s="205"/>
      <c r="S56" s="205"/>
      <c r="T56" s="205"/>
      <c r="U56" s="205"/>
      <c r="V56" s="220"/>
      <c r="W56" s="220"/>
      <c r="X56" s="220"/>
      <c r="Y56" s="220"/>
      <c r="Z56" s="220"/>
      <c r="AA56" s="220"/>
      <c r="AB56" s="220"/>
      <c r="AC56" s="220"/>
      <c r="AD56" s="220"/>
      <c r="AE56" s="220"/>
      <c r="AF56" s="220"/>
      <c r="AG56" s="220"/>
      <c r="AH56" s="220"/>
      <c r="AI56" s="220"/>
      <c r="AJ56" s="220"/>
      <c r="AK56" s="220"/>
      <c r="AL56" s="220"/>
      <c r="AM56" s="220"/>
      <c r="AN56" s="220"/>
      <c r="AO56" s="220"/>
      <c r="AP56" s="196"/>
    </row>
    <row r="57" spans="2:42" ht="15.75" customHeight="1" x14ac:dyDescent="0.25">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3"/>
    </row>
    <row r="58" spans="2:42" ht="15.75" customHeight="1" x14ac:dyDescent="0.25"/>
    <row r="59" spans="2:42" ht="15.75" customHeight="1" x14ac:dyDescent="0.25"/>
    <row r="60" spans="2:42" ht="15.75" customHeight="1" x14ac:dyDescent="0.25"/>
    <row r="61" spans="2:42" ht="15.75" customHeight="1" x14ac:dyDescent="0.25"/>
    <row r="62" spans="2:42" ht="15.75" customHeight="1" x14ac:dyDescent="0.25"/>
    <row r="63" spans="2:42" ht="15.75" customHeight="1" x14ac:dyDescent="0.25"/>
    <row r="64" spans="2:42" ht="15.75" customHeight="1" x14ac:dyDescent="0.25"/>
    <row r="65" s="116" customFormat="1" ht="15.75" customHeight="1" x14ac:dyDescent="0.25"/>
    <row r="66" s="116" customFormat="1" ht="15.75" customHeight="1" x14ac:dyDescent="0.25"/>
    <row r="67" s="116" customFormat="1" ht="15.75" customHeight="1" x14ac:dyDescent="0.25"/>
    <row r="68" s="116" customFormat="1" ht="15.75" customHeight="1" x14ac:dyDescent="0.25"/>
    <row r="69" s="116" customFormat="1" ht="15.75" customHeight="1" x14ac:dyDescent="0.25"/>
    <row r="70" s="116" customFormat="1" ht="15.75" customHeight="1" x14ac:dyDescent="0.25"/>
    <row r="71" s="116" customFormat="1" ht="15.75" customHeight="1" x14ac:dyDescent="0.25"/>
    <row r="72" s="116" customFormat="1" ht="15.75" customHeight="1" x14ac:dyDescent="0.25"/>
    <row r="73" s="116" customFormat="1" ht="15.75" customHeight="1" x14ac:dyDescent="0.25"/>
  </sheetData>
  <sheetProtection sheet="1" objects="1" scenarios="1"/>
  <mergeCells count="17">
    <mergeCell ref="H22:L22"/>
    <mergeCell ref="H23:L23"/>
    <mergeCell ref="AH5:AO5"/>
    <mergeCell ref="R44:U44"/>
    <mergeCell ref="R45:U45"/>
    <mergeCell ref="R30:U30"/>
    <mergeCell ref="AH6:AO6"/>
    <mergeCell ref="C8:AO16"/>
    <mergeCell ref="H20:L20"/>
    <mergeCell ref="H21:L21"/>
    <mergeCell ref="R46:U46"/>
    <mergeCell ref="R31:U31"/>
    <mergeCell ref="R32:U32"/>
    <mergeCell ref="R33:U33"/>
    <mergeCell ref="R34:U34"/>
    <mergeCell ref="R42:U42"/>
    <mergeCell ref="R43:U43"/>
  </mergeCells>
  <pageMargins left="0.70866141732283472" right="0.70866141732283472" top="0.78740157480314965" bottom="0.78740157480314965" header="0.31496062992125984" footer="0.31496062992125984"/>
  <pageSetup paperSize="9" scale="47"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pageSetUpPr fitToPage="1"/>
  </sheetPr>
  <dimension ref="B2:AY73"/>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116" customWidth="1"/>
    <col min="2" max="2" width="2.296875" style="116" customWidth="1"/>
    <col min="3" max="41" width="2.59765625" style="116" customWidth="1"/>
    <col min="42" max="44" width="2.296875" style="116" customWidth="1"/>
    <col min="45" max="16384" width="11" style="116"/>
  </cols>
  <sheetData>
    <row r="2" spans="2:42" ht="12.75" customHeight="1" x14ac:dyDescent="0.4">
      <c r="B2" s="117"/>
    </row>
    <row r="3" spans="2:42" ht="21.75" customHeight="1" x14ac:dyDescent="0.35">
      <c r="B3" s="118"/>
    </row>
    <row r="4" spans="2:42" ht="20.25" customHeight="1" x14ac:dyDescent="0.25">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2" ht="20.25" customHeight="1" x14ac:dyDescent="0.35">
      <c r="B5" s="192"/>
      <c r="C5" s="193" t="str">
        <f>Startseite!E22</f>
        <v>Dienstlich abwesend</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90 Abs. 4</v>
      </c>
      <c r="AI5" s="504"/>
      <c r="AJ5" s="504"/>
      <c r="AK5" s="504"/>
      <c r="AL5" s="504"/>
      <c r="AM5" s="504"/>
      <c r="AN5" s="504"/>
      <c r="AO5" s="504"/>
      <c r="AP5" s="196"/>
    </row>
    <row r="6" spans="2:42"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 xml:space="preserve">Effektiv (max. 12:00 h)
</v>
      </c>
      <c r="AI6" s="504"/>
      <c r="AJ6" s="504"/>
      <c r="AK6" s="504"/>
      <c r="AL6" s="504"/>
      <c r="AM6" s="504"/>
      <c r="AN6" s="504"/>
      <c r="AO6" s="504"/>
      <c r="AP6" s="196"/>
    </row>
    <row r="7" spans="2:42"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2" ht="20.25" customHeight="1" x14ac:dyDescent="0.25">
      <c r="B8" s="192"/>
      <c r="C8" s="498" t="str">
        <f>VLOOKUP(C5,Grundlagen!B4:D31,2,FALSE)</f>
        <v>Die effektive Zeit für Arbeitseinsätze ausserhalb des vertraglichen Arbeitsortes wird angerechnet (gilt nicht für Kurse oder Weiterbildungen).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2" ht="20.25" customHeight="1" x14ac:dyDescent="0.25">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2" ht="20.25" customHeight="1" x14ac:dyDescent="0.25">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2" ht="20.25" customHeight="1" x14ac:dyDescent="0.25">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2" ht="20.25" customHeight="1" x14ac:dyDescent="0.25">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2" ht="20.25" customHeight="1" x14ac:dyDescent="0.25">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2" ht="20.25" customHeight="1" x14ac:dyDescent="0.25">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2" ht="20.25" customHeight="1" x14ac:dyDescent="0.25">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2" ht="20.25" customHeight="1" x14ac:dyDescent="0.25">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2:51" ht="20.25" customHeight="1" x14ac:dyDescent="0.25">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row>
    <row r="18" spans="2:51" ht="20.25" customHeight="1" x14ac:dyDescent="0.3">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row>
    <row r="19" spans="2:51" ht="20.25" customHeight="1" x14ac:dyDescent="0.25">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row>
    <row r="20" spans="2:51" ht="20.25" customHeight="1" x14ac:dyDescent="0.25">
      <c r="B20" s="192"/>
      <c r="C20" s="207" t="s">
        <v>32</v>
      </c>
      <c r="D20" s="209"/>
      <c r="E20" s="205"/>
      <c r="F20" s="205"/>
      <c r="G20" s="205"/>
      <c r="H20" s="503">
        <v>1</v>
      </c>
      <c r="I20" s="503"/>
      <c r="J20" s="503"/>
      <c r="K20" s="503"/>
      <c r="L20" s="503"/>
      <c r="M20" s="206"/>
      <c r="N20" s="206"/>
      <c r="O20" s="206"/>
      <c r="P20" s="206"/>
      <c r="Q20" s="206"/>
      <c r="R20" s="206" t="s">
        <v>119</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row>
    <row r="21" spans="2:51" ht="20.25" customHeight="1" x14ac:dyDescent="0.25">
      <c r="B21" s="192"/>
      <c r="C21" s="207" t="s">
        <v>33</v>
      </c>
      <c r="D21" s="207"/>
      <c r="E21" s="205"/>
      <c r="F21" s="205"/>
      <c r="G21" s="205"/>
      <c r="H21" s="503">
        <v>0.8</v>
      </c>
      <c r="I21" s="503"/>
      <c r="J21" s="503"/>
      <c r="K21" s="503"/>
      <c r="L21" s="503"/>
      <c r="M21" s="206"/>
      <c r="N21" s="206"/>
      <c r="O21" s="206"/>
      <c r="P21" s="206"/>
      <c r="Q21" s="206"/>
      <c r="R21" s="206" t="s">
        <v>119</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row>
    <row r="22" spans="2:51" ht="20.25" customHeight="1" x14ac:dyDescent="0.25">
      <c r="B22" s="192"/>
      <c r="C22" s="207" t="s">
        <v>34</v>
      </c>
      <c r="D22" s="207"/>
      <c r="E22" s="205"/>
      <c r="F22" s="205"/>
      <c r="G22" s="205"/>
      <c r="H22" s="503">
        <v>0.7</v>
      </c>
      <c r="I22" s="503"/>
      <c r="J22" s="503"/>
      <c r="K22" s="503"/>
      <c r="L22" s="503"/>
      <c r="M22" s="206"/>
      <c r="N22" s="206"/>
      <c r="O22" s="206"/>
      <c r="P22" s="206"/>
      <c r="Q22" s="206"/>
      <c r="R22" s="206" t="s">
        <v>119</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row>
    <row r="23" spans="2:51" ht="20.25" customHeight="1" x14ac:dyDescent="0.25">
      <c r="B23" s="192"/>
      <c r="C23" s="207" t="s">
        <v>35</v>
      </c>
      <c r="D23" s="209"/>
      <c r="E23" s="205"/>
      <c r="F23" s="205"/>
      <c r="G23" s="205"/>
      <c r="H23" s="503">
        <v>0.6</v>
      </c>
      <c r="I23" s="503"/>
      <c r="J23" s="503"/>
      <c r="K23" s="503"/>
      <c r="L23" s="503"/>
      <c r="M23" s="206"/>
      <c r="N23" s="206"/>
      <c r="O23" s="206"/>
      <c r="P23" s="206"/>
      <c r="Q23" s="206"/>
      <c r="R23" s="206" t="s">
        <v>119</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row>
    <row r="24" spans="2:51" ht="20.25" customHeight="1" x14ac:dyDescent="0.25">
      <c r="B24" s="192"/>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196"/>
    </row>
    <row r="25" spans="2:51" ht="20.25" customHeight="1" x14ac:dyDescent="0.25">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6"/>
    </row>
    <row r="26" spans="2:51" ht="20.25" customHeight="1" x14ac:dyDescent="0.3">
      <c r="B26" s="192"/>
      <c r="C26" s="203" t="s">
        <v>62</v>
      </c>
      <c r="D26" s="216"/>
      <c r="E26" s="205"/>
      <c r="F26" s="205"/>
      <c r="G26" s="205"/>
      <c r="H26" s="205"/>
      <c r="I26" s="205"/>
      <c r="J26" s="205"/>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196"/>
      <c r="AS26" s="215" t="s">
        <v>406</v>
      </c>
    </row>
    <row r="27" spans="2:51" ht="20.25" customHeight="1" x14ac:dyDescent="0.25">
      <c r="B27" s="192"/>
      <c r="C27" s="205">
        <v>1</v>
      </c>
      <c r="D27" s="218"/>
      <c r="E27" s="218"/>
      <c r="F27" s="218"/>
      <c r="G27" s="218"/>
      <c r="H27" s="218"/>
      <c r="I27" s="218"/>
      <c r="J27" s="218"/>
      <c r="K27" s="218"/>
      <c r="L27" s="218"/>
      <c r="M27" s="218"/>
      <c r="N27" s="218"/>
      <c r="O27" s="218"/>
      <c r="P27" s="218"/>
      <c r="Q27" s="218"/>
      <c r="R27" s="218"/>
      <c r="S27" s="218"/>
      <c r="T27" s="218"/>
      <c r="U27" s="218"/>
      <c r="V27" s="219"/>
      <c r="W27" s="219"/>
      <c r="X27" s="219"/>
      <c r="Y27" s="219"/>
      <c r="Z27" s="219"/>
      <c r="AA27" s="219"/>
      <c r="AB27" s="219"/>
      <c r="AC27" s="219"/>
      <c r="AD27" s="219"/>
      <c r="AE27" s="219"/>
      <c r="AF27" s="219"/>
      <c r="AG27" s="219"/>
      <c r="AH27" s="219"/>
      <c r="AI27" s="219"/>
      <c r="AJ27" s="219"/>
      <c r="AK27" s="219"/>
      <c r="AL27" s="219"/>
      <c r="AM27" s="219"/>
      <c r="AN27" s="219"/>
      <c r="AO27" s="220"/>
      <c r="AP27" s="196"/>
    </row>
    <row r="28" spans="2:51" ht="20.25" customHeight="1" x14ac:dyDescent="0.25">
      <c r="B28" s="192"/>
      <c r="C28" s="501" t="s">
        <v>422</v>
      </c>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196"/>
      <c r="AS28" s="499" t="s">
        <v>423</v>
      </c>
      <c r="AT28" s="499"/>
      <c r="AU28" s="499"/>
      <c r="AV28" s="499"/>
      <c r="AW28" s="499"/>
      <c r="AX28" s="499"/>
      <c r="AY28" s="499"/>
    </row>
    <row r="29" spans="2:51" ht="20.25" customHeight="1" x14ac:dyDescent="0.25">
      <c r="B29" s="192"/>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196"/>
      <c r="AS29" s="499"/>
      <c r="AT29" s="499"/>
      <c r="AU29" s="499"/>
      <c r="AV29" s="499"/>
      <c r="AW29" s="499"/>
      <c r="AX29" s="499"/>
      <c r="AY29" s="499"/>
    </row>
    <row r="30" spans="2:51" ht="15.75" customHeight="1" x14ac:dyDescent="0.25">
      <c r="B30" s="192"/>
      <c r="C30" s="205"/>
      <c r="D30" s="222"/>
      <c r="E30" s="223" t="s">
        <v>153</v>
      </c>
      <c r="F30" s="205"/>
      <c r="G30" s="205"/>
      <c r="H30" s="205"/>
      <c r="I30" s="205"/>
      <c r="J30" s="205"/>
      <c r="K30" s="206"/>
      <c r="L30" s="206"/>
      <c r="M30" s="206"/>
      <c r="N30" s="208"/>
      <c r="O30" s="208"/>
      <c r="P30" s="208"/>
      <c r="Q30" s="208"/>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224"/>
      <c r="AP30" s="196"/>
    </row>
    <row r="31" spans="2:51" ht="15.75" customHeight="1" x14ac:dyDescent="0.25">
      <c r="B31" s="192"/>
      <c r="C31" s="205"/>
      <c r="D31" s="205"/>
      <c r="E31" s="205"/>
      <c r="F31" s="205"/>
      <c r="G31" s="205"/>
      <c r="H31" s="205"/>
      <c r="I31" s="205"/>
      <c r="J31" s="205"/>
      <c r="K31" s="205"/>
      <c r="L31" s="205"/>
      <c r="M31" s="205"/>
      <c r="N31" s="205"/>
      <c r="O31" s="205"/>
      <c r="P31" s="205"/>
      <c r="Q31" s="205"/>
      <c r="R31" s="492"/>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224"/>
      <c r="AP31" s="196"/>
    </row>
    <row r="32" spans="2:51" ht="15.75" customHeight="1" x14ac:dyDescent="0.25">
      <c r="B32" s="192"/>
      <c r="C32" s="205"/>
      <c r="D32" s="205"/>
      <c r="E32" s="205"/>
      <c r="F32" s="205"/>
      <c r="G32" s="205"/>
      <c r="H32" s="205"/>
      <c r="I32" s="205"/>
      <c r="J32" s="205"/>
      <c r="K32" s="205"/>
      <c r="L32" s="205"/>
      <c r="M32" s="205"/>
      <c r="N32" s="205"/>
      <c r="O32" s="205"/>
      <c r="P32" s="205"/>
      <c r="Q32" s="205"/>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224"/>
      <c r="AP32" s="196"/>
    </row>
    <row r="33" spans="2:42" ht="15.75" customHeight="1" x14ac:dyDescent="0.25">
      <c r="B33" s="192"/>
      <c r="C33" s="207"/>
      <c r="D33" s="209"/>
      <c r="E33" s="205"/>
      <c r="F33" s="205"/>
      <c r="G33" s="205"/>
      <c r="H33" s="225"/>
      <c r="I33" s="225"/>
      <c r="J33" s="225"/>
      <c r="K33" s="225"/>
      <c r="L33" s="225"/>
      <c r="M33" s="206"/>
      <c r="N33" s="206"/>
      <c r="O33" s="206"/>
      <c r="P33" s="206"/>
      <c r="Q33" s="206"/>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224"/>
      <c r="AP33" s="196"/>
    </row>
    <row r="34" spans="2:42" ht="15.75" customHeight="1" x14ac:dyDescent="0.25">
      <c r="B34" s="192"/>
      <c r="C34" s="205"/>
      <c r="D34" s="228"/>
      <c r="E34" s="205"/>
      <c r="F34" s="205"/>
      <c r="G34" s="205"/>
      <c r="H34" s="205"/>
      <c r="I34" s="205"/>
      <c r="J34" s="205"/>
      <c r="K34" s="206"/>
      <c r="L34" s="206"/>
      <c r="M34" s="206"/>
      <c r="N34" s="262"/>
      <c r="O34" s="262"/>
      <c r="P34" s="262"/>
      <c r="Q34" s="262"/>
      <c r="R34" s="496"/>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196"/>
    </row>
    <row r="35" spans="2:42" ht="15.75" customHeight="1" x14ac:dyDescent="0.25">
      <c r="B35" s="192"/>
      <c r="C35" s="205"/>
      <c r="D35" s="205"/>
      <c r="E35" s="205"/>
      <c r="F35" s="205"/>
      <c r="G35" s="205"/>
      <c r="H35" s="205"/>
      <c r="I35" s="205"/>
      <c r="J35" s="205"/>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196"/>
    </row>
    <row r="36" spans="2:42" ht="20.25" customHeight="1" x14ac:dyDescent="0.25">
      <c r="B36" s="192"/>
      <c r="C36" s="205"/>
      <c r="D36" s="205"/>
      <c r="E36" s="205"/>
      <c r="F36" s="205"/>
      <c r="G36" s="205"/>
      <c r="H36" s="205"/>
      <c r="I36" s="205"/>
      <c r="J36" s="205"/>
      <c r="K36" s="205"/>
      <c r="L36" s="205"/>
      <c r="M36" s="205"/>
      <c r="N36" s="205"/>
      <c r="O36" s="205"/>
      <c r="P36" s="205"/>
      <c r="Q36" s="205"/>
      <c r="R36" s="205"/>
      <c r="S36" s="205"/>
      <c r="T36" s="205"/>
      <c r="U36" s="205"/>
      <c r="V36" s="220"/>
      <c r="W36" s="220"/>
      <c r="X36" s="220"/>
      <c r="Y36" s="220"/>
      <c r="Z36" s="220"/>
      <c r="AA36" s="220"/>
      <c r="AB36" s="220"/>
      <c r="AC36" s="220"/>
      <c r="AD36" s="220"/>
      <c r="AE36" s="220"/>
      <c r="AF36" s="220"/>
      <c r="AG36" s="220"/>
      <c r="AH36" s="220"/>
      <c r="AI36" s="220"/>
      <c r="AJ36" s="220"/>
      <c r="AK36" s="220"/>
      <c r="AL36" s="220"/>
      <c r="AM36" s="220"/>
      <c r="AN36" s="220"/>
      <c r="AO36" s="220"/>
      <c r="AP36" s="196"/>
    </row>
    <row r="37" spans="2:42" ht="20.25" customHeight="1" x14ac:dyDescent="0.25">
      <c r="B37" s="192"/>
      <c r="C37" s="207"/>
      <c r="D37" s="205"/>
      <c r="E37" s="205"/>
      <c r="F37" s="205"/>
      <c r="G37" s="205"/>
      <c r="H37" s="205"/>
      <c r="I37" s="205"/>
      <c r="J37" s="205"/>
      <c r="K37" s="206"/>
      <c r="L37" s="206"/>
      <c r="M37" s="206"/>
      <c r="N37" s="208"/>
      <c r="O37" s="208"/>
      <c r="P37" s="208"/>
      <c r="Q37" s="208"/>
      <c r="R37" s="206"/>
      <c r="S37" s="208"/>
      <c r="T37" s="208"/>
      <c r="U37" s="208"/>
      <c r="V37" s="208"/>
      <c r="W37" s="206"/>
      <c r="X37" s="206"/>
      <c r="Y37" s="206"/>
      <c r="Z37" s="208"/>
      <c r="AA37" s="208"/>
      <c r="AB37" s="208"/>
      <c r="AC37" s="208"/>
      <c r="AD37" s="206"/>
      <c r="AE37" s="208"/>
      <c r="AF37" s="208"/>
      <c r="AG37" s="208"/>
      <c r="AH37" s="208"/>
      <c r="AI37" s="208"/>
      <c r="AJ37" s="208"/>
      <c r="AK37" s="208"/>
      <c r="AL37" s="208"/>
      <c r="AM37" s="208"/>
      <c r="AN37" s="208"/>
      <c r="AO37" s="208"/>
      <c r="AP37" s="196"/>
    </row>
    <row r="38" spans="2:42" ht="20.25" customHeight="1" x14ac:dyDescent="0.25">
      <c r="B38" s="192"/>
      <c r="C38" s="205"/>
      <c r="D38" s="222"/>
      <c r="E38" s="223"/>
      <c r="F38" s="205"/>
      <c r="G38" s="205"/>
      <c r="H38" s="205"/>
      <c r="I38" s="205"/>
      <c r="J38" s="205"/>
      <c r="K38" s="206"/>
      <c r="L38" s="206"/>
      <c r="M38" s="206"/>
      <c r="N38" s="208"/>
      <c r="O38" s="208"/>
      <c r="P38" s="208"/>
      <c r="Q38" s="208"/>
      <c r="R38" s="206"/>
      <c r="S38" s="206"/>
      <c r="T38" s="206"/>
      <c r="U38" s="206"/>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ht="20.25" customHeight="1" x14ac:dyDescent="0.25">
      <c r="B39" s="192"/>
      <c r="C39" s="205"/>
      <c r="D39" s="205"/>
      <c r="E39" s="205"/>
      <c r="F39" s="205"/>
      <c r="G39" s="205"/>
      <c r="H39" s="205"/>
      <c r="I39" s="205"/>
      <c r="J39" s="205"/>
      <c r="K39" s="205"/>
      <c r="L39" s="205"/>
      <c r="M39" s="205"/>
      <c r="N39" s="205"/>
      <c r="O39" s="205"/>
      <c r="P39" s="205"/>
      <c r="Q39" s="205"/>
      <c r="R39" s="205"/>
      <c r="S39" s="205"/>
      <c r="T39" s="205"/>
      <c r="U39" s="205"/>
      <c r="V39" s="220"/>
      <c r="W39" s="220"/>
      <c r="X39" s="220"/>
      <c r="Y39" s="220"/>
      <c r="Z39" s="220"/>
      <c r="AA39" s="220"/>
      <c r="AB39" s="220"/>
      <c r="AC39" s="220"/>
      <c r="AD39" s="220"/>
      <c r="AE39" s="220"/>
      <c r="AF39" s="220"/>
      <c r="AG39" s="220"/>
      <c r="AH39" s="220"/>
      <c r="AI39" s="220"/>
      <c r="AJ39" s="220"/>
      <c r="AK39" s="220"/>
      <c r="AL39" s="220"/>
      <c r="AM39" s="220"/>
      <c r="AN39" s="220"/>
      <c r="AO39" s="220"/>
      <c r="AP39" s="196"/>
    </row>
    <row r="40" spans="2:42" ht="20.25" customHeight="1" x14ac:dyDescent="0.25">
      <c r="B40" s="192"/>
      <c r="C40" s="207"/>
      <c r="D40" s="205"/>
      <c r="E40" s="223"/>
      <c r="F40" s="205"/>
      <c r="G40" s="205"/>
      <c r="H40" s="205"/>
      <c r="I40" s="205"/>
      <c r="J40" s="205"/>
      <c r="K40" s="206"/>
      <c r="L40" s="206"/>
      <c r="M40" s="206"/>
      <c r="N40" s="261"/>
      <c r="O40" s="261"/>
      <c r="P40" s="261"/>
      <c r="Q40" s="261"/>
      <c r="R40" s="273"/>
      <c r="S40" s="273"/>
      <c r="T40" s="273"/>
      <c r="U40" s="273"/>
      <c r="V40" s="208"/>
      <c r="W40" s="206"/>
      <c r="X40" s="206"/>
      <c r="Y40" s="206"/>
      <c r="Z40" s="211"/>
      <c r="AA40" s="211"/>
      <c r="AB40" s="211"/>
      <c r="AC40" s="211"/>
      <c r="AD40" s="206"/>
      <c r="AE40" s="211"/>
      <c r="AF40" s="211"/>
      <c r="AG40" s="211"/>
      <c r="AH40" s="211"/>
      <c r="AI40" s="211"/>
      <c r="AJ40" s="211"/>
      <c r="AK40" s="211"/>
      <c r="AL40" s="211"/>
      <c r="AM40" s="211"/>
      <c r="AN40" s="211"/>
      <c r="AO40" s="211"/>
      <c r="AP40" s="196"/>
    </row>
    <row r="41" spans="2:42" ht="20.25" customHeight="1" x14ac:dyDescent="0.25">
      <c r="B41" s="192"/>
      <c r="C41" s="209"/>
      <c r="D41" s="205"/>
      <c r="E41" s="205"/>
      <c r="F41" s="205"/>
      <c r="G41" s="205"/>
      <c r="H41" s="205"/>
      <c r="I41" s="205"/>
      <c r="J41" s="205"/>
      <c r="K41" s="206"/>
      <c r="L41" s="206"/>
      <c r="M41" s="206"/>
      <c r="N41" s="262"/>
      <c r="O41" s="262"/>
      <c r="P41" s="262"/>
      <c r="Q41" s="262"/>
      <c r="R41" s="274"/>
      <c r="S41" s="274"/>
      <c r="T41" s="274"/>
      <c r="U41" s="274"/>
      <c r="V41" s="212"/>
      <c r="W41" s="206"/>
      <c r="X41" s="206"/>
      <c r="Y41" s="206"/>
      <c r="Z41" s="213"/>
      <c r="AA41" s="213"/>
      <c r="AB41" s="213"/>
      <c r="AC41" s="213"/>
      <c r="AD41" s="206"/>
      <c r="AE41" s="214"/>
      <c r="AF41" s="214"/>
      <c r="AG41" s="214"/>
      <c r="AH41" s="214"/>
      <c r="AI41" s="214"/>
      <c r="AJ41" s="214"/>
      <c r="AK41" s="214"/>
      <c r="AL41" s="214"/>
      <c r="AM41" s="214"/>
      <c r="AN41" s="214"/>
      <c r="AO41" s="214"/>
      <c r="AP41" s="196"/>
    </row>
    <row r="42" spans="2:42" ht="15.75" customHeight="1" x14ac:dyDescent="0.25">
      <c r="B42" s="192"/>
      <c r="C42" s="205"/>
      <c r="D42" s="205"/>
      <c r="E42" s="205"/>
      <c r="F42" s="205"/>
      <c r="G42" s="205"/>
      <c r="H42" s="205"/>
      <c r="I42" s="205"/>
      <c r="J42" s="205"/>
      <c r="K42" s="206"/>
      <c r="L42" s="206"/>
      <c r="M42" s="206"/>
      <c r="N42" s="206"/>
      <c r="O42" s="206"/>
      <c r="P42" s="206"/>
      <c r="Q42" s="206"/>
      <c r="R42" s="496"/>
      <c r="S42" s="496"/>
      <c r="T42" s="496"/>
      <c r="U42" s="496"/>
      <c r="V42" s="206"/>
      <c r="W42" s="206"/>
      <c r="X42" s="206"/>
      <c r="Y42" s="206"/>
      <c r="Z42" s="206"/>
      <c r="AA42" s="206"/>
      <c r="AB42" s="206"/>
      <c r="AC42" s="206"/>
      <c r="AD42" s="206"/>
      <c r="AE42" s="206"/>
      <c r="AF42" s="206"/>
      <c r="AG42" s="206"/>
      <c r="AH42" s="206"/>
      <c r="AI42" s="206"/>
      <c r="AJ42" s="206"/>
      <c r="AK42" s="206"/>
      <c r="AL42" s="206"/>
      <c r="AM42" s="206"/>
      <c r="AN42" s="206"/>
      <c r="AO42" s="206"/>
      <c r="AP42" s="196"/>
    </row>
    <row r="43" spans="2:42" ht="15.75" customHeight="1" x14ac:dyDescent="0.25">
      <c r="B43" s="192"/>
      <c r="C43" s="205"/>
      <c r="D43" s="205"/>
      <c r="E43" s="205"/>
      <c r="F43" s="205"/>
      <c r="G43" s="205"/>
      <c r="H43" s="205"/>
      <c r="I43" s="205"/>
      <c r="J43" s="205"/>
      <c r="K43" s="205"/>
      <c r="L43" s="205"/>
      <c r="M43" s="205"/>
      <c r="N43" s="205"/>
      <c r="O43" s="205"/>
      <c r="P43" s="205"/>
      <c r="Q43" s="205"/>
      <c r="R43" s="496"/>
      <c r="S43" s="496"/>
      <c r="T43" s="496"/>
      <c r="U43" s="496"/>
      <c r="V43" s="220"/>
      <c r="W43" s="220"/>
      <c r="X43" s="220"/>
      <c r="Y43" s="220"/>
      <c r="Z43" s="220"/>
      <c r="AA43" s="220"/>
      <c r="AB43" s="220"/>
      <c r="AC43" s="220"/>
      <c r="AD43" s="220"/>
      <c r="AE43" s="220"/>
      <c r="AF43" s="220"/>
      <c r="AG43" s="220"/>
      <c r="AH43" s="220"/>
      <c r="AI43" s="220"/>
      <c r="AJ43" s="220"/>
      <c r="AK43" s="220"/>
      <c r="AL43" s="220"/>
      <c r="AM43" s="220"/>
      <c r="AN43" s="220"/>
      <c r="AO43" s="220"/>
      <c r="AP43" s="196"/>
    </row>
    <row r="44" spans="2:42" ht="15.75" customHeight="1" x14ac:dyDescent="0.25">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ht="15.75" customHeight="1" x14ac:dyDescent="0.25">
      <c r="B45" s="192"/>
      <c r="C45" s="205"/>
      <c r="D45" s="205"/>
      <c r="E45" s="223"/>
      <c r="F45" s="205"/>
      <c r="G45" s="205"/>
      <c r="H45" s="205"/>
      <c r="I45" s="205"/>
      <c r="J45" s="205"/>
      <c r="K45" s="205"/>
      <c r="L45" s="205"/>
      <c r="M45" s="205"/>
      <c r="N45" s="205"/>
      <c r="O45" s="205"/>
      <c r="P45" s="205"/>
      <c r="Q45" s="205"/>
      <c r="R45" s="497"/>
      <c r="S45" s="497"/>
      <c r="T45" s="497"/>
      <c r="U45" s="497"/>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ht="15.75" customHeight="1" x14ac:dyDescent="0.25">
      <c r="B46" s="192"/>
      <c r="C46" s="205"/>
      <c r="D46" s="205"/>
      <c r="E46" s="205"/>
      <c r="F46" s="205"/>
      <c r="G46" s="205"/>
      <c r="H46" s="205"/>
      <c r="I46" s="205"/>
      <c r="J46" s="205"/>
      <c r="K46" s="205"/>
      <c r="L46" s="205"/>
      <c r="M46" s="205"/>
      <c r="N46" s="205"/>
      <c r="O46" s="205"/>
      <c r="P46" s="205"/>
      <c r="Q46" s="205"/>
      <c r="R46" s="496"/>
      <c r="S46" s="496"/>
      <c r="T46" s="496"/>
      <c r="U46" s="496"/>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ht="15.75" customHeight="1" x14ac:dyDescent="0.25">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ht="20.25" customHeight="1" x14ac:dyDescent="0.25">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ht="20.25" customHeight="1" x14ac:dyDescent="0.25">
      <c r="B49" s="192"/>
      <c r="C49" s="207"/>
      <c r="D49" s="205"/>
      <c r="E49" s="223"/>
      <c r="F49" s="205"/>
      <c r="G49" s="205"/>
      <c r="H49" s="205"/>
      <c r="I49" s="205"/>
      <c r="J49" s="205"/>
      <c r="K49" s="206"/>
      <c r="L49" s="206"/>
      <c r="M49" s="206"/>
      <c r="N49" s="261"/>
      <c r="O49" s="261"/>
      <c r="P49" s="261"/>
      <c r="Q49" s="261"/>
      <c r="R49" s="273"/>
      <c r="S49" s="273"/>
      <c r="T49" s="273"/>
      <c r="U49" s="273"/>
      <c r="V49" s="208"/>
      <c r="W49" s="206"/>
      <c r="X49" s="206"/>
      <c r="Y49" s="206"/>
      <c r="Z49" s="211"/>
      <c r="AA49" s="211"/>
      <c r="AB49" s="211"/>
      <c r="AC49" s="211"/>
      <c r="AD49" s="206"/>
      <c r="AE49" s="211"/>
      <c r="AF49" s="211"/>
      <c r="AG49" s="211"/>
      <c r="AH49" s="211"/>
      <c r="AI49" s="211"/>
      <c r="AJ49" s="211"/>
      <c r="AK49" s="211"/>
      <c r="AL49" s="211"/>
      <c r="AM49" s="211"/>
      <c r="AN49" s="211"/>
      <c r="AO49" s="211"/>
      <c r="AP49" s="196"/>
    </row>
    <row r="50" spans="2:42" ht="15.75" customHeight="1" x14ac:dyDescent="0.25">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ht="15.75" customHeight="1" x14ac:dyDescent="0.25">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ht="15.75" customHeight="1" x14ac:dyDescent="0.25">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ht="15.75" customHeight="1" x14ac:dyDescent="0.25">
      <c r="B53" s="192"/>
      <c r="C53" s="205"/>
      <c r="D53" s="205"/>
      <c r="E53" s="205"/>
      <c r="F53" s="205"/>
      <c r="G53" s="205"/>
      <c r="H53" s="205"/>
      <c r="I53" s="205"/>
      <c r="J53" s="205"/>
      <c r="K53" s="205"/>
      <c r="L53" s="205"/>
      <c r="M53" s="205"/>
      <c r="N53" s="205"/>
      <c r="O53" s="205"/>
      <c r="P53" s="205"/>
      <c r="Q53" s="205"/>
      <c r="R53" s="205"/>
      <c r="S53" s="205"/>
      <c r="T53" s="205"/>
      <c r="U53" s="205"/>
      <c r="V53" s="220"/>
      <c r="W53" s="220"/>
      <c r="X53" s="220"/>
      <c r="Y53" s="220"/>
      <c r="Z53" s="220"/>
      <c r="AA53" s="220"/>
      <c r="AB53" s="220"/>
      <c r="AC53" s="220"/>
      <c r="AD53" s="220"/>
      <c r="AE53" s="220"/>
      <c r="AF53" s="220"/>
      <c r="AG53" s="220"/>
      <c r="AH53" s="220"/>
      <c r="AI53" s="220"/>
      <c r="AJ53" s="220"/>
      <c r="AK53" s="220"/>
      <c r="AL53" s="220"/>
      <c r="AM53" s="220"/>
      <c r="AN53" s="220"/>
      <c r="AO53" s="220"/>
      <c r="AP53" s="196"/>
    </row>
    <row r="54" spans="2:42" ht="15.75" customHeight="1" x14ac:dyDescent="0.25">
      <c r="B54" s="192"/>
      <c r="C54" s="205"/>
      <c r="D54" s="205"/>
      <c r="E54" s="205"/>
      <c r="F54" s="205"/>
      <c r="G54" s="205"/>
      <c r="H54" s="205"/>
      <c r="I54" s="205"/>
      <c r="J54" s="205"/>
      <c r="K54" s="205"/>
      <c r="L54" s="205"/>
      <c r="M54" s="205"/>
      <c r="N54" s="205"/>
      <c r="O54" s="205"/>
      <c r="P54" s="205"/>
      <c r="Q54" s="205"/>
      <c r="R54" s="205"/>
      <c r="S54" s="205"/>
      <c r="T54" s="205"/>
      <c r="U54" s="205"/>
      <c r="V54" s="220"/>
      <c r="W54" s="220"/>
      <c r="X54" s="220"/>
      <c r="Y54" s="220"/>
      <c r="Z54" s="220"/>
      <c r="AA54" s="220"/>
      <c r="AB54" s="220"/>
      <c r="AC54" s="220"/>
      <c r="AD54" s="220"/>
      <c r="AE54" s="220"/>
      <c r="AF54" s="220"/>
      <c r="AG54" s="220"/>
      <c r="AH54" s="220"/>
      <c r="AI54" s="220"/>
      <c r="AJ54" s="220"/>
      <c r="AK54" s="220"/>
      <c r="AL54" s="220"/>
      <c r="AM54" s="220"/>
      <c r="AN54" s="220"/>
      <c r="AO54" s="220"/>
      <c r="AP54" s="196"/>
    </row>
    <row r="55" spans="2:42" ht="15.75" customHeight="1" x14ac:dyDescent="0.25">
      <c r="B55" s="192"/>
      <c r="C55" s="205"/>
      <c r="D55" s="205"/>
      <c r="E55" s="205"/>
      <c r="F55" s="205"/>
      <c r="G55" s="205"/>
      <c r="H55" s="205"/>
      <c r="I55" s="205"/>
      <c r="J55" s="205"/>
      <c r="K55" s="205"/>
      <c r="L55" s="205"/>
      <c r="M55" s="205"/>
      <c r="N55" s="205"/>
      <c r="O55" s="205"/>
      <c r="P55" s="205"/>
      <c r="Q55" s="205"/>
      <c r="R55" s="205"/>
      <c r="S55" s="205"/>
      <c r="T55" s="205"/>
      <c r="U55" s="205"/>
      <c r="V55" s="220"/>
      <c r="W55" s="220"/>
      <c r="X55" s="220"/>
      <c r="Y55" s="220"/>
      <c r="Z55" s="220"/>
      <c r="AA55" s="220"/>
      <c r="AB55" s="220"/>
      <c r="AC55" s="220"/>
      <c r="AD55" s="220"/>
      <c r="AE55" s="220"/>
      <c r="AF55" s="220"/>
      <c r="AG55" s="220"/>
      <c r="AH55" s="220"/>
      <c r="AI55" s="220"/>
      <c r="AJ55" s="220"/>
      <c r="AK55" s="220"/>
      <c r="AL55" s="220"/>
      <c r="AM55" s="220"/>
      <c r="AN55" s="220"/>
      <c r="AO55" s="220"/>
      <c r="AP55" s="196"/>
    </row>
    <row r="56" spans="2:42" ht="20.25" customHeight="1" x14ac:dyDescent="0.25">
      <c r="B56" s="192"/>
      <c r="C56" s="205"/>
      <c r="D56" s="205"/>
      <c r="E56" s="205"/>
      <c r="F56" s="205"/>
      <c r="G56" s="205"/>
      <c r="H56" s="205"/>
      <c r="I56" s="205"/>
      <c r="J56" s="205"/>
      <c r="K56" s="205"/>
      <c r="L56" s="205"/>
      <c r="M56" s="205"/>
      <c r="N56" s="205"/>
      <c r="O56" s="205"/>
      <c r="P56" s="205"/>
      <c r="Q56" s="205"/>
      <c r="R56" s="205"/>
      <c r="S56" s="205"/>
      <c r="T56" s="205"/>
      <c r="U56" s="205"/>
      <c r="V56" s="220"/>
      <c r="W56" s="220"/>
      <c r="X56" s="220"/>
      <c r="Y56" s="220"/>
      <c r="Z56" s="220"/>
      <c r="AA56" s="220"/>
      <c r="AB56" s="220"/>
      <c r="AC56" s="220"/>
      <c r="AD56" s="220"/>
      <c r="AE56" s="220"/>
      <c r="AF56" s="220"/>
      <c r="AG56" s="220"/>
      <c r="AH56" s="220"/>
      <c r="AI56" s="220"/>
      <c r="AJ56" s="220"/>
      <c r="AK56" s="220"/>
      <c r="AL56" s="220"/>
      <c r="AM56" s="220"/>
      <c r="AN56" s="220"/>
      <c r="AO56" s="220"/>
      <c r="AP56" s="196"/>
    </row>
    <row r="57" spans="2:42" ht="15.75" customHeight="1" x14ac:dyDescent="0.25">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3"/>
    </row>
    <row r="58" spans="2:42" ht="15.75" customHeight="1" x14ac:dyDescent="0.25"/>
    <row r="59" spans="2:42" ht="15.75" customHeight="1" x14ac:dyDescent="0.25"/>
    <row r="60" spans="2:42" ht="15.75" customHeight="1" x14ac:dyDescent="0.25"/>
    <row r="61" spans="2:42" ht="15.75" customHeight="1" x14ac:dyDescent="0.25"/>
    <row r="62" spans="2:42" ht="15.75" customHeight="1" x14ac:dyDescent="0.25"/>
    <row r="63" spans="2:42" ht="15.75" customHeight="1" x14ac:dyDescent="0.25"/>
    <row r="64" spans="2:42" ht="15.75" customHeight="1" x14ac:dyDescent="0.25"/>
    <row r="65" s="116" customFormat="1" ht="15.75" customHeight="1" x14ac:dyDescent="0.25"/>
    <row r="66" s="116" customFormat="1" ht="15.75" customHeight="1" x14ac:dyDescent="0.25"/>
    <row r="67" s="116" customFormat="1" ht="15.75" customHeight="1" x14ac:dyDescent="0.25"/>
    <row r="68" s="116" customFormat="1" ht="15.75" customHeight="1" x14ac:dyDescent="0.25"/>
    <row r="69" s="116" customFormat="1" ht="15.75" customHeight="1" x14ac:dyDescent="0.25"/>
    <row r="70" s="116" customFormat="1" ht="15.75" customHeight="1" x14ac:dyDescent="0.25"/>
    <row r="71" s="116" customFormat="1" ht="15.75" customHeight="1" x14ac:dyDescent="0.25"/>
    <row r="72" s="116" customFormat="1" ht="15.75" customHeight="1" x14ac:dyDescent="0.25"/>
    <row r="73" s="116" customFormat="1" ht="15.75" customHeight="1" x14ac:dyDescent="0.25"/>
  </sheetData>
  <sheetProtection sheet="1" objects="1" scenarios="1"/>
  <mergeCells count="16">
    <mergeCell ref="H22:L22"/>
    <mergeCell ref="H23:L23"/>
    <mergeCell ref="AH5:AO5"/>
    <mergeCell ref="R44:U44"/>
    <mergeCell ref="R45:U45"/>
    <mergeCell ref="AH6:AO6"/>
    <mergeCell ref="C8:AO16"/>
    <mergeCell ref="H20:L20"/>
    <mergeCell ref="H21:L21"/>
    <mergeCell ref="C28:AO29"/>
    <mergeCell ref="R30:AN33"/>
    <mergeCell ref="AS28:AY29"/>
    <mergeCell ref="R46:U46"/>
    <mergeCell ref="R34:U34"/>
    <mergeCell ref="R42:U42"/>
    <mergeCell ref="R43:U4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pageSetUpPr fitToPage="1"/>
  </sheetPr>
  <dimension ref="A1:AS147"/>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2" s="116" customFormat="1" ht="13.2" x14ac:dyDescent="0.25"/>
    <row r="2" spans="2:42" s="116" customFormat="1" ht="12.75" customHeight="1" x14ac:dyDescent="0.4">
      <c r="B2" s="117"/>
    </row>
    <row r="3" spans="2:42" s="116" customFormat="1" ht="21.75" customHeight="1" x14ac:dyDescent="0.35">
      <c r="B3" s="118"/>
    </row>
    <row r="4" spans="2:42"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2" ht="20.25" customHeight="1" x14ac:dyDescent="0.35">
      <c r="B5" s="192"/>
      <c r="C5" s="193" t="str">
        <f>Startseite!E24</f>
        <v>Expertentätigkeit</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118</v>
      </c>
      <c r="AI5" s="504"/>
      <c r="AJ5" s="504"/>
      <c r="AK5" s="504"/>
      <c r="AL5" s="504"/>
      <c r="AM5" s="504"/>
      <c r="AN5" s="504"/>
      <c r="AO5" s="504"/>
      <c r="AP5" s="196"/>
    </row>
    <row r="6" spans="2:42"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Effektiv</v>
      </c>
      <c r="AI6" s="504"/>
      <c r="AJ6" s="504"/>
      <c r="AK6" s="504"/>
      <c r="AL6" s="504"/>
      <c r="AM6" s="504"/>
      <c r="AN6" s="504"/>
      <c r="AO6" s="504"/>
      <c r="AP6" s="196"/>
    </row>
    <row r="7" spans="2:42"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2" ht="20.25" customHeight="1" x14ac:dyDescent="0.3">
      <c r="B8" s="192"/>
      <c r="C8" s="498" t="str">
        <f>VLOOKUP(C5,Grundlagen!B4:D31,2,FALSE)</f>
        <v>Experte Lehrabschlussprüfungen o. ä. max. 10 Tage im Kalenderjahr. (z.B. 50% Pensum = 10 Tage à 4:16 h bzw. max. 42:40 h im Kalenderjahr).</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2"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2"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2"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2"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2"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2"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2"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2"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2:45" ht="20.25" customHeight="1" x14ac:dyDescent="0.3">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row>
    <row r="18" spans="2:45" ht="20.25" customHeight="1" x14ac:dyDescent="0.3">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row>
    <row r="19" spans="2:45" ht="20.25" customHeight="1" x14ac:dyDescent="0.3">
      <c r="B19" s="192"/>
      <c r="C19" s="207"/>
      <c r="D19" s="207"/>
      <c r="E19" s="205"/>
      <c r="F19" s="205"/>
      <c r="G19" s="205"/>
      <c r="H19" s="205"/>
      <c r="I19" s="205" t="s">
        <v>36</v>
      </c>
      <c r="J19" s="205"/>
      <c r="K19" s="206"/>
      <c r="L19" s="206"/>
      <c r="M19" s="206"/>
      <c r="N19" s="206"/>
      <c r="O19" s="206"/>
      <c r="P19" s="206"/>
      <c r="Q19" s="206"/>
      <c r="R19" s="205" t="s">
        <v>171</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row>
    <row r="20" spans="2:45" ht="20.25" customHeight="1" x14ac:dyDescent="0.3">
      <c r="B20" s="192"/>
      <c r="C20" s="207" t="s">
        <v>32</v>
      </c>
      <c r="D20" s="209"/>
      <c r="E20" s="205"/>
      <c r="F20" s="205"/>
      <c r="G20" s="205"/>
      <c r="H20" s="503">
        <v>1</v>
      </c>
      <c r="I20" s="503"/>
      <c r="J20" s="503"/>
      <c r="K20" s="503"/>
      <c r="L20" s="503"/>
      <c r="M20" s="206"/>
      <c r="N20" s="206"/>
      <c r="O20" s="206"/>
      <c r="P20" s="206"/>
      <c r="Q20" s="206"/>
      <c r="R20" s="206" t="s">
        <v>167</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row>
    <row r="21" spans="2:45" ht="20.25" customHeight="1" x14ac:dyDescent="0.3">
      <c r="B21" s="192"/>
      <c r="C21" s="207" t="s">
        <v>33</v>
      </c>
      <c r="D21" s="207"/>
      <c r="E21" s="205"/>
      <c r="F21" s="205"/>
      <c r="G21" s="205"/>
      <c r="H21" s="503">
        <v>0.8</v>
      </c>
      <c r="I21" s="503"/>
      <c r="J21" s="503"/>
      <c r="K21" s="503"/>
      <c r="L21" s="503"/>
      <c r="M21" s="206"/>
      <c r="N21" s="206"/>
      <c r="O21" s="206"/>
      <c r="P21" s="206"/>
      <c r="Q21" s="206"/>
      <c r="R21" s="206" t="s">
        <v>163</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row>
    <row r="22" spans="2:45" ht="20.25" customHeight="1" x14ac:dyDescent="0.3">
      <c r="B22" s="192"/>
      <c r="C22" s="207" t="s">
        <v>34</v>
      </c>
      <c r="D22" s="207"/>
      <c r="E22" s="205"/>
      <c r="F22" s="205"/>
      <c r="G22" s="205"/>
      <c r="H22" s="503">
        <v>0.7</v>
      </c>
      <c r="I22" s="503"/>
      <c r="J22" s="503"/>
      <c r="K22" s="503"/>
      <c r="L22" s="503"/>
      <c r="M22" s="206"/>
      <c r="N22" s="206"/>
      <c r="O22" s="206"/>
      <c r="P22" s="206"/>
      <c r="Q22" s="206"/>
      <c r="R22" s="206" t="s">
        <v>164</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row>
    <row r="23" spans="2:45" ht="20.25" customHeight="1" x14ac:dyDescent="0.3">
      <c r="B23" s="192"/>
      <c r="C23" s="207" t="s">
        <v>35</v>
      </c>
      <c r="D23" s="209"/>
      <c r="E23" s="205"/>
      <c r="F23" s="205"/>
      <c r="G23" s="205"/>
      <c r="H23" s="503">
        <v>0.6</v>
      </c>
      <c r="I23" s="503"/>
      <c r="J23" s="503"/>
      <c r="K23" s="503"/>
      <c r="L23" s="503"/>
      <c r="M23" s="206"/>
      <c r="N23" s="206"/>
      <c r="O23" s="206"/>
      <c r="P23" s="206"/>
      <c r="Q23" s="206"/>
      <c r="R23" s="206" t="s">
        <v>165</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row>
    <row r="24" spans="2:45" ht="20.25" customHeight="1" x14ac:dyDescent="0.3">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row>
    <row r="25" spans="2:45" ht="20.25" customHeight="1" x14ac:dyDescent="0.3">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row>
    <row r="26" spans="2:45" ht="20.25" customHeight="1" x14ac:dyDescent="0.3">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row>
    <row r="27" spans="2:45" ht="20.25" customHeight="1" x14ac:dyDescent="0.3">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5" t="s">
        <v>406</v>
      </c>
    </row>
    <row r="28" spans="2:45" ht="20.25" customHeight="1" x14ac:dyDescent="0.3">
      <c r="B28" s="192"/>
      <c r="C28" s="205">
        <v>1</v>
      </c>
      <c r="D28" s="218"/>
      <c r="E28" s="218"/>
      <c r="F28" s="218"/>
      <c r="G28" s="218"/>
      <c r="H28" s="218"/>
      <c r="I28" s="218"/>
      <c r="J28" s="218"/>
      <c r="K28" s="218"/>
      <c r="L28" s="218"/>
      <c r="M28" s="218"/>
      <c r="N28" s="218"/>
      <c r="O28" s="218"/>
      <c r="P28" s="218"/>
      <c r="Q28" s="218"/>
      <c r="R28" s="218"/>
      <c r="S28" s="218"/>
      <c r="T28" s="218"/>
      <c r="U28" s="218"/>
      <c r="V28" s="219"/>
      <c r="W28" s="219"/>
      <c r="X28" s="219"/>
      <c r="Y28" s="219"/>
      <c r="Z28" s="219"/>
      <c r="AA28" s="219"/>
      <c r="AB28" s="219"/>
      <c r="AC28" s="219"/>
      <c r="AD28" s="219"/>
      <c r="AE28" s="219"/>
      <c r="AF28" s="219"/>
      <c r="AG28" s="219"/>
      <c r="AH28" s="219"/>
      <c r="AI28" s="219"/>
      <c r="AJ28" s="219"/>
      <c r="AK28" s="219"/>
      <c r="AL28" s="219"/>
      <c r="AM28" s="219"/>
      <c r="AN28" s="219"/>
      <c r="AO28" s="220"/>
      <c r="AP28" s="196"/>
    </row>
    <row r="29" spans="2:45" ht="20.25" customHeight="1" x14ac:dyDescent="0.3">
      <c r="B29" s="192"/>
      <c r="C29" s="501" t="s">
        <v>168</v>
      </c>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196"/>
      <c r="AS29" s="116" t="s">
        <v>436</v>
      </c>
    </row>
    <row r="30" spans="2:45" ht="20.25" customHeight="1" x14ac:dyDescent="0.3">
      <c r="B30" s="192"/>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196"/>
    </row>
    <row r="31" spans="2:45" ht="20.25" customHeight="1" x14ac:dyDescent="0.3">
      <c r="B31" s="192"/>
      <c r="C31" s="205"/>
      <c r="D31" s="222"/>
      <c r="E31" s="223" t="s">
        <v>153</v>
      </c>
      <c r="F31" s="205"/>
      <c r="G31" s="205"/>
      <c r="H31" s="205"/>
      <c r="I31" s="205"/>
      <c r="J31" s="205"/>
      <c r="K31" s="206"/>
      <c r="L31" s="206"/>
      <c r="M31" s="206"/>
      <c r="N31" s="208"/>
      <c r="O31" s="208"/>
      <c r="P31" s="208"/>
      <c r="Q31" s="208"/>
      <c r="R31" s="492" t="s">
        <v>169</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224"/>
      <c r="AP31" s="196"/>
    </row>
    <row r="32" spans="2:45" ht="20.25" customHeight="1" x14ac:dyDescent="0.3">
      <c r="B32" s="192"/>
      <c r="C32" s="205"/>
      <c r="D32" s="205"/>
      <c r="E32" s="205"/>
      <c r="F32" s="205"/>
      <c r="G32" s="205"/>
      <c r="H32" s="205"/>
      <c r="I32" s="205"/>
      <c r="J32" s="205"/>
      <c r="K32" s="205"/>
      <c r="L32" s="205"/>
      <c r="M32" s="205"/>
      <c r="N32" s="205"/>
      <c r="O32" s="205"/>
      <c r="P32" s="205"/>
      <c r="Q32" s="205"/>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224"/>
      <c r="AP32" s="196"/>
    </row>
    <row r="33" spans="2:42" ht="20.25" customHeight="1" x14ac:dyDescent="0.3">
      <c r="B33" s="192"/>
      <c r="C33" s="205"/>
      <c r="D33" s="205"/>
      <c r="E33" s="205"/>
      <c r="F33" s="205"/>
      <c r="G33" s="205"/>
      <c r="H33" s="205"/>
      <c r="I33" s="205"/>
      <c r="J33" s="205"/>
      <c r="K33" s="205"/>
      <c r="L33" s="205"/>
      <c r="M33" s="205"/>
      <c r="N33" s="205"/>
      <c r="O33" s="205"/>
      <c r="P33" s="205"/>
      <c r="Q33" s="205"/>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224"/>
      <c r="AP33" s="196"/>
    </row>
    <row r="34" spans="2:42" ht="20.25" customHeight="1" x14ac:dyDescent="0.3">
      <c r="B34" s="192"/>
      <c r="C34" s="207"/>
      <c r="D34" s="209"/>
      <c r="E34" s="205"/>
      <c r="F34" s="205"/>
      <c r="G34" s="205"/>
      <c r="H34" s="225"/>
      <c r="I34" s="225"/>
      <c r="J34" s="225"/>
      <c r="K34" s="225"/>
      <c r="L34" s="225"/>
      <c r="M34" s="206"/>
      <c r="N34" s="206"/>
      <c r="O34" s="206"/>
      <c r="P34" s="206"/>
      <c r="Q34" s="206"/>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224"/>
      <c r="AP34" s="196"/>
    </row>
    <row r="35" spans="2:42" ht="20.25" customHeight="1" x14ac:dyDescent="0.3">
      <c r="B35" s="192"/>
      <c r="C35" s="205">
        <v>2</v>
      </c>
      <c r="D35" s="218"/>
      <c r="E35" s="218"/>
      <c r="F35" s="218"/>
      <c r="G35" s="218"/>
      <c r="H35" s="218"/>
      <c r="I35" s="218"/>
      <c r="J35" s="218"/>
      <c r="K35" s="218"/>
      <c r="L35" s="218"/>
      <c r="M35" s="218"/>
      <c r="N35" s="218"/>
      <c r="O35" s="218"/>
      <c r="P35" s="218"/>
      <c r="Q35" s="218"/>
      <c r="R35" s="218"/>
      <c r="S35" s="218"/>
      <c r="T35" s="218"/>
      <c r="U35" s="218"/>
      <c r="V35" s="219"/>
      <c r="W35" s="219"/>
      <c r="X35" s="219"/>
      <c r="Y35" s="219"/>
      <c r="Z35" s="219"/>
      <c r="AA35" s="219"/>
      <c r="AB35" s="219"/>
      <c r="AC35" s="219"/>
      <c r="AD35" s="219"/>
      <c r="AE35" s="219"/>
      <c r="AF35" s="219"/>
      <c r="AG35" s="219"/>
      <c r="AH35" s="219"/>
      <c r="AI35" s="219"/>
      <c r="AJ35" s="219"/>
      <c r="AK35" s="219"/>
      <c r="AL35" s="219"/>
      <c r="AM35" s="219"/>
      <c r="AN35" s="219"/>
      <c r="AO35" s="220"/>
      <c r="AP35" s="196"/>
    </row>
    <row r="36" spans="2:42" ht="20.25" customHeight="1" x14ac:dyDescent="0.3">
      <c r="B36" s="192"/>
      <c r="C36" s="501" t="s">
        <v>291</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196"/>
    </row>
    <row r="37" spans="2:42" ht="20.25" customHeight="1" x14ac:dyDescent="0.3">
      <c r="B37" s="192"/>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196"/>
    </row>
    <row r="38" spans="2:42" ht="20.25" customHeight="1" x14ac:dyDescent="0.3">
      <c r="B38" s="192"/>
      <c r="C38" s="205"/>
      <c r="D38" s="222"/>
      <c r="E38" s="205" t="s">
        <v>38</v>
      </c>
      <c r="F38" s="205"/>
      <c r="G38" s="205"/>
      <c r="H38" s="205"/>
      <c r="I38" s="205"/>
      <c r="J38" s="205"/>
      <c r="K38" s="206"/>
      <c r="L38" s="206"/>
      <c r="M38" s="206"/>
      <c r="N38" s="208"/>
      <c r="O38" s="208"/>
      <c r="P38" s="208"/>
      <c r="Q38" s="208"/>
      <c r="R38" s="496">
        <v>0.20833333333333334</v>
      </c>
      <c r="S38" s="496"/>
      <c r="T38" s="496"/>
      <c r="U38" s="496"/>
      <c r="V38" s="208"/>
      <c r="W38" s="206"/>
      <c r="X38" s="206"/>
      <c r="Y38" s="206"/>
      <c r="Z38" s="208"/>
      <c r="AA38" s="208"/>
      <c r="AB38" s="208"/>
      <c r="AC38" s="208"/>
      <c r="AD38" s="206"/>
      <c r="AE38" s="208"/>
      <c r="AF38" s="208"/>
      <c r="AG38" s="208"/>
      <c r="AH38" s="208"/>
      <c r="AI38" s="208"/>
      <c r="AJ38" s="208"/>
      <c r="AK38" s="208"/>
      <c r="AL38" s="208"/>
      <c r="AM38" s="208"/>
      <c r="AN38" s="220"/>
      <c r="AO38" s="220"/>
      <c r="AP38" s="196"/>
    </row>
    <row r="39" spans="2:42" ht="20.25" customHeight="1" x14ac:dyDescent="0.3">
      <c r="B39" s="192"/>
      <c r="C39" s="205"/>
      <c r="D39" s="205"/>
      <c r="E39" s="205" t="s">
        <v>39</v>
      </c>
      <c r="F39" s="205"/>
      <c r="G39" s="205"/>
      <c r="H39" s="205"/>
      <c r="I39" s="205"/>
      <c r="J39" s="205"/>
      <c r="K39" s="206"/>
      <c r="L39" s="206"/>
      <c r="M39" s="206"/>
      <c r="N39" s="208"/>
      <c r="O39" s="208"/>
      <c r="P39" s="259"/>
      <c r="Q39" s="259"/>
      <c r="R39" s="496">
        <v>0.10416666666666667</v>
      </c>
      <c r="S39" s="496"/>
      <c r="T39" s="496"/>
      <c r="U39" s="496"/>
      <c r="V39" s="208"/>
      <c r="W39" s="206"/>
      <c r="X39" s="206"/>
      <c r="Y39" s="206"/>
      <c r="Z39" s="208"/>
      <c r="AA39" s="208"/>
      <c r="AB39" s="208"/>
      <c r="AC39" s="208"/>
      <c r="AD39" s="206"/>
      <c r="AE39" s="208"/>
      <c r="AF39" s="208"/>
      <c r="AG39" s="208"/>
      <c r="AH39" s="208"/>
      <c r="AI39" s="208"/>
      <c r="AJ39" s="208"/>
      <c r="AK39" s="208"/>
      <c r="AL39" s="208"/>
      <c r="AM39" s="208"/>
      <c r="AN39" s="220"/>
      <c r="AO39" s="220"/>
      <c r="AP39" s="196"/>
    </row>
    <row r="40" spans="2:42" ht="20.25" customHeight="1" x14ac:dyDescent="0.3">
      <c r="B40" s="192"/>
      <c r="C40" s="205"/>
      <c r="D40" s="205"/>
      <c r="E40" s="205" t="s">
        <v>40</v>
      </c>
      <c r="F40" s="205"/>
      <c r="G40" s="205"/>
      <c r="H40" s="205"/>
      <c r="I40" s="205"/>
      <c r="J40" s="205"/>
      <c r="K40" s="206"/>
      <c r="L40" s="206"/>
      <c r="M40" s="206"/>
      <c r="N40" s="208"/>
      <c r="O40" s="208"/>
      <c r="P40" s="208"/>
      <c r="Q40" s="208"/>
      <c r="R40" s="496">
        <v>0.3125</v>
      </c>
      <c r="S40" s="496"/>
      <c r="T40" s="496"/>
      <c r="U40" s="496"/>
      <c r="V40" s="208"/>
      <c r="W40" s="206"/>
      <c r="X40" s="206"/>
      <c r="Y40" s="206"/>
      <c r="Z40" s="208"/>
      <c r="AA40" s="208"/>
      <c r="AB40" s="208"/>
      <c r="AC40" s="208"/>
      <c r="AD40" s="206"/>
      <c r="AE40" s="208"/>
      <c r="AF40" s="208"/>
      <c r="AG40" s="208"/>
      <c r="AH40" s="208"/>
      <c r="AI40" s="208"/>
      <c r="AJ40" s="208"/>
      <c r="AK40" s="208"/>
      <c r="AL40" s="208"/>
      <c r="AM40" s="208"/>
      <c r="AN40" s="220"/>
      <c r="AO40" s="220"/>
      <c r="AP40" s="196"/>
    </row>
    <row r="41" spans="2:42" ht="20.25" customHeight="1" x14ac:dyDescent="0.3">
      <c r="B41" s="192"/>
      <c r="C41" s="205"/>
      <c r="D41" s="228"/>
      <c r="E41" s="223" t="s">
        <v>153</v>
      </c>
      <c r="F41" s="205"/>
      <c r="G41" s="205"/>
      <c r="H41" s="205"/>
      <c r="I41" s="205"/>
      <c r="J41" s="205"/>
      <c r="K41" s="206"/>
      <c r="L41" s="206"/>
      <c r="M41" s="206"/>
      <c r="N41" s="261"/>
      <c r="O41" s="261"/>
      <c r="P41" s="261"/>
      <c r="Q41" s="261"/>
      <c r="R41" s="497">
        <v>4.3055555555555562E-2</v>
      </c>
      <c r="S41" s="497"/>
      <c r="T41" s="497"/>
      <c r="U41" s="497"/>
      <c r="V41" s="208"/>
      <c r="W41" s="206"/>
      <c r="X41" s="206"/>
      <c r="Y41" s="206"/>
      <c r="Z41" s="211"/>
      <c r="AA41" s="211"/>
      <c r="AB41" s="211"/>
      <c r="AC41" s="211"/>
      <c r="AD41" s="206"/>
      <c r="AE41" s="211"/>
      <c r="AF41" s="211"/>
      <c r="AG41" s="211"/>
      <c r="AH41" s="211"/>
      <c r="AI41" s="211"/>
      <c r="AJ41" s="211"/>
      <c r="AK41" s="211"/>
      <c r="AL41" s="211"/>
      <c r="AM41" s="211"/>
      <c r="AN41" s="220"/>
      <c r="AO41" s="220"/>
      <c r="AP41" s="196"/>
    </row>
    <row r="42" spans="2:42" ht="20.25" customHeight="1" x14ac:dyDescent="0.3">
      <c r="B42" s="192"/>
      <c r="C42" s="205"/>
      <c r="D42" s="228"/>
      <c r="E42" s="205" t="s">
        <v>189</v>
      </c>
      <c r="F42" s="205"/>
      <c r="G42" s="205"/>
      <c r="H42" s="205"/>
      <c r="I42" s="205"/>
      <c r="J42" s="205"/>
      <c r="K42" s="206"/>
      <c r="L42" s="206"/>
      <c r="M42" s="206"/>
      <c r="N42" s="262"/>
      <c r="O42" s="262"/>
      <c r="P42" s="262"/>
      <c r="Q42" s="262"/>
      <c r="R42" s="496">
        <v>0.35555555555555557</v>
      </c>
      <c r="S42" s="496"/>
      <c r="T42" s="496"/>
      <c r="U42" s="496"/>
      <c r="V42" s="212"/>
      <c r="W42" s="206"/>
      <c r="X42" s="206"/>
      <c r="Y42" s="206"/>
      <c r="Z42" s="213"/>
      <c r="AA42" s="213"/>
      <c r="AB42" s="213"/>
      <c r="AC42" s="213"/>
      <c r="AD42" s="206"/>
      <c r="AE42" s="214"/>
      <c r="AF42" s="214"/>
      <c r="AG42" s="214"/>
      <c r="AH42" s="214"/>
      <c r="AI42" s="214"/>
      <c r="AJ42" s="214"/>
      <c r="AK42" s="214"/>
      <c r="AL42" s="214"/>
      <c r="AM42" s="214"/>
      <c r="AN42" s="220"/>
      <c r="AO42" s="220"/>
      <c r="AP42" s="196"/>
    </row>
    <row r="43" spans="2:42" ht="20.25" customHeight="1" x14ac:dyDescent="0.3">
      <c r="B43" s="192"/>
      <c r="C43" s="207"/>
      <c r="D43" s="205"/>
      <c r="E43" s="205" t="s">
        <v>41</v>
      </c>
      <c r="F43" s="205"/>
      <c r="G43" s="205"/>
      <c r="H43" s="205"/>
      <c r="I43" s="205"/>
      <c r="J43" s="205"/>
      <c r="K43" s="206"/>
      <c r="L43" s="206"/>
      <c r="M43" s="206"/>
      <c r="N43" s="206"/>
      <c r="O43" s="206"/>
      <c r="P43" s="206"/>
      <c r="Q43" s="206"/>
      <c r="R43" s="206" t="s">
        <v>170</v>
      </c>
      <c r="S43" s="206"/>
      <c r="T43" s="206"/>
      <c r="U43" s="206"/>
      <c r="V43" s="206"/>
      <c r="W43" s="206"/>
      <c r="X43" s="206"/>
      <c r="Y43" s="206"/>
      <c r="Z43" s="206"/>
      <c r="AA43" s="206"/>
      <c r="AB43" s="206"/>
      <c r="AC43" s="206"/>
      <c r="AD43" s="206"/>
      <c r="AE43" s="206"/>
      <c r="AF43" s="206"/>
      <c r="AG43" s="206"/>
      <c r="AH43" s="206"/>
      <c r="AI43" s="206"/>
      <c r="AJ43" s="206"/>
      <c r="AK43" s="206"/>
      <c r="AL43" s="206"/>
      <c r="AM43" s="206"/>
      <c r="AN43" s="211"/>
      <c r="AO43" s="211"/>
      <c r="AP43" s="196"/>
    </row>
    <row r="44" spans="2:42" ht="20.25" customHeight="1" x14ac:dyDescent="0.3">
      <c r="B44" s="192"/>
      <c r="C44" s="205"/>
      <c r="D44" s="205"/>
      <c r="E44" s="205"/>
      <c r="F44" s="205"/>
      <c r="G44" s="205"/>
      <c r="H44" s="205"/>
      <c r="I44" s="205"/>
      <c r="J44" s="205"/>
      <c r="K44" s="205"/>
      <c r="L44" s="205"/>
      <c r="M44" s="205"/>
      <c r="N44" s="205"/>
      <c r="O44" s="205"/>
      <c r="P44" s="205"/>
      <c r="Q44" s="205"/>
      <c r="R44" s="205"/>
      <c r="S44" s="205"/>
      <c r="T44" s="205"/>
      <c r="U44" s="205"/>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ht="20.25" customHeight="1" x14ac:dyDescent="0.3">
      <c r="B45" s="192"/>
      <c r="C45" s="205"/>
      <c r="D45" s="205"/>
      <c r="E45" s="205"/>
      <c r="F45" s="205"/>
      <c r="G45" s="205"/>
      <c r="H45" s="205"/>
      <c r="I45" s="205"/>
      <c r="J45" s="205"/>
      <c r="K45" s="205"/>
      <c r="L45" s="205"/>
      <c r="M45" s="205"/>
      <c r="N45" s="205"/>
      <c r="O45" s="205"/>
      <c r="P45" s="205"/>
      <c r="Q45" s="205"/>
      <c r="R45" s="205"/>
      <c r="S45" s="205"/>
      <c r="T45" s="205"/>
      <c r="U45" s="205"/>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ht="20.25" customHeight="1" x14ac:dyDescent="0.3">
      <c r="B46" s="192"/>
      <c r="C46" s="205"/>
      <c r="D46" s="205"/>
      <c r="E46" s="205"/>
      <c r="F46" s="205"/>
      <c r="G46" s="205"/>
      <c r="H46" s="205"/>
      <c r="I46" s="205"/>
      <c r="J46" s="205"/>
      <c r="K46" s="205"/>
      <c r="L46" s="205"/>
      <c r="M46" s="205"/>
      <c r="N46" s="205"/>
      <c r="O46" s="205"/>
      <c r="P46" s="205"/>
      <c r="Q46" s="205"/>
      <c r="R46" s="205"/>
      <c r="S46" s="205"/>
      <c r="T46" s="205"/>
      <c r="U46" s="205"/>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ht="20.25" customHeight="1" x14ac:dyDescent="0.3">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ht="20.25" customHeight="1" x14ac:dyDescent="0.3">
      <c r="B51" s="231"/>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3"/>
    </row>
    <row r="52" spans="2:42" ht="20.25" customHeight="1" x14ac:dyDescent="0.3"/>
    <row r="53" spans="2:42" ht="20.25" customHeight="1" x14ac:dyDescent="0.3"/>
    <row r="54" spans="2:42" ht="20.25" customHeight="1" x14ac:dyDescent="0.3"/>
    <row r="55" spans="2:42" ht="20.25" customHeight="1" x14ac:dyDescent="0.3"/>
    <row r="56" spans="2:42" ht="20.25" customHeight="1" x14ac:dyDescent="0.3"/>
    <row r="57" spans="2:42" ht="20.25" customHeight="1" x14ac:dyDescent="0.3"/>
    <row r="58" spans="2:42" ht="20.25" customHeight="1" x14ac:dyDescent="0.3"/>
    <row r="59" spans="2:42" ht="20.25" customHeight="1" x14ac:dyDescent="0.3"/>
    <row r="60" spans="2:42" ht="20.25" customHeight="1" x14ac:dyDescent="0.3"/>
    <row r="61" spans="2:42" ht="20.25" customHeight="1" x14ac:dyDescent="0.3"/>
    <row r="62" spans="2:42" ht="20.25" customHeight="1" x14ac:dyDescent="0.3"/>
    <row r="63" spans="2:42" ht="20.25" customHeight="1" x14ac:dyDescent="0.3"/>
    <row r="64" spans="2:42" ht="20.25" customHeight="1" x14ac:dyDescent="0.3"/>
    <row r="65" ht="20.25" customHeight="1" x14ac:dyDescent="0.3"/>
    <row r="66" ht="20.25" customHeight="1" x14ac:dyDescent="0.3"/>
    <row r="67" ht="20.25" customHeight="1" x14ac:dyDescent="0.3"/>
    <row r="68" ht="20.25" customHeight="1" x14ac:dyDescent="0.3"/>
    <row r="69" ht="20.25" customHeight="1" x14ac:dyDescent="0.3"/>
    <row r="70" ht="20.25" customHeight="1" x14ac:dyDescent="0.3"/>
    <row r="71" ht="20.25" customHeight="1" x14ac:dyDescent="0.3"/>
    <row r="72" ht="20.25" customHeight="1" x14ac:dyDescent="0.3"/>
    <row r="73" ht="20.25" customHeight="1" x14ac:dyDescent="0.3"/>
    <row r="74" ht="20.25" customHeight="1" x14ac:dyDescent="0.3"/>
    <row r="75" ht="20.25" customHeight="1" x14ac:dyDescent="0.3"/>
    <row r="76" ht="20.25" customHeight="1" x14ac:dyDescent="0.3"/>
    <row r="77" ht="20.25" customHeight="1" x14ac:dyDescent="0.3"/>
    <row r="78" ht="20.25" customHeight="1" x14ac:dyDescent="0.3"/>
    <row r="79" ht="20.25" customHeight="1" x14ac:dyDescent="0.3"/>
    <row r="80" ht="20.25" customHeight="1" x14ac:dyDescent="0.3"/>
    <row r="81" ht="20.25" customHeight="1" x14ac:dyDescent="0.3"/>
    <row r="82" ht="20.25" customHeight="1" x14ac:dyDescent="0.3"/>
    <row r="83" ht="20.25" customHeight="1" x14ac:dyDescent="0.3"/>
    <row r="84" ht="20.25" customHeight="1" x14ac:dyDescent="0.3"/>
    <row r="85" ht="20.25" customHeight="1" x14ac:dyDescent="0.3"/>
    <row r="86" ht="20.25" customHeight="1" x14ac:dyDescent="0.3"/>
    <row r="87" ht="20.25" customHeight="1" x14ac:dyDescent="0.3"/>
    <row r="88" ht="20.25" customHeight="1" x14ac:dyDescent="0.3"/>
    <row r="89" ht="20.25" customHeight="1" x14ac:dyDescent="0.3"/>
    <row r="90" ht="20.25" customHeight="1" x14ac:dyDescent="0.3"/>
    <row r="91" ht="20.25" customHeight="1" x14ac:dyDescent="0.3"/>
    <row r="92" ht="20.25" customHeight="1" x14ac:dyDescent="0.3"/>
    <row r="93" ht="20.25" customHeight="1" x14ac:dyDescent="0.3"/>
    <row r="94" ht="20.25" customHeight="1" x14ac:dyDescent="0.3"/>
    <row r="95" ht="20.25" customHeight="1" x14ac:dyDescent="0.3"/>
    <row r="96" ht="20.25" customHeight="1" x14ac:dyDescent="0.3"/>
    <row r="97" ht="20.25" customHeight="1" x14ac:dyDescent="0.3"/>
    <row r="98" ht="20.25" customHeight="1" x14ac:dyDescent="0.3"/>
    <row r="99" ht="20.25" customHeight="1" x14ac:dyDescent="0.3"/>
    <row r="100" ht="20.25" customHeight="1" x14ac:dyDescent="0.3"/>
    <row r="101" ht="20.25" customHeight="1" x14ac:dyDescent="0.3"/>
    <row r="102" ht="20.25" customHeight="1" x14ac:dyDescent="0.3"/>
    <row r="103" ht="20.25" customHeight="1" x14ac:dyDescent="0.3"/>
    <row r="104" ht="20.25" customHeight="1" x14ac:dyDescent="0.3"/>
    <row r="105" ht="20.25" customHeight="1" x14ac:dyDescent="0.3"/>
    <row r="106" ht="20.25" customHeight="1" x14ac:dyDescent="0.3"/>
    <row r="107" ht="20.25" customHeight="1" x14ac:dyDescent="0.3"/>
    <row r="108" ht="20.25" customHeight="1" x14ac:dyDescent="0.3"/>
    <row r="109" ht="20.25" customHeight="1" x14ac:dyDescent="0.3"/>
    <row r="110" ht="20.25" customHeight="1" x14ac:dyDescent="0.3"/>
    <row r="111" ht="20.25" customHeight="1" x14ac:dyDescent="0.3"/>
    <row r="112" ht="20.25" customHeight="1" x14ac:dyDescent="0.3"/>
    <row r="113" ht="20.25" customHeight="1" x14ac:dyDescent="0.3"/>
    <row r="114" ht="20.25" customHeight="1" x14ac:dyDescent="0.3"/>
    <row r="115" ht="20.25" customHeight="1" x14ac:dyDescent="0.3"/>
    <row r="116" ht="20.25" customHeight="1" x14ac:dyDescent="0.3"/>
    <row r="117" ht="20.25" customHeight="1" x14ac:dyDescent="0.3"/>
    <row r="118" ht="20.25" customHeight="1" x14ac:dyDescent="0.3"/>
    <row r="119" ht="20.25" customHeight="1" x14ac:dyDescent="0.3"/>
    <row r="120" ht="20.25" customHeight="1" x14ac:dyDescent="0.3"/>
    <row r="121" ht="20.25" customHeight="1" x14ac:dyDescent="0.3"/>
    <row r="122" ht="20.25" customHeight="1" x14ac:dyDescent="0.3"/>
    <row r="123" ht="20.25" customHeight="1" x14ac:dyDescent="0.3"/>
    <row r="124" ht="20.25" customHeight="1" x14ac:dyDescent="0.3"/>
    <row r="125" ht="20.25" customHeight="1" x14ac:dyDescent="0.3"/>
    <row r="126" ht="20.25" customHeight="1" x14ac:dyDescent="0.3"/>
    <row r="127" ht="20.25" customHeight="1" x14ac:dyDescent="0.3"/>
    <row r="128" ht="20.25" customHeight="1" x14ac:dyDescent="0.3"/>
    <row r="129" ht="20.25" customHeight="1" x14ac:dyDescent="0.3"/>
    <row r="130" ht="20.25" customHeight="1" x14ac:dyDescent="0.3"/>
    <row r="131" ht="20.25" customHeight="1" x14ac:dyDescent="0.3"/>
    <row r="132" ht="20.25" customHeight="1" x14ac:dyDescent="0.3"/>
    <row r="133" ht="20.25" customHeight="1" x14ac:dyDescent="0.3"/>
    <row r="134" ht="20.25" customHeight="1" x14ac:dyDescent="0.3"/>
    <row r="135" ht="20.25" customHeight="1" x14ac:dyDescent="0.3"/>
    <row r="136" ht="20.25" customHeight="1" x14ac:dyDescent="0.3"/>
    <row r="137" ht="20.25" customHeight="1" x14ac:dyDescent="0.3"/>
    <row r="138" ht="20.25" customHeight="1" x14ac:dyDescent="0.3"/>
    <row r="139" ht="20.25" customHeight="1" x14ac:dyDescent="0.3"/>
    <row r="140" ht="20.25" customHeight="1" x14ac:dyDescent="0.3"/>
    <row r="141" ht="20.25" customHeight="1" x14ac:dyDescent="0.3"/>
    <row r="142" ht="20.25" customHeight="1" x14ac:dyDescent="0.3"/>
    <row r="143" ht="20.25" customHeight="1" x14ac:dyDescent="0.3"/>
    <row r="144" ht="20.25" customHeight="1" x14ac:dyDescent="0.3"/>
    <row r="145" ht="20.25" customHeight="1" x14ac:dyDescent="0.3"/>
    <row r="146" ht="20.25" customHeight="1" x14ac:dyDescent="0.3"/>
    <row r="147" ht="20.25" customHeight="1" x14ac:dyDescent="0.3"/>
  </sheetData>
  <sheetProtection sheet="1" objects="1" scenarios="1"/>
  <mergeCells count="15">
    <mergeCell ref="AH5:AO5"/>
    <mergeCell ref="H23:L23"/>
    <mergeCell ref="AH6:AO6"/>
    <mergeCell ref="C8:AO16"/>
    <mergeCell ref="H20:L20"/>
    <mergeCell ref="H21:L21"/>
    <mergeCell ref="H22:L22"/>
    <mergeCell ref="R41:U41"/>
    <mergeCell ref="R42:U42"/>
    <mergeCell ref="C29:AO30"/>
    <mergeCell ref="R31:AN34"/>
    <mergeCell ref="C36:AO37"/>
    <mergeCell ref="R38:U38"/>
    <mergeCell ref="R39:U39"/>
    <mergeCell ref="R40:U40"/>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AS223"/>
  <sheetViews>
    <sheetView showGridLines="0" showRowColHeaders="0" workbookViewId="0">
      <pane ySplit="3" topLeftCell="A4" activePane="bottomLeft" state="frozen"/>
      <selection pane="bottomLeft"/>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Startseite!E26</f>
        <v>Feier- und Freitage</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88</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VLOOKUP(C5,Grundlagen!B:E,2,FALSE)</f>
        <v>Es gelten die für den jeweiligen Arbeitsort gemäss Anstellungsvertrag relevanten Patroziniumsfeste. z.B. Urs und Viktor (30.9.) in Solothurn.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2:44" s="217" customFormat="1" ht="20.25" customHeight="1" x14ac:dyDescent="0.3">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Q17" s="116"/>
      <c r="AR17" s="116"/>
    </row>
    <row r="18" spans="2:44" s="217" customFormat="1" ht="20.25" customHeight="1" x14ac:dyDescent="0.3">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Q18" s="116"/>
      <c r="AR18" s="116"/>
    </row>
    <row r="19" spans="2:44" s="217" customFormat="1" ht="20.25" customHeight="1" x14ac:dyDescent="0.3">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Q19" s="116"/>
      <c r="AR19" s="116"/>
    </row>
    <row r="20" spans="2:44" s="217" customFormat="1" ht="20.25" customHeight="1" x14ac:dyDescent="0.3">
      <c r="B20" s="192"/>
      <c r="C20" s="207" t="s">
        <v>32</v>
      </c>
      <c r="D20" s="209"/>
      <c r="E20" s="205"/>
      <c r="F20" s="205"/>
      <c r="G20" s="205"/>
      <c r="H20" s="503">
        <v>1</v>
      </c>
      <c r="I20" s="503"/>
      <c r="J20" s="503"/>
      <c r="K20" s="503"/>
      <c r="L20" s="503"/>
      <c r="M20" s="206"/>
      <c r="N20" s="206"/>
      <c r="O20" s="206"/>
      <c r="P20" s="206"/>
      <c r="Q20" s="206"/>
      <c r="R20" s="206" t="s">
        <v>130</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Q20" s="116"/>
      <c r="AR20" s="210"/>
    </row>
    <row r="21" spans="2:44" s="217" customFormat="1" ht="20.25" customHeight="1" x14ac:dyDescent="0.3">
      <c r="B21" s="192"/>
      <c r="C21" s="207" t="s">
        <v>33</v>
      </c>
      <c r="D21" s="207"/>
      <c r="E21" s="205"/>
      <c r="F21" s="205"/>
      <c r="G21" s="205"/>
      <c r="H21" s="503">
        <v>0.8</v>
      </c>
      <c r="I21" s="503"/>
      <c r="J21" s="503"/>
      <c r="K21" s="503"/>
      <c r="L21" s="503"/>
      <c r="M21" s="206"/>
      <c r="N21" s="206"/>
      <c r="O21" s="206"/>
      <c r="P21" s="206"/>
      <c r="Q21" s="206"/>
      <c r="R21" s="206" t="s">
        <v>131</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Q21" s="116"/>
      <c r="AR21" s="210"/>
    </row>
    <row r="22" spans="2:44" s="217" customFormat="1" ht="20.25" customHeight="1" x14ac:dyDescent="0.3">
      <c r="B22" s="192"/>
      <c r="C22" s="207" t="s">
        <v>34</v>
      </c>
      <c r="D22" s="207"/>
      <c r="E22" s="205"/>
      <c r="F22" s="205"/>
      <c r="G22" s="205"/>
      <c r="H22" s="503">
        <v>0.7</v>
      </c>
      <c r="I22" s="503"/>
      <c r="J22" s="503"/>
      <c r="K22" s="503"/>
      <c r="L22" s="503"/>
      <c r="M22" s="206"/>
      <c r="N22" s="206"/>
      <c r="O22" s="206"/>
      <c r="P22" s="206"/>
      <c r="Q22" s="206"/>
      <c r="R22" s="206" t="s">
        <v>132</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Q22" s="116"/>
      <c r="AR22" s="210"/>
    </row>
    <row r="23" spans="2:44" s="217" customFormat="1" ht="20.25" customHeight="1" x14ac:dyDescent="0.3">
      <c r="B23" s="192"/>
      <c r="C23" s="207" t="s">
        <v>35</v>
      </c>
      <c r="D23" s="209"/>
      <c r="E23" s="205"/>
      <c r="F23" s="205"/>
      <c r="G23" s="205"/>
      <c r="H23" s="503">
        <v>0.6</v>
      </c>
      <c r="I23" s="503"/>
      <c r="J23" s="503"/>
      <c r="K23" s="503"/>
      <c r="L23" s="503"/>
      <c r="M23" s="206"/>
      <c r="N23" s="206"/>
      <c r="O23" s="206"/>
      <c r="P23" s="206"/>
      <c r="Q23" s="206"/>
      <c r="R23" s="206" t="s">
        <v>133</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Q23" s="116"/>
      <c r="AR23" s="210"/>
    </row>
    <row r="24" spans="2:44" s="217" customFormat="1" ht="20.25" customHeight="1" x14ac:dyDescent="0.3">
      <c r="B24" s="192"/>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196"/>
      <c r="AQ24" s="116"/>
      <c r="AR24" s="116"/>
    </row>
    <row r="25" spans="2:44" s="217" customFormat="1" ht="20.25" customHeight="1" x14ac:dyDescent="0.3">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6"/>
      <c r="AQ25" s="116"/>
      <c r="AR25" s="116"/>
    </row>
    <row r="26" spans="2:44" s="217" customFormat="1" ht="20.25" customHeight="1" x14ac:dyDescent="0.3">
      <c r="B26" s="192"/>
      <c r="C26" s="203" t="s">
        <v>62</v>
      </c>
      <c r="D26" s="216"/>
      <c r="E26" s="205"/>
      <c r="F26" s="205"/>
      <c r="G26" s="205"/>
      <c r="H26" s="205"/>
      <c r="I26" s="205"/>
      <c r="J26" s="205"/>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196"/>
      <c r="AQ26" s="116"/>
      <c r="AR26" s="116"/>
    </row>
    <row r="27" spans="2:44" s="217" customFormat="1" ht="20.25" customHeight="1" x14ac:dyDescent="0.3">
      <c r="B27" s="192"/>
      <c r="C27" s="205"/>
      <c r="D27" s="205" t="s">
        <v>120</v>
      </c>
      <c r="E27" s="205"/>
      <c r="F27" s="205"/>
      <c r="G27" s="205"/>
      <c r="H27" s="205"/>
      <c r="I27" s="205"/>
      <c r="J27" s="205"/>
      <c r="K27" s="205"/>
      <c r="L27" s="205"/>
      <c r="M27" s="205"/>
      <c r="N27" s="205"/>
      <c r="O27" s="205"/>
      <c r="P27" s="205"/>
      <c r="Q27" s="205"/>
      <c r="R27" s="205"/>
      <c r="S27" s="205"/>
      <c r="T27" s="205"/>
      <c r="U27" s="205"/>
      <c r="V27" s="220"/>
      <c r="W27" s="220"/>
      <c r="X27" s="220"/>
      <c r="Y27" s="220"/>
      <c r="Z27" s="220"/>
      <c r="AA27" s="220"/>
      <c r="AB27" s="220"/>
      <c r="AC27" s="220"/>
      <c r="AD27" s="220"/>
      <c r="AE27" s="220"/>
      <c r="AF27" s="220"/>
      <c r="AG27" s="220"/>
      <c r="AH27" s="220"/>
      <c r="AI27" s="220"/>
      <c r="AJ27" s="220"/>
      <c r="AK27" s="220"/>
      <c r="AL27" s="220"/>
      <c r="AM27" s="220"/>
      <c r="AN27" s="220"/>
      <c r="AO27" s="220"/>
      <c r="AP27" s="196"/>
      <c r="AQ27" s="116"/>
      <c r="AR27" s="116"/>
    </row>
    <row r="28" spans="2:44" s="217" customFormat="1" ht="20.25" customHeight="1" x14ac:dyDescent="0.3">
      <c r="B28" s="192"/>
      <c r="C28" s="207"/>
      <c r="D28" s="205"/>
      <c r="E28" s="205"/>
      <c r="F28" s="205"/>
      <c r="G28" s="205"/>
      <c r="H28" s="205"/>
      <c r="I28" s="205"/>
      <c r="J28" s="205"/>
      <c r="K28" s="206"/>
      <c r="L28" s="206"/>
      <c r="M28" s="206"/>
      <c r="N28" s="208"/>
      <c r="O28" s="208"/>
      <c r="P28" s="208"/>
      <c r="Q28" s="208"/>
      <c r="R28" s="206"/>
      <c r="S28" s="208"/>
      <c r="T28" s="208"/>
      <c r="U28" s="208"/>
      <c r="V28" s="208"/>
      <c r="W28" s="206"/>
      <c r="X28" s="206"/>
      <c r="Y28" s="206"/>
      <c r="Z28" s="208"/>
      <c r="AA28" s="208"/>
      <c r="AB28" s="208"/>
      <c r="AC28" s="208"/>
      <c r="AD28" s="206"/>
      <c r="AE28" s="208"/>
      <c r="AF28" s="208"/>
      <c r="AG28" s="208"/>
      <c r="AH28" s="208"/>
      <c r="AI28" s="208"/>
      <c r="AJ28" s="208"/>
      <c r="AK28" s="208"/>
      <c r="AL28" s="208"/>
      <c r="AM28" s="208"/>
      <c r="AN28" s="208"/>
      <c r="AO28" s="208"/>
      <c r="AP28" s="196"/>
      <c r="AQ28" s="116"/>
      <c r="AR28" s="116"/>
    </row>
    <row r="29" spans="2:44" s="217" customFormat="1" ht="20.25" customHeight="1" x14ac:dyDescent="0.3">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Q29" s="116"/>
      <c r="AR29" s="116"/>
    </row>
    <row r="30" spans="2:44" s="217" customFormat="1" ht="20.25" customHeight="1" x14ac:dyDescent="0.3">
      <c r="B30" s="192"/>
      <c r="C30" s="205"/>
      <c r="D30" s="222"/>
      <c r="E30" s="205"/>
      <c r="F30" s="205"/>
      <c r="G30" s="205"/>
      <c r="H30" s="205"/>
      <c r="I30" s="205"/>
      <c r="J30" s="205"/>
      <c r="K30" s="206"/>
      <c r="L30" s="206"/>
      <c r="M30" s="206"/>
      <c r="N30" s="208"/>
      <c r="O30" s="208"/>
      <c r="P30" s="208"/>
      <c r="Q30" s="208"/>
      <c r="R30" s="496"/>
      <c r="S30" s="496"/>
      <c r="T30" s="496"/>
      <c r="U30" s="496"/>
      <c r="V30" s="208"/>
      <c r="W30" s="206"/>
      <c r="X30" s="206"/>
      <c r="Y30" s="206"/>
      <c r="Z30" s="208"/>
      <c r="AA30" s="208"/>
      <c r="AB30" s="208"/>
      <c r="AC30" s="208"/>
      <c r="AD30" s="206"/>
      <c r="AE30" s="208"/>
      <c r="AF30" s="208"/>
      <c r="AG30" s="208"/>
      <c r="AH30" s="208"/>
      <c r="AI30" s="208"/>
      <c r="AJ30" s="208"/>
      <c r="AK30" s="208"/>
      <c r="AL30" s="208"/>
      <c r="AM30" s="208"/>
      <c r="AN30" s="208"/>
      <c r="AO30" s="208"/>
      <c r="AP30" s="196"/>
      <c r="AQ30" s="116"/>
      <c r="AR30" s="116"/>
    </row>
    <row r="31" spans="2:44" s="217" customFormat="1" ht="20.25" customHeight="1" x14ac:dyDescent="0.3">
      <c r="B31" s="192"/>
      <c r="C31" s="205"/>
      <c r="D31" s="205"/>
      <c r="E31" s="205"/>
      <c r="F31" s="205"/>
      <c r="G31" s="205"/>
      <c r="H31" s="205"/>
      <c r="I31" s="205"/>
      <c r="J31" s="205"/>
      <c r="K31" s="206"/>
      <c r="L31" s="206"/>
      <c r="M31" s="206"/>
      <c r="N31" s="208"/>
      <c r="O31" s="208"/>
      <c r="P31" s="259"/>
      <c r="Q31" s="259"/>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row>
    <row r="32" spans="2:44" s="217" customFormat="1" ht="20.25" customHeight="1" x14ac:dyDescent="0.3">
      <c r="B32" s="192"/>
      <c r="C32" s="205"/>
      <c r="D32" s="205"/>
      <c r="E32" s="205"/>
      <c r="F32" s="205"/>
      <c r="G32" s="205"/>
      <c r="H32" s="205"/>
      <c r="I32" s="205"/>
      <c r="J32" s="205"/>
      <c r="K32" s="206"/>
      <c r="L32" s="206"/>
      <c r="M32" s="206"/>
      <c r="N32" s="208"/>
      <c r="O32" s="208"/>
      <c r="P32" s="208"/>
      <c r="Q32" s="208"/>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row>
    <row r="33" spans="2:42" s="217" customFormat="1" ht="20.25" customHeight="1" x14ac:dyDescent="0.3">
      <c r="B33" s="192"/>
      <c r="C33" s="205"/>
      <c r="D33" s="228"/>
      <c r="E33" s="223"/>
      <c r="F33" s="205"/>
      <c r="G33" s="205"/>
      <c r="H33" s="205"/>
      <c r="I33" s="205"/>
      <c r="J33" s="205"/>
      <c r="K33" s="206"/>
      <c r="L33" s="206"/>
      <c r="M33" s="206"/>
      <c r="N33" s="261"/>
      <c r="O33" s="261"/>
      <c r="P33" s="261"/>
      <c r="Q33" s="261"/>
      <c r="R33" s="497"/>
      <c r="S33" s="497"/>
      <c r="T33" s="497"/>
      <c r="U33" s="497"/>
      <c r="V33" s="208"/>
      <c r="W33" s="206"/>
      <c r="X33" s="206"/>
      <c r="Y33" s="206"/>
      <c r="Z33" s="211"/>
      <c r="AA33" s="211"/>
      <c r="AB33" s="211"/>
      <c r="AC33" s="211"/>
      <c r="AD33" s="206"/>
      <c r="AE33" s="211"/>
      <c r="AF33" s="211"/>
      <c r="AG33" s="211"/>
      <c r="AH33" s="211"/>
      <c r="AI33" s="211"/>
      <c r="AJ33" s="211"/>
      <c r="AK33" s="211"/>
      <c r="AL33" s="211"/>
      <c r="AM33" s="211"/>
      <c r="AN33" s="211"/>
      <c r="AO33" s="211"/>
      <c r="AP33" s="196"/>
    </row>
    <row r="34" spans="2:42" s="217" customFormat="1" ht="20.25" customHeight="1" x14ac:dyDescent="0.3">
      <c r="B34" s="192"/>
      <c r="C34" s="205"/>
      <c r="D34" s="228"/>
      <c r="E34" s="205"/>
      <c r="F34" s="205"/>
      <c r="G34" s="205"/>
      <c r="H34" s="205"/>
      <c r="I34" s="205"/>
      <c r="J34" s="205"/>
      <c r="K34" s="206"/>
      <c r="L34" s="206"/>
      <c r="M34" s="206"/>
      <c r="N34" s="262"/>
      <c r="O34" s="262"/>
      <c r="P34" s="262"/>
      <c r="Q34" s="262"/>
      <c r="R34" s="496"/>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196"/>
    </row>
    <row r="35" spans="2:42" s="217" customFormat="1" ht="20.25" customHeight="1" x14ac:dyDescent="0.3">
      <c r="B35" s="192"/>
      <c r="C35" s="205"/>
      <c r="D35" s="205"/>
      <c r="E35" s="205"/>
      <c r="F35" s="205"/>
      <c r="G35" s="205"/>
      <c r="H35" s="205"/>
      <c r="I35" s="205"/>
      <c r="J35" s="205"/>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196"/>
    </row>
    <row r="36" spans="2:42" s="217" customFormat="1" ht="20.25" customHeight="1" x14ac:dyDescent="0.3">
      <c r="B36" s="192"/>
      <c r="C36" s="205"/>
      <c r="D36" s="205"/>
      <c r="E36" s="205"/>
      <c r="F36" s="205"/>
      <c r="G36" s="205"/>
      <c r="H36" s="205"/>
      <c r="I36" s="205"/>
      <c r="J36" s="205"/>
      <c r="K36" s="205"/>
      <c r="L36" s="205"/>
      <c r="M36" s="205"/>
      <c r="N36" s="205"/>
      <c r="O36" s="205"/>
      <c r="P36" s="205"/>
      <c r="Q36" s="205"/>
      <c r="R36" s="205"/>
      <c r="S36" s="205"/>
      <c r="T36" s="205"/>
      <c r="U36" s="205"/>
      <c r="V36" s="220"/>
      <c r="W36" s="220"/>
      <c r="X36" s="220"/>
      <c r="Y36" s="220"/>
      <c r="Z36" s="220"/>
      <c r="AA36" s="220"/>
      <c r="AB36" s="220"/>
      <c r="AC36" s="220"/>
      <c r="AD36" s="220"/>
      <c r="AE36" s="220"/>
      <c r="AF36" s="220"/>
      <c r="AG36" s="220"/>
      <c r="AH36" s="220"/>
      <c r="AI36" s="220"/>
      <c r="AJ36" s="220"/>
      <c r="AK36" s="220"/>
      <c r="AL36" s="220"/>
      <c r="AM36" s="220"/>
      <c r="AN36" s="220"/>
      <c r="AO36" s="220"/>
      <c r="AP36" s="196"/>
    </row>
    <row r="37" spans="2:42" s="217" customFormat="1" ht="20.25" customHeight="1" x14ac:dyDescent="0.3">
      <c r="B37" s="192"/>
      <c r="C37" s="207"/>
      <c r="D37" s="205"/>
      <c r="E37" s="205"/>
      <c r="F37" s="205"/>
      <c r="G37" s="205"/>
      <c r="H37" s="205"/>
      <c r="I37" s="205"/>
      <c r="J37" s="205"/>
      <c r="K37" s="206"/>
      <c r="L37" s="206"/>
      <c r="M37" s="206"/>
      <c r="N37" s="208"/>
      <c r="O37" s="208"/>
      <c r="P37" s="208"/>
      <c r="Q37" s="208"/>
      <c r="R37" s="206"/>
      <c r="S37" s="208"/>
      <c r="T37" s="208"/>
      <c r="U37" s="208"/>
      <c r="V37" s="208"/>
      <c r="W37" s="206"/>
      <c r="X37" s="206"/>
      <c r="Y37" s="206"/>
      <c r="Z37" s="208"/>
      <c r="AA37" s="208"/>
      <c r="AB37" s="208"/>
      <c r="AC37" s="208"/>
      <c r="AD37" s="206"/>
      <c r="AE37" s="208"/>
      <c r="AF37" s="208"/>
      <c r="AG37" s="208"/>
      <c r="AH37" s="208"/>
      <c r="AI37" s="208"/>
      <c r="AJ37" s="208"/>
      <c r="AK37" s="208"/>
      <c r="AL37" s="208"/>
      <c r="AM37" s="208"/>
      <c r="AN37" s="208"/>
      <c r="AO37" s="208"/>
      <c r="AP37" s="196"/>
    </row>
    <row r="38" spans="2:42" s="217" customFormat="1" ht="20.25" customHeight="1" x14ac:dyDescent="0.3">
      <c r="B38" s="192"/>
      <c r="C38" s="205"/>
      <c r="D38" s="222"/>
      <c r="E38" s="223"/>
      <c r="F38" s="205"/>
      <c r="G38" s="205"/>
      <c r="H38" s="205"/>
      <c r="I38" s="205"/>
      <c r="J38" s="205"/>
      <c r="K38" s="206"/>
      <c r="L38" s="206"/>
      <c r="M38" s="206"/>
      <c r="N38" s="208"/>
      <c r="O38" s="208"/>
      <c r="P38" s="208"/>
      <c r="Q38" s="208"/>
      <c r="R38" s="206"/>
      <c r="S38" s="206"/>
      <c r="T38" s="206"/>
      <c r="U38" s="206"/>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05"/>
      <c r="E39" s="205"/>
      <c r="F39" s="205"/>
      <c r="G39" s="205"/>
      <c r="H39" s="205"/>
      <c r="I39" s="205"/>
      <c r="J39" s="205"/>
      <c r="K39" s="205"/>
      <c r="L39" s="205"/>
      <c r="M39" s="205"/>
      <c r="N39" s="205"/>
      <c r="O39" s="205"/>
      <c r="P39" s="205"/>
      <c r="Q39" s="205"/>
      <c r="R39" s="205"/>
      <c r="S39" s="205"/>
      <c r="T39" s="205"/>
      <c r="U39" s="205"/>
      <c r="V39" s="220"/>
      <c r="W39" s="220"/>
      <c r="X39" s="220"/>
      <c r="Y39" s="220"/>
      <c r="Z39" s="220"/>
      <c r="AA39" s="220"/>
      <c r="AB39" s="220"/>
      <c r="AC39" s="220"/>
      <c r="AD39" s="220"/>
      <c r="AE39" s="220"/>
      <c r="AF39" s="220"/>
      <c r="AG39" s="220"/>
      <c r="AH39" s="220"/>
      <c r="AI39" s="220"/>
      <c r="AJ39" s="220"/>
      <c r="AK39" s="220"/>
      <c r="AL39" s="220"/>
      <c r="AM39" s="220"/>
      <c r="AN39" s="220"/>
      <c r="AO39" s="220"/>
      <c r="AP39" s="196"/>
    </row>
    <row r="40" spans="2:42" s="217" customFormat="1" ht="20.25" customHeight="1" x14ac:dyDescent="0.3">
      <c r="B40" s="192"/>
      <c r="C40" s="207"/>
      <c r="D40" s="205"/>
      <c r="E40" s="223"/>
      <c r="F40" s="205"/>
      <c r="G40" s="205"/>
      <c r="H40" s="205"/>
      <c r="I40" s="205"/>
      <c r="J40" s="205"/>
      <c r="K40" s="206"/>
      <c r="L40" s="206"/>
      <c r="M40" s="206"/>
      <c r="N40" s="261"/>
      <c r="O40" s="261"/>
      <c r="P40" s="261"/>
      <c r="Q40" s="261"/>
      <c r="R40" s="273"/>
      <c r="S40" s="273"/>
      <c r="T40" s="273"/>
      <c r="U40" s="273"/>
      <c r="V40" s="208"/>
      <c r="W40" s="206"/>
      <c r="X40" s="206"/>
      <c r="Y40" s="206"/>
      <c r="Z40" s="211"/>
      <c r="AA40" s="211"/>
      <c r="AB40" s="211"/>
      <c r="AC40" s="211"/>
      <c r="AD40" s="206"/>
      <c r="AE40" s="211"/>
      <c r="AF40" s="211"/>
      <c r="AG40" s="211"/>
      <c r="AH40" s="211"/>
      <c r="AI40" s="211"/>
      <c r="AJ40" s="211"/>
      <c r="AK40" s="211"/>
      <c r="AL40" s="211"/>
      <c r="AM40" s="211"/>
      <c r="AN40" s="211"/>
      <c r="AO40" s="211"/>
      <c r="AP40" s="196"/>
    </row>
    <row r="41" spans="2:42" s="217" customFormat="1" ht="20.25" customHeight="1" x14ac:dyDescent="0.3">
      <c r="B41" s="192"/>
      <c r="C41" s="209"/>
      <c r="D41" s="205"/>
      <c r="E41" s="205"/>
      <c r="F41" s="205"/>
      <c r="G41" s="205"/>
      <c r="H41" s="205"/>
      <c r="I41" s="205"/>
      <c r="J41" s="205"/>
      <c r="K41" s="206"/>
      <c r="L41" s="206"/>
      <c r="M41" s="206"/>
      <c r="N41" s="262"/>
      <c r="O41" s="262"/>
      <c r="P41" s="262"/>
      <c r="Q41" s="262"/>
      <c r="R41" s="274"/>
      <c r="S41" s="274"/>
      <c r="T41" s="274"/>
      <c r="U41" s="274"/>
      <c r="V41" s="212"/>
      <c r="W41" s="206"/>
      <c r="X41" s="206"/>
      <c r="Y41" s="206"/>
      <c r="Z41" s="213"/>
      <c r="AA41" s="213"/>
      <c r="AB41" s="213"/>
      <c r="AC41" s="213"/>
      <c r="AD41" s="206"/>
      <c r="AE41" s="214"/>
      <c r="AF41" s="214"/>
      <c r="AG41" s="214"/>
      <c r="AH41" s="214"/>
      <c r="AI41" s="214"/>
      <c r="AJ41" s="214"/>
      <c r="AK41" s="214"/>
      <c r="AL41" s="214"/>
      <c r="AM41" s="214"/>
      <c r="AN41" s="214"/>
      <c r="AO41" s="214"/>
      <c r="AP41" s="196"/>
    </row>
    <row r="42" spans="2:42" s="217" customFormat="1" ht="20.25" customHeight="1" x14ac:dyDescent="0.3">
      <c r="B42" s="192"/>
      <c r="C42" s="205"/>
      <c r="D42" s="205"/>
      <c r="E42" s="205"/>
      <c r="F42" s="205"/>
      <c r="G42" s="205"/>
      <c r="H42" s="205"/>
      <c r="I42" s="205"/>
      <c r="J42" s="205"/>
      <c r="K42" s="206"/>
      <c r="L42" s="206"/>
      <c r="M42" s="206"/>
      <c r="N42" s="206"/>
      <c r="O42" s="206"/>
      <c r="P42" s="206"/>
      <c r="Q42" s="206"/>
      <c r="R42" s="496"/>
      <c r="S42" s="496"/>
      <c r="T42" s="496"/>
      <c r="U42" s="496"/>
      <c r="V42" s="206"/>
      <c r="W42" s="206"/>
      <c r="X42" s="206"/>
      <c r="Y42" s="206"/>
      <c r="Z42" s="206"/>
      <c r="AA42" s="206"/>
      <c r="AB42" s="206"/>
      <c r="AC42" s="206"/>
      <c r="AD42" s="206"/>
      <c r="AE42" s="206"/>
      <c r="AF42" s="206"/>
      <c r="AG42" s="206"/>
      <c r="AH42" s="206"/>
      <c r="AI42" s="206"/>
      <c r="AJ42" s="206"/>
      <c r="AK42" s="206"/>
      <c r="AL42" s="206"/>
      <c r="AM42" s="206"/>
      <c r="AN42" s="206"/>
      <c r="AO42" s="206"/>
      <c r="AP42" s="196"/>
    </row>
    <row r="43" spans="2:42" s="217" customFormat="1" ht="20.25" customHeight="1" x14ac:dyDescent="0.3">
      <c r="B43" s="192"/>
      <c r="C43" s="205"/>
      <c r="D43" s="205"/>
      <c r="E43" s="205"/>
      <c r="F43" s="205"/>
      <c r="G43" s="205"/>
      <c r="H43" s="205"/>
      <c r="I43" s="205"/>
      <c r="J43" s="205"/>
      <c r="K43" s="205"/>
      <c r="L43" s="205"/>
      <c r="M43" s="205"/>
      <c r="N43" s="205"/>
      <c r="O43" s="205"/>
      <c r="P43" s="205"/>
      <c r="Q43" s="205"/>
      <c r="R43" s="496"/>
      <c r="S43" s="496"/>
      <c r="T43" s="496"/>
      <c r="U43" s="496"/>
      <c r="V43" s="220"/>
      <c r="W43" s="220"/>
      <c r="X43" s="220"/>
      <c r="Y43" s="220"/>
      <c r="Z43" s="220"/>
      <c r="AA43" s="220"/>
      <c r="AB43" s="220"/>
      <c r="AC43" s="220"/>
      <c r="AD43" s="220"/>
      <c r="AE43" s="220"/>
      <c r="AF43" s="220"/>
      <c r="AG43" s="220"/>
      <c r="AH43" s="220"/>
      <c r="AI43" s="220"/>
      <c r="AJ43" s="220"/>
      <c r="AK43" s="220"/>
      <c r="AL43" s="220"/>
      <c r="AM43" s="220"/>
      <c r="AN43" s="220"/>
      <c r="AO43" s="220"/>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23"/>
      <c r="F45" s="205"/>
      <c r="G45" s="205"/>
      <c r="H45" s="205"/>
      <c r="I45" s="205"/>
      <c r="J45" s="205"/>
      <c r="K45" s="205"/>
      <c r="L45" s="205"/>
      <c r="M45" s="205"/>
      <c r="N45" s="205"/>
      <c r="O45" s="205"/>
      <c r="P45" s="205"/>
      <c r="Q45" s="205"/>
      <c r="R45" s="497"/>
      <c r="S45" s="497"/>
      <c r="T45" s="497"/>
      <c r="U45" s="497"/>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05"/>
      <c r="F46" s="205"/>
      <c r="G46" s="205"/>
      <c r="H46" s="205"/>
      <c r="I46" s="205"/>
      <c r="J46" s="205"/>
      <c r="K46" s="205"/>
      <c r="L46" s="205"/>
      <c r="M46" s="205"/>
      <c r="N46" s="205"/>
      <c r="O46" s="205"/>
      <c r="P46" s="205"/>
      <c r="Q46" s="205"/>
      <c r="R46" s="496"/>
      <c r="S46" s="496"/>
      <c r="T46" s="496"/>
      <c r="U46" s="496"/>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7"/>
      <c r="D49" s="205"/>
      <c r="E49" s="223"/>
      <c r="F49" s="205"/>
      <c r="G49" s="205"/>
      <c r="H49" s="205"/>
      <c r="I49" s="205"/>
      <c r="J49" s="205"/>
      <c r="K49" s="206"/>
      <c r="L49" s="206"/>
      <c r="M49" s="206"/>
      <c r="N49" s="261"/>
      <c r="O49" s="261"/>
      <c r="P49" s="261"/>
      <c r="Q49" s="261"/>
      <c r="R49" s="273"/>
      <c r="S49" s="273"/>
      <c r="T49" s="273"/>
      <c r="U49" s="273"/>
      <c r="V49" s="208"/>
      <c r="W49" s="206"/>
      <c r="X49" s="206"/>
      <c r="Y49" s="206"/>
      <c r="Z49" s="211"/>
      <c r="AA49" s="211"/>
      <c r="AB49" s="211"/>
      <c r="AC49" s="211"/>
      <c r="AD49" s="206"/>
      <c r="AE49" s="211"/>
      <c r="AF49" s="211"/>
      <c r="AG49" s="211"/>
      <c r="AH49" s="211"/>
      <c r="AI49" s="211"/>
      <c r="AJ49" s="211"/>
      <c r="AK49" s="211"/>
      <c r="AL49" s="211"/>
      <c r="AM49" s="211"/>
      <c r="AN49" s="211"/>
      <c r="AO49" s="211"/>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192"/>
      <c r="C53" s="205"/>
      <c r="D53" s="205"/>
      <c r="E53" s="205"/>
      <c r="F53" s="205"/>
      <c r="G53" s="205"/>
      <c r="H53" s="205"/>
      <c r="I53" s="205"/>
      <c r="J53" s="205"/>
      <c r="K53" s="205"/>
      <c r="L53" s="205"/>
      <c r="M53" s="205"/>
      <c r="N53" s="205"/>
      <c r="O53" s="205"/>
      <c r="P53" s="205"/>
      <c r="Q53" s="205"/>
      <c r="R53" s="205"/>
      <c r="S53" s="205"/>
      <c r="T53" s="205"/>
      <c r="U53" s="205"/>
      <c r="V53" s="220"/>
      <c r="W53" s="220"/>
      <c r="X53" s="220"/>
      <c r="Y53" s="220"/>
      <c r="Z53" s="220"/>
      <c r="AA53" s="220"/>
      <c r="AB53" s="220"/>
      <c r="AC53" s="220"/>
      <c r="AD53" s="220"/>
      <c r="AE53" s="220"/>
      <c r="AF53" s="220"/>
      <c r="AG53" s="220"/>
      <c r="AH53" s="220"/>
      <c r="AI53" s="220"/>
      <c r="AJ53" s="220"/>
      <c r="AK53" s="220"/>
      <c r="AL53" s="220"/>
      <c r="AM53" s="220"/>
      <c r="AN53" s="220"/>
      <c r="AO53" s="220"/>
      <c r="AP53" s="196"/>
    </row>
    <row r="54" spans="2:42" s="217" customFormat="1" ht="20.25" customHeight="1" x14ac:dyDescent="0.3">
      <c r="B54" s="192"/>
      <c r="C54" s="205"/>
      <c r="D54" s="205"/>
      <c r="E54" s="205"/>
      <c r="F54" s="205"/>
      <c r="G54" s="205"/>
      <c r="H54" s="205"/>
      <c r="I54" s="205"/>
      <c r="J54" s="205"/>
      <c r="K54" s="205"/>
      <c r="L54" s="205"/>
      <c r="M54" s="205"/>
      <c r="N54" s="205"/>
      <c r="O54" s="205"/>
      <c r="P54" s="205"/>
      <c r="Q54" s="205"/>
      <c r="R54" s="205"/>
      <c r="S54" s="205"/>
      <c r="T54" s="205"/>
      <c r="U54" s="205"/>
      <c r="V54" s="220"/>
      <c r="W54" s="220"/>
      <c r="X54" s="220"/>
      <c r="Y54" s="220"/>
      <c r="Z54" s="220"/>
      <c r="AA54" s="220"/>
      <c r="AB54" s="220"/>
      <c r="AC54" s="220"/>
      <c r="AD54" s="220"/>
      <c r="AE54" s="220"/>
      <c r="AF54" s="220"/>
      <c r="AG54" s="220"/>
      <c r="AH54" s="220"/>
      <c r="AI54" s="220"/>
      <c r="AJ54" s="220"/>
      <c r="AK54" s="220"/>
      <c r="AL54" s="220"/>
      <c r="AM54" s="220"/>
      <c r="AN54" s="220"/>
      <c r="AO54" s="220"/>
      <c r="AP54" s="196"/>
    </row>
    <row r="55" spans="2:42" s="217" customFormat="1" ht="20.25" customHeight="1" x14ac:dyDescent="0.3">
      <c r="B55" s="192"/>
      <c r="C55" s="205"/>
      <c r="D55" s="205"/>
      <c r="E55" s="205"/>
      <c r="F55" s="205"/>
      <c r="G55" s="205"/>
      <c r="H55" s="205"/>
      <c r="I55" s="205"/>
      <c r="J55" s="205"/>
      <c r="K55" s="205"/>
      <c r="L55" s="205"/>
      <c r="M55" s="205"/>
      <c r="N55" s="205"/>
      <c r="O55" s="205"/>
      <c r="P55" s="205"/>
      <c r="Q55" s="205"/>
      <c r="R55" s="205"/>
      <c r="S55" s="205"/>
      <c r="T55" s="205"/>
      <c r="U55" s="205"/>
      <c r="V55" s="220"/>
      <c r="W55" s="220"/>
      <c r="X55" s="220"/>
      <c r="Y55" s="220"/>
      <c r="Z55" s="220"/>
      <c r="AA55" s="220"/>
      <c r="AB55" s="220"/>
      <c r="AC55" s="220"/>
      <c r="AD55" s="220"/>
      <c r="AE55" s="220"/>
      <c r="AF55" s="220"/>
      <c r="AG55" s="220"/>
      <c r="AH55" s="220"/>
      <c r="AI55" s="220"/>
      <c r="AJ55" s="220"/>
      <c r="AK55" s="220"/>
      <c r="AL55" s="220"/>
      <c r="AM55" s="220"/>
      <c r="AN55" s="220"/>
      <c r="AO55" s="220"/>
      <c r="AP55" s="196"/>
    </row>
    <row r="56" spans="2:42" s="217" customFormat="1" ht="20.25" customHeight="1" x14ac:dyDescent="0.3">
      <c r="B56" s="192"/>
      <c r="C56" s="205"/>
      <c r="D56" s="205"/>
      <c r="E56" s="205"/>
      <c r="F56" s="205"/>
      <c r="G56" s="205"/>
      <c r="H56" s="205"/>
      <c r="I56" s="205"/>
      <c r="J56" s="205"/>
      <c r="K56" s="205"/>
      <c r="L56" s="205"/>
      <c r="M56" s="205"/>
      <c r="N56" s="205"/>
      <c r="O56" s="205"/>
      <c r="P56" s="205"/>
      <c r="Q56" s="205"/>
      <c r="R56" s="205"/>
      <c r="S56" s="205"/>
      <c r="T56" s="205"/>
      <c r="U56" s="205"/>
      <c r="V56" s="220"/>
      <c r="W56" s="220"/>
      <c r="X56" s="220"/>
      <c r="Y56" s="220"/>
      <c r="Z56" s="220"/>
      <c r="AA56" s="220"/>
      <c r="AB56" s="220"/>
      <c r="AC56" s="220"/>
      <c r="AD56" s="220"/>
      <c r="AE56" s="220"/>
      <c r="AF56" s="220"/>
      <c r="AG56" s="220"/>
      <c r="AH56" s="220"/>
      <c r="AI56" s="220"/>
      <c r="AJ56" s="220"/>
      <c r="AK56" s="220"/>
      <c r="AL56" s="220"/>
      <c r="AM56" s="220"/>
      <c r="AN56" s="220"/>
      <c r="AO56" s="220"/>
      <c r="AP56" s="196"/>
    </row>
    <row r="57" spans="2:42" s="217" customFormat="1" ht="20.25" customHeight="1" x14ac:dyDescent="0.3">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3"/>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ht="20.25" customHeigh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ht="20.25" customHeigh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ht="20.25" customHeigh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ht="20.25" customHeigh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row r="220" spans="2:42" s="217" customFormat="1" x14ac:dyDescent="0.3">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row>
    <row r="221" spans="2:42" s="217" customFormat="1" x14ac:dyDescent="0.3">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row>
    <row r="222" spans="2:42" s="217" customFormat="1" x14ac:dyDescent="0.3">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row>
    <row r="223" spans="2:42" s="217" customFormat="1" x14ac:dyDescent="0.3">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row>
  </sheetData>
  <sheetProtection sheet="1" objects="1" scenarios="1"/>
  <mergeCells count="17">
    <mergeCell ref="H23:L23"/>
    <mergeCell ref="R30:U30"/>
    <mergeCell ref="AH5:AO5"/>
    <mergeCell ref="R44:U44"/>
    <mergeCell ref="R45:U45"/>
    <mergeCell ref="R46:U46"/>
    <mergeCell ref="AH6:AO6"/>
    <mergeCell ref="R31:U31"/>
    <mergeCell ref="R32:U32"/>
    <mergeCell ref="R33:U33"/>
    <mergeCell ref="R34:U34"/>
    <mergeCell ref="R42:U42"/>
    <mergeCell ref="R43:U43"/>
    <mergeCell ref="C8:AO16"/>
    <mergeCell ref="H20:L20"/>
    <mergeCell ref="H21:L21"/>
    <mergeCell ref="H22:L22"/>
  </mergeCells>
  <pageMargins left="0.70866141732283472" right="0.70866141732283472" top="0.78740157480314965" bottom="0.78740157480314965" header="0.31496062992125984" footer="0.31496062992125984"/>
  <pageSetup paperSize="9" scale="67"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pageSetUpPr fitToPage="1"/>
  </sheetPr>
  <dimension ref="A1:CA224"/>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09765625" style="116" customWidth="1"/>
    <col min="3" max="3" width="11" style="116"/>
    <col min="4" max="4" width="9.59765625" style="116" bestFit="1" customWidth="1"/>
    <col min="5" max="9" width="5" style="116" bestFit="1" customWidth="1"/>
    <col min="10" max="11" width="4.296875" style="116" bestFit="1" customWidth="1"/>
    <col min="12" max="16" width="5" style="116" bestFit="1" customWidth="1"/>
    <col min="17" max="18" width="4.296875" style="116" bestFit="1" customWidth="1"/>
    <col min="19" max="23" width="5" style="116" bestFit="1" customWidth="1"/>
    <col min="24" max="25" width="4.296875" style="116" bestFit="1" customWidth="1"/>
    <col min="26" max="26" width="2.296875" style="116" customWidth="1"/>
    <col min="27" max="79" width="11" style="116"/>
    <col min="80" max="16384" width="10.69921875" style="217"/>
  </cols>
  <sheetData>
    <row r="1" spans="2:26" s="217" customFormat="1" ht="12.75" customHeight="1" x14ac:dyDescent="0.3"/>
    <row r="2" spans="2:26" s="217" customFormat="1" ht="12.75" customHeight="1" x14ac:dyDescent="0.3"/>
    <row r="3" spans="2:26" s="217" customFormat="1" ht="21.75" customHeight="1" x14ac:dyDescent="0.3"/>
    <row r="4" spans="2:26"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1"/>
    </row>
    <row r="5" spans="2:26" s="217" customFormat="1" ht="20.25" customHeight="1" x14ac:dyDescent="0.35">
      <c r="B5" s="192"/>
      <c r="C5" s="193" t="str">
        <f>Startseite!AC10</f>
        <v>Ferien</v>
      </c>
      <c r="D5" s="194"/>
      <c r="E5" s="194"/>
      <c r="F5" s="194"/>
      <c r="G5" s="194"/>
      <c r="H5" s="194"/>
      <c r="I5" s="194"/>
      <c r="J5" s="194"/>
      <c r="K5" s="194"/>
      <c r="L5" s="194"/>
      <c r="M5" s="194"/>
      <c r="N5" s="194"/>
      <c r="O5" s="194"/>
      <c r="P5" s="194"/>
      <c r="Q5" s="194"/>
      <c r="R5" s="195" t="s">
        <v>251</v>
      </c>
      <c r="S5" s="275"/>
      <c r="T5" s="275"/>
      <c r="U5" s="504">
        <f>VLOOKUP(C5,Grundlagen!B:E,3,FALSE)</f>
        <v>100</v>
      </c>
      <c r="V5" s="504"/>
      <c r="W5" s="504"/>
      <c r="X5" s="504"/>
      <c r="Y5" s="504"/>
      <c r="Z5" s="196"/>
    </row>
    <row r="6" spans="2:26" s="116" customFormat="1" ht="20.25" customHeight="1" x14ac:dyDescent="0.25">
      <c r="B6" s="192"/>
      <c r="C6" s="194"/>
      <c r="D6" s="194"/>
      <c r="E6" s="194"/>
      <c r="F6" s="194"/>
      <c r="G6" s="194"/>
      <c r="H6" s="194"/>
      <c r="I6" s="194"/>
      <c r="J6" s="194"/>
      <c r="K6" s="194"/>
      <c r="L6" s="194"/>
      <c r="M6" s="194"/>
      <c r="N6" s="276"/>
      <c r="O6" s="276"/>
      <c r="P6" s="276"/>
      <c r="Q6" s="276"/>
      <c r="R6" s="195" t="s">
        <v>121</v>
      </c>
      <c r="S6" s="276"/>
      <c r="T6" s="276"/>
      <c r="U6" s="504" t="str">
        <f>VLOOKUP(C5,Grundlagen!B:E,4,FALSE)</f>
        <v>Linear</v>
      </c>
      <c r="V6" s="504"/>
      <c r="W6" s="504"/>
      <c r="X6" s="504"/>
      <c r="Y6" s="504"/>
      <c r="Z6" s="277"/>
    </row>
    <row r="7" spans="2:26"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196"/>
    </row>
    <row r="8" spans="2:26" s="217" customFormat="1" ht="20.25" customHeight="1" x14ac:dyDescent="0.3">
      <c r="B8" s="192"/>
      <c r="C8" s="498" t="str">
        <f>VLOOKUP(C5,Grundlagen!B4:E31,2,FALSE)</f>
        <v>1 Woche Ferien entsprechen 5 Tage Ferien, auch bei reduziertem Pensum.</v>
      </c>
      <c r="D8" s="498"/>
      <c r="E8" s="498"/>
      <c r="F8" s="498"/>
      <c r="G8" s="498"/>
      <c r="H8" s="498"/>
      <c r="I8" s="498"/>
      <c r="J8" s="498"/>
      <c r="K8" s="498"/>
      <c r="L8" s="498"/>
      <c r="M8" s="498"/>
      <c r="N8" s="498"/>
      <c r="O8" s="498"/>
      <c r="P8" s="498"/>
      <c r="Q8" s="498"/>
      <c r="R8" s="498"/>
      <c r="S8" s="498"/>
      <c r="T8" s="498"/>
      <c r="U8" s="498"/>
      <c r="V8" s="498"/>
      <c r="W8" s="498"/>
      <c r="X8" s="498"/>
      <c r="Y8" s="498"/>
      <c r="Z8" s="278"/>
    </row>
    <row r="9" spans="2:26"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278"/>
    </row>
    <row r="10" spans="2:26"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278"/>
    </row>
    <row r="11" spans="2:26"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278"/>
    </row>
    <row r="12" spans="2:26"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278"/>
    </row>
    <row r="13" spans="2:26"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278"/>
    </row>
    <row r="14" spans="2:26"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278"/>
    </row>
    <row r="15" spans="2:26"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278"/>
    </row>
    <row r="16" spans="2:26"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278"/>
    </row>
    <row r="17" spans="2:32" s="217" customFormat="1" ht="20.25" customHeight="1" x14ac:dyDescent="0.3">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3"/>
    </row>
    <row r="18" spans="2:32" s="217" customFormat="1" ht="20.25" customHeight="1" x14ac:dyDescent="0.3">
      <c r="B18" s="279" t="s">
        <v>31</v>
      </c>
      <c r="C18" s="280"/>
      <c r="D18" s="281"/>
      <c r="E18" s="281"/>
      <c r="F18" s="281"/>
      <c r="G18" s="281"/>
      <c r="H18" s="281"/>
      <c r="I18" s="281"/>
      <c r="J18" s="282"/>
      <c r="K18" s="282"/>
      <c r="L18" s="282"/>
      <c r="M18" s="282"/>
      <c r="N18" s="282"/>
      <c r="O18" s="282"/>
      <c r="P18" s="282"/>
      <c r="Q18" s="282"/>
      <c r="R18" s="282"/>
      <c r="S18" s="282"/>
      <c r="T18" s="282"/>
      <c r="U18" s="282"/>
      <c r="V18" s="282"/>
      <c r="W18" s="282"/>
      <c r="X18" s="282"/>
      <c r="Y18" s="282"/>
      <c r="Z18" s="283"/>
      <c r="AB18" s="215" t="s">
        <v>406</v>
      </c>
    </row>
    <row r="19" spans="2:32" s="217" customFormat="1" ht="20.25" customHeight="1" x14ac:dyDescent="0.3">
      <c r="B19" s="284"/>
      <c r="C19" s="207"/>
      <c r="D19" s="205"/>
      <c r="E19" s="205"/>
      <c r="F19" s="205" t="s">
        <v>36</v>
      </c>
      <c r="G19" s="205"/>
      <c r="H19" s="206"/>
      <c r="I19" s="206"/>
      <c r="J19" s="208"/>
      <c r="K19" s="208"/>
      <c r="L19" s="205" t="s">
        <v>37</v>
      </c>
      <c r="M19" s="206"/>
      <c r="N19" s="206"/>
      <c r="O19" s="206"/>
      <c r="P19" s="206"/>
      <c r="Q19" s="208"/>
      <c r="R19" s="208"/>
      <c r="S19" s="208"/>
      <c r="T19" s="208"/>
      <c r="U19" s="208"/>
      <c r="V19" s="206"/>
      <c r="W19" s="206"/>
      <c r="X19" s="206"/>
      <c r="Y19" s="208"/>
      <c r="Z19" s="285"/>
    </row>
    <row r="20" spans="2:32" s="217" customFormat="1" ht="20.25" customHeight="1" x14ac:dyDescent="0.3">
      <c r="B20" s="284" t="s">
        <v>32</v>
      </c>
      <c r="C20" s="209"/>
      <c r="D20" s="205"/>
      <c r="E20" s="503">
        <v>1</v>
      </c>
      <c r="F20" s="503"/>
      <c r="G20" s="503"/>
      <c r="H20" s="503"/>
      <c r="I20" s="503"/>
      <c r="J20" s="208"/>
      <c r="K20" s="208"/>
      <c r="L20" s="206" t="s">
        <v>115</v>
      </c>
      <c r="M20" s="206"/>
      <c r="N20" s="206"/>
      <c r="O20" s="206"/>
      <c r="P20" s="206"/>
      <c r="Q20" s="208"/>
      <c r="R20" s="208"/>
      <c r="S20" s="208"/>
      <c r="T20" s="208"/>
      <c r="U20" s="208"/>
      <c r="V20" s="206"/>
      <c r="W20" s="206"/>
      <c r="X20" s="206"/>
      <c r="Y20" s="208"/>
      <c r="Z20" s="285"/>
      <c r="AB20" s="500" t="s">
        <v>424</v>
      </c>
      <c r="AC20" s="500"/>
      <c r="AD20" s="500"/>
      <c r="AE20" s="500"/>
      <c r="AF20" s="500"/>
    </row>
    <row r="21" spans="2:32" s="217" customFormat="1" ht="20.25" customHeight="1" x14ac:dyDescent="0.3">
      <c r="B21" s="284" t="s">
        <v>33</v>
      </c>
      <c r="C21" s="207"/>
      <c r="D21" s="205"/>
      <c r="E21" s="503">
        <v>0.8</v>
      </c>
      <c r="F21" s="503"/>
      <c r="G21" s="503"/>
      <c r="H21" s="503"/>
      <c r="I21" s="503"/>
      <c r="J21" s="208"/>
      <c r="K21" s="208"/>
      <c r="L21" s="206" t="s">
        <v>116</v>
      </c>
      <c r="M21" s="206"/>
      <c r="N21" s="206"/>
      <c r="O21" s="206"/>
      <c r="P21" s="206"/>
      <c r="Q21" s="208"/>
      <c r="R21" s="208"/>
      <c r="S21" s="208"/>
      <c r="T21" s="208"/>
      <c r="U21" s="208"/>
      <c r="V21" s="206"/>
      <c r="W21" s="206"/>
      <c r="X21" s="206"/>
      <c r="Y21" s="208"/>
      <c r="Z21" s="285"/>
      <c r="AB21" s="500"/>
      <c r="AC21" s="500"/>
      <c r="AD21" s="500"/>
      <c r="AE21" s="500"/>
      <c r="AF21" s="500"/>
    </row>
    <row r="22" spans="2:32" s="217" customFormat="1" ht="20.25" customHeight="1" x14ac:dyDescent="0.3">
      <c r="B22" s="284" t="s">
        <v>34</v>
      </c>
      <c r="C22" s="207"/>
      <c r="D22" s="205"/>
      <c r="E22" s="503">
        <v>0.7</v>
      </c>
      <c r="F22" s="503"/>
      <c r="G22" s="503"/>
      <c r="H22" s="503"/>
      <c r="I22" s="503"/>
      <c r="J22" s="208"/>
      <c r="K22" s="208"/>
      <c r="L22" s="206" t="s">
        <v>117</v>
      </c>
      <c r="M22" s="206"/>
      <c r="N22" s="206"/>
      <c r="O22" s="206"/>
      <c r="P22" s="206"/>
      <c r="Q22" s="208"/>
      <c r="R22" s="208"/>
      <c r="S22" s="208"/>
      <c r="T22" s="208"/>
      <c r="U22" s="208"/>
      <c r="V22" s="206"/>
      <c r="W22" s="206"/>
      <c r="X22" s="206"/>
      <c r="Y22" s="208"/>
      <c r="Z22" s="285"/>
    </row>
    <row r="23" spans="2:32" s="217" customFormat="1" ht="20.25" customHeight="1" x14ac:dyDescent="0.3">
      <c r="B23" s="284" t="s">
        <v>35</v>
      </c>
      <c r="C23" s="209"/>
      <c r="D23" s="205"/>
      <c r="E23" s="503">
        <v>0.6</v>
      </c>
      <c r="F23" s="503"/>
      <c r="G23" s="503"/>
      <c r="H23" s="503"/>
      <c r="I23" s="503"/>
      <c r="J23" s="208"/>
      <c r="K23" s="208"/>
      <c r="L23" s="206" t="s">
        <v>118</v>
      </c>
      <c r="M23" s="206"/>
      <c r="N23" s="206"/>
      <c r="O23" s="206"/>
      <c r="P23" s="206"/>
      <c r="Q23" s="208"/>
      <c r="R23" s="208"/>
      <c r="S23" s="208"/>
      <c r="T23" s="208"/>
      <c r="U23" s="208"/>
      <c r="V23" s="206"/>
      <c r="W23" s="206"/>
      <c r="X23" s="206"/>
      <c r="Y23" s="211"/>
      <c r="Z23" s="285"/>
    </row>
    <row r="24" spans="2:32" s="217" customFormat="1" ht="20.25" customHeight="1" x14ac:dyDescent="0.3">
      <c r="B24" s="286"/>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8"/>
    </row>
    <row r="25" spans="2:32" s="217" customFormat="1" ht="20.25" customHeight="1" x14ac:dyDescent="0.3">
      <c r="B25" s="289" t="s">
        <v>62</v>
      </c>
      <c r="C25" s="216"/>
      <c r="D25" s="205"/>
      <c r="E25" s="205"/>
      <c r="F25" s="205"/>
      <c r="G25" s="205"/>
      <c r="H25" s="205"/>
      <c r="I25" s="205"/>
      <c r="J25" s="206"/>
      <c r="K25" s="206"/>
      <c r="L25" s="206"/>
      <c r="M25" s="206"/>
      <c r="N25" s="206"/>
      <c r="O25" s="206"/>
      <c r="P25" s="206"/>
      <c r="Q25" s="206"/>
      <c r="R25" s="206"/>
      <c r="S25" s="206"/>
      <c r="T25" s="206"/>
      <c r="U25" s="206"/>
      <c r="V25" s="290"/>
      <c r="W25" s="290"/>
      <c r="X25" s="290"/>
      <c r="Y25" s="290"/>
      <c r="Z25" s="285"/>
    </row>
    <row r="26" spans="2:32" s="217" customFormat="1" ht="20.25" customHeight="1" x14ac:dyDescent="0.3">
      <c r="B26" s="291">
        <v>1</v>
      </c>
      <c r="C26" s="218"/>
      <c r="D26" s="218"/>
      <c r="E26" s="218"/>
      <c r="F26" s="218"/>
      <c r="G26" s="218"/>
      <c r="H26" s="218"/>
      <c r="I26" s="218"/>
      <c r="J26" s="218"/>
      <c r="K26" s="218"/>
      <c r="L26" s="218"/>
      <c r="M26" s="218"/>
      <c r="N26" s="218"/>
      <c r="O26" s="218"/>
      <c r="P26" s="218"/>
      <c r="Q26" s="218"/>
      <c r="R26" s="218"/>
      <c r="S26" s="218"/>
      <c r="T26" s="218"/>
      <c r="U26" s="219"/>
      <c r="V26" s="287"/>
      <c r="W26" s="287"/>
      <c r="X26" s="287"/>
      <c r="Y26" s="287"/>
      <c r="Z26" s="285"/>
    </row>
    <row r="27" spans="2:32" s="217" customFormat="1" ht="20.25" customHeight="1" x14ac:dyDescent="0.3">
      <c r="B27" s="508" t="s">
        <v>176</v>
      </c>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10"/>
    </row>
    <row r="28" spans="2:32" s="217" customFormat="1" ht="20.25" customHeight="1" x14ac:dyDescent="0.3">
      <c r="B28" s="508"/>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10"/>
    </row>
    <row r="29" spans="2:32" s="217" customFormat="1" ht="20.25" customHeight="1" x14ac:dyDescent="0.3">
      <c r="B29" s="292"/>
      <c r="C29" s="293"/>
      <c r="D29" s="290"/>
      <c r="E29" s="290"/>
      <c r="F29" s="290"/>
      <c r="G29" s="290"/>
      <c r="H29" s="290"/>
      <c r="I29" s="290"/>
      <c r="J29" s="290"/>
      <c r="K29" s="290"/>
      <c r="L29" s="290"/>
      <c r="M29" s="290"/>
      <c r="N29" s="290"/>
      <c r="O29" s="290"/>
      <c r="P29" s="290"/>
      <c r="Q29" s="290"/>
      <c r="R29" s="290"/>
      <c r="S29" s="290"/>
      <c r="T29" s="290"/>
      <c r="U29" s="290"/>
      <c r="V29" s="290"/>
      <c r="W29" s="290"/>
      <c r="X29" s="290"/>
      <c r="Y29" s="290"/>
      <c r="Z29" s="285"/>
    </row>
    <row r="30" spans="2:32" s="217" customFormat="1" ht="20.25" customHeight="1" x14ac:dyDescent="0.3">
      <c r="B30" s="292"/>
      <c r="C30" s="290"/>
      <c r="D30" s="228"/>
      <c r="E30" s="506" t="s">
        <v>139</v>
      </c>
      <c r="F30" s="507"/>
      <c r="G30" s="507"/>
      <c r="H30" s="507"/>
      <c r="I30" s="507"/>
      <c r="J30" s="507"/>
      <c r="K30" s="507"/>
      <c r="L30" s="505" t="s">
        <v>140</v>
      </c>
      <c r="M30" s="505"/>
      <c r="N30" s="505"/>
      <c r="O30" s="505"/>
      <c r="P30" s="505"/>
      <c r="Q30" s="505"/>
      <c r="R30" s="505"/>
      <c r="S30" s="505" t="s">
        <v>141</v>
      </c>
      <c r="T30" s="505"/>
      <c r="U30" s="505"/>
      <c r="V30" s="505"/>
      <c r="W30" s="505"/>
      <c r="X30" s="505"/>
      <c r="Y30" s="505"/>
      <c r="Z30" s="285"/>
    </row>
    <row r="31" spans="2:32" s="217" customFormat="1" ht="20.25" customHeight="1" x14ac:dyDescent="0.3">
      <c r="B31" s="292"/>
      <c r="C31" s="290"/>
      <c r="D31" s="228"/>
      <c r="E31" s="294" t="s">
        <v>142</v>
      </c>
      <c r="F31" s="294" t="s">
        <v>143</v>
      </c>
      <c r="G31" s="294" t="s">
        <v>144</v>
      </c>
      <c r="H31" s="294" t="s">
        <v>145</v>
      </c>
      <c r="I31" s="294" t="s">
        <v>146</v>
      </c>
      <c r="J31" s="295" t="s">
        <v>147</v>
      </c>
      <c r="K31" s="295" t="s">
        <v>148</v>
      </c>
      <c r="L31" s="294" t="s">
        <v>142</v>
      </c>
      <c r="M31" s="294" t="s">
        <v>143</v>
      </c>
      <c r="N31" s="294" t="s">
        <v>144</v>
      </c>
      <c r="O31" s="294" t="s">
        <v>145</v>
      </c>
      <c r="P31" s="294" t="s">
        <v>146</v>
      </c>
      <c r="Q31" s="295" t="s">
        <v>147</v>
      </c>
      <c r="R31" s="295" t="s">
        <v>148</v>
      </c>
      <c r="S31" s="294" t="s">
        <v>142</v>
      </c>
      <c r="T31" s="294" t="s">
        <v>143</v>
      </c>
      <c r="U31" s="294" t="s">
        <v>144</v>
      </c>
      <c r="V31" s="294" t="s">
        <v>145</v>
      </c>
      <c r="W31" s="294" t="s">
        <v>146</v>
      </c>
      <c r="X31" s="295" t="s">
        <v>147</v>
      </c>
      <c r="Y31" s="295" t="s">
        <v>148</v>
      </c>
      <c r="Z31" s="285"/>
    </row>
    <row r="32" spans="2:32" s="217" customFormat="1" ht="20.25" customHeight="1" x14ac:dyDescent="0.3">
      <c r="B32" s="292"/>
      <c r="C32" s="290"/>
      <c r="D32" s="296" t="s">
        <v>149</v>
      </c>
      <c r="E32" s="297">
        <v>0.28402777777777777</v>
      </c>
      <c r="F32" s="297">
        <v>0.28402777777777777</v>
      </c>
      <c r="G32" s="297">
        <v>0.28402777777777777</v>
      </c>
      <c r="H32" s="297">
        <v>0.28402777777777777</v>
      </c>
      <c r="I32" s="297">
        <v>0.28402777777777777</v>
      </c>
      <c r="J32" s="298"/>
      <c r="K32" s="298"/>
      <c r="L32" s="297">
        <v>0.28402777777777777</v>
      </c>
      <c r="M32" s="297">
        <v>0.28402777777777777</v>
      </c>
      <c r="N32" s="297">
        <v>0.28402777777777777</v>
      </c>
      <c r="O32" s="297">
        <v>0.28402777777777777</v>
      </c>
      <c r="P32" s="297">
        <v>0.28402777777777777</v>
      </c>
      <c r="Q32" s="298"/>
      <c r="R32" s="298"/>
      <c r="S32" s="297">
        <v>0.28402777777777777</v>
      </c>
      <c r="T32" s="297">
        <v>0.28402777777777777</v>
      </c>
      <c r="U32" s="297">
        <v>0.28402777777777777</v>
      </c>
      <c r="V32" s="297">
        <v>0.28402777777777777</v>
      </c>
      <c r="W32" s="297">
        <v>0.28402777777777777</v>
      </c>
      <c r="X32" s="298"/>
      <c r="Y32" s="298"/>
      <c r="Z32" s="285"/>
    </row>
    <row r="33" spans="1:79" ht="20.25" customHeight="1" x14ac:dyDescent="0.3">
      <c r="A33" s="217"/>
      <c r="B33" s="292"/>
      <c r="C33" s="290"/>
      <c r="D33" s="296" t="s">
        <v>172</v>
      </c>
      <c r="E33" s="297">
        <v>0.35555555555555557</v>
      </c>
      <c r="F33" s="297">
        <v>0.35555555555555557</v>
      </c>
      <c r="G33" s="297">
        <v>0.35555555555555557</v>
      </c>
      <c r="H33" s="297"/>
      <c r="I33" s="297"/>
      <c r="J33" s="298"/>
      <c r="K33" s="298"/>
      <c r="L33" s="297"/>
      <c r="M33" s="297">
        <v>0.35555555555555557</v>
      </c>
      <c r="N33" s="297">
        <v>0.35555555555555557</v>
      </c>
      <c r="O33" s="297">
        <v>0.35555555555555557</v>
      </c>
      <c r="P33" s="297"/>
      <c r="Q33" s="298"/>
      <c r="R33" s="298"/>
      <c r="S33" s="297">
        <v>0.35555555555555557</v>
      </c>
      <c r="T33" s="297">
        <v>0.35555555555555557</v>
      </c>
      <c r="U33" s="297">
        <v>0.35555555555555557</v>
      </c>
      <c r="V33" s="297">
        <v>0.35555555555555557</v>
      </c>
      <c r="W33" s="297"/>
      <c r="X33" s="298"/>
      <c r="Y33" s="298"/>
      <c r="Z33" s="285"/>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row>
    <row r="34" spans="1:79" ht="20.25" customHeight="1" x14ac:dyDescent="0.3">
      <c r="A34" s="217"/>
      <c r="B34" s="292"/>
      <c r="C34" s="290"/>
      <c r="D34" s="296" t="s">
        <v>2</v>
      </c>
      <c r="E34" s="297"/>
      <c r="F34" s="299"/>
      <c r="G34" s="299"/>
      <c r="H34" s="299">
        <v>0.28402777777777777</v>
      </c>
      <c r="I34" s="299" t="s">
        <v>174</v>
      </c>
      <c r="J34" s="298"/>
      <c r="K34" s="298"/>
      <c r="L34" s="299">
        <v>0.28402777777777777</v>
      </c>
      <c r="M34" s="299"/>
      <c r="N34" s="299"/>
      <c r="O34" s="297"/>
      <c r="P34" s="297"/>
      <c r="Q34" s="298"/>
      <c r="R34" s="298"/>
      <c r="S34" s="297"/>
      <c r="T34" s="297"/>
      <c r="U34" s="297"/>
      <c r="V34" s="297"/>
      <c r="W34" s="297"/>
      <c r="X34" s="298"/>
      <c r="Y34" s="298"/>
      <c r="Z34" s="285"/>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row>
    <row r="35" spans="1:79" ht="20.25" customHeight="1" x14ac:dyDescent="0.3">
      <c r="A35" s="217"/>
      <c r="B35" s="292"/>
      <c r="C35" s="290"/>
      <c r="D35" s="300"/>
      <c r="E35" s="301"/>
      <c r="F35" s="301"/>
      <c r="G35" s="301"/>
      <c r="H35" s="301"/>
      <c r="I35" s="301"/>
      <c r="J35" s="301"/>
      <c r="K35" s="301"/>
      <c r="L35" s="301"/>
      <c r="M35" s="301"/>
      <c r="N35" s="301"/>
      <c r="O35" s="301"/>
      <c r="P35" s="301"/>
      <c r="Q35" s="301"/>
      <c r="R35" s="301"/>
      <c r="S35" s="301"/>
      <c r="T35" s="301"/>
      <c r="U35" s="301"/>
      <c r="V35" s="301"/>
      <c r="W35" s="301"/>
      <c r="X35" s="301"/>
      <c r="Y35" s="301"/>
      <c r="Z35" s="285"/>
      <c r="AA35" s="217"/>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row>
    <row r="36" spans="1:79" ht="20.25" customHeight="1" x14ac:dyDescent="0.3">
      <c r="A36" s="217"/>
      <c r="B36" s="302" t="s">
        <v>173</v>
      </c>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85"/>
      <c r="AA36" s="217"/>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row>
    <row r="37" spans="1:79" ht="20.25" customHeight="1" x14ac:dyDescent="0.3">
      <c r="A37" s="217"/>
      <c r="B37" s="286"/>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8"/>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row>
    <row r="38" spans="1:79" ht="20.25" customHeight="1" x14ac:dyDescent="0.3">
      <c r="A38" s="217"/>
      <c r="B38" s="291">
        <v>2</v>
      </c>
      <c r="C38" s="218"/>
      <c r="D38" s="218"/>
      <c r="E38" s="218"/>
      <c r="F38" s="218"/>
      <c r="G38" s="218"/>
      <c r="H38" s="218"/>
      <c r="I38" s="218"/>
      <c r="J38" s="218"/>
      <c r="K38" s="218"/>
      <c r="L38" s="218"/>
      <c r="M38" s="218"/>
      <c r="N38" s="218"/>
      <c r="O38" s="218"/>
      <c r="P38" s="218"/>
      <c r="Q38" s="218"/>
      <c r="R38" s="218"/>
      <c r="S38" s="218"/>
      <c r="T38" s="218"/>
      <c r="U38" s="219"/>
      <c r="V38" s="287"/>
      <c r="W38" s="287"/>
      <c r="X38" s="287"/>
      <c r="Y38" s="287"/>
      <c r="Z38" s="285"/>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c r="BU38" s="217"/>
      <c r="BV38" s="217"/>
      <c r="BW38" s="217"/>
      <c r="BX38" s="217"/>
      <c r="BY38" s="217"/>
      <c r="BZ38" s="217"/>
      <c r="CA38" s="217"/>
    </row>
    <row r="39" spans="1:79" ht="20.25" customHeight="1" x14ac:dyDescent="0.3">
      <c r="A39" s="217"/>
      <c r="B39" s="508" t="s">
        <v>175</v>
      </c>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10"/>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row>
    <row r="40" spans="1:79" ht="20.25" customHeight="1" x14ac:dyDescent="0.3">
      <c r="A40" s="217"/>
      <c r="B40" s="508"/>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10"/>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row>
    <row r="41" spans="1:79" ht="20.25" customHeight="1" x14ac:dyDescent="0.3">
      <c r="A41" s="217"/>
      <c r="B41" s="292"/>
      <c r="C41" s="290"/>
      <c r="D41" s="228"/>
      <c r="E41" s="506" t="s">
        <v>139</v>
      </c>
      <c r="F41" s="507"/>
      <c r="G41" s="507"/>
      <c r="H41" s="507"/>
      <c r="I41" s="507"/>
      <c r="J41" s="507"/>
      <c r="K41" s="507"/>
      <c r="L41" s="505" t="s">
        <v>140</v>
      </c>
      <c r="M41" s="505"/>
      <c r="N41" s="505"/>
      <c r="O41" s="505"/>
      <c r="P41" s="505"/>
      <c r="Q41" s="505"/>
      <c r="R41" s="505"/>
      <c r="S41" s="505" t="s">
        <v>141</v>
      </c>
      <c r="T41" s="505"/>
      <c r="U41" s="505"/>
      <c r="V41" s="505"/>
      <c r="W41" s="505"/>
      <c r="X41" s="505"/>
      <c r="Y41" s="505"/>
      <c r="Z41" s="285"/>
      <c r="AA41" s="217"/>
      <c r="AB41" s="500" t="s">
        <v>425</v>
      </c>
      <c r="AC41" s="500"/>
      <c r="AD41" s="500"/>
      <c r="AE41" s="500"/>
      <c r="AF41" s="500"/>
      <c r="AG41" s="500"/>
      <c r="AH41" s="500"/>
      <c r="AI41" s="500"/>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c r="BU41" s="217"/>
      <c r="BV41" s="217"/>
      <c r="BW41" s="217"/>
      <c r="BX41" s="217"/>
      <c r="BY41" s="217"/>
      <c r="BZ41" s="217"/>
      <c r="CA41" s="217"/>
    </row>
    <row r="42" spans="1:79" ht="20.25" customHeight="1" x14ac:dyDescent="0.3">
      <c r="A42" s="217"/>
      <c r="B42" s="292"/>
      <c r="C42" s="290"/>
      <c r="D42" s="228"/>
      <c r="E42" s="294" t="s">
        <v>142</v>
      </c>
      <c r="F42" s="294" t="s">
        <v>143</v>
      </c>
      <c r="G42" s="294" t="s">
        <v>144</v>
      </c>
      <c r="H42" s="294" t="s">
        <v>145</v>
      </c>
      <c r="I42" s="294" t="s">
        <v>146</v>
      </c>
      <c r="J42" s="295" t="s">
        <v>147</v>
      </c>
      <c r="K42" s="295" t="s">
        <v>148</v>
      </c>
      <c r="L42" s="294" t="s">
        <v>142</v>
      </c>
      <c r="M42" s="294" t="s">
        <v>143</v>
      </c>
      <c r="N42" s="294" t="s">
        <v>144</v>
      </c>
      <c r="O42" s="294" t="s">
        <v>145</v>
      </c>
      <c r="P42" s="294" t="s">
        <v>146</v>
      </c>
      <c r="Q42" s="295" t="s">
        <v>147</v>
      </c>
      <c r="R42" s="295" t="s">
        <v>148</v>
      </c>
      <c r="S42" s="294" t="s">
        <v>142</v>
      </c>
      <c r="T42" s="294" t="s">
        <v>143</v>
      </c>
      <c r="U42" s="294" t="s">
        <v>144</v>
      </c>
      <c r="V42" s="294" t="s">
        <v>145</v>
      </c>
      <c r="W42" s="294" t="s">
        <v>146</v>
      </c>
      <c r="X42" s="295" t="s">
        <v>147</v>
      </c>
      <c r="Y42" s="295" t="s">
        <v>148</v>
      </c>
      <c r="Z42" s="285"/>
      <c r="AA42" s="217"/>
      <c r="AB42" s="500"/>
      <c r="AC42" s="500"/>
      <c r="AD42" s="500"/>
      <c r="AE42" s="500"/>
      <c r="AF42" s="500"/>
      <c r="AG42" s="500"/>
      <c r="AH42" s="500"/>
      <c r="AI42" s="500"/>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row>
    <row r="43" spans="1:79" ht="20.25" customHeight="1" x14ac:dyDescent="0.3">
      <c r="A43" s="217"/>
      <c r="B43" s="292"/>
      <c r="C43" s="290"/>
      <c r="D43" s="296" t="s">
        <v>149</v>
      </c>
      <c r="E43" s="297">
        <v>0.28402777777777777</v>
      </c>
      <c r="F43" s="297">
        <v>0.28402777777777777</v>
      </c>
      <c r="G43" s="297">
        <v>0.28402777777777777</v>
      </c>
      <c r="H43" s="297">
        <v>0.28402777777777777</v>
      </c>
      <c r="I43" s="297">
        <v>0.28402777777777777</v>
      </c>
      <c r="J43" s="298"/>
      <c r="K43" s="298"/>
      <c r="L43" s="297">
        <v>0.28402777777777777</v>
      </c>
      <c r="M43" s="297">
        <v>0.28402777777777777</v>
      </c>
      <c r="N43" s="297">
        <v>0.28402777777777777</v>
      </c>
      <c r="O43" s="297">
        <v>0.28402777777777777</v>
      </c>
      <c r="P43" s="297">
        <v>0.28402777777777777</v>
      </c>
      <c r="Q43" s="298"/>
      <c r="R43" s="298"/>
      <c r="S43" s="297">
        <v>0.28402777777777777</v>
      </c>
      <c r="T43" s="297">
        <v>0.28402777777777777</v>
      </c>
      <c r="U43" s="297">
        <v>0.28402777777777777</v>
      </c>
      <c r="V43" s="297">
        <v>0.28402777777777777</v>
      </c>
      <c r="W43" s="297">
        <v>0.28402777777777777</v>
      </c>
      <c r="X43" s="298"/>
      <c r="Y43" s="298"/>
      <c r="Z43" s="285"/>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row>
    <row r="44" spans="1:79" ht="20.25" customHeight="1" x14ac:dyDescent="0.3">
      <c r="A44" s="217"/>
      <c r="B44" s="292"/>
      <c r="C44" s="290"/>
      <c r="D44" s="296" t="s">
        <v>172</v>
      </c>
      <c r="E44" s="297">
        <v>0.35555555555555557</v>
      </c>
      <c r="F44" s="297">
        <v>0.35555555555555557</v>
      </c>
      <c r="G44" s="297">
        <v>0.35555555555555557</v>
      </c>
      <c r="H44" s="297">
        <v>0.35555555555555557</v>
      </c>
      <c r="I44" s="297"/>
      <c r="J44" s="298"/>
      <c r="K44" s="298"/>
      <c r="L44" s="297"/>
      <c r="M44" s="297"/>
      <c r="N44" s="297"/>
      <c r="O44" s="297"/>
      <c r="P44" s="297"/>
      <c r="Q44" s="298"/>
      <c r="R44" s="298"/>
      <c r="S44" s="297">
        <v>0.35555555555555557</v>
      </c>
      <c r="T44" s="297">
        <v>0.35555555555555557</v>
      </c>
      <c r="U44" s="297">
        <v>0.35555555555555557</v>
      </c>
      <c r="V44" s="297">
        <v>0.35555555555555557</v>
      </c>
      <c r="W44" s="297"/>
      <c r="X44" s="298"/>
      <c r="Y44" s="298"/>
      <c r="Z44" s="285"/>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row>
    <row r="45" spans="1:79" ht="20.25" customHeight="1" x14ac:dyDescent="0.3">
      <c r="A45" s="217"/>
      <c r="B45" s="292"/>
      <c r="C45" s="290"/>
      <c r="D45" s="296" t="s">
        <v>2</v>
      </c>
      <c r="E45" s="297"/>
      <c r="F45" s="299"/>
      <c r="G45" s="299"/>
      <c r="H45" s="299"/>
      <c r="I45" s="299"/>
      <c r="J45" s="298"/>
      <c r="K45" s="298"/>
      <c r="L45" s="299">
        <v>0.28402777777777777</v>
      </c>
      <c r="M45" s="299">
        <v>0.28402777777777777</v>
      </c>
      <c r="N45" s="299">
        <v>0.28402777777777777</v>
      </c>
      <c r="O45" s="299">
        <v>0.28402777777777777</v>
      </c>
      <c r="P45" s="299">
        <v>0.28402777777777777</v>
      </c>
      <c r="Q45" s="298"/>
      <c r="R45" s="298"/>
      <c r="S45" s="297"/>
      <c r="T45" s="297"/>
      <c r="U45" s="297"/>
      <c r="V45" s="297"/>
      <c r="W45" s="297"/>
      <c r="X45" s="298"/>
      <c r="Y45" s="298"/>
      <c r="Z45" s="285"/>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row>
    <row r="46" spans="1:79" ht="20.25" customHeight="1" x14ac:dyDescent="0.3">
      <c r="A46" s="217"/>
      <c r="B46" s="292"/>
      <c r="C46" s="290"/>
      <c r="D46" s="300"/>
      <c r="E46" s="301"/>
      <c r="F46" s="301"/>
      <c r="G46" s="301"/>
      <c r="H46" s="301"/>
      <c r="I46" s="301"/>
      <c r="J46" s="301"/>
      <c r="K46" s="301"/>
      <c r="L46" s="301"/>
      <c r="M46" s="301"/>
      <c r="N46" s="301"/>
      <c r="O46" s="301"/>
      <c r="P46" s="301"/>
      <c r="Q46" s="301"/>
      <c r="R46" s="301"/>
      <c r="S46" s="301"/>
      <c r="T46" s="301"/>
      <c r="U46" s="301"/>
      <c r="V46" s="301"/>
      <c r="W46" s="301"/>
      <c r="X46" s="301"/>
      <c r="Y46" s="301"/>
      <c r="Z46" s="285"/>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c r="BR46" s="217"/>
      <c r="BS46" s="217"/>
      <c r="BT46" s="217"/>
      <c r="BU46" s="217"/>
      <c r="BV46" s="217"/>
      <c r="BW46" s="217"/>
      <c r="BX46" s="217"/>
      <c r="BY46" s="217"/>
      <c r="BZ46" s="217"/>
      <c r="CA46" s="217"/>
    </row>
    <row r="47" spans="1:79" s="116" customFormat="1" ht="20.25" customHeight="1" x14ac:dyDescent="0.3">
      <c r="A47" s="217"/>
      <c r="B47" s="291"/>
      <c r="C47" s="303" t="s">
        <v>255</v>
      </c>
      <c r="D47" s="205"/>
      <c r="E47" s="205"/>
      <c r="F47" s="205"/>
      <c r="G47" s="205"/>
      <c r="H47" s="205"/>
      <c r="I47" s="205"/>
      <c r="J47" s="205"/>
      <c r="K47" s="205"/>
      <c r="L47" s="205"/>
      <c r="M47" s="205"/>
      <c r="N47" s="205"/>
      <c r="O47" s="205"/>
      <c r="P47" s="205"/>
      <c r="Q47" s="205"/>
      <c r="R47" s="205"/>
      <c r="S47" s="205"/>
      <c r="T47" s="205"/>
      <c r="U47" s="205"/>
      <c r="V47" s="205"/>
      <c r="W47" s="205"/>
      <c r="X47" s="205"/>
      <c r="Y47" s="205"/>
      <c r="Z47" s="304"/>
    </row>
    <row r="48" spans="1:79" s="116" customFormat="1" ht="20.25" customHeight="1" x14ac:dyDescent="0.3">
      <c r="A48" s="217"/>
      <c r="B48" s="305"/>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306"/>
    </row>
    <row r="49" spans="1:79" s="116" customFormat="1" ht="20.25" customHeight="1" x14ac:dyDescent="0.3">
      <c r="A49" s="217"/>
    </row>
    <row r="50" spans="1:79" s="116" customFormat="1" ht="20.25" customHeight="1" x14ac:dyDescent="0.3">
      <c r="A50" s="217"/>
    </row>
    <row r="51" spans="1:79" s="116" customFormat="1" ht="20.25" customHeight="1" x14ac:dyDescent="0.3">
      <c r="A51" s="217"/>
    </row>
    <row r="52" spans="1:79" s="116" customFormat="1" ht="20.25" customHeight="1" x14ac:dyDescent="0.3">
      <c r="A52" s="217"/>
    </row>
    <row r="53" spans="1:79" s="116" customFormat="1" ht="15.75" customHeight="1" x14ac:dyDescent="0.3">
      <c r="A53" s="217"/>
    </row>
    <row r="54" spans="1:79" ht="20.25" customHeight="1" x14ac:dyDescent="0.3">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row>
    <row r="55" spans="1:79" ht="20.25" customHeight="1" x14ac:dyDescent="0.3">
      <c r="A55" s="217"/>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X55" s="217"/>
      <c r="BY55" s="217"/>
      <c r="BZ55" s="217"/>
      <c r="CA55" s="217"/>
    </row>
    <row r="56" spans="1:79" ht="20.25" customHeight="1" x14ac:dyDescent="0.3">
      <c r="A56" s="217"/>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row>
    <row r="57" spans="1:79" ht="20.25" customHeight="1" x14ac:dyDescent="0.3">
      <c r="A57" s="217"/>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row>
    <row r="58" spans="1:79" x14ac:dyDescent="0.3">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row>
    <row r="59" spans="1:79" x14ac:dyDescent="0.3">
      <c r="A59" s="217"/>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row>
    <row r="60" spans="1:79" x14ac:dyDescent="0.3">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row>
    <row r="61" spans="1:79" x14ac:dyDescent="0.3">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row>
    <row r="62" spans="1:79" x14ac:dyDescent="0.3">
      <c r="A62" s="217"/>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row>
    <row r="63" spans="1:79" x14ac:dyDescent="0.3">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row>
    <row r="64" spans="1:79" x14ac:dyDescent="0.3">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row>
    <row r="65" s="217" customFormat="1" x14ac:dyDescent="0.3"/>
    <row r="66" s="217" customFormat="1" x14ac:dyDescent="0.3"/>
    <row r="67" s="217" customFormat="1" x14ac:dyDescent="0.3"/>
    <row r="68" s="217" customFormat="1" x14ac:dyDescent="0.3"/>
    <row r="69" s="217" customFormat="1" x14ac:dyDescent="0.3"/>
    <row r="70" s="217" customFormat="1" x14ac:dyDescent="0.3"/>
    <row r="71" s="217" customFormat="1" x14ac:dyDescent="0.3"/>
    <row r="72" s="217" customFormat="1" x14ac:dyDescent="0.3"/>
    <row r="73" s="217" customFormat="1" x14ac:dyDescent="0.3"/>
    <row r="74" s="217" customFormat="1" x14ac:dyDescent="0.3"/>
    <row r="75" s="217" customFormat="1" x14ac:dyDescent="0.3"/>
    <row r="76" s="217" customFormat="1" x14ac:dyDescent="0.3"/>
    <row r="77" s="217" customFormat="1" x14ac:dyDescent="0.3"/>
    <row r="78" s="217" customFormat="1" x14ac:dyDescent="0.3"/>
    <row r="79" s="217" customFormat="1" x14ac:dyDescent="0.3"/>
    <row r="80" s="217" customFormat="1" x14ac:dyDescent="0.3"/>
    <row r="81" s="217" customFormat="1" x14ac:dyDescent="0.3"/>
    <row r="82" s="217" customFormat="1" x14ac:dyDescent="0.3"/>
    <row r="83" s="217" customFormat="1" x14ac:dyDescent="0.3"/>
    <row r="84" s="217" customFormat="1" x14ac:dyDescent="0.3"/>
    <row r="85" s="217" customFormat="1" x14ac:dyDescent="0.3"/>
    <row r="86" s="217" customFormat="1" x14ac:dyDescent="0.3"/>
    <row r="87" s="217" customFormat="1" x14ac:dyDescent="0.3"/>
    <row r="88" s="217" customFormat="1" x14ac:dyDescent="0.3"/>
    <row r="89" s="217" customFormat="1" x14ac:dyDescent="0.3"/>
    <row r="90" s="217" customFormat="1" x14ac:dyDescent="0.3"/>
    <row r="91" s="217" customFormat="1" x14ac:dyDescent="0.3"/>
    <row r="92" s="217" customFormat="1" x14ac:dyDescent="0.3"/>
    <row r="93" s="217" customFormat="1" x14ac:dyDescent="0.3"/>
    <row r="94" s="217" customFormat="1" x14ac:dyDescent="0.3"/>
    <row r="95" s="217" customFormat="1" x14ac:dyDescent="0.3"/>
    <row r="96" s="217" customFormat="1" x14ac:dyDescent="0.3"/>
    <row r="97" s="217" customFormat="1" x14ac:dyDescent="0.3"/>
    <row r="98" s="217" customFormat="1" x14ac:dyDescent="0.3"/>
    <row r="99" s="217" customFormat="1" x14ac:dyDescent="0.3"/>
    <row r="100" s="217" customFormat="1" x14ac:dyDescent="0.3"/>
    <row r="101" s="217" customFormat="1" x14ac:dyDescent="0.3"/>
    <row r="102" s="217" customFormat="1" x14ac:dyDescent="0.3"/>
    <row r="103" s="217" customFormat="1" x14ac:dyDescent="0.3"/>
    <row r="104" s="217" customFormat="1" x14ac:dyDescent="0.3"/>
    <row r="105" s="217" customFormat="1" x14ac:dyDescent="0.3"/>
    <row r="106" s="217" customFormat="1" x14ac:dyDescent="0.3"/>
    <row r="107" s="217" customFormat="1" x14ac:dyDescent="0.3"/>
    <row r="108" s="217" customFormat="1" x14ac:dyDescent="0.3"/>
    <row r="109" s="217" customFormat="1" x14ac:dyDescent="0.3"/>
    <row r="110" s="217" customFormat="1" x14ac:dyDescent="0.3"/>
    <row r="111" s="217" customFormat="1" x14ac:dyDescent="0.3"/>
    <row r="112" s="217" customFormat="1" x14ac:dyDescent="0.3"/>
    <row r="113" spans="1:79" x14ac:dyDescent="0.3">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row>
    <row r="114" spans="1:79" x14ac:dyDescent="0.3">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row>
    <row r="115" spans="1:79" x14ac:dyDescent="0.3">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row>
    <row r="116" spans="1:79" x14ac:dyDescent="0.3">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row>
    <row r="117" spans="1:79" x14ac:dyDescent="0.3">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row>
    <row r="118" spans="1:79" x14ac:dyDescent="0.3">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row>
    <row r="119" spans="1:79" x14ac:dyDescent="0.3">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row>
    <row r="120" spans="1:79" x14ac:dyDescent="0.3">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row>
    <row r="121" spans="1:79" x14ac:dyDescent="0.3">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row>
    <row r="122" spans="1:79" x14ac:dyDescent="0.3">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row>
    <row r="123" spans="1:79" x14ac:dyDescent="0.3">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c r="BM123" s="217"/>
      <c r="BN123" s="217"/>
      <c r="BO123" s="217"/>
      <c r="BP123" s="217"/>
      <c r="BQ123" s="217"/>
      <c r="BR123" s="217"/>
      <c r="BS123" s="217"/>
      <c r="BT123" s="217"/>
      <c r="BU123" s="217"/>
      <c r="BV123" s="217"/>
      <c r="BW123" s="217"/>
      <c r="BX123" s="217"/>
      <c r="BY123" s="217"/>
      <c r="BZ123" s="217"/>
      <c r="CA123" s="217"/>
    </row>
    <row r="124" spans="1:79" x14ac:dyDescent="0.3">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c r="BM124" s="217"/>
      <c r="BN124" s="217"/>
      <c r="BO124" s="217"/>
      <c r="BP124" s="217"/>
      <c r="BQ124" s="217"/>
      <c r="BR124" s="217"/>
      <c r="BS124" s="217"/>
      <c r="BT124" s="217"/>
      <c r="BU124" s="217"/>
      <c r="BV124" s="217"/>
      <c r="BW124" s="217"/>
      <c r="BX124" s="217"/>
      <c r="BY124" s="217"/>
      <c r="BZ124" s="217"/>
      <c r="CA124" s="217"/>
    </row>
    <row r="125" spans="1:79" x14ac:dyDescent="0.3">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c r="BM125" s="217"/>
      <c r="BN125" s="217"/>
      <c r="BO125" s="217"/>
      <c r="BP125" s="217"/>
      <c r="BQ125" s="217"/>
      <c r="BR125" s="217"/>
      <c r="BS125" s="217"/>
      <c r="BT125" s="217"/>
      <c r="BU125" s="217"/>
      <c r="BV125" s="217"/>
      <c r="BW125" s="217"/>
      <c r="BX125" s="217"/>
      <c r="BY125" s="217"/>
      <c r="BZ125" s="217"/>
      <c r="CA125" s="217"/>
    </row>
    <row r="126" spans="1:79" x14ac:dyDescent="0.3">
      <c r="A126" s="217"/>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c r="BM126" s="217"/>
      <c r="BN126" s="217"/>
      <c r="BO126" s="217"/>
      <c r="BP126" s="217"/>
      <c r="BQ126" s="217"/>
      <c r="BR126" s="217"/>
      <c r="BS126" s="217"/>
      <c r="BT126" s="217"/>
      <c r="BU126" s="217"/>
      <c r="BV126" s="217"/>
      <c r="BW126" s="217"/>
      <c r="BX126" s="217"/>
      <c r="BY126" s="217"/>
      <c r="BZ126" s="217"/>
      <c r="CA126" s="217"/>
    </row>
    <row r="127" spans="1:79" x14ac:dyDescent="0.3">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c r="BM127" s="217"/>
      <c r="BN127" s="217"/>
      <c r="BO127" s="217"/>
      <c r="BP127" s="217"/>
      <c r="BQ127" s="217"/>
      <c r="BR127" s="217"/>
      <c r="BS127" s="217"/>
      <c r="BT127" s="217"/>
      <c r="BU127" s="217"/>
      <c r="BV127" s="217"/>
      <c r="BW127" s="217"/>
      <c r="BX127" s="217"/>
      <c r="BY127" s="217"/>
      <c r="BZ127" s="217"/>
      <c r="CA127" s="217"/>
    </row>
    <row r="128" spans="1:79" x14ac:dyDescent="0.3">
      <c r="A128" s="217"/>
    </row>
    <row r="129" spans="1:79" x14ac:dyDescent="0.3">
      <c r="A129" s="217"/>
    </row>
    <row r="130" spans="1:79" x14ac:dyDescent="0.3">
      <c r="A130" s="217"/>
    </row>
    <row r="131" spans="1:79" x14ac:dyDescent="0.3">
      <c r="A131" s="217"/>
    </row>
    <row r="132" spans="1:79" x14ac:dyDescent="0.3">
      <c r="A132" s="217"/>
    </row>
    <row r="133" spans="1:79" x14ac:dyDescent="0.3">
      <c r="A133" s="217"/>
    </row>
    <row r="134" spans="1:79" x14ac:dyDescent="0.3">
      <c r="A134" s="217"/>
    </row>
    <row r="135" spans="1:79" x14ac:dyDescent="0.3">
      <c r="A135" s="217"/>
    </row>
    <row r="136" spans="1:79" x14ac:dyDescent="0.3">
      <c r="A136" s="217"/>
    </row>
    <row r="137" spans="1:79" x14ac:dyDescent="0.3">
      <c r="A137" s="217"/>
    </row>
    <row r="138" spans="1:79" x14ac:dyDescent="0.3">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c r="BM138" s="217"/>
      <c r="BN138" s="217"/>
      <c r="BO138" s="217"/>
      <c r="BP138" s="217"/>
      <c r="BQ138" s="217"/>
      <c r="BR138" s="217"/>
      <c r="BS138" s="217"/>
      <c r="BT138" s="217"/>
      <c r="BU138" s="217"/>
      <c r="BV138" s="217"/>
      <c r="BW138" s="217"/>
      <c r="BX138" s="217"/>
      <c r="BY138" s="217"/>
      <c r="BZ138" s="217"/>
      <c r="CA138" s="217"/>
    </row>
    <row r="139" spans="1:79" x14ac:dyDescent="0.3">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c r="BM139" s="217"/>
      <c r="BN139" s="217"/>
      <c r="BO139" s="217"/>
      <c r="BP139" s="217"/>
      <c r="BQ139" s="217"/>
      <c r="BR139" s="217"/>
      <c r="BS139" s="217"/>
      <c r="BT139" s="217"/>
      <c r="BU139" s="217"/>
      <c r="BV139" s="217"/>
      <c r="BW139" s="217"/>
      <c r="BX139" s="217"/>
      <c r="BY139" s="217"/>
      <c r="BZ139" s="217"/>
      <c r="CA139" s="217"/>
    </row>
    <row r="140" spans="1:79" x14ac:dyDescent="0.3">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7"/>
    </row>
    <row r="141" spans="1:79" x14ac:dyDescent="0.3">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17"/>
      <c r="BQ141" s="217"/>
      <c r="BR141" s="217"/>
      <c r="BS141" s="217"/>
      <c r="BT141" s="217"/>
      <c r="BU141" s="217"/>
      <c r="BV141" s="217"/>
      <c r="BW141" s="217"/>
      <c r="BX141" s="217"/>
      <c r="BY141" s="217"/>
      <c r="BZ141" s="217"/>
      <c r="CA141" s="217"/>
    </row>
    <row r="142" spans="1:79" x14ac:dyDescent="0.3">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row>
    <row r="143" spans="1:79" x14ac:dyDescent="0.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row>
    <row r="144" spans="1:79" x14ac:dyDescent="0.3">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row>
    <row r="145" s="217" customFormat="1" x14ac:dyDescent="0.3"/>
    <row r="146" s="217" customFormat="1" x14ac:dyDescent="0.3"/>
    <row r="147" s="217" customFormat="1" x14ac:dyDescent="0.3"/>
    <row r="148" s="217" customFormat="1" x14ac:dyDescent="0.3"/>
    <row r="149" s="217" customFormat="1" x14ac:dyDescent="0.3"/>
    <row r="150" s="217" customFormat="1" x14ac:dyDescent="0.3"/>
    <row r="151" s="217" customFormat="1" x14ac:dyDescent="0.3"/>
    <row r="152" s="217" customFormat="1" x14ac:dyDescent="0.3"/>
    <row r="153" s="217" customFormat="1" x14ac:dyDescent="0.3"/>
    <row r="154" s="217" customFormat="1" x14ac:dyDescent="0.3"/>
    <row r="155" s="217" customFormat="1" x14ac:dyDescent="0.3"/>
    <row r="156" s="217" customFormat="1" x14ac:dyDescent="0.3"/>
    <row r="157" s="217" customFormat="1" x14ac:dyDescent="0.3"/>
    <row r="158" s="217" customFormat="1" x14ac:dyDescent="0.3"/>
    <row r="159" s="217" customFormat="1" x14ac:dyDescent="0.3"/>
    <row r="160" s="217" customFormat="1" x14ac:dyDescent="0.3"/>
    <row r="161" s="217" customFormat="1" x14ac:dyDescent="0.3"/>
    <row r="162" s="217" customFormat="1" x14ac:dyDescent="0.3"/>
    <row r="163" s="217" customFormat="1" x14ac:dyDescent="0.3"/>
    <row r="164" s="217" customFormat="1" x14ac:dyDescent="0.3"/>
    <row r="165" s="217" customFormat="1" x14ac:dyDescent="0.3"/>
    <row r="166" s="217" customFormat="1" x14ac:dyDescent="0.3"/>
    <row r="167" s="217" customFormat="1" x14ac:dyDescent="0.3"/>
    <row r="168" s="217" customFormat="1" x14ac:dyDescent="0.3"/>
    <row r="169" s="217" customFormat="1" x14ac:dyDescent="0.3"/>
    <row r="170" s="217" customFormat="1" x14ac:dyDescent="0.3"/>
    <row r="171" s="217" customFormat="1" x14ac:dyDescent="0.3"/>
    <row r="172" s="217" customFormat="1" x14ac:dyDescent="0.3"/>
    <row r="173" s="217" customFormat="1" x14ac:dyDescent="0.3"/>
    <row r="174" s="217" customFormat="1" x14ac:dyDescent="0.3"/>
    <row r="175" s="217" customFormat="1" x14ac:dyDescent="0.3"/>
    <row r="176" s="217" customFormat="1" x14ac:dyDescent="0.3"/>
    <row r="177" s="217" customFormat="1" x14ac:dyDescent="0.3"/>
    <row r="178" s="217" customFormat="1" x14ac:dyDescent="0.3"/>
    <row r="179" s="217" customFormat="1" x14ac:dyDescent="0.3"/>
    <row r="180" s="217" customFormat="1" x14ac:dyDescent="0.3"/>
    <row r="181" s="217" customFormat="1" x14ac:dyDescent="0.3"/>
    <row r="182" s="217" customFormat="1" x14ac:dyDescent="0.3"/>
    <row r="183" s="217" customFormat="1" x14ac:dyDescent="0.3"/>
    <row r="184" s="217" customFormat="1" x14ac:dyDescent="0.3"/>
    <row r="185" s="217" customFormat="1" x14ac:dyDescent="0.3"/>
    <row r="186" s="217" customFormat="1" x14ac:dyDescent="0.3"/>
    <row r="187" s="217" customFormat="1" x14ac:dyDescent="0.3"/>
    <row r="188" s="217" customFormat="1" x14ac:dyDescent="0.3"/>
    <row r="189" s="217" customFormat="1" x14ac:dyDescent="0.3"/>
    <row r="190" s="217" customFormat="1" x14ac:dyDescent="0.3"/>
    <row r="191" s="217" customFormat="1" x14ac:dyDescent="0.3"/>
    <row r="192" s="217" customFormat="1" x14ac:dyDescent="0.3"/>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row r="207" s="217" customFormat="1" x14ac:dyDescent="0.3"/>
    <row r="208" s="217" customFormat="1" x14ac:dyDescent="0.3"/>
    <row r="209" s="217" customFormat="1" x14ac:dyDescent="0.3"/>
    <row r="210" s="217" customFormat="1" x14ac:dyDescent="0.3"/>
    <row r="211" s="217" customFormat="1" x14ac:dyDescent="0.3"/>
    <row r="212" s="217" customFormat="1" x14ac:dyDescent="0.3"/>
    <row r="213" s="217" customFormat="1" x14ac:dyDescent="0.3"/>
    <row r="224" s="217" customFormat="1" x14ac:dyDescent="0.3"/>
  </sheetData>
  <sheetProtection sheet="1" objects="1" scenarios="1"/>
  <mergeCells count="17">
    <mergeCell ref="U5:Y5"/>
    <mergeCell ref="C8:Y16"/>
    <mergeCell ref="E41:K41"/>
    <mergeCell ref="L41:R41"/>
    <mergeCell ref="S41:Y41"/>
    <mergeCell ref="E20:I20"/>
    <mergeCell ref="E21:I21"/>
    <mergeCell ref="E22:I22"/>
    <mergeCell ref="E23:I23"/>
    <mergeCell ref="B27:Z28"/>
    <mergeCell ref="B39:Z40"/>
    <mergeCell ref="E30:K30"/>
    <mergeCell ref="L30:R30"/>
    <mergeCell ref="S30:Y30"/>
    <mergeCell ref="AB20:AF21"/>
    <mergeCell ref="AB41:AI42"/>
    <mergeCell ref="U6:Y6"/>
  </mergeCells>
  <pageMargins left="0.70866141732283472" right="0.70866141732283472" top="0.78740157480314965" bottom="0.78740157480314965" header="0.31496062992125984" footer="0.31496062992125984"/>
  <pageSetup paperSize="9" scale="6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pageSetUpPr fitToPage="1"/>
  </sheetPr>
  <dimension ref="A1:CC208"/>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3" width="2.09765625" style="116" customWidth="1"/>
    <col min="4" max="4" width="11" style="116"/>
    <col min="5" max="5" width="9.59765625" style="116" bestFit="1" customWidth="1"/>
    <col min="6" max="6" width="5" style="116" bestFit="1" customWidth="1"/>
    <col min="7" max="7" width="5.69921875" style="116" customWidth="1"/>
    <col min="8" max="10" width="5" style="116" bestFit="1" customWidth="1"/>
    <col min="11" max="12" width="4.796875" style="116" bestFit="1" customWidth="1"/>
    <col min="13" max="17" width="5" style="116" bestFit="1" customWidth="1"/>
    <col min="18" max="18" width="4.796875" style="116" bestFit="1" customWidth="1"/>
    <col min="19" max="19" width="5.09765625" style="116" customWidth="1"/>
    <col min="20" max="24" width="5" style="116" bestFit="1" customWidth="1"/>
    <col min="25" max="26" width="4.796875" style="116" bestFit="1" customWidth="1"/>
    <col min="27" max="27" width="2.09765625" style="116" customWidth="1"/>
    <col min="28" max="28" width="2.296875" style="116" customWidth="1"/>
    <col min="29" max="81" width="11" style="116"/>
    <col min="82" max="16384" width="10.69921875" style="217"/>
  </cols>
  <sheetData>
    <row r="1" spans="2:28" s="217" customFormat="1" ht="12.75" customHeight="1" x14ac:dyDescent="0.3"/>
    <row r="2" spans="2:28" s="217" customFormat="1" ht="12.75" customHeight="1" x14ac:dyDescent="0.3"/>
    <row r="3" spans="2:28" s="217" customFormat="1" ht="21.75" customHeight="1" x14ac:dyDescent="0.3"/>
    <row r="4" spans="2:28"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1"/>
    </row>
    <row r="5" spans="2:28" s="217" customFormat="1" ht="20.25" customHeight="1" x14ac:dyDescent="0.35">
      <c r="B5" s="192"/>
      <c r="C5" s="194"/>
      <c r="D5" s="193" t="str">
        <f>Startseite!AK20</f>
        <v>Vaterschaftsurlaub</v>
      </c>
      <c r="E5" s="194"/>
      <c r="F5" s="194"/>
      <c r="G5" s="194"/>
      <c r="H5" s="194"/>
      <c r="I5" s="194"/>
      <c r="J5" s="194"/>
      <c r="K5" s="194"/>
      <c r="L5" s="194"/>
      <c r="M5" s="194"/>
      <c r="N5" s="194"/>
      <c r="O5" s="194"/>
      <c r="P5" s="194"/>
      <c r="Q5" s="194"/>
      <c r="R5" s="195" t="s">
        <v>251</v>
      </c>
      <c r="S5" s="194"/>
      <c r="T5" s="194"/>
      <c r="U5" s="495" t="str">
        <f>VLOOKUP(D5,Grundlagen!B:E,3,FALSE)</f>
        <v>191-191bis</v>
      </c>
      <c r="V5" s="495"/>
      <c r="W5" s="495"/>
      <c r="X5" s="495"/>
      <c r="Y5" s="495"/>
      <c r="Z5" s="495"/>
      <c r="AA5" s="495"/>
      <c r="AB5" s="196"/>
    </row>
    <row r="6" spans="2:28" s="116" customFormat="1" ht="20.25" customHeight="1" x14ac:dyDescent="0.25">
      <c r="B6" s="192"/>
      <c r="C6" s="194"/>
      <c r="D6" s="194"/>
      <c r="E6" s="194"/>
      <c r="F6" s="194"/>
      <c r="G6" s="194"/>
      <c r="H6" s="194"/>
      <c r="I6" s="194"/>
      <c r="J6" s="194"/>
      <c r="K6" s="194"/>
      <c r="L6" s="194"/>
      <c r="M6" s="194"/>
      <c r="N6" s="194"/>
      <c r="O6" s="276"/>
      <c r="P6" s="276"/>
      <c r="Q6" s="276"/>
      <c r="R6" s="195" t="s">
        <v>121</v>
      </c>
      <c r="S6" s="197"/>
      <c r="T6" s="197"/>
      <c r="U6" s="504" t="str">
        <f>VLOOKUP(D5,Grundlagen!B:E,4,FALSE)</f>
        <v>Linear</v>
      </c>
      <c r="V6" s="504"/>
      <c r="W6" s="504"/>
      <c r="X6" s="504"/>
      <c r="Y6" s="504"/>
      <c r="Z6" s="504"/>
      <c r="AA6" s="504"/>
      <c r="AB6" s="277"/>
    </row>
    <row r="7" spans="2:28" s="217" customFormat="1" ht="20.25" customHeight="1" x14ac:dyDescent="0.3">
      <c r="B7" s="192"/>
      <c r="C7" s="511" t="s">
        <v>22</v>
      </c>
      <c r="D7" s="511"/>
      <c r="E7" s="511"/>
      <c r="F7" s="511"/>
      <c r="G7" s="511"/>
      <c r="H7" s="511"/>
      <c r="I7" s="511"/>
      <c r="J7" s="511"/>
      <c r="K7" s="511"/>
      <c r="L7" s="511"/>
      <c r="M7" s="511"/>
      <c r="N7" s="511"/>
      <c r="O7" s="511"/>
      <c r="P7" s="511"/>
      <c r="Q7" s="511"/>
      <c r="R7" s="511"/>
      <c r="S7" s="511"/>
      <c r="T7" s="511"/>
      <c r="U7" s="511"/>
      <c r="V7" s="511"/>
      <c r="W7" s="511"/>
      <c r="X7" s="511"/>
      <c r="Y7" s="511"/>
      <c r="Z7" s="511"/>
      <c r="AA7" s="511"/>
      <c r="AB7" s="196"/>
    </row>
    <row r="8" spans="2:28" s="217" customFormat="1" ht="20.25" customHeight="1" x14ac:dyDescent="0.3">
      <c r="B8" s="192"/>
      <c r="C8" s="512" t="str">
        <f>VLOOKUP(D5,Grundlagen!B4:E31,2,FALSE)</f>
        <v>Der rechtliche Vater hat Anspruch auf einen bezahlten Vater-schaftsurlaub von 10 Arbeitstagen. Der Anspruch entsteht mit der Geburt des Kindes und kann innert 6 Monaten wahlweise am Stück oder tagweise bezogen werden.</v>
      </c>
      <c r="D8" s="512"/>
      <c r="E8" s="512"/>
      <c r="F8" s="512"/>
      <c r="G8" s="512"/>
      <c r="H8" s="512"/>
      <c r="I8" s="512"/>
      <c r="J8" s="512"/>
      <c r="K8" s="512"/>
      <c r="L8" s="512"/>
      <c r="M8" s="512"/>
      <c r="N8" s="512"/>
      <c r="O8" s="512"/>
      <c r="P8" s="512"/>
      <c r="Q8" s="512"/>
      <c r="R8" s="512"/>
      <c r="S8" s="512"/>
      <c r="T8" s="512"/>
      <c r="U8" s="512"/>
      <c r="V8" s="512"/>
      <c r="W8" s="512"/>
      <c r="X8" s="512"/>
      <c r="Y8" s="512"/>
      <c r="Z8" s="512"/>
      <c r="AA8" s="202"/>
      <c r="AB8" s="278"/>
    </row>
    <row r="9" spans="2:28" s="217" customFormat="1" ht="20.25" customHeight="1" x14ac:dyDescent="0.3">
      <c r="B9" s="192"/>
      <c r="C9" s="512"/>
      <c r="D9" s="512"/>
      <c r="E9" s="512"/>
      <c r="F9" s="512"/>
      <c r="G9" s="512"/>
      <c r="H9" s="512"/>
      <c r="I9" s="512"/>
      <c r="J9" s="512"/>
      <c r="K9" s="512"/>
      <c r="L9" s="512"/>
      <c r="M9" s="512"/>
      <c r="N9" s="512"/>
      <c r="O9" s="512"/>
      <c r="P9" s="512"/>
      <c r="Q9" s="512"/>
      <c r="R9" s="512"/>
      <c r="S9" s="512"/>
      <c r="T9" s="512"/>
      <c r="U9" s="512"/>
      <c r="V9" s="512"/>
      <c r="W9" s="512"/>
      <c r="X9" s="512"/>
      <c r="Y9" s="512"/>
      <c r="Z9" s="512"/>
      <c r="AA9" s="202"/>
      <c r="AB9" s="278"/>
    </row>
    <row r="10" spans="2:28" s="217" customFormat="1" ht="20.25" customHeight="1" x14ac:dyDescent="0.3">
      <c r="B10" s="19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202"/>
      <c r="AB10" s="278"/>
    </row>
    <row r="11" spans="2:28" s="217" customFormat="1" ht="20.25" customHeight="1" x14ac:dyDescent="0.3">
      <c r="B11" s="192"/>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202"/>
      <c r="AB11" s="278"/>
    </row>
    <row r="12" spans="2:28" s="217" customFormat="1" ht="20.25" customHeight="1" x14ac:dyDescent="0.3">
      <c r="B12" s="192"/>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c r="AA12" s="202"/>
      <c r="AB12" s="278"/>
    </row>
    <row r="13" spans="2:28" s="217" customFormat="1" ht="20.25" customHeight="1" x14ac:dyDescent="0.3">
      <c r="B13" s="192"/>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202"/>
      <c r="AB13" s="278"/>
    </row>
    <row r="14" spans="2:28" s="217" customFormat="1" ht="20.25" customHeight="1" x14ac:dyDescent="0.3">
      <c r="B14" s="19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202"/>
      <c r="AB14" s="278"/>
    </row>
    <row r="15" spans="2:28" s="217" customFormat="1" ht="20.25" customHeight="1" x14ac:dyDescent="0.3">
      <c r="B15" s="19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202"/>
      <c r="AB15" s="278"/>
    </row>
    <row r="16" spans="2:28" s="217" customFormat="1" ht="20.25" customHeight="1" x14ac:dyDescent="0.3">
      <c r="B16" s="19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202"/>
      <c r="AB16" s="278"/>
    </row>
    <row r="17" spans="2:44" s="217" customFormat="1" ht="20.25" customHeight="1" x14ac:dyDescent="0.3">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6"/>
      <c r="AQ17" s="116"/>
      <c r="AR17" s="116"/>
    </row>
    <row r="18" spans="2:44" s="217" customFormat="1" ht="20.25" customHeight="1" x14ac:dyDescent="0.3">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44"/>
      <c r="AQ18" s="116"/>
      <c r="AR18" s="116"/>
    </row>
    <row r="19" spans="2:44" s="217" customFormat="1" ht="20.25" customHeight="1" x14ac:dyDescent="0.3">
      <c r="B19" s="192"/>
      <c r="C19" s="207"/>
      <c r="D19" s="207"/>
      <c r="E19" s="205"/>
      <c r="F19" s="513" t="s">
        <v>36</v>
      </c>
      <c r="G19" s="513"/>
      <c r="H19" s="513"/>
      <c r="I19" s="206"/>
      <c r="J19" s="206"/>
      <c r="K19" s="206" t="s">
        <v>37</v>
      </c>
      <c r="L19" s="206"/>
      <c r="M19" s="206"/>
      <c r="N19" s="206"/>
      <c r="O19" s="206"/>
      <c r="P19" s="206"/>
      <c r="Q19" s="206"/>
      <c r="R19" s="307"/>
      <c r="S19" s="307"/>
      <c r="T19" s="307"/>
      <c r="U19" s="308"/>
      <c r="V19" s="308"/>
      <c r="W19" s="308"/>
      <c r="X19" s="307"/>
      <c r="Y19" s="307"/>
      <c r="Z19" s="206"/>
      <c r="AA19" s="206"/>
      <c r="AB19" s="244"/>
      <c r="AO19" s="116"/>
      <c r="AP19" s="116"/>
    </row>
    <row r="20" spans="2:44" s="217" customFormat="1" ht="20.25" customHeight="1" x14ac:dyDescent="0.3">
      <c r="B20" s="192"/>
      <c r="C20" s="207" t="s">
        <v>32</v>
      </c>
      <c r="D20" s="209"/>
      <c r="E20" s="205"/>
      <c r="F20" s="206"/>
      <c r="G20" s="309">
        <v>1</v>
      </c>
      <c r="H20" s="309"/>
      <c r="I20" s="309"/>
      <c r="J20" s="309"/>
      <c r="K20" s="206" t="s">
        <v>331</v>
      </c>
      <c r="L20" s="206"/>
      <c r="M20" s="206"/>
      <c r="N20" s="206"/>
      <c r="O20" s="206"/>
      <c r="P20" s="206"/>
      <c r="Q20" s="206"/>
      <c r="R20" s="307"/>
      <c r="S20" s="307"/>
      <c r="T20" s="307"/>
      <c r="U20" s="308"/>
      <c r="V20" s="308"/>
      <c r="W20" s="308"/>
      <c r="X20" s="307"/>
      <c r="Y20" s="307"/>
      <c r="Z20" s="206"/>
      <c r="AA20" s="206"/>
      <c r="AB20" s="244"/>
      <c r="AO20" s="116"/>
      <c r="AP20" s="210"/>
    </row>
    <row r="21" spans="2:44" s="217" customFormat="1" ht="20.25" customHeight="1" x14ac:dyDescent="0.3">
      <c r="B21" s="192"/>
      <c r="C21" s="207" t="s">
        <v>33</v>
      </c>
      <c r="D21" s="207"/>
      <c r="E21" s="205"/>
      <c r="F21" s="206"/>
      <c r="G21" s="309">
        <v>0.8</v>
      </c>
      <c r="H21" s="309"/>
      <c r="I21" s="309"/>
      <c r="J21" s="309"/>
      <c r="K21" s="206" t="s">
        <v>332</v>
      </c>
      <c r="L21" s="206"/>
      <c r="M21" s="206"/>
      <c r="N21" s="206"/>
      <c r="O21" s="206"/>
      <c r="P21" s="206"/>
      <c r="Q21" s="206"/>
      <c r="R21" s="307"/>
      <c r="S21" s="307"/>
      <c r="T21" s="307"/>
      <c r="U21" s="308"/>
      <c r="V21" s="308"/>
      <c r="W21" s="308"/>
      <c r="X21" s="307"/>
      <c r="Y21" s="307"/>
      <c r="Z21" s="206"/>
      <c r="AA21" s="206"/>
      <c r="AB21" s="244"/>
      <c r="AO21" s="116"/>
      <c r="AP21" s="210"/>
    </row>
    <row r="22" spans="2:44" s="217" customFormat="1" ht="20.25" customHeight="1" x14ac:dyDescent="0.3">
      <c r="B22" s="192"/>
      <c r="C22" s="207" t="s">
        <v>34</v>
      </c>
      <c r="D22" s="207"/>
      <c r="E22" s="205"/>
      <c r="F22" s="206"/>
      <c r="G22" s="309">
        <v>0.7</v>
      </c>
      <c r="H22" s="309"/>
      <c r="I22" s="309"/>
      <c r="J22" s="309"/>
      <c r="K22" s="206" t="s">
        <v>333</v>
      </c>
      <c r="L22" s="206"/>
      <c r="M22" s="206"/>
      <c r="N22" s="206"/>
      <c r="O22" s="206"/>
      <c r="P22" s="206"/>
      <c r="Q22" s="206"/>
      <c r="R22" s="307"/>
      <c r="S22" s="307"/>
      <c r="T22" s="307"/>
      <c r="U22" s="308"/>
      <c r="V22" s="308"/>
      <c r="W22" s="308"/>
      <c r="X22" s="307"/>
      <c r="Y22" s="307"/>
      <c r="Z22" s="206"/>
      <c r="AA22" s="206"/>
      <c r="AB22" s="244"/>
      <c r="AO22" s="116"/>
      <c r="AP22" s="210"/>
    </row>
    <row r="23" spans="2:44" s="217" customFormat="1" ht="20.25" customHeight="1" x14ac:dyDescent="0.3">
      <c r="B23" s="192"/>
      <c r="C23" s="207" t="s">
        <v>35</v>
      </c>
      <c r="D23" s="209"/>
      <c r="E23" s="205"/>
      <c r="F23" s="206"/>
      <c r="G23" s="309">
        <v>0.6</v>
      </c>
      <c r="H23" s="309"/>
      <c r="I23" s="309"/>
      <c r="J23" s="309"/>
      <c r="K23" s="206" t="s">
        <v>334</v>
      </c>
      <c r="L23" s="206"/>
      <c r="M23" s="206"/>
      <c r="N23" s="206"/>
      <c r="O23" s="206"/>
      <c r="P23" s="206"/>
      <c r="Q23" s="206"/>
      <c r="R23" s="307"/>
      <c r="S23" s="307"/>
      <c r="T23" s="307"/>
      <c r="U23" s="308"/>
      <c r="V23" s="308"/>
      <c r="W23" s="308"/>
      <c r="X23" s="310"/>
      <c r="Y23" s="310"/>
      <c r="Z23" s="206"/>
      <c r="AA23" s="206"/>
      <c r="AB23" s="244"/>
      <c r="AO23" s="116"/>
      <c r="AP23" s="210"/>
    </row>
    <row r="24" spans="2:44" s="217" customFormat="1" ht="20.25" customHeight="1" x14ac:dyDescent="0.3">
      <c r="B24" s="192"/>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44"/>
      <c r="AQ24" s="116"/>
      <c r="AR24" s="116"/>
    </row>
    <row r="25" spans="2:44" s="217" customFormat="1" ht="20.25" customHeight="1" x14ac:dyDescent="0.3">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6"/>
    </row>
    <row r="26" spans="2:44" s="217" customFormat="1" ht="20.25" customHeight="1" x14ac:dyDescent="0.3">
      <c r="B26" s="192"/>
      <c r="C26" s="311" t="s">
        <v>62</v>
      </c>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196"/>
      <c r="AD26" s="215" t="s">
        <v>406</v>
      </c>
    </row>
    <row r="27" spans="2:44" s="217" customFormat="1" ht="20.25" customHeight="1" x14ac:dyDescent="0.3">
      <c r="B27" s="312"/>
      <c r="C27" s="205">
        <v>1</v>
      </c>
      <c r="D27" s="313"/>
      <c r="E27" s="218"/>
      <c r="F27" s="218"/>
      <c r="G27" s="218"/>
      <c r="H27" s="218"/>
      <c r="I27" s="218"/>
      <c r="J27" s="218"/>
      <c r="K27" s="218"/>
      <c r="L27" s="218"/>
      <c r="M27" s="218"/>
      <c r="N27" s="218"/>
      <c r="O27" s="218"/>
      <c r="P27" s="218"/>
      <c r="Q27" s="218"/>
      <c r="R27" s="218"/>
      <c r="S27" s="218"/>
      <c r="T27" s="218"/>
      <c r="U27" s="218"/>
      <c r="V27" s="218"/>
      <c r="W27" s="218"/>
      <c r="X27" s="218"/>
      <c r="Y27" s="218"/>
      <c r="Z27" s="218"/>
      <c r="AA27" s="205"/>
      <c r="AB27" s="314"/>
    </row>
    <row r="28" spans="2:44" s="217" customFormat="1" ht="20.25" customHeight="1" x14ac:dyDescent="0.3">
      <c r="B28" s="312"/>
      <c r="C28" s="207"/>
      <c r="D28" s="208" t="s">
        <v>353</v>
      </c>
      <c r="E28" s="206"/>
      <c r="F28" s="206"/>
      <c r="G28" s="206"/>
      <c r="H28" s="206"/>
      <c r="I28" s="206"/>
      <c r="J28" s="206"/>
      <c r="K28" s="206"/>
      <c r="L28" s="206"/>
      <c r="M28" s="206"/>
      <c r="N28" s="206"/>
      <c r="O28" s="206"/>
      <c r="P28" s="206"/>
      <c r="Q28" s="206"/>
      <c r="R28" s="206"/>
      <c r="S28" s="206"/>
      <c r="T28" s="206"/>
      <c r="U28" s="206"/>
      <c r="V28" s="206"/>
      <c r="W28" s="206"/>
      <c r="X28" s="206"/>
      <c r="Y28" s="206"/>
      <c r="Z28" s="206"/>
      <c r="AA28" s="205"/>
      <c r="AB28" s="314"/>
      <c r="AD28" s="217" t="s">
        <v>426</v>
      </c>
    </row>
    <row r="29" spans="2:44" s="217" customFormat="1" ht="20.25" customHeight="1" x14ac:dyDescent="0.3">
      <c r="B29" s="312"/>
      <c r="C29" s="207"/>
      <c r="D29" s="208"/>
      <c r="E29" s="206"/>
      <c r="F29" s="206"/>
      <c r="G29" s="206"/>
      <c r="H29" s="206"/>
      <c r="I29" s="206"/>
      <c r="J29" s="206"/>
      <c r="K29" s="206"/>
      <c r="L29" s="206"/>
      <c r="M29" s="206"/>
      <c r="N29" s="206"/>
      <c r="O29" s="206"/>
      <c r="P29" s="206"/>
      <c r="Q29" s="206"/>
      <c r="R29" s="206"/>
      <c r="S29" s="206"/>
      <c r="T29" s="206"/>
      <c r="U29" s="206"/>
      <c r="V29" s="206"/>
      <c r="W29" s="206"/>
      <c r="X29" s="206"/>
      <c r="Y29" s="206"/>
      <c r="Z29" s="206"/>
      <c r="AA29" s="205"/>
      <c r="AB29" s="314"/>
    </row>
    <row r="30" spans="2:44" s="217" customFormat="1" ht="20.25" customHeight="1" x14ac:dyDescent="0.3">
      <c r="B30" s="312"/>
      <c r="C30" s="205"/>
      <c r="D30" s="315" t="s">
        <v>153</v>
      </c>
      <c r="E30" s="208"/>
      <c r="F30" s="206"/>
      <c r="G30" s="206"/>
      <c r="H30" s="206"/>
      <c r="I30" s="492" t="s">
        <v>368</v>
      </c>
      <c r="J30" s="492"/>
      <c r="K30" s="492"/>
      <c r="L30" s="492"/>
      <c r="M30" s="492"/>
      <c r="N30" s="492"/>
      <c r="O30" s="492"/>
      <c r="P30" s="492"/>
      <c r="Q30" s="492"/>
      <c r="R30" s="492"/>
      <c r="S30" s="492"/>
      <c r="T30" s="492"/>
      <c r="U30" s="492"/>
      <c r="V30" s="492"/>
      <c r="W30" s="492"/>
      <c r="X30" s="492"/>
      <c r="Y30" s="492"/>
      <c r="Z30" s="492"/>
      <c r="AA30" s="316"/>
      <c r="AB30" s="314"/>
    </row>
    <row r="31" spans="2:44" s="217" customFormat="1" ht="20.25" customHeight="1" x14ac:dyDescent="0.3">
      <c r="B31" s="312"/>
      <c r="C31" s="205"/>
      <c r="D31" s="206"/>
      <c r="E31" s="208"/>
      <c r="F31" s="206"/>
      <c r="G31" s="206"/>
      <c r="H31" s="206"/>
      <c r="I31" s="492"/>
      <c r="J31" s="492"/>
      <c r="K31" s="492"/>
      <c r="L31" s="492"/>
      <c r="M31" s="492"/>
      <c r="N31" s="492"/>
      <c r="O31" s="492"/>
      <c r="P31" s="492"/>
      <c r="Q31" s="492"/>
      <c r="R31" s="492"/>
      <c r="S31" s="492"/>
      <c r="T31" s="492"/>
      <c r="U31" s="492"/>
      <c r="V31" s="492"/>
      <c r="W31" s="492"/>
      <c r="X31" s="492"/>
      <c r="Y31" s="492"/>
      <c r="Z31" s="492"/>
      <c r="AA31" s="316"/>
      <c r="AB31" s="314"/>
    </row>
    <row r="32" spans="2:44" s="217" customFormat="1" ht="20.25" customHeight="1" x14ac:dyDescent="0.3">
      <c r="B32" s="312"/>
      <c r="C32" s="205">
        <v>2</v>
      </c>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05"/>
      <c r="AB32" s="314"/>
    </row>
    <row r="33" spans="1:81" ht="20.25" customHeight="1" x14ac:dyDescent="0.3">
      <c r="A33" s="217"/>
      <c r="B33" s="312"/>
      <c r="C33" s="207" t="s">
        <v>200</v>
      </c>
      <c r="D33" s="208"/>
      <c r="E33" s="206"/>
      <c r="F33" s="206"/>
      <c r="G33" s="206"/>
      <c r="H33" s="206"/>
      <c r="I33" s="206"/>
      <c r="J33" s="206"/>
      <c r="K33" s="206"/>
      <c r="L33" s="206"/>
      <c r="M33" s="206"/>
      <c r="N33" s="206"/>
      <c r="O33" s="206"/>
      <c r="P33" s="206"/>
      <c r="Q33" s="206"/>
      <c r="R33" s="206"/>
      <c r="S33" s="206"/>
      <c r="T33" s="206"/>
      <c r="U33" s="206"/>
      <c r="V33" s="206"/>
      <c r="W33" s="206"/>
      <c r="X33" s="206"/>
      <c r="Y33" s="206"/>
      <c r="Z33" s="206"/>
      <c r="AA33" s="205"/>
      <c r="AB33" s="314"/>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row>
    <row r="34" spans="1:81" ht="20.25" customHeight="1" x14ac:dyDescent="0.3">
      <c r="A34" s="217"/>
      <c r="B34" s="312"/>
      <c r="C34" s="207"/>
      <c r="D34" s="208"/>
      <c r="E34" s="206"/>
      <c r="F34" s="206"/>
      <c r="G34" s="206"/>
      <c r="H34" s="206"/>
      <c r="I34" s="206"/>
      <c r="J34" s="206"/>
      <c r="K34" s="206"/>
      <c r="L34" s="206"/>
      <c r="M34" s="206"/>
      <c r="N34" s="206"/>
      <c r="O34" s="206"/>
      <c r="P34" s="206"/>
      <c r="Q34" s="206"/>
      <c r="R34" s="206"/>
      <c r="S34" s="206"/>
      <c r="T34" s="206"/>
      <c r="U34" s="206"/>
      <c r="V34" s="206"/>
      <c r="W34" s="206"/>
      <c r="X34" s="206"/>
      <c r="Y34" s="206"/>
      <c r="Z34" s="206"/>
      <c r="AA34" s="205"/>
      <c r="AB34" s="314"/>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row>
    <row r="35" spans="1:81" ht="20.25" customHeight="1" x14ac:dyDescent="0.3">
      <c r="A35" s="217"/>
      <c r="B35" s="312"/>
      <c r="C35" s="205"/>
      <c r="D35" s="206"/>
      <c r="E35" s="208"/>
      <c r="F35" s="516" t="s">
        <v>139</v>
      </c>
      <c r="G35" s="517"/>
      <c r="H35" s="517"/>
      <c r="I35" s="517"/>
      <c r="J35" s="517"/>
      <c r="K35" s="517"/>
      <c r="L35" s="517"/>
      <c r="M35" s="514" t="s">
        <v>140</v>
      </c>
      <c r="N35" s="514"/>
      <c r="O35" s="514"/>
      <c r="P35" s="514"/>
      <c r="Q35" s="514"/>
      <c r="R35" s="514"/>
      <c r="S35" s="514"/>
      <c r="T35" s="514" t="s">
        <v>141</v>
      </c>
      <c r="U35" s="514"/>
      <c r="V35" s="514"/>
      <c r="W35" s="514"/>
      <c r="X35" s="514"/>
      <c r="Y35" s="514"/>
      <c r="Z35" s="514"/>
      <c r="AA35" s="316"/>
      <c r="AB35" s="314"/>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row>
    <row r="36" spans="1:81" ht="20.25" customHeight="1" x14ac:dyDescent="0.3">
      <c r="A36" s="217"/>
      <c r="B36" s="312"/>
      <c r="C36" s="205"/>
      <c r="D36" s="206"/>
      <c r="E36" s="318"/>
      <c r="F36" s="317" t="s">
        <v>142</v>
      </c>
      <c r="G36" s="317" t="s">
        <v>143</v>
      </c>
      <c r="H36" s="317" t="s">
        <v>144</v>
      </c>
      <c r="I36" s="317" t="s">
        <v>145</v>
      </c>
      <c r="J36" s="317" t="s">
        <v>146</v>
      </c>
      <c r="K36" s="319" t="s">
        <v>147</v>
      </c>
      <c r="L36" s="319" t="s">
        <v>148</v>
      </c>
      <c r="M36" s="317" t="s">
        <v>142</v>
      </c>
      <c r="N36" s="317" t="s">
        <v>143</v>
      </c>
      <c r="O36" s="317" t="s">
        <v>144</v>
      </c>
      <c r="P36" s="317" t="s">
        <v>145</v>
      </c>
      <c r="Q36" s="317" t="s">
        <v>146</v>
      </c>
      <c r="R36" s="319" t="s">
        <v>147</v>
      </c>
      <c r="S36" s="319" t="s">
        <v>148</v>
      </c>
      <c r="T36" s="317" t="s">
        <v>142</v>
      </c>
      <c r="U36" s="317" t="s">
        <v>143</v>
      </c>
      <c r="V36" s="317" t="s">
        <v>144</v>
      </c>
      <c r="W36" s="317" t="s">
        <v>145</v>
      </c>
      <c r="X36" s="317" t="s">
        <v>146</v>
      </c>
      <c r="Y36" s="319" t="s">
        <v>147</v>
      </c>
      <c r="Z36" s="319" t="s">
        <v>148</v>
      </c>
      <c r="AA36" s="316"/>
      <c r="AB36" s="314"/>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c r="CB36" s="217"/>
      <c r="CC36" s="217"/>
    </row>
    <row r="37" spans="1:81" ht="20.25" customHeight="1" x14ac:dyDescent="0.3">
      <c r="A37" s="217"/>
      <c r="B37" s="312"/>
      <c r="C37" s="205"/>
      <c r="D37" s="515" t="s">
        <v>149</v>
      </c>
      <c r="E37" s="515"/>
      <c r="F37" s="320">
        <v>0.28402777777777777</v>
      </c>
      <c r="G37" s="320">
        <v>0.28402777777777777</v>
      </c>
      <c r="H37" s="320">
        <v>0.28402777777777777</v>
      </c>
      <c r="I37" s="320">
        <v>0.28402777777777777</v>
      </c>
      <c r="J37" s="320">
        <v>0.28402777777777777</v>
      </c>
      <c r="K37" s="321"/>
      <c r="L37" s="321"/>
      <c r="M37" s="320">
        <v>0.28402777777777777</v>
      </c>
      <c r="N37" s="320">
        <v>0.28402777777777777</v>
      </c>
      <c r="O37" s="320">
        <v>0.28402777777777777</v>
      </c>
      <c r="P37" s="320">
        <v>0.28402777777777777</v>
      </c>
      <c r="Q37" s="320">
        <v>0.28402777777777777</v>
      </c>
      <c r="R37" s="321"/>
      <c r="S37" s="321"/>
      <c r="T37" s="320">
        <v>0.28402777777777777</v>
      </c>
      <c r="U37" s="320">
        <v>0.28402777777777777</v>
      </c>
      <c r="V37" s="320">
        <v>0.28402777777777777</v>
      </c>
      <c r="W37" s="320">
        <v>0.28402777777777777</v>
      </c>
      <c r="X37" s="320">
        <v>0.28402777777777777</v>
      </c>
      <c r="Y37" s="321"/>
      <c r="Z37" s="321"/>
      <c r="AA37" s="301"/>
      <c r="AB37" s="314"/>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row>
    <row r="38" spans="1:81" ht="20.25" customHeight="1" x14ac:dyDescent="0.3">
      <c r="A38" s="217"/>
      <c r="B38" s="312"/>
      <c r="C38" s="205"/>
      <c r="D38" s="515" t="s">
        <v>186</v>
      </c>
      <c r="E38" s="515"/>
      <c r="F38" s="320">
        <v>0.35555555555555557</v>
      </c>
      <c r="G38" s="320">
        <v>0.35555555555555557</v>
      </c>
      <c r="H38" s="320">
        <v>0.35555555555555557</v>
      </c>
      <c r="I38" s="320">
        <v>0.35555555555555557</v>
      </c>
      <c r="J38" s="320">
        <v>0</v>
      </c>
      <c r="K38" s="321"/>
      <c r="L38" s="321"/>
      <c r="M38" s="320">
        <v>0.35555555555555557</v>
      </c>
      <c r="N38" s="320">
        <v>0.35555555555555557</v>
      </c>
      <c r="O38" s="320">
        <v>0.35555555555555557</v>
      </c>
      <c r="P38" s="320">
        <v>0.35555555555555557</v>
      </c>
      <c r="Q38" s="320">
        <v>0</v>
      </c>
      <c r="R38" s="321"/>
      <c r="S38" s="321"/>
      <c r="T38" s="320">
        <v>0.35555555555555557</v>
      </c>
      <c r="U38" s="320">
        <v>0.35555555555555557</v>
      </c>
      <c r="V38" s="320">
        <v>0.35555555555555557</v>
      </c>
      <c r="W38" s="320">
        <v>0.35555555555555557</v>
      </c>
      <c r="X38" s="320">
        <v>0</v>
      </c>
      <c r="Y38" s="321"/>
      <c r="Z38" s="321"/>
      <c r="AA38" s="301"/>
      <c r="AB38" s="314"/>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c r="BU38" s="217"/>
      <c r="BV38" s="217"/>
      <c r="BW38" s="217"/>
      <c r="BX38" s="217"/>
      <c r="BY38" s="217"/>
      <c r="BZ38" s="217"/>
      <c r="CA38" s="217"/>
      <c r="CB38" s="217"/>
      <c r="CC38" s="217"/>
    </row>
    <row r="39" spans="1:81" ht="20.25" customHeight="1" x14ac:dyDescent="0.3">
      <c r="A39" s="217"/>
      <c r="B39" s="312"/>
      <c r="C39" s="205"/>
      <c r="D39" s="515" t="s">
        <v>354</v>
      </c>
      <c r="E39" s="515"/>
      <c r="F39" s="320" t="s">
        <v>152</v>
      </c>
      <c r="G39" s="320" t="s">
        <v>152</v>
      </c>
      <c r="H39" s="322" t="s">
        <v>151</v>
      </c>
      <c r="I39" s="322" t="s">
        <v>151</v>
      </c>
      <c r="J39" s="322" t="s">
        <v>151</v>
      </c>
      <c r="K39" s="321"/>
      <c r="L39" s="321"/>
      <c r="M39" s="322" t="s">
        <v>151</v>
      </c>
      <c r="N39" s="322" t="s">
        <v>151</v>
      </c>
      <c r="O39" s="322" t="s">
        <v>151</v>
      </c>
      <c r="P39" s="322" t="s">
        <v>151</v>
      </c>
      <c r="Q39" s="322" t="s">
        <v>151</v>
      </c>
      <c r="R39" s="321"/>
      <c r="S39" s="321"/>
      <c r="T39" s="322" t="s">
        <v>151</v>
      </c>
      <c r="U39" s="322" t="s">
        <v>151</v>
      </c>
      <c r="V39" s="320" t="s">
        <v>152</v>
      </c>
      <c r="W39" s="320" t="s">
        <v>152</v>
      </c>
      <c r="X39" s="320" t="s">
        <v>152</v>
      </c>
      <c r="Y39" s="321" t="s">
        <v>152</v>
      </c>
      <c r="Z39" s="321" t="s">
        <v>152</v>
      </c>
      <c r="AA39" s="301"/>
      <c r="AB39" s="314"/>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c r="CB39" s="217"/>
      <c r="CC39" s="217"/>
    </row>
    <row r="40" spans="1:81" s="116" customFormat="1" ht="20.25" customHeight="1" x14ac:dyDescent="0.3">
      <c r="A40" s="217"/>
      <c r="B40" s="192"/>
      <c r="C40" s="205"/>
      <c r="D40" s="515" t="s">
        <v>153</v>
      </c>
      <c r="E40" s="515"/>
      <c r="F40" s="323" t="s">
        <v>155</v>
      </c>
      <c r="G40" s="323" t="s">
        <v>155</v>
      </c>
      <c r="H40" s="320">
        <v>0.28402777777777777</v>
      </c>
      <c r="I40" s="320">
        <v>0.28402777777777777</v>
      </c>
      <c r="J40" s="320">
        <v>0.28402777777777777</v>
      </c>
      <c r="K40" s="321"/>
      <c r="L40" s="321"/>
      <c r="M40" s="320">
        <v>0.28402777777777777</v>
      </c>
      <c r="N40" s="320">
        <v>0.28402777777777777</v>
      </c>
      <c r="O40" s="320">
        <v>0.28402777777777777</v>
      </c>
      <c r="P40" s="320">
        <v>0.28402777777777777</v>
      </c>
      <c r="Q40" s="320">
        <v>0.28402777777777777</v>
      </c>
      <c r="R40" s="321"/>
      <c r="S40" s="321"/>
      <c r="T40" s="320">
        <v>0.28402777777777777</v>
      </c>
      <c r="U40" s="320">
        <v>0.28402777777777777</v>
      </c>
      <c r="V40" s="320" t="s">
        <v>155</v>
      </c>
      <c r="W40" s="320" t="s">
        <v>155</v>
      </c>
      <c r="X40" s="320" t="s">
        <v>155</v>
      </c>
      <c r="Y40" s="321"/>
      <c r="Z40" s="321"/>
      <c r="AA40" s="301"/>
      <c r="AB40" s="196"/>
    </row>
    <row r="41" spans="1:81" s="116" customFormat="1" ht="20.25" customHeight="1" x14ac:dyDescent="0.3">
      <c r="A41" s="217"/>
      <c r="B41" s="192"/>
      <c r="C41" s="205"/>
      <c r="D41" s="206" t="s">
        <v>355</v>
      </c>
      <c r="E41" s="206"/>
      <c r="F41" s="206"/>
      <c r="G41" s="206"/>
      <c r="H41" s="206"/>
      <c r="I41" s="206"/>
      <c r="J41" s="206"/>
      <c r="K41" s="206"/>
      <c r="L41" s="206"/>
      <c r="M41" s="206"/>
      <c r="N41" s="206"/>
      <c r="O41" s="206"/>
      <c r="P41" s="206"/>
      <c r="Q41" s="206"/>
      <c r="R41" s="206"/>
      <c r="S41" s="206"/>
      <c r="T41" s="206"/>
      <c r="U41" s="206"/>
      <c r="V41" s="206"/>
      <c r="W41" s="206"/>
      <c r="X41" s="206"/>
      <c r="Y41" s="206"/>
      <c r="Z41" s="206"/>
      <c r="AA41" s="205"/>
      <c r="AB41" s="196"/>
    </row>
    <row r="42" spans="1:81" s="116" customFormat="1" ht="20.25" customHeight="1" x14ac:dyDescent="0.3">
      <c r="A42" s="217"/>
      <c r="B42" s="265"/>
      <c r="C42" s="308"/>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308"/>
      <c r="AB42" s="266"/>
    </row>
    <row r="43" spans="1:81" s="116" customFormat="1" ht="20.25" customHeight="1" x14ac:dyDescent="0.3">
      <c r="A43" s="217"/>
      <c r="B43" s="231"/>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3"/>
    </row>
    <row r="44" spans="1:81" s="116" customFormat="1" ht="20.25" customHeight="1" x14ac:dyDescent="0.3">
      <c r="A44" s="217"/>
    </row>
    <row r="45" spans="1:81" s="116" customFormat="1" ht="20.25" customHeight="1" x14ac:dyDescent="0.3">
      <c r="A45" s="217"/>
    </row>
    <row r="46" spans="1:81" s="116" customFormat="1" ht="20.25" customHeight="1" x14ac:dyDescent="0.3">
      <c r="A46" s="217"/>
    </row>
    <row r="47" spans="1:81" s="116" customFormat="1" ht="20.25" customHeight="1" x14ac:dyDescent="0.3">
      <c r="A47" s="217"/>
    </row>
    <row r="48" spans="1:81" s="116" customFormat="1" ht="15.75" customHeight="1" x14ac:dyDescent="0.3">
      <c r="A48" s="217"/>
    </row>
    <row r="49" s="217" customFormat="1" ht="20.25" customHeight="1" x14ac:dyDescent="0.3"/>
    <row r="50" s="217" customFormat="1" ht="20.25" customHeight="1" x14ac:dyDescent="0.3"/>
    <row r="51" s="217" customFormat="1" ht="20.25" customHeight="1" x14ac:dyDescent="0.3"/>
    <row r="52" s="217" customFormat="1" ht="20.25" customHeight="1" x14ac:dyDescent="0.3"/>
    <row r="53" s="217" customFormat="1" x14ac:dyDescent="0.3"/>
    <row r="54" s="217" customFormat="1" x14ac:dyDescent="0.3"/>
    <row r="55" s="217" customFormat="1" x14ac:dyDescent="0.3"/>
    <row r="56" s="217" customFormat="1" x14ac:dyDescent="0.3"/>
    <row r="57" s="217" customFormat="1" x14ac:dyDescent="0.3"/>
    <row r="58" s="217" customFormat="1" x14ac:dyDescent="0.3"/>
    <row r="59" s="217" customFormat="1" x14ac:dyDescent="0.3"/>
    <row r="60" s="217" customFormat="1" x14ac:dyDescent="0.3"/>
    <row r="61" s="217" customFormat="1" x14ac:dyDescent="0.3"/>
    <row r="62" s="217" customFormat="1" x14ac:dyDescent="0.3"/>
    <row r="63" s="217" customFormat="1" x14ac:dyDescent="0.3"/>
    <row r="64" s="217" customFormat="1" x14ac:dyDescent="0.3"/>
    <row r="65" s="217" customFormat="1" x14ac:dyDescent="0.3"/>
    <row r="66" s="217" customFormat="1" x14ac:dyDescent="0.3"/>
    <row r="67" s="217" customFormat="1" x14ac:dyDescent="0.3"/>
    <row r="68" s="217" customFormat="1" x14ac:dyDescent="0.3"/>
    <row r="69" s="217" customFormat="1" x14ac:dyDescent="0.3"/>
    <row r="70" s="217" customFormat="1" x14ac:dyDescent="0.3"/>
    <row r="71" s="217" customFormat="1" x14ac:dyDescent="0.3"/>
    <row r="72" s="217" customFormat="1" x14ac:dyDescent="0.3"/>
    <row r="73" s="217" customFormat="1" x14ac:dyDescent="0.3"/>
    <row r="74" s="217" customFormat="1" x14ac:dyDescent="0.3"/>
    <row r="75" s="217" customFormat="1" x14ac:dyDescent="0.3"/>
    <row r="76" s="217" customFormat="1" x14ac:dyDescent="0.3"/>
    <row r="77" s="217" customFormat="1" x14ac:dyDescent="0.3"/>
    <row r="78" s="217" customFormat="1" x14ac:dyDescent="0.3"/>
    <row r="79" s="217" customFormat="1" x14ac:dyDescent="0.3"/>
    <row r="80" s="217" customFormat="1" x14ac:dyDescent="0.3"/>
    <row r="81" s="217" customFormat="1" x14ac:dyDescent="0.3"/>
    <row r="82" s="217" customFormat="1" x14ac:dyDescent="0.3"/>
    <row r="83" s="217" customFormat="1" x14ac:dyDescent="0.3"/>
    <row r="84" s="217" customFormat="1" x14ac:dyDescent="0.3"/>
    <row r="85" s="217" customFormat="1" x14ac:dyDescent="0.3"/>
    <row r="86" s="217" customFormat="1" x14ac:dyDescent="0.3"/>
    <row r="87" s="217" customFormat="1" x14ac:dyDescent="0.3"/>
    <row r="88" s="217" customFormat="1" x14ac:dyDescent="0.3"/>
    <row r="89" s="217" customFormat="1" x14ac:dyDescent="0.3"/>
    <row r="90" s="217" customFormat="1" x14ac:dyDescent="0.3"/>
    <row r="91" s="217" customFormat="1" x14ac:dyDescent="0.3"/>
    <row r="92" s="217" customFormat="1" x14ac:dyDescent="0.3"/>
    <row r="93" s="217" customFormat="1" x14ac:dyDescent="0.3"/>
    <row r="94" s="217" customFormat="1" x14ac:dyDescent="0.3"/>
    <row r="95" s="217" customFormat="1" x14ac:dyDescent="0.3"/>
    <row r="96" s="217" customFormat="1" x14ac:dyDescent="0.3"/>
    <row r="97" s="217" customFormat="1" x14ac:dyDescent="0.3"/>
    <row r="98" s="217" customFormat="1" x14ac:dyDescent="0.3"/>
    <row r="99" s="217" customFormat="1" x14ac:dyDescent="0.3"/>
    <row r="100" s="217" customFormat="1" x14ac:dyDescent="0.3"/>
    <row r="101" s="217" customFormat="1" x14ac:dyDescent="0.3"/>
    <row r="102" s="217" customFormat="1" x14ac:dyDescent="0.3"/>
    <row r="103" s="217" customFormat="1" x14ac:dyDescent="0.3"/>
    <row r="104" s="217" customFormat="1" x14ac:dyDescent="0.3"/>
    <row r="105" s="217" customFormat="1" x14ac:dyDescent="0.3"/>
    <row r="106" s="217" customFormat="1" x14ac:dyDescent="0.3"/>
    <row r="107" s="217" customFormat="1" x14ac:dyDescent="0.3"/>
    <row r="108" s="217" customFormat="1" x14ac:dyDescent="0.3"/>
    <row r="109" s="217" customFormat="1" x14ac:dyDescent="0.3"/>
    <row r="110" s="217" customFormat="1" x14ac:dyDescent="0.3"/>
    <row r="111" s="217" customFormat="1" x14ac:dyDescent="0.3"/>
    <row r="112" s="217" customFormat="1" x14ac:dyDescent="0.3"/>
    <row r="113" spans="1:81" x14ac:dyDescent="0.3">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row>
    <row r="114" spans="1:81" x14ac:dyDescent="0.3">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row>
    <row r="115" spans="1:81" x14ac:dyDescent="0.3">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row>
    <row r="116" spans="1:81" x14ac:dyDescent="0.3">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row>
    <row r="117" spans="1:81" x14ac:dyDescent="0.3">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row>
    <row r="118" spans="1:81" x14ac:dyDescent="0.3">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row>
    <row r="119" spans="1:81" x14ac:dyDescent="0.3">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row>
    <row r="120" spans="1:81" x14ac:dyDescent="0.3">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row>
    <row r="121" spans="1:81" x14ac:dyDescent="0.3">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row>
    <row r="122" spans="1:81" x14ac:dyDescent="0.3">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row>
    <row r="123" spans="1:81" x14ac:dyDescent="0.3">
      <c r="A123" s="217"/>
    </row>
    <row r="124" spans="1:81" x14ac:dyDescent="0.3">
      <c r="A124" s="217"/>
    </row>
    <row r="125" spans="1:81" x14ac:dyDescent="0.3">
      <c r="A125" s="217"/>
    </row>
    <row r="126" spans="1:81" x14ac:dyDescent="0.3">
      <c r="A126" s="217"/>
    </row>
    <row r="127" spans="1:81" x14ac:dyDescent="0.3">
      <c r="A127" s="217"/>
    </row>
    <row r="128" spans="1:81" x14ac:dyDescent="0.3">
      <c r="A128" s="217"/>
    </row>
    <row r="129" spans="1:81" x14ac:dyDescent="0.3">
      <c r="A129" s="217"/>
    </row>
    <row r="130" spans="1:81" x14ac:dyDescent="0.3">
      <c r="A130" s="217"/>
    </row>
    <row r="131" spans="1:81" x14ac:dyDescent="0.3">
      <c r="A131" s="217"/>
    </row>
    <row r="132" spans="1:81" x14ac:dyDescent="0.3">
      <c r="A132" s="217"/>
    </row>
    <row r="133" spans="1:81" x14ac:dyDescent="0.3">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c r="BM133" s="217"/>
      <c r="BN133" s="217"/>
      <c r="BO133" s="217"/>
      <c r="BP133" s="217"/>
      <c r="BQ133" s="217"/>
      <c r="BR133" s="217"/>
      <c r="BS133" s="217"/>
      <c r="BT133" s="217"/>
      <c r="BU133" s="217"/>
      <c r="BV133" s="217"/>
      <c r="BW133" s="217"/>
      <c r="BX133" s="217"/>
      <c r="BY133" s="217"/>
      <c r="BZ133" s="217"/>
      <c r="CA133" s="217"/>
      <c r="CB133" s="217"/>
      <c r="CC133" s="217"/>
    </row>
    <row r="134" spans="1:81" x14ac:dyDescent="0.3">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c r="BM134" s="217"/>
      <c r="BN134" s="217"/>
      <c r="BO134" s="217"/>
      <c r="BP134" s="217"/>
      <c r="BQ134" s="217"/>
      <c r="BR134" s="217"/>
      <c r="BS134" s="217"/>
      <c r="BT134" s="217"/>
      <c r="BU134" s="217"/>
      <c r="BV134" s="217"/>
      <c r="BW134" s="217"/>
      <c r="BX134" s="217"/>
      <c r="BY134" s="217"/>
      <c r="BZ134" s="217"/>
      <c r="CA134" s="217"/>
      <c r="CB134" s="217"/>
      <c r="CC134" s="217"/>
    </row>
    <row r="135" spans="1:81" x14ac:dyDescent="0.3">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c r="BM135" s="217"/>
      <c r="BN135" s="217"/>
      <c r="BO135" s="217"/>
      <c r="BP135" s="217"/>
      <c r="BQ135" s="217"/>
      <c r="BR135" s="217"/>
      <c r="BS135" s="217"/>
      <c r="BT135" s="217"/>
      <c r="BU135" s="217"/>
      <c r="BV135" s="217"/>
      <c r="BW135" s="217"/>
      <c r="BX135" s="217"/>
      <c r="BY135" s="217"/>
      <c r="BZ135" s="217"/>
      <c r="CA135" s="217"/>
      <c r="CB135" s="217"/>
      <c r="CC135" s="217"/>
    </row>
    <row r="136" spans="1:81" x14ac:dyDescent="0.3">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c r="BM136" s="217"/>
      <c r="BN136" s="217"/>
      <c r="BO136" s="217"/>
      <c r="BP136" s="217"/>
      <c r="BQ136" s="217"/>
      <c r="BR136" s="217"/>
      <c r="BS136" s="217"/>
      <c r="BT136" s="217"/>
      <c r="BU136" s="217"/>
      <c r="BV136" s="217"/>
      <c r="BW136" s="217"/>
      <c r="BX136" s="217"/>
      <c r="BY136" s="217"/>
      <c r="BZ136" s="217"/>
      <c r="CA136" s="217"/>
      <c r="CB136" s="217"/>
      <c r="CC136" s="217"/>
    </row>
    <row r="137" spans="1:81" x14ac:dyDescent="0.3">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c r="BM137" s="217"/>
      <c r="BN137" s="217"/>
      <c r="BO137" s="217"/>
      <c r="BP137" s="217"/>
      <c r="BQ137" s="217"/>
      <c r="BR137" s="217"/>
      <c r="BS137" s="217"/>
      <c r="BT137" s="217"/>
      <c r="BU137" s="217"/>
      <c r="BV137" s="217"/>
      <c r="BW137" s="217"/>
      <c r="BX137" s="217"/>
      <c r="BY137" s="217"/>
      <c r="BZ137" s="217"/>
      <c r="CA137" s="217"/>
      <c r="CB137" s="217"/>
      <c r="CC137" s="217"/>
    </row>
    <row r="138" spans="1:81" x14ac:dyDescent="0.3">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c r="BM138" s="217"/>
      <c r="BN138" s="217"/>
      <c r="BO138" s="217"/>
      <c r="BP138" s="217"/>
      <c r="BQ138" s="217"/>
      <c r="BR138" s="217"/>
      <c r="BS138" s="217"/>
      <c r="BT138" s="217"/>
      <c r="BU138" s="217"/>
      <c r="BV138" s="217"/>
      <c r="BW138" s="217"/>
      <c r="BX138" s="217"/>
      <c r="BY138" s="217"/>
      <c r="BZ138" s="217"/>
      <c r="CA138" s="217"/>
      <c r="CB138" s="217"/>
      <c r="CC138" s="217"/>
    </row>
    <row r="139" spans="1:81" x14ac:dyDescent="0.3">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c r="BM139" s="217"/>
      <c r="BN139" s="217"/>
      <c r="BO139" s="217"/>
      <c r="BP139" s="217"/>
      <c r="BQ139" s="217"/>
      <c r="BR139" s="217"/>
      <c r="BS139" s="217"/>
      <c r="BT139" s="217"/>
      <c r="BU139" s="217"/>
      <c r="BV139" s="217"/>
      <c r="BW139" s="217"/>
      <c r="BX139" s="217"/>
      <c r="BY139" s="217"/>
      <c r="BZ139" s="217"/>
      <c r="CA139" s="217"/>
      <c r="CB139" s="217"/>
      <c r="CC139" s="217"/>
    </row>
    <row r="140" spans="1:81" x14ac:dyDescent="0.3">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7"/>
      <c r="CB140" s="217"/>
      <c r="CC140" s="217"/>
    </row>
    <row r="141" spans="1:81" x14ac:dyDescent="0.3">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17"/>
      <c r="BQ141" s="217"/>
      <c r="BR141" s="217"/>
      <c r="BS141" s="217"/>
      <c r="BT141" s="217"/>
      <c r="BU141" s="217"/>
      <c r="BV141" s="217"/>
      <c r="BW141" s="217"/>
      <c r="BX141" s="217"/>
      <c r="BY141" s="217"/>
      <c r="BZ141" s="217"/>
      <c r="CA141" s="217"/>
      <c r="CB141" s="217"/>
      <c r="CC141" s="217"/>
    </row>
    <row r="142" spans="1:81" x14ac:dyDescent="0.3">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c r="CB142" s="217"/>
      <c r="CC142" s="217"/>
    </row>
    <row r="143" spans="1:81" x14ac:dyDescent="0.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c r="CB143" s="217"/>
      <c r="CC143" s="217"/>
    </row>
    <row r="144" spans="1:81" x14ac:dyDescent="0.3">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c r="CB144" s="217"/>
      <c r="CC144" s="217"/>
    </row>
    <row r="145" s="217" customFormat="1" x14ac:dyDescent="0.3"/>
    <row r="146" s="217" customFormat="1" x14ac:dyDescent="0.3"/>
    <row r="147" s="217" customFormat="1" x14ac:dyDescent="0.3"/>
    <row r="148" s="217" customFormat="1" x14ac:dyDescent="0.3"/>
    <row r="149" s="217" customFormat="1" x14ac:dyDescent="0.3"/>
    <row r="150" s="217" customFormat="1" x14ac:dyDescent="0.3"/>
    <row r="151" s="217" customFormat="1" x14ac:dyDescent="0.3"/>
    <row r="152" s="217" customFormat="1" x14ac:dyDescent="0.3"/>
    <row r="153" s="217" customFormat="1" x14ac:dyDescent="0.3"/>
    <row r="154" s="217" customFormat="1" x14ac:dyDescent="0.3"/>
    <row r="155" s="217" customFormat="1" x14ac:dyDescent="0.3"/>
    <row r="156" s="217" customFormat="1" x14ac:dyDescent="0.3"/>
    <row r="157" s="217" customFormat="1" x14ac:dyDescent="0.3"/>
    <row r="158" s="217" customFormat="1" x14ac:dyDescent="0.3"/>
    <row r="159" s="217" customFormat="1" x14ac:dyDescent="0.3"/>
    <row r="160" s="217" customFormat="1" x14ac:dyDescent="0.3"/>
    <row r="161" s="217" customFormat="1" x14ac:dyDescent="0.3"/>
    <row r="162" s="217" customFormat="1" x14ac:dyDescent="0.3"/>
    <row r="163" s="217" customFormat="1" x14ac:dyDescent="0.3"/>
    <row r="164" s="217" customFormat="1" x14ac:dyDescent="0.3"/>
    <row r="165" s="217" customFormat="1" x14ac:dyDescent="0.3"/>
    <row r="166" s="217" customFormat="1" x14ac:dyDescent="0.3"/>
    <row r="167" s="217" customFormat="1" x14ac:dyDescent="0.3"/>
    <row r="168" s="217" customFormat="1" x14ac:dyDescent="0.3"/>
    <row r="169" s="217" customFormat="1" x14ac:dyDescent="0.3"/>
    <row r="170" s="217" customFormat="1" x14ac:dyDescent="0.3"/>
    <row r="171" s="217" customFormat="1" x14ac:dyDescent="0.3"/>
    <row r="172" s="217" customFormat="1" x14ac:dyDescent="0.3"/>
    <row r="173" s="217" customFormat="1" x14ac:dyDescent="0.3"/>
    <row r="174" s="217" customFormat="1" x14ac:dyDescent="0.3"/>
    <row r="175" s="217" customFormat="1" x14ac:dyDescent="0.3"/>
    <row r="176" s="217" customFormat="1" x14ac:dyDescent="0.3"/>
    <row r="177" s="217" customFormat="1" x14ac:dyDescent="0.3"/>
    <row r="178" s="217" customFormat="1" x14ac:dyDescent="0.3"/>
    <row r="179" s="217" customFormat="1" x14ac:dyDescent="0.3"/>
    <row r="180" s="217" customFormat="1" x14ac:dyDescent="0.3"/>
    <row r="181" s="217" customFormat="1" x14ac:dyDescent="0.3"/>
    <row r="182" s="217" customFormat="1" x14ac:dyDescent="0.3"/>
    <row r="183" s="217" customFormat="1" x14ac:dyDescent="0.3"/>
    <row r="184" s="217" customFormat="1" x14ac:dyDescent="0.3"/>
    <row r="185" s="217" customFormat="1" x14ac:dyDescent="0.3"/>
    <row r="186" s="217" customFormat="1" x14ac:dyDescent="0.3"/>
    <row r="187" s="217" customFormat="1" x14ac:dyDescent="0.3"/>
    <row r="188" s="217" customFormat="1" x14ac:dyDescent="0.3"/>
    <row r="189" s="217" customFormat="1" x14ac:dyDescent="0.3"/>
    <row r="190" s="217" customFormat="1" x14ac:dyDescent="0.3"/>
    <row r="191" s="217" customFormat="1" x14ac:dyDescent="0.3"/>
    <row r="192" s="217" customFormat="1" x14ac:dyDescent="0.3"/>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row r="207" s="217" customFormat="1" x14ac:dyDescent="0.3"/>
    <row r="208" s="217" customFormat="1" x14ac:dyDescent="0.3"/>
  </sheetData>
  <sheetProtection sheet="1" objects="1" scenarios="1"/>
  <mergeCells count="13">
    <mergeCell ref="T35:Z35"/>
    <mergeCell ref="D37:E37"/>
    <mergeCell ref="D38:E38"/>
    <mergeCell ref="D39:E39"/>
    <mergeCell ref="D40:E40"/>
    <mergeCell ref="F35:L35"/>
    <mergeCell ref="M35:S35"/>
    <mergeCell ref="I30:Z31"/>
    <mergeCell ref="U5:AA5"/>
    <mergeCell ref="U6:AA6"/>
    <mergeCell ref="C7:AA7"/>
    <mergeCell ref="C8:Z16"/>
    <mergeCell ref="F19:H19"/>
  </mergeCells>
  <pageMargins left="0.70866141732283472" right="0.70866141732283472" top="0.78740157480314965" bottom="0.78740157480314965" header="0.31496062992125984" footer="0.31496062992125984"/>
  <pageSetup paperSize="9" scale="45"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pageSetUpPr fitToPage="1"/>
  </sheetPr>
  <dimension ref="A1:AZ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+Startseite!AC12</f>
        <v>Hochzeit (eigene)</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114 Abs. 1</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Eigene Hochzeit, 5 bezahlter Urlaub. Bezug in der Regel im gleichen Kalenderjahr.</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52"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52"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52"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17"/>
    </row>
    <row r="20" spans="1:52" ht="42" customHeight="1" x14ac:dyDescent="0.3">
      <c r="A20" s="217"/>
      <c r="B20" s="192"/>
      <c r="C20" s="207" t="s">
        <v>32</v>
      </c>
      <c r="D20" s="209"/>
      <c r="E20" s="205"/>
      <c r="F20" s="205"/>
      <c r="G20" s="205"/>
      <c r="H20" s="503">
        <v>1</v>
      </c>
      <c r="I20" s="503"/>
      <c r="J20" s="503"/>
      <c r="K20" s="503"/>
      <c r="L20" s="503"/>
      <c r="M20" s="206"/>
      <c r="N20" s="206"/>
      <c r="O20" s="206"/>
      <c r="P20" s="206"/>
      <c r="Q20" s="206"/>
      <c r="R20" s="206" t="s">
        <v>115</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518" t="s">
        <v>427</v>
      </c>
      <c r="AT20" s="518"/>
      <c r="AU20" s="518"/>
      <c r="AV20" s="518"/>
      <c r="AW20" s="518"/>
      <c r="AX20" s="518"/>
      <c r="AY20" s="518"/>
      <c r="AZ20" s="518"/>
    </row>
    <row r="21" spans="1:52" ht="20.25" customHeight="1" x14ac:dyDescent="0.3">
      <c r="A21" s="217"/>
      <c r="B21" s="192"/>
      <c r="C21" s="207" t="s">
        <v>33</v>
      </c>
      <c r="D21" s="207"/>
      <c r="E21" s="205"/>
      <c r="F21" s="205"/>
      <c r="G21" s="205"/>
      <c r="H21" s="503">
        <v>0.8</v>
      </c>
      <c r="I21" s="503"/>
      <c r="J21" s="503"/>
      <c r="K21" s="503"/>
      <c r="L21" s="503"/>
      <c r="M21" s="206"/>
      <c r="N21" s="206"/>
      <c r="O21" s="206"/>
      <c r="P21" s="206"/>
      <c r="Q21" s="206"/>
      <c r="R21" s="206" t="s">
        <v>116</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52" ht="20.25" customHeight="1" x14ac:dyDescent="0.3">
      <c r="A22" s="217"/>
      <c r="B22" s="192"/>
      <c r="C22" s="207" t="s">
        <v>34</v>
      </c>
      <c r="D22" s="207"/>
      <c r="E22" s="205"/>
      <c r="F22" s="205"/>
      <c r="G22" s="205"/>
      <c r="H22" s="503">
        <v>0.7</v>
      </c>
      <c r="I22" s="503"/>
      <c r="J22" s="503"/>
      <c r="K22" s="503"/>
      <c r="L22" s="503"/>
      <c r="M22" s="206"/>
      <c r="N22" s="206"/>
      <c r="O22" s="206"/>
      <c r="P22" s="206"/>
      <c r="Q22" s="206"/>
      <c r="R22" s="206" t="s">
        <v>117</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52" ht="20.25" customHeight="1" x14ac:dyDescent="0.3">
      <c r="A23" s="217"/>
      <c r="B23" s="192"/>
      <c r="C23" s="207" t="s">
        <v>35</v>
      </c>
      <c r="D23" s="209"/>
      <c r="E23" s="205"/>
      <c r="F23" s="205"/>
      <c r="G23" s="205"/>
      <c r="H23" s="503">
        <v>0.6</v>
      </c>
      <c r="I23" s="503"/>
      <c r="J23" s="503"/>
      <c r="K23" s="503"/>
      <c r="L23" s="503"/>
      <c r="M23" s="206"/>
      <c r="N23" s="206"/>
      <c r="O23" s="206"/>
      <c r="P23" s="206"/>
      <c r="Q23" s="206"/>
      <c r="R23" s="206" t="s">
        <v>118</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52"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52"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52"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52"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7"/>
    </row>
    <row r="28" spans="1:52" ht="20.25" customHeight="1" x14ac:dyDescent="0.3">
      <c r="A28" s="217"/>
      <c r="B28" s="192"/>
      <c r="C28" s="205"/>
      <c r="D28" s="205" t="s">
        <v>120</v>
      </c>
      <c r="E28" s="205"/>
      <c r="F28" s="205"/>
      <c r="G28" s="205"/>
      <c r="H28" s="205"/>
      <c r="I28" s="205"/>
      <c r="J28" s="205"/>
      <c r="K28" s="205"/>
      <c r="L28" s="205"/>
      <c r="M28" s="205"/>
      <c r="N28" s="205"/>
      <c r="O28" s="205"/>
      <c r="P28" s="205"/>
      <c r="Q28" s="205"/>
      <c r="R28" s="205"/>
      <c r="S28" s="205"/>
      <c r="T28" s="205"/>
      <c r="U28" s="205"/>
      <c r="V28" s="220"/>
      <c r="W28" s="220"/>
      <c r="X28" s="220"/>
      <c r="Y28" s="220"/>
      <c r="Z28" s="220"/>
      <c r="AA28" s="220"/>
      <c r="AB28" s="220"/>
      <c r="AC28" s="220"/>
      <c r="AD28" s="220"/>
      <c r="AE28" s="220"/>
      <c r="AF28" s="220"/>
      <c r="AG28" s="220"/>
      <c r="AH28" s="220"/>
      <c r="AI28" s="220"/>
      <c r="AJ28" s="220"/>
      <c r="AK28" s="220"/>
      <c r="AL28" s="220"/>
      <c r="AM28" s="220"/>
      <c r="AN28" s="220"/>
      <c r="AO28" s="220"/>
      <c r="AP28" s="196"/>
      <c r="AS28" s="217"/>
    </row>
    <row r="29" spans="1:52" ht="20.25" customHeight="1" x14ac:dyDescent="0.3">
      <c r="A29" s="217"/>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52" ht="20.25" customHeight="1" x14ac:dyDescent="0.3">
      <c r="A30" s="217"/>
      <c r="B30" s="192"/>
      <c r="C30" s="207"/>
      <c r="D30" s="205"/>
      <c r="E30" s="205"/>
      <c r="F30" s="205"/>
      <c r="G30" s="205"/>
      <c r="H30" s="205"/>
      <c r="I30" s="205"/>
      <c r="J30" s="205"/>
      <c r="K30" s="206"/>
      <c r="L30" s="206"/>
      <c r="M30" s="206"/>
      <c r="N30" s="208"/>
      <c r="O30" s="208"/>
      <c r="P30" s="208"/>
      <c r="Q30" s="208"/>
      <c r="R30" s="206"/>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52" ht="20.25" customHeight="1" x14ac:dyDescent="0.3">
      <c r="A31" s="217"/>
      <c r="B31" s="192"/>
      <c r="C31" s="205"/>
      <c r="D31" s="222"/>
      <c r="E31" s="205"/>
      <c r="F31" s="205"/>
      <c r="G31" s="205"/>
      <c r="H31" s="205"/>
      <c r="I31" s="205"/>
      <c r="J31" s="205"/>
      <c r="K31" s="206"/>
      <c r="L31" s="206"/>
      <c r="M31" s="206"/>
      <c r="N31" s="208"/>
      <c r="O31" s="208"/>
      <c r="P31" s="208"/>
      <c r="Q31" s="208"/>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S31" s="217"/>
    </row>
    <row r="32" spans="1:52" ht="20.25" customHeight="1" x14ac:dyDescent="0.3">
      <c r="A32" s="217"/>
      <c r="B32" s="192"/>
      <c r="C32" s="205"/>
      <c r="D32" s="205"/>
      <c r="E32" s="205"/>
      <c r="F32" s="205"/>
      <c r="G32" s="205"/>
      <c r="H32" s="205"/>
      <c r="I32" s="205"/>
      <c r="J32" s="205"/>
      <c r="K32" s="206"/>
      <c r="L32" s="206"/>
      <c r="M32" s="206"/>
      <c r="N32" s="208"/>
      <c r="O32" s="208"/>
      <c r="P32" s="259"/>
      <c r="Q32" s="259"/>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05"/>
      <c r="E33" s="205"/>
      <c r="F33" s="205"/>
      <c r="G33" s="205"/>
      <c r="H33" s="205"/>
      <c r="I33" s="205"/>
      <c r="J33" s="205"/>
      <c r="K33" s="206"/>
      <c r="L33" s="206"/>
      <c r="M33" s="206"/>
      <c r="N33" s="208"/>
      <c r="O33" s="208"/>
      <c r="P33" s="208"/>
      <c r="Q33" s="208"/>
      <c r="R33" s="496"/>
      <c r="S33" s="496"/>
      <c r="T33" s="496"/>
      <c r="U33" s="496"/>
      <c r="V33" s="208"/>
      <c r="W33" s="206"/>
      <c r="X33" s="206"/>
      <c r="Y33" s="206"/>
      <c r="Z33" s="208"/>
      <c r="AA33" s="208"/>
      <c r="AB33" s="208"/>
      <c r="AC33" s="208"/>
      <c r="AD33" s="206"/>
      <c r="AE33" s="208"/>
      <c r="AF33" s="208"/>
      <c r="AG33" s="208"/>
      <c r="AH33" s="208"/>
      <c r="AI33" s="208"/>
      <c r="AJ33" s="208"/>
      <c r="AK33" s="208"/>
      <c r="AL33" s="208"/>
      <c r="AM33" s="208"/>
      <c r="AN33" s="208"/>
      <c r="AO33" s="208"/>
      <c r="AP33" s="196"/>
    </row>
    <row r="34" spans="2:42" s="217" customFormat="1" ht="20.25" customHeight="1" x14ac:dyDescent="0.3">
      <c r="B34" s="192"/>
      <c r="C34" s="205"/>
      <c r="D34" s="228"/>
      <c r="E34" s="223"/>
      <c r="F34" s="205"/>
      <c r="G34" s="205"/>
      <c r="H34" s="205"/>
      <c r="I34" s="205"/>
      <c r="J34" s="205"/>
      <c r="K34" s="206"/>
      <c r="L34" s="206"/>
      <c r="M34" s="206"/>
      <c r="N34" s="261"/>
      <c r="O34" s="261"/>
      <c r="P34" s="261"/>
      <c r="Q34" s="261"/>
      <c r="R34" s="497"/>
      <c r="S34" s="497"/>
      <c r="T34" s="497"/>
      <c r="U34" s="497"/>
      <c r="V34" s="208"/>
      <c r="W34" s="206"/>
      <c r="X34" s="206"/>
      <c r="Y34" s="206"/>
      <c r="Z34" s="211"/>
      <c r="AA34" s="211"/>
      <c r="AB34" s="211"/>
      <c r="AC34" s="211"/>
      <c r="AD34" s="206"/>
      <c r="AE34" s="211"/>
      <c r="AF34" s="211"/>
      <c r="AG34" s="211"/>
      <c r="AH34" s="211"/>
      <c r="AI34" s="211"/>
      <c r="AJ34" s="211"/>
      <c r="AK34" s="211"/>
      <c r="AL34" s="211"/>
      <c r="AM34" s="211"/>
      <c r="AN34" s="211"/>
      <c r="AO34" s="211"/>
      <c r="AP34" s="196"/>
    </row>
    <row r="35" spans="2:42" s="217" customFormat="1" ht="20.25" customHeight="1" x14ac:dyDescent="0.3">
      <c r="B35" s="192"/>
      <c r="C35" s="205"/>
      <c r="D35" s="228"/>
      <c r="E35" s="205"/>
      <c r="F35" s="205"/>
      <c r="G35" s="205"/>
      <c r="H35" s="205"/>
      <c r="I35" s="205"/>
      <c r="J35" s="205"/>
      <c r="K35" s="206"/>
      <c r="L35" s="206"/>
      <c r="M35" s="206"/>
      <c r="N35" s="262"/>
      <c r="O35" s="262"/>
      <c r="P35" s="262"/>
      <c r="Q35" s="262"/>
      <c r="R35" s="496"/>
      <c r="S35" s="496"/>
      <c r="T35" s="496"/>
      <c r="U35" s="496"/>
      <c r="V35" s="212"/>
      <c r="W35" s="206"/>
      <c r="X35" s="206"/>
      <c r="Y35" s="206"/>
      <c r="Z35" s="213"/>
      <c r="AA35" s="213"/>
      <c r="AB35" s="213"/>
      <c r="AC35" s="213"/>
      <c r="AD35" s="206"/>
      <c r="AE35" s="214"/>
      <c r="AF35" s="214"/>
      <c r="AG35" s="214"/>
      <c r="AH35" s="214"/>
      <c r="AI35" s="214"/>
      <c r="AJ35" s="214"/>
      <c r="AK35" s="214"/>
      <c r="AL35" s="214"/>
      <c r="AM35" s="214"/>
      <c r="AN35" s="214"/>
      <c r="AO35" s="214"/>
      <c r="AP35" s="196"/>
    </row>
    <row r="36" spans="2:42" s="217" customFormat="1" ht="20.25" customHeight="1" x14ac:dyDescent="0.3">
      <c r="B36" s="192"/>
      <c r="C36" s="205"/>
      <c r="D36" s="205"/>
      <c r="E36" s="205"/>
      <c r="F36" s="205"/>
      <c r="G36" s="205"/>
      <c r="H36" s="205"/>
      <c r="I36" s="205"/>
      <c r="J36" s="205"/>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196"/>
    </row>
    <row r="37" spans="2:42" s="217" customFormat="1" ht="20.25" customHeight="1" x14ac:dyDescent="0.3">
      <c r="B37" s="192"/>
      <c r="C37" s="205"/>
      <c r="D37" s="205"/>
      <c r="E37" s="205"/>
      <c r="F37" s="205"/>
      <c r="G37" s="205"/>
      <c r="H37" s="205"/>
      <c r="I37" s="205"/>
      <c r="J37" s="205"/>
      <c r="K37" s="205"/>
      <c r="L37" s="205"/>
      <c r="M37" s="205"/>
      <c r="N37" s="205"/>
      <c r="O37" s="205"/>
      <c r="P37" s="205"/>
      <c r="Q37" s="205"/>
      <c r="R37" s="205"/>
      <c r="S37" s="205"/>
      <c r="T37" s="205"/>
      <c r="U37" s="205"/>
      <c r="V37" s="220"/>
      <c r="W37" s="220"/>
      <c r="X37" s="220"/>
      <c r="Y37" s="220"/>
      <c r="Z37" s="220"/>
      <c r="AA37" s="220"/>
      <c r="AB37" s="220"/>
      <c r="AC37" s="220"/>
      <c r="AD37" s="220"/>
      <c r="AE37" s="220"/>
      <c r="AF37" s="220"/>
      <c r="AG37" s="220"/>
      <c r="AH37" s="220"/>
      <c r="AI37" s="220"/>
      <c r="AJ37" s="220"/>
      <c r="AK37" s="220"/>
      <c r="AL37" s="220"/>
      <c r="AM37" s="220"/>
      <c r="AN37" s="220"/>
      <c r="AO37" s="220"/>
      <c r="AP37" s="196"/>
    </row>
    <row r="38" spans="2:42" s="217" customFormat="1" ht="20.25" customHeight="1" x14ac:dyDescent="0.3">
      <c r="B38" s="192"/>
      <c r="C38" s="207"/>
      <c r="D38" s="205"/>
      <c r="E38" s="205"/>
      <c r="F38" s="205"/>
      <c r="G38" s="205"/>
      <c r="H38" s="205"/>
      <c r="I38" s="205"/>
      <c r="J38" s="205"/>
      <c r="K38" s="206"/>
      <c r="L38" s="206"/>
      <c r="M38" s="206"/>
      <c r="N38" s="208"/>
      <c r="O38" s="208"/>
      <c r="P38" s="208"/>
      <c r="Q38" s="208"/>
      <c r="R38" s="206"/>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22"/>
      <c r="E39" s="223"/>
      <c r="F39" s="205"/>
      <c r="G39" s="205"/>
      <c r="H39" s="205"/>
      <c r="I39" s="205"/>
      <c r="J39" s="205"/>
      <c r="K39" s="206"/>
      <c r="L39" s="206"/>
      <c r="M39" s="206"/>
      <c r="N39" s="208"/>
      <c r="O39" s="208"/>
      <c r="P39" s="208"/>
      <c r="Q39" s="208"/>
      <c r="R39" s="206"/>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2" s="217" customFormat="1" ht="20.25" customHeight="1" x14ac:dyDescent="0.3">
      <c r="B40" s="192"/>
      <c r="C40" s="205"/>
      <c r="D40" s="205"/>
      <c r="E40" s="205"/>
      <c r="F40" s="205"/>
      <c r="G40" s="205"/>
      <c r="H40" s="205"/>
      <c r="I40" s="205"/>
      <c r="J40" s="205"/>
      <c r="K40" s="205"/>
      <c r="L40" s="205"/>
      <c r="M40" s="205"/>
      <c r="N40" s="205"/>
      <c r="O40" s="205"/>
      <c r="P40" s="205"/>
      <c r="Q40" s="205"/>
      <c r="R40" s="205"/>
      <c r="S40" s="205"/>
      <c r="T40" s="205"/>
      <c r="U40" s="205"/>
      <c r="V40" s="220"/>
      <c r="W40" s="220"/>
      <c r="X40" s="220"/>
      <c r="Y40" s="220"/>
      <c r="Z40" s="220"/>
      <c r="AA40" s="220"/>
      <c r="AB40" s="220"/>
      <c r="AC40" s="220"/>
      <c r="AD40" s="220"/>
      <c r="AE40" s="220"/>
      <c r="AF40" s="220"/>
      <c r="AG40" s="220"/>
      <c r="AH40" s="220"/>
      <c r="AI40" s="220"/>
      <c r="AJ40" s="220"/>
      <c r="AK40" s="220"/>
      <c r="AL40" s="220"/>
      <c r="AM40" s="220"/>
      <c r="AN40" s="220"/>
      <c r="AO40" s="220"/>
      <c r="AP40" s="196"/>
    </row>
    <row r="41" spans="2:42" s="217" customFormat="1" ht="20.25" customHeight="1" x14ac:dyDescent="0.3">
      <c r="B41" s="192"/>
      <c r="C41" s="207"/>
      <c r="D41" s="205"/>
      <c r="E41" s="223"/>
      <c r="F41" s="205"/>
      <c r="G41" s="205"/>
      <c r="H41" s="205"/>
      <c r="I41" s="205"/>
      <c r="J41" s="205"/>
      <c r="K41" s="206"/>
      <c r="L41" s="206"/>
      <c r="M41" s="206"/>
      <c r="N41" s="261"/>
      <c r="O41" s="261"/>
      <c r="P41" s="261"/>
      <c r="Q41" s="261"/>
      <c r="R41" s="273"/>
      <c r="S41" s="273"/>
      <c r="T41" s="273"/>
      <c r="U41" s="273"/>
      <c r="V41" s="208"/>
      <c r="W41" s="206"/>
      <c r="X41" s="206"/>
      <c r="Y41" s="206"/>
      <c r="Z41" s="211"/>
      <c r="AA41" s="211"/>
      <c r="AB41" s="211"/>
      <c r="AC41" s="211"/>
      <c r="AD41" s="206"/>
      <c r="AE41" s="211"/>
      <c r="AF41" s="211"/>
      <c r="AG41" s="211"/>
      <c r="AH41" s="211"/>
      <c r="AI41" s="211"/>
      <c r="AJ41" s="211"/>
      <c r="AK41" s="211"/>
      <c r="AL41" s="211"/>
      <c r="AM41" s="211"/>
      <c r="AN41" s="211"/>
      <c r="AO41" s="211"/>
      <c r="AP41" s="196"/>
    </row>
    <row r="42" spans="2:42" s="217" customFormat="1" ht="20.25" customHeight="1" x14ac:dyDescent="0.3">
      <c r="B42" s="192"/>
      <c r="C42" s="209"/>
      <c r="D42" s="205"/>
      <c r="E42" s="205"/>
      <c r="F42" s="205"/>
      <c r="G42" s="205"/>
      <c r="H42" s="205"/>
      <c r="I42" s="205"/>
      <c r="J42" s="205"/>
      <c r="K42" s="206"/>
      <c r="L42" s="206"/>
      <c r="M42" s="206"/>
      <c r="N42" s="262"/>
      <c r="O42" s="262"/>
      <c r="P42" s="262"/>
      <c r="Q42" s="262"/>
      <c r="R42" s="274"/>
      <c r="S42" s="274"/>
      <c r="T42" s="274"/>
      <c r="U42" s="274"/>
      <c r="V42" s="212"/>
      <c r="W42" s="206"/>
      <c r="X42" s="206"/>
      <c r="Y42" s="206"/>
      <c r="Z42" s="213"/>
      <c r="AA42" s="213"/>
      <c r="AB42" s="213"/>
      <c r="AC42" s="213"/>
      <c r="AD42" s="206"/>
      <c r="AE42" s="214"/>
      <c r="AF42" s="214"/>
      <c r="AG42" s="214"/>
      <c r="AH42" s="214"/>
      <c r="AI42" s="214"/>
      <c r="AJ42" s="214"/>
      <c r="AK42" s="214"/>
      <c r="AL42" s="214"/>
      <c r="AM42" s="214"/>
      <c r="AN42" s="214"/>
      <c r="AO42" s="214"/>
      <c r="AP42" s="196"/>
    </row>
    <row r="43" spans="2:42" s="217" customFormat="1" ht="20.25" customHeight="1" x14ac:dyDescent="0.3">
      <c r="B43" s="192"/>
      <c r="C43" s="205"/>
      <c r="D43" s="205"/>
      <c r="E43" s="205"/>
      <c r="F43" s="205"/>
      <c r="G43" s="205"/>
      <c r="H43" s="205"/>
      <c r="I43" s="205"/>
      <c r="J43" s="205"/>
      <c r="K43" s="206"/>
      <c r="L43" s="206"/>
      <c r="M43" s="206"/>
      <c r="N43" s="206"/>
      <c r="O43" s="206"/>
      <c r="P43" s="206"/>
      <c r="Q43" s="206"/>
      <c r="R43" s="496"/>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7"/>
      <c r="D50" s="205"/>
      <c r="E50" s="223"/>
      <c r="F50" s="205"/>
      <c r="G50" s="205"/>
      <c r="H50" s="205"/>
      <c r="I50" s="205"/>
      <c r="J50" s="205"/>
      <c r="K50" s="206"/>
      <c r="L50" s="206"/>
      <c r="M50" s="206"/>
      <c r="N50" s="261"/>
      <c r="O50" s="261"/>
      <c r="P50" s="261"/>
      <c r="Q50" s="261"/>
      <c r="R50" s="273"/>
      <c r="S50" s="273"/>
      <c r="T50" s="273"/>
      <c r="U50" s="273"/>
      <c r="V50" s="208"/>
      <c r="W50" s="206"/>
      <c r="X50" s="206"/>
      <c r="Y50" s="206"/>
      <c r="Z50" s="211"/>
      <c r="AA50" s="211"/>
      <c r="AB50" s="211"/>
      <c r="AC50" s="211"/>
      <c r="AD50" s="206"/>
      <c r="AE50" s="211"/>
      <c r="AF50" s="211"/>
      <c r="AG50" s="211"/>
      <c r="AH50" s="211"/>
      <c r="AI50" s="211"/>
      <c r="AJ50" s="211"/>
      <c r="AK50" s="211"/>
      <c r="AL50" s="211"/>
      <c r="AM50" s="211"/>
      <c r="AN50" s="211"/>
      <c r="AO50" s="211"/>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8">
    <mergeCell ref="AH5:AO5"/>
    <mergeCell ref="R45:U45"/>
    <mergeCell ref="R46:U46"/>
    <mergeCell ref="AS20:AZ20"/>
    <mergeCell ref="R47:U47"/>
    <mergeCell ref="AH6:AO6"/>
    <mergeCell ref="R33:U33"/>
    <mergeCell ref="R34:U34"/>
    <mergeCell ref="R35:U35"/>
    <mergeCell ref="R43:U43"/>
    <mergeCell ref="R44:U44"/>
    <mergeCell ref="C8:AO16"/>
    <mergeCell ref="H20:L20"/>
    <mergeCell ref="H21:L21"/>
    <mergeCell ref="H22:L22"/>
    <mergeCell ref="H23:L23"/>
    <mergeCell ref="R31:U31"/>
    <mergeCell ref="R32:U3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CA220"/>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09765625" style="116" customWidth="1"/>
    <col min="3" max="3" width="11" style="116"/>
    <col min="4" max="4" width="9.59765625" style="116" bestFit="1" customWidth="1"/>
    <col min="5" max="9" width="5" style="116" bestFit="1" customWidth="1"/>
    <col min="10" max="11" width="4.296875" style="116" bestFit="1" customWidth="1"/>
    <col min="12" max="16" width="5" style="116" bestFit="1" customWidth="1"/>
    <col min="17" max="18" width="4.296875" style="116" bestFit="1" customWidth="1"/>
    <col min="19" max="23" width="5" style="116" bestFit="1" customWidth="1"/>
    <col min="24" max="25" width="4.296875" style="116" bestFit="1" customWidth="1"/>
    <col min="26" max="26" width="2.296875" style="116" customWidth="1"/>
    <col min="27" max="79" width="11" style="116"/>
    <col min="80" max="16384" width="10.69921875" style="217"/>
  </cols>
  <sheetData>
    <row r="1" spans="2:27" s="217" customFormat="1" ht="12.75" customHeight="1" x14ac:dyDescent="0.3"/>
    <row r="2" spans="2:27" s="217" customFormat="1" ht="12.75" customHeight="1" x14ac:dyDescent="0.3"/>
    <row r="3" spans="2:27" s="217" customFormat="1" ht="21.75" customHeight="1" x14ac:dyDescent="0.3"/>
    <row r="4" spans="2:27"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1"/>
    </row>
    <row r="5" spans="2:27" s="217" customFormat="1" ht="20.25" customHeight="1" x14ac:dyDescent="0.35">
      <c r="B5" s="192"/>
      <c r="C5" s="193" t="str">
        <f>+Startseite!AC14</f>
        <v>Hochzeit (in der Familie)</v>
      </c>
      <c r="D5" s="194"/>
      <c r="E5" s="194"/>
      <c r="F5" s="194"/>
      <c r="G5" s="194"/>
      <c r="H5" s="194"/>
      <c r="I5" s="194"/>
      <c r="J5" s="194"/>
      <c r="K5" s="194"/>
      <c r="L5" s="194"/>
      <c r="M5" s="194"/>
      <c r="N5" s="195" t="s">
        <v>251</v>
      </c>
      <c r="O5" s="194"/>
      <c r="P5" s="194"/>
      <c r="Q5" s="194"/>
      <c r="R5" s="194"/>
      <c r="S5" s="194"/>
      <c r="T5" s="504" t="str">
        <f>VLOOKUP(C5,Grundlagen!B:E,3,FALSE)</f>
        <v>114 Abs. 2</v>
      </c>
      <c r="U5" s="504"/>
      <c r="V5" s="504"/>
      <c r="W5" s="504"/>
      <c r="X5" s="504"/>
      <c r="Y5" s="504"/>
      <c r="Z5" s="324"/>
    </row>
    <row r="6" spans="2:27" s="116" customFormat="1" ht="20.25" customHeight="1" x14ac:dyDescent="0.3">
      <c r="B6" s="192"/>
      <c r="C6" s="194"/>
      <c r="D6" s="194"/>
      <c r="E6" s="194"/>
      <c r="F6" s="194"/>
      <c r="G6" s="194"/>
      <c r="H6" s="194"/>
      <c r="I6" s="194"/>
      <c r="J6" s="194"/>
      <c r="K6" s="194"/>
      <c r="L6" s="194"/>
      <c r="M6" s="194"/>
      <c r="N6" s="195" t="s">
        <v>121</v>
      </c>
      <c r="O6" s="198"/>
      <c r="P6" s="197"/>
      <c r="Q6" s="197"/>
      <c r="R6" s="197"/>
      <c r="S6" s="197"/>
      <c r="T6" s="504" t="str">
        <f>VLOOKUP(C5,Grundlagen!B:E,4,FALSE)</f>
        <v>Linear</v>
      </c>
      <c r="U6" s="504"/>
      <c r="V6" s="504"/>
      <c r="W6" s="504"/>
      <c r="X6" s="504"/>
      <c r="Y6" s="504"/>
      <c r="Z6" s="324"/>
      <c r="AA6" s="217"/>
    </row>
    <row r="7" spans="2:27"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196"/>
    </row>
    <row r="8" spans="2:27" s="217" customFormat="1" ht="20.25" customHeight="1" x14ac:dyDescent="0.3">
      <c r="B8" s="192"/>
      <c r="C8" s="498" t="str">
        <f>VLOOKUP(C5,Grundlagen!B4:E31,2,FALSE)</f>
        <v>Hochzeit von Kindern, Geschwistern, Vater, Mutter 1 Tag. Die Anrechnung erfolgt ereignisgebunden.</v>
      </c>
      <c r="D8" s="498"/>
      <c r="E8" s="498"/>
      <c r="F8" s="498"/>
      <c r="G8" s="498"/>
      <c r="H8" s="498"/>
      <c r="I8" s="498"/>
      <c r="J8" s="498"/>
      <c r="K8" s="498"/>
      <c r="L8" s="498"/>
      <c r="M8" s="498"/>
      <c r="N8" s="498"/>
      <c r="O8" s="498"/>
      <c r="P8" s="498"/>
      <c r="Q8" s="498"/>
      <c r="R8" s="498"/>
      <c r="S8" s="498"/>
      <c r="T8" s="498"/>
      <c r="U8" s="498"/>
      <c r="V8" s="498"/>
      <c r="W8" s="498"/>
      <c r="X8" s="498"/>
      <c r="Y8" s="498"/>
      <c r="Z8" s="278"/>
    </row>
    <row r="9" spans="2:27"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278"/>
    </row>
    <row r="10" spans="2:27"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278"/>
    </row>
    <row r="11" spans="2:27"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278"/>
    </row>
    <row r="12" spans="2:27"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278"/>
    </row>
    <row r="13" spans="2:27"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278"/>
    </row>
    <row r="14" spans="2:27"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278"/>
    </row>
    <row r="15" spans="2:27"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278"/>
    </row>
    <row r="16" spans="2:27"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278"/>
    </row>
    <row r="17" spans="2:35" s="217" customFormat="1" ht="20.25" customHeight="1" x14ac:dyDescent="0.3">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3"/>
    </row>
    <row r="18" spans="2:35" s="217" customFormat="1" ht="20.25" customHeight="1" x14ac:dyDescent="0.3">
      <c r="B18" s="279" t="s">
        <v>31</v>
      </c>
      <c r="C18" s="280"/>
      <c r="D18" s="281"/>
      <c r="E18" s="281"/>
      <c r="F18" s="281"/>
      <c r="G18" s="281"/>
      <c r="H18" s="281"/>
      <c r="I18" s="281"/>
      <c r="J18" s="282"/>
      <c r="K18" s="282"/>
      <c r="L18" s="282"/>
      <c r="M18" s="282"/>
      <c r="N18" s="282"/>
      <c r="O18" s="282"/>
      <c r="P18" s="282"/>
      <c r="Q18" s="282"/>
      <c r="R18" s="282"/>
      <c r="S18" s="282"/>
      <c r="T18" s="282"/>
      <c r="U18" s="282"/>
      <c r="V18" s="282"/>
      <c r="W18" s="282"/>
      <c r="X18" s="282"/>
      <c r="Y18" s="282"/>
      <c r="Z18" s="283"/>
      <c r="AB18" s="215" t="s">
        <v>406</v>
      </c>
    </row>
    <row r="19" spans="2:35" s="217" customFormat="1" ht="20.25" customHeight="1" x14ac:dyDescent="0.3">
      <c r="B19" s="284"/>
      <c r="C19" s="207"/>
      <c r="D19" s="205"/>
      <c r="E19" s="205"/>
      <c r="F19" s="205" t="s">
        <v>36</v>
      </c>
      <c r="G19" s="205"/>
      <c r="H19" s="206"/>
      <c r="I19" s="206"/>
      <c r="J19" s="208"/>
      <c r="K19" s="208"/>
      <c r="L19" s="205" t="s">
        <v>37</v>
      </c>
      <c r="M19" s="206"/>
      <c r="N19" s="206"/>
      <c r="O19" s="206"/>
      <c r="P19" s="206"/>
      <c r="Q19" s="208"/>
      <c r="R19" s="208"/>
      <c r="S19" s="208"/>
      <c r="T19" s="208"/>
      <c r="U19" s="208"/>
      <c r="V19" s="206"/>
      <c r="W19" s="206"/>
      <c r="X19" s="206"/>
      <c r="Y19" s="208"/>
      <c r="Z19" s="285"/>
    </row>
    <row r="20" spans="2:35" s="217" customFormat="1" ht="20.25" customHeight="1" x14ac:dyDescent="0.3">
      <c r="B20" s="284" t="s">
        <v>32</v>
      </c>
      <c r="C20" s="209"/>
      <c r="D20" s="205"/>
      <c r="E20" s="503">
        <v>1</v>
      </c>
      <c r="F20" s="503"/>
      <c r="G20" s="503"/>
      <c r="H20" s="503"/>
      <c r="I20" s="503"/>
      <c r="J20" s="208"/>
      <c r="K20" s="208"/>
      <c r="L20" s="206" t="s">
        <v>258</v>
      </c>
      <c r="M20" s="206"/>
      <c r="N20" s="206"/>
      <c r="O20" s="206"/>
      <c r="P20" s="206"/>
      <c r="Q20" s="208"/>
      <c r="R20" s="208"/>
      <c r="S20" s="208"/>
      <c r="T20" s="208"/>
      <c r="U20" s="208"/>
      <c r="V20" s="206"/>
      <c r="W20" s="206"/>
      <c r="X20" s="206"/>
      <c r="Y20" s="208"/>
      <c r="Z20" s="285"/>
      <c r="AB20" s="518" t="s">
        <v>428</v>
      </c>
      <c r="AC20" s="518"/>
      <c r="AD20" s="518"/>
      <c r="AE20" s="518"/>
      <c r="AF20" s="518"/>
      <c r="AG20" s="518"/>
      <c r="AH20" s="518"/>
      <c r="AI20" s="518"/>
    </row>
    <row r="21" spans="2:35" s="217" customFormat="1" ht="20.25" customHeight="1" x14ac:dyDescent="0.3">
      <c r="B21" s="284" t="s">
        <v>33</v>
      </c>
      <c r="C21" s="207"/>
      <c r="D21" s="205"/>
      <c r="E21" s="503">
        <v>0.8</v>
      </c>
      <c r="F21" s="503"/>
      <c r="G21" s="503"/>
      <c r="H21" s="503"/>
      <c r="I21" s="503"/>
      <c r="J21" s="208"/>
      <c r="K21" s="208"/>
      <c r="L21" s="206" t="s">
        <v>259</v>
      </c>
      <c r="M21" s="206"/>
      <c r="N21" s="206"/>
      <c r="O21" s="206"/>
      <c r="P21" s="206"/>
      <c r="Q21" s="208"/>
      <c r="R21" s="208"/>
      <c r="S21" s="208"/>
      <c r="T21" s="208"/>
      <c r="U21" s="208"/>
      <c r="V21" s="206"/>
      <c r="W21" s="206"/>
      <c r="X21" s="206"/>
      <c r="Y21" s="208"/>
      <c r="Z21" s="285"/>
    </row>
    <row r="22" spans="2:35" s="217" customFormat="1" ht="20.25" customHeight="1" x14ac:dyDescent="0.3">
      <c r="B22" s="284" t="s">
        <v>34</v>
      </c>
      <c r="C22" s="207"/>
      <c r="D22" s="205"/>
      <c r="E22" s="503">
        <v>0.7</v>
      </c>
      <c r="F22" s="503"/>
      <c r="G22" s="503"/>
      <c r="H22" s="503"/>
      <c r="I22" s="503"/>
      <c r="J22" s="208"/>
      <c r="K22" s="208"/>
      <c r="L22" s="206" t="s">
        <v>260</v>
      </c>
      <c r="M22" s="206"/>
      <c r="N22" s="206"/>
      <c r="O22" s="206"/>
      <c r="P22" s="206"/>
      <c r="Q22" s="208"/>
      <c r="R22" s="208"/>
      <c r="S22" s="208"/>
      <c r="T22" s="208"/>
      <c r="U22" s="208"/>
      <c r="V22" s="206"/>
      <c r="W22" s="206"/>
      <c r="X22" s="206"/>
      <c r="Y22" s="208"/>
      <c r="Z22" s="285"/>
    </row>
    <row r="23" spans="2:35" s="217" customFormat="1" ht="20.25" customHeight="1" x14ac:dyDescent="0.3">
      <c r="B23" s="284" t="s">
        <v>35</v>
      </c>
      <c r="C23" s="209"/>
      <c r="D23" s="205"/>
      <c r="E23" s="503">
        <v>0.6</v>
      </c>
      <c r="F23" s="503"/>
      <c r="G23" s="503"/>
      <c r="H23" s="503"/>
      <c r="I23" s="503"/>
      <c r="J23" s="208"/>
      <c r="K23" s="208"/>
      <c r="L23" s="206" t="s">
        <v>261</v>
      </c>
      <c r="M23" s="206"/>
      <c r="N23" s="206"/>
      <c r="O23" s="206"/>
      <c r="P23" s="206"/>
      <c r="Q23" s="208"/>
      <c r="R23" s="208"/>
      <c r="S23" s="208"/>
      <c r="T23" s="208"/>
      <c r="U23" s="208"/>
      <c r="V23" s="206"/>
      <c r="W23" s="206"/>
      <c r="X23" s="206"/>
      <c r="Y23" s="211"/>
      <c r="Z23" s="285"/>
    </row>
    <row r="24" spans="2:35" s="217" customFormat="1" ht="20.25" customHeight="1" x14ac:dyDescent="0.3">
      <c r="B24" s="286"/>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8"/>
    </row>
    <row r="25" spans="2:35" s="217" customFormat="1" ht="20.25" customHeight="1" x14ac:dyDescent="0.3">
      <c r="B25" s="289" t="s">
        <v>62</v>
      </c>
      <c r="C25" s="206"/>
      <c r="D25" s="205"/>
      <c r="E25" s="205"/>
      <c r="F25" s="205"/>
      <c r="G25" s="205"/>
      <c r="H25" s="205"/>
      <c r="I25" s="205"/>
      <c r="J25" s="206"/>
      <c r="K25" s="206"/>
      <c r="L25" s="206"/>
      <c r="M25" s="206"/>
      <c r="N25" s="206"/>
      <c r="O25" s="206"/>
      <c r="P25" s="206"/>
      <c r="Q25" s="206"/>
      <c r="R25" s="206"/>
      <c r="S25" s="206"/>
      <c r="T25" s="206"/>
      <c r="U25" s="206"/>
      <c r="V25" s="205"/>
      <c r="W25" s="205"/>
      <c r="X25" s="205"/>
      <c r="Y25" s="205"/>
      <c r="Z25" s="304"/>
    </row>
    <row r="26" spans="2:35" s="217" customFormat="1" ht="20.25" customHeight="1" x14ac:dyDescent="0.3">
      <c r="B26" s="291">
        <v>1</v>
      </c>
      <c r="C26" s="218"/>
      <c r="D26" s="218"/>
      <c r="E26" s="218"/>
      <c r="F26" s="218"/>
      <c r="G26" s="218"/>
      <c r="H26" s="218"/>
      <c r="I26" s="218"/>
      <c r="J26" s="218"/>
      <c r="K26" s="218"/>
      <c r="L26" s="218"/>
      <c r="M26" s="218"/>
      <c r="N26" s="218"/>
      <c r="O26" s="218"/>
      <c r="P26" s="218"/>
      <c r="Q26" s="218"/>
      <c r="R26" s="218"/>
      <c r="S26" s="218"/>
      <c r="T26" s="218"/>
      <c r="U26" s="219"/>
      <c r="V26" s="218"/>
      <c r="W26" s="218"/>
      <c r="X26" s="218"/>
      <c r="Y26" s="218"/>
      <c r="Z26" s="304"/>
    </row>
    <row r="27" spans="2:35" s="217" customFormat="1" ht="20.25" customHeight="1" x14ac:dyDescent="0.3">
      <c r="B27" s="519" t="s">
        <v>177</v>
      </c>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20"/>
    </row>
    <row r="28" spans="2:35" s="217" customFormat="1" ht="20.25" customHeight="1" x14ac:dyDescent="0.3">
      <c r="B28" s="519"/>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20"/>
    </row>
    <row r="29" spans="2:35" s="217" customFormat="1" ht="20.25" customHeight="1" x14ac:dyDescent="0.3">
      <c r="B29" s="291"/>
      <c r="C29" s="205"/>
      <c r="D29" s="228"/>
      <c r="E29" s="506" t="s">
        <v>139</v>
      </c>
      <c r="F29" s="507"/>
      <c r="G29" s="507"/>
      <c r="H29" s="507"/>
      <c r="I29" s="507"/>
      <c r="J29" s="507"/>
      <c r="K29" s="507"/>
      <c r="L29" s="505" t="s">
        <v>140</v>
      </c>
      <c r="M29" s="505"/>
      <c r="N29" s="505"/>
      <c r="O29" s="505"/>
      <c r="P29" s="505"/>
      <c r="Q29" s="505"/>
      <c r="R29" s="505"/>
      <c r="S29" s="505" t="s">
        <v>141</v>
      </c>
      <c r="T29" s="505"/>
      <c r="U29" s="505"/>
      <c r="V29" s="505"/>
      <c r="W29" s="505"/>
      <c r="X29" s="505"/>
      <c r="Y29" s="505"/>
      <c r="Z29" s="304"/>
    </row>
    <row r="30" spans="2:35" s="217" customFormat="1" ht="20.25" customHeight="1" x14ac:dyDescent="0.3">
      <c r="B30" s="291"/>
      <c r="C30" s="205"/>
      <c r="D30" s="228"/>
      <c r="E30" s="294" t="s">
        <v>142</v>
      </c>
      <c r="F30" s="294" t="s">
        <v>143</v>
      </c>
      <c r="G30" s="294" t="s">
        <v>144</v>
      </c>
      <c r="H30" s="294" t="s">
        <v>145</v>
      </c>
      <c r="I30" s="294" t="s">
        <v>146</v>
      </c>
      <c r="J30" s="295" t="s">
        <v>147</v>
      </c>
      <c r="K30" s="295" t="s">
        <v>148</v>
      </c>
      <c r="L30" s="294" t="s">
        <v>142</v>
      </c>
      <c r="M30" s="294" t="s">
        <v>143</v>
      </c>
      <c r="N30" s="294" t="s">
        <v>144</v>
      </c>
      <c r="O30" s="294" t="s">
        <v>145</v>
      </c>
      <c r="P30" s="294" t="s">
        <v>146</v>
      </c>
      <c r="Q30" s="295" t="s">
        <v>147</v>
      </c>
      <c r="R30" s="295" t="s">
        <v>148</v>
      </c>
      <c r="S30" s="294" t="s">
        <v>142</v>
      </c>
      <c r="T30" s="294" t="s">
        <v>143</v>
      </c>
      <c r="U30" s="294" t="s">
        <v>144</v>
      </c>
      <c r="V30" s="294" t="s">
        <v>145</v>
      </c>
      <c r="W30" s="294" t="s">
        <v>146</v>
      </c>
      <c r="X30" s="295" t="s">
        <v>147</v>
      </c>
      <c r="Y30" s="295" t="s">
        <v>148</v>
      </c>
      <c r="Z30" s="304"/>
    </row>
    <row r="31" spans="2:35" s="217" customFormat="1" ht="20.25" customHeight="1" x14ac:dyDescent="0.3">
      <c r="B31" s="291"/>
      <c r="C31" s="205"/>
      <c r="D31" s="296" t="s">
        <v>149</v>
      </c>
      <c r="E31" s="297">
        <v>0.28402777777777777</v>
      </c>
      <c r="F31" s="297">
        <v>0.28402777777777777</v>
      </c>
      <c r="G31" s="297">
        <v>0.28402777777777777</v>
      </c>
      <c r="H31" s="297">
        <v>0.28402777777777777</v>
      </c>
      <c r="I31" s="297">
        <v>0.28402777777777777</v>
      </c>
      <c r="J31" s="298"/>
      <c r="K31" s="298"/>
      <c r="L31" s="297">
        <v>0.28402777777777777</v>
      </c>
      <c r="M31" s="297">
        <v>0.28402777777777777</v>
      </c>
      <c r="N31" s="297">
        <v>0.28402777777777777</v>
      </c>
      <c r="O31" s="297">
        <v>0.28402777777777777</v>
      </c>
      <c r="P31" s="297">
        <v>0.28402777777777777</v>
      </c>
      <c r="Q31" s="298"/>
      <c r="R31" s="298"/>
      <c r="S31" s="297">
        <v>0.28402777777777777</v>
      </c>
      <c r="T31" s="297">
        <v>0.28402777777777777</v>
      </c>
      <c r="U31" s="297">
        <v>0.28402777777777777</v>
      </c>
      <c r="V31" s="297">
        <v>0.28402777777777777</v>
      </c>
      <c r="W31" s="297">
        <v>0.28402777777777777</v>
      </c>
      <c r="X31" s="298"/>
      <c r="Y31" s="298"/>
      <c r="Z31" s="304"/>
    </row>
    <row r="32" spans="2:35" s="217" customFormat="1" ht="20.25" customHeight="1" x14ac:dyDescent="0.3">
      <c r="B32" s="291"/>
      <c r="C32" s="205"/>
      <c r="D32" s="296" t="s">
        <v>172</v>
      </c>
      <c r="E32" s="297">
        <v>0.35555555555555557</v>
      </c>
      <c r="F32" s="297">
        <v>0.35555555555555557</v>
      </c>
      <c r="G32" s="297"/>
      <c r="H32" s="297">
        <v>0.35555555555555557</v>
      </c>
      <c r="I32" s="297"/>
      <c r="J32" s="298"/>
      <c r="K32" s="298"/>
      <c r="L32" s="297">
        <v>0.35555555555555557</v>
      </c>
      <c r="M32" s="297">
        <v>0.35555555555555557</v>
      </c>
      <c r="N32" s="297">
        <v>0.35555555555555557</v>
      </c>
      <c r="O32" s="297">
        <v>0.35555555555555557</v>
      </c>
      <c r="P32" s="297"/>
      <c r="Q32" s="298"/>
      <c r="R32" s="298"/>
      <c r="S32" s="297">
        <v>0.35555555555555557</v>
      </c>
      <c r="T32" s="297">
        <v>0.35555555555555557</v>
      </c>
      <c r="U32" s="297">
        <v>0.35555555555555557</v>
      </c>
      <c r="V32" s="297">
        <v>0.35555555555555557</v>
      </c>
      <c r="W32" s="297"/>
      <c r="X32" s="298"/>
      <c r="Y32" s="298"/>
      <c r="Z32" s="304"/>
    </row>
    <row r="33" spans="1:79" ht="20.25" customHeight="1" x14ac:dyDescent="0.3">
      <c r="A33" s="217"/>
      <c r="B33" s="291"/>
      <c r="C33" s="205"/>
      <c r="D33" s="296" t="s">
        <v>153</v>
      </c>
      <c r="E33" s="297"/>
      <c r="F33" s="299"/>
      <c r="G33" s="299">
        <v>0.28402777777777777</v>
      </c>
      <c r="H33" s="299"/>
      <c r="I33" s="299"/>
      <c r="J33" s="298"/>
      <c r="K33" s="298"/>
      <c r="L33" s="299"/>
      <c r="M33" s="299"/>
      <c r="N33" s="299"/>
      <c r="O33" s="297"/>
      <c r="P33" s="297"/>
      <c r="Q33" s="298"/>
      <c r="R33" s="298"/>
      <c r="S33" s="297"/>
      <c r="T33" s="297"/>
      <c r="U33" s="297"/>
      <c r="V33" s="297"/>
      <c r="W33" s="297"/>
      <c r="X33" s="298"/>
      <c r="Y33" s="298"/>
      <c r="Z33" s="304"/>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row>
    <row r="34" spans="1:79" ht="20.25" customHeight="1" x14ac:dyDescent="0.3">
      <c r="A34" s="217"/>
      <c r="B34" s="305"/>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306"/>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row>
    <row r="35" spans="1:79" ht="20.25" customHeight="1" x14ac:dyDescent="0.3">
      <c r="A35" s="217"/>
      <c r="B35" s="291">
        <v>2</v>
      </c>
      <c r="C35" s="218"/>
      <c r="D35" s="218"/>
      <c r="E35" s="218"/>
      <c r="F35" s="218"/>
      <c r="G35" s="218"/>
      <c r="H35" s="218"/>
      <c r="I35" s="218"/>
      <c r="J35" s="218"/>
      <c r="K35" s="218"/>
      <c r="L35" s="218"/>
      <c r="M35" s="218"/>
      <c r="N35" s="218"/>
      <c r="O35" s="218"/>
      <c r="P35" s="218"/>
      <c r="Q35" s="218"/>
      <c r="R35" s="218"/>
      <c r="S35" s="218"/>
      <c r="T35" s="218"/>
      <c r="U35" s="219"/>
      <c r="V35" s="218"/>
      <c r="W35" s="218"/>
      <c r="X35" s="218"/>
      <c r="Y35" s="218"/>
      <c r="Z35" s="304"/>
      <c r="AA35" s="217"/>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row>
    <row r="36" spans="1:79" ht="20.25" customHeight="1" x14ac:dyDescent="0.3">
      <c r="A36" s="217"/>
      <c r="B36" s="519" t="s">
        <v>178</v>
      </c>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20"/>
      <c r="AA36" s="217"/>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row>
    <row r="37" spans="1:79" ht="20.25" customHeight="1" x14ac:dyDescent="0.3">
      <c r="A37" s="217"/>
      <c r="B37" s="519"/>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20"/>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row>
    <row r="38" spans="1:79" ht="20.25" customHeight="1" x14ac:dyDescent="0.3">
      <c r="A38" s="217"/>
      <c r="B38" s="291"/>
      <c r="C38" s="205"/>
      <c r="D38" s="228"/>
      <c r="E38" s="506" t="s">
        <v>139</v>
      </c>
      <c r="F38" s="507"/>
      <c r="G38" s="507"/>
      <c r="H38" s="507"/>
      <c r="I38" s="507"/>
      <c r="J38" s="507"/>
      <c r="K38" s="507"/>
      <c r="L38" s="505" t="s">
        <v>140</v>
      </c>
      <c r="M38" s="505"/>
      <c r="N38" s="505"/>
      <c r="O38" s="505"/>
      <c r="P38" s="505"/>
      <c r="Q38" s="505"/>
      <c r="R38" s="505"/>
      <c r="S38" s="505" t="s">
        <v>141</v>
      </c>
      <c r="T38" s="505"/>
      <c r="U38" s="505"/>
      <c r="V38" s="505"/>
      <c r="W38" s="505"/>
      <c r="X38" s="505"/>
      <c r="Y38" s="505"/>
      <c r="Z38" s="304"/>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c r="BU38" s="217"/>
      <c r="BV38" s="217"/>
      <c r="BW38" s="217"/>
      <c r="BX38" s="217"/>
      <c r="BY38" s="217"/>
      <c r="BZ38" s="217"/>
      <c r="CA38" s="217"/>
    </row>
    <row r="39" spans="1:79" ht="20.25" customHeight="1" x14ac:dyDescent="0.3">
      <c r="A39" s="217"/>
      <c r="B39" s="291"/>
      <c r="C39" s="205"/>
      <c r="D39" s="228"/>
      <c r="E39" s="294" t="s">
        <v>142</v>
      </c>
      <c r="F39" s="294" t="s">
        <v>143</v>
      </c>
      <c r="G39" s="294" t="s">
        <v>144</v>
      </c>
      <c r="H39" s="294" t="s">
        <v>145</v>
      </c>
      <c r="I39" s="294" t="s">
        <v>146</v>
      </c>
      <c r="J39" s="295" t="s">
        <v>147</v>
      </c>
      <c r="K39" s="295" t="s">
        <v>148</v>
      </c>
      <c r="L39" s="294" t="s">
        <v>142</v>
      </c>
      <c r="M39" s="294" t="s">
        <v>143</v>
      </c>
      <c r="N39" s="294" t="s">
        <v>144</v>
      </c>
      <c r="O39" s="294" t="s">
        <v>145</v>
      </c>
      <c r="P39" s="294" t="s">
        <v>146</v>
      </c>
      <c r="Q39" s="295" t="s">
        <v>147</v>
      </c>
      <c r="R39" s="295" t="s">
        <v>148</v>
      </c>
      <c r="S39" s="294" t="s">
        <v>142</v>
      </c>
      <c r="T39" s="294" t="s">
        <v>143</v>
      </c>
      <c r="U39" s="294" t="s">
        <v>144</v>
      </c>
      <c r="V39" s="294" t="s">
        <v>145</v>
      </c>
      <c r="W39" s="294" t="s">
        <v>146</v>
      </c>
      <c r="X39" s="295" t="s">
        <v>147</v>
      </c>
      <c r="Y39" s="295" t="s">
        <v>148</v>
      </c>
      <c r="Z39" s="304"/>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row>
    <row r="40" spans="1:79" ht="20.25" customHeight="1" x14ac:dyDescent="0.3">
      <c r="A40" s="217"/>
      <c r="B40" s="291"/>
      <c r="C40" s="205"/>
      <c r="D40" s="296" t="s">
        <v>149</v>
      </c>
      <c r="E40" s="297">
        <v>0.28402777777777777</v>
      </c>
      <c r="F40" s="297">
        <v>0.28402777777777777</v>
      </c>
      <c r="G40" s="297">
        <v>0.28402777777777777</v>
      </c>
      <c r="H40" s="297">
        <v>0.28402777777777777</v>
      </c>
      <c r="I40" s="297">
        <v>0.28402777777777777</v>
      </c>
      <c r="J40" s="298"/>
      <c r="K40" s="298"/>
      <c r="L40" s="297">
        <v>0.28402777777777777</v>
      </c>
      <c r="M40" s="297">
        <v>0.28402777777777777</v>
      </c>
      <c r="N40" s="297">
        <v>0.28402777777777777</v>
      </c>
      <c r="O40" s="297">
        <v>0.28402777777777777</v>
      </c>
      <c r="P40" s="297">
        <v>0.28402777777777777</v>
      </c>
      <c r="Q40" s="298"/>
      <c r="R40" s="298"/>
      <c r="S40" s="297">
        <v>0.28402777777777777</v>
      </c>
      <c r="T40" s="297">
        <v>0.28402777777777777</v>
      </c>
      <c r="U40" s="297">
        <v>0.28402777777777777</v>
      </c>
      <c r="V40" s="297">
        <v>0.28402777777777777</v>
      </c>
      <c r="W40" s="297">
        <v>0.28402777777777777</v>
      </c>
      <c r="X40" s="298"/>
      <c r="Y40" s="298"/>
      <c r="Z40" s="304"/>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row>
    <row r="41" spans="1:79" ht="20.25" customHeight="1" x14ac:dyDescent="0.3">
      <c r="A41" s="217"/>
      <c r="B41" s="291"/>
      <c r="C41" s="205"/>
      <c r="D41" s="296" t="s">
        <v>172</v>
      </c>
      <c r="E41" s="297">
        <v>0.35555555555555557</v>
      </c>
      <c r="F41" s="297">
        <v>0.35555555555555557</v>
      </c>
      <c r="G41" s="297">
        <v>0.35555555555555557</v>
      </c>
      <c r="H41" s="297">
        <v>0.35555555555555557</v>
      </c>
      <c r="I41" s="297"/>
      <c r="J41" s="298"/>
      <c r="K41" s="298"/>
      <c r="L41" s="297">
        <v>0.35555555555555557</v>
      </c>
      <c r="M41" s="297">
        <v>0.35555555555555557</v>
      </c>
      <c r="N41" s="297">
        <v>0.35555555555555557</v>
      </c>
      <c r="O41" s="297">
        <v>0.35555555555555557</v>
      </c>
      <c r="P41" s="297"/>
      <c r="Q41" s="298"/>
      <c r="R41" s="298"/>
      <c r="S41" s="297">
        <v>0.35555555555555557</v>
      </c>
      <c r="T41" s="297">
        <v>0.35555555555555557</v>
      </c>
      <c r="U41" s="297">
        <v>0.35555555555555557</v>
      </c>
      <c r="V41" s="297">
        <v>0.35555555555555557</v>
      </c>
      <c r="W41" s="297"/>
      <c r="X41" s="298"/>
      <c r="Y41" s="298"/>
      <c r="Z41" s="304"/>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c r="BU41" s="217"/>
      <c r="BV41" s="217"/>
      <c r="BW41" s="217"/>
      <c r="BX41" s="217"/>
      <c r="BY41" s="217"/>
      <c r="BZ41" s="217"/>
      <c r="CA41" s="217"/>
    </row>
    <row r="42" spans="1:79" ht="20.25" customHeight="1" x14ac:dyDescent="0.3">
      <c r="A42" s="217"/>
      <c r="B42" s="291"/>
      <c r="C42" s="205"/>
      <c r="D42" s="296" t="s">
        <v>153</v>
      </c>
      <c r="E42" s="297"/>
      <c r="F42" s="299"/>
      <c r="G42" s="299"/>
      <c r="H42" s="299"/>
      <c r="I42" s="297">
        <v>0.28402777777777777</v>
      </c>
      <c r="J42" s="298"/>
      <c r="K42" s="298"/>
      <c r="L42" s="299"/>
      <c r="M42" s="299"/>
      <c r="N42" s="299"/>
      <c r="O42" s="299"/>
      <c r="P42" s="299"/>
      <c r="Q42" s="298"/>
      <c r="R42" s="298"/>
      <c r="S42" s="297"/>
      <c r="T42" s="297"/>
      <c r="U42" s="297"/>
      <c r="V42" s="297"/>
      <c r="W42" s="297"/>
      <c r="X42" s="298"/>
      <c r="Y42" s="298"/>
      <c r="Z42" s="304"/>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row>
    <row r="43" spans="1:79" ht="20.25" customHeight="1" x14ac:dyDescent="0.3">
      <c r="A43" s="217"/>
      <c r="B43" s="291"/>
      <c r="C43" s="205"/>
      <c r="D43" s="300"/>
      <c r="E43" s="301"/>
      <c r="F43" s="301"/>
      <c r="G43" s="301"/>
      <c r="H43" s="301"/>
      <c r="I43" s="301"/>
      <c r="J43" s="301"/>
      <c r="K43" s="301"/>
      <c r="L43" s="301"/>
      <c r="M43" s="301"/>
      <c r="N43" s="301"/>
      <c r="O43" s="301"/>
      <c r="P43" s="301"/>
      <c r="Q43" s="301"/>
      <c r="R43" s="301"/>
      <c r="S43" s="301"/>
      <c r="T43" s="301"/>
      <c r="U43" s="301"/>
      <c r="V43" s="301"/>
      <c r="W43" s="301"/>
      <c r="X43" s="301"/>
      <c r="Y43" s="301"/>
      <c r="Z43" s="304"/>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row>
    <row r="44" spans="1:79" s="116" customFormat="1" ht="20.25" customHeight="1" x14ac:dyDescent="0.3">
      <c r="A44" s="217"/>
      <c r="B44" s="325">
        <v>3</v>
      </c>
      <c r="C44" s="326"/>
      <c r="D44" s="326"/>
      <c r="E44" s="326"/>
      <c r="F44" s="326"/>
      <c r="G44" s="326"/>
      <c r="H44" s="326"/>
      <c r="I44" s="326"/>
      <c r="J44" s="326"/>
      <c r="K44" s="326"/>
      <c r="L44" s="326"/>
      <c r="M44" s="326"/>
      <c r="N44" s="326"/>
      <c r="O44" s="326"/>
      <c r="P44" s="326"/>
      <c r="Q44" s="326"/>
      <c r="R44" s="326"/>
      <c r="S44" s="326"/>
      <c r="T44" s="326"/>
      <c r="U44" s="327"/>
      <c r="V44" s="326"/>
      <c r="W44" s="326"/>
      <c r="X44" s="326"/>
      <c r="Y44" s="326"/>
      <c r="Z44" s="328"/>
    </row>
    <row r="45" spans="1:79" s="116" customFormat="1" ht="20.25" customHeight="1" x14ac:dyDescent="0.3">
      <c r="A45" s="217"/>
      <c r="B45" s="519" t="s">
        <v>179</v>
      </c>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20"/>
    </row>
    <row r="46" spans="1:79" s="116" customFormat="1" ht="20.25" customHeight="1" x14ac:dyDescent="0.3">
      <c r="A46" s="217"/>
      <c r="B46" s="519"/>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20"/>
    </row>
    <row r="47" spans="1:79" s="116" customFormat="1" ht="15.75" customHeight="1" x14ac:dyDescent="0.3">
      <c r="A47" s="217"/>
      <c r="B47" s="291"/>
      <c r="C47" s="205"/>
      <c r="D47" s="228"/>
      <c r="E47" s="506" t="s">
        <v>139</v>
      </c>
      <c r="F47" s="507"/>
      <c r="G47" s="507"/>
      <c r="H47" s="507"/>
      <c r="I47" s="507"/>
      <c r="J47" s="507"/>
      <c r="K47" s="507"/>
      <c r="L47" s="505" t="s">
        <v>140</v>
      </c>
      <c r="M47" s="505"/>
      <c r="N47" s="505"/>
      <c r="O47" s="505"/>
      <c r="P47" s="505"/>
      <c r="Q47" s="505"/>
      <c r="R47" s="505"/>
      <c r="S47" s="505" t="s">
        <v>141</v>
      </c>
      <c r="T47" s="505"/>
      <c r="U47" s="505"/>
      <c r="V47" s="505"/>
      <c r="W47" s="505"/>
      <c r="X47" s="505"/>
      <c r="Y47" s="505"/>
      <c r="Z47" s="304"/>
    </row>
    <row r="48" spans="1:79" ht="20.25" customHeight="1" x14ac:dyDescent="0.3">
      <c r="A48" s="217"/>
      <c r="B48" s="291"/>
      <c r="C48" s="205"/>
      <c r="D48" s="228"/>
      <c r="E48" s="294" t="s">
        <v>142</v>
      </c>
      <c r="F48" s="294" t="s">
        <v>143</v>
      </c>
      <c r="G48" s="294" t="s">
        <v>144</v>
      </c>
      <c r="H48" s="294" t="s">
        <v>145</v>
      </c>
      <c r="I48" s="294" t="s">
        <v>146</v>
      </c>
      <c r="J48" s="295" t="s">
        <v>147</v>
      </c>
      <c r="K48" s="295" t="s">
        <v>148</v>
      </c>
      <c r="L48" s="294" t="s">
        <v>142</v>
      </c>
      <c r="M48" s="294" t="s">
        <v>143</v>
      </c>
      <c r="N48" s="294" t="s">
        <v>144</v>
      </c>
      <c r="O48" s="294" t="s">
        <v>145</v>
      </c>
      <c r="P48" s="294" t="s">
        <v>146</v>
      </c>
      <c r="Q48" s="295" t="s">
        <v>147</v>
      </c>
      <c r="R48" s="295" t="s">
        <v>148</v>
      </c>
      <c r="S48" s="294" t="s">
        <v>142</v>
      </c>
      <c r="T48" s="294" t="s">
        <v>143</v>
      </c>
      <c r="U48" s="294" t="s">
        <v>144</v>
      </c>
      <c r="V48" s="294" t="s">
        <v>145</v>
      </c>
      <c r="W48" s="294" t="s">
        <v>146</v>
      </c>
      <c r="X48" s="295" t="s">
        <v>147</v>
      </c>
      <c r="Y48" s="295" t="s">
        <v>148</v>
      </c>
      <c r="Z48" s="304"/>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X48" s="217"/>
      <c r="BY48" s="217"/>
      <c r="BZ48" s="217"/>
      <c r="CA48" s="217"/>
    </row>
    <row r="49" spans="2:26" s="217" customFormat="1" ht="20.25" customHeight="1" x14ac:dyDescent="0.3">
      <c r="B49" s="291"/>
      <c r="C49" s="205"/>
      <c r="D49" s="296" t="s">
        <v>149</v>
      </c>
      <c r="E49" s="297">
        <v>0.28402777777777777</v>
      </c>
      <c r="F49" s="297">
        <v>0.28402777777777777</v>
      </c>
      <c r="G49" s="297">
        <v>0.28402777777777777</v>
      </c>
      <c r="H49" s="297">
        <v>0.28402777777777777</v>
      </c>
      <c r="I49" s="297">
        <v>0.28402777777777777</v>
      </c>
      <c r="J49" s="298"/>
      <c r="K49" s="298"/>
      <c r="L49" s="297">
        <v>0.28402777777777777</v>
      </c>
      <c r="M49" s="297">
        <v>0.28402777777777777</v>
      </c>
      <c r="N49" s="297">
        <v>0.28402777777777777</v>
      </c>
      <c r="O49" s="297">
        <v>0.28402777777777777</v>
      </c>
      <c r="P49" s="297">
        <v>0.28402777777777777</v>
      </c>
      <c r="Q49" s="298"/>
      <c r="R49" s="298"/>
      <c r="S49" s="297">
        <v>0.28402777777777777</v>
      </c>
      <c r="T49" s="297">
        <v>0.28402777777777777</v>
      </c>
      <c r="U49" s="297">
        <v>0.28402777777777777</v>
      </c>
      <c r="V49" s="297">
        <v>0.28402777777777777</v>
      </c>
      <c r="W49" s="297">
        <v>0.28402777777777777</v>
      </c>
      <c r="X49" s="298"/>
      <c r="Y49" s="298"/>
      <c r="Z49" s="304"/>
    </row>
    <row r="50" spans="2:26" s="217" customFormat="1" ht="20.25" customHeight="1" x14ac:dyDescent="0.3">
      <c r="B50" s="291"/>
      <c r="C50" s="205"/>
      <c r="D50" s="296" t="s">
        <v>172</v>
      </c>
      <c r="E50" s="297">
        <v>0.35555555555555557</v>
      </c>
      <c r="F50" s="297">
        <v>0.35555555555555557</v>
      </c>
      <c r="G50" s="297">
        <v>0.35555555555555557</v>
      </c>
      <c r="H50" s="297">
        <v>0.35555555555555557</v>
      </c>
      <c r="I50" s="297"/>
      <c r="J50" s="298"/>
      <c r="K50" s="298"/>
      <c r="L50" s="297">
        <v>0.35555555555555557</v>
      </c>
      <c r="M50" s="297">
        <v>0.35555555555555557</v>
      </c>
      <c r="N50" s="297">
        <v>0.35555555555555557</v>
      </c>
      <c r="O50" s="297">
        <v>0.35555555555555557</v>
      </c>
      <c r="P50" s="297"/>
      <c r="Q50" s="298"/>
      <c r="R50" s="298"/>
      <c r="S50" s="297">
        <v>0.35555555555555557</v>
      </c>
      <c r="T50" s="297">
        <v>0.35555555555555557</v>
      </c>
      <c r="U50" s="297">
        <v>0.35555555555555557</v>
      </c>
      <c r="V50" s="297">
        <v>0.35555555555555557</v>
      </c>
      <c r="W50" s="297"/>
      <c r="X50" s="298"/>
      <c r="Y50" s="298"/>
      <c r="Z50" s="304"/>
    </row>
    <row r="51" spans="2:26" s="217" customFormat="1" ht="20.25" customHeight="1" x14ac:dyDescent="0.3">
      <c r="B51" s="291"/>
      <c r="C51" s="205"/>
      <c r="D51" s="296" t="s">
        <v>153</v>
      </c>
      <c r="E51" s="297"/>
      <c r="F51" s="299"/>
      <c r="G51" s="299"/>
      <c r="H51" s="299"/>
      <c r="I51" s="299"/>
      <c r="J51" s="298"/>
      <c r="K51" s="298"/>
      <c r="L51" s="299"/>
      <c r="M51" s="299"/>
      <c r="N51" s="299"/>
      <c r="O51" s="297"/>
      <c r="P51" s="297"/>
      <c r="Q51" s="298"/>
      <c r="R51" s="298"/>
      <c r="S51" s="297"/>
      <c r="T51" s="297"/>
      <c r="U51" s="297"/>
      <c r="V51" s="297"/>
      <c r="W51" s="297"/>
      <c r="X51" s="298"/>
      <c r="Y51" s="298"/>
      <c r="Z51" s="304"/>
    </row>
    <row r="52" spans="2:26" s="217" customFormat="1" ht="20.25" customHeight="1" x14ac:dyDescent="0.3">
      <c r="B52" s="291"/>
      <c r="C52" s="205"/>
      <c r="D52" s="329"/>
      <c r="E52" s="330"/>
      <c r="F52" s="330"/>
      <c r="G52" s="330"/>
      <c r="H52" s="330"/>
      <c r="I52" s="330"/>
      <c r="J52" s="330"/>
      <c r="K52" s="330"/>
      <c r="L52" s="330"/>
      <c r="M52" s="330"/>
      <c r="N52" s="330"/>
      <c r="O52" s="330"/>
      <c r="P52" s="330"/>
      <c r="Q52" s="330"/>
      <c r="R52" s="330"/>
      <c r="S52" s="330"/>
      <c r="T52" s="330"/>
      <c r="U52" s="330"/>
      <c r="V52" s="330"/>
      <c r="W52" s="330"/>
      <c r="X52" s="330"/>
      <c r="Y52" s="330"/>
      <c r="Z52" s="304"/>
    </row>
    <row r="53" spans="2:26" s="217" customFormat="1" ht="20.25" customHeight="1" x14ac:dyDescent="0.3">
      <c r="B53" s="284" t="s">
        <v>180</v>
      </c>
      <c r="C53" s="205"/>
      <c r="D53" s="300"/>
      <c r="E53" s="301"/>
      <c r="F53" s="301"/>
      <c r="G53" s="301"/>
      <c r="H53" s="301"/>
      <c r="I53" s="301"/>
      <c r="J53" s="301"/>
      <c r="K53" s="301"/>
      <c r="L53" s="301"/>
      <c r="M53" s="301"/>
      <c r="N53" s="301"/>
      <c r="O53" s="301"/>
      <c r="P53" s="301"/>
      <c r="Q53" s="301"/>
      <c r="R53" s="301"/>
      <c r="S53" s="301"/>
      <c r="T53" s="301"/>
      <c r="U53" s="301"/>
      <c r="V53" s="301"/>
      <c r="W53" s="301"/>
      <c r="X53" s="301"/>
      <c r="Y53" s="301"/>
      <c r="Z53" s="304"/>
    </row>
    <row r="54" spans="2:26" s="217" customFormat="1" x14ac:dyDescent="0.3">
      <c r="B54" s="305"/>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306"/>
    </row>
    <row r="55" spans="2:26" s="217" customFormat="1" x14ac:dyDescent="0.3"/>
    <row r="56" spans="2:26" s="217" customFormat="1" x14ac:dyDescent="0.3"/>
    <row r="57" spans="2:26" s="217" customFormat="1" x14ac:dyDescent="0.3"/>
    <row r="58" spans="2:26" s="217" customFormat="1" x14ac:dyDescent="0.3"/>
    <row r="59" spans="2:26" s="217" customFormat="1" x14ac:dyDescent="0.3"/>
    <row r="60" spans="2:26" s="217" customFormat="1" x14ac:dyDescent="0.3"/>
    <row r="61" spans="2:26" s="217" customFormat="1" x14ac:dyDescent="0.3"/>
    <row r="62" spans="2:26" s="217" customFormat="1" x14ac:dyDescent="0.3"/>
    <row r="63" spans="2:26" s="217" customFormat="1" x14ac:dyDescent="0.3"/>
    <row r="64" spans="2:26" s="217" customFormat="1" x14ac:dyDescent="0.3"/>
    <row r="65" s="217" customFormat="1" x14ac:dyDescent="0.3"/>
    <row r="66" s="217" customFormat="1" x14ac:dyDescent="0.3"/>
    <row r="67" s="217" customFormat="1" x14ac:dyDescent="0.3"/>
    <row r="68" s="217" customFormat="1" x14ac:dyDescent="0.3"/>
    <row r="69" s="217" customFormat="1" x14ac:dyDescent="0.3"/>
    <row r="70" s="217" customFormat="1" x14ac:dyDescent="0.3"/>
    <row r="71" s="217" customFormat="1" x14ac:dyDescent="0.3"/>
    <row r="72" s="217" customFormat="1" x14ac:dyDescent="0.3"/>
    <row r="73" s="217" customFormat="1" x14ac:dyDescent="0.3"/>
    <row r="74" s="217" customFormat="1" x14ac:dyDescent="0.3"/>
    <row r="75" s="217" customFormat="1" x14ac:dyDescent="0.3"/>
    <row r="76" s="217" customFormat="1" x14ac:dyDescent="0.3"/>
    <row r="77" s="217" customFormat="1" x14ac:dyDescent="0.3"/>
    <row r="78" s="217" customFormat="1" x14ac:dyDescent="0.3"/>
    <row r="79" s="217" customFormat="1" x14ac:dyDescent="0.3"/>
    <row r="80" s="217" customFormat="1" x14ac:dyDescent="0.3"/>
    <row r="81" s="217" customFormat="1" x14ac:dyDescent="0.3"/>
    <row r="82" s="217" customFormat="1" x14ac:dyDescent="0.3"/>
    <row r="83" s="217" customFormat="1" x14ac:dyDescent="0.3"/>
    <row r="84" s="217" customFormat="1" x14ac:dyDescent="0.3"/>
    <row r="85" s="217" customFormat="1" x14ac:dyDescent="0.3"/>
    <row r="86" s="217" customFormat="1" x14ac:dyDescent="0.3"/>
    <row r="87" s="217" customFormat="1" x14ac:dyDescent="0.3"/>
    <row r="88" s="217" customFormat="1" x14ac:dyDescent="0.3"/>
    <row r="89" s="217" customFormat="1" x14ac:dyDescent="0.3"/>
    <row r="90" s="217" customFormat="1" x14ac:dyDescent="0.3"/>
    <row r="91" s="217" customFormat="1" x14ac:dyDescent="0.3"/>
    <row r="92" s="217" customFormat="1" x14ac:dyDescent="0.3"/>
    <row r="93" s="217" customFormat="1" x14ac:dyDescent="0.3"/>
    <row r="94" s="217" customFormat="1" x14ac:dyDescent="0.3"/>
    <row r="95" s="217" customFormat="1" x14ac:dyDescent="0.3"/>
    <row r="96" s="217" customFormat="1" x14ac:dyDescent="0.3"/>
    <row r="97" s="217" customFormat="1" x14ac:dyDescent="0.3"/>
    <row r="98" s="217" customFormat="1" x14ac:dyDescent="0.3"/>
    <row r="99" s="217" customFormat="1" x14ac:dyDescent="0.3"/>
    <row r="100" s="217" customFormat="1" x14ac:dyDescent="0.3"/>
    <row r="101" s="217" customFormat="1" x14ac:dyDescent="0.3"/>
    <row r="102" s="217" customFormat="1" x14ac:dyDescent="0.3"/>
    <row r="103" s="217" customFormat="1" x14ac:dyDescent="0.3"/>
    <row r="104" s="217" customFormat="1" x14ac:dyDescent="0.3"/>
    <row r="105" s="217" customFormat="1" x14ac:dyDescent="0.3"/>
    <row r="106" s="217" customFormat="1" x14ac:dyDescent="0.3"/>
    <row r="107" s="217" customFormat="1" x14ac:dyDescent="0.3"/>
    <row r="108" s="217" customFormat="1" x14ac:dyDescent="0.3"/>
    <row r="109" s="217" customFormat="1" x14ac:dyDescent="0.3"/>
    <row r="110" s="217" customFormat="1" x14ac:dyDescent="0.3"/>
    <row r="111" s="217" customFormat="1" x14ac:dyDescent="0.3"/>
    <row r="112" s="217" customFormat="1" x14ac:dyDescent="0.3"/>
    <row r="113" spans="1:79" x14ac:dyDescent="0.3">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row>
    <row r="114" spans="1:79" x14ac:dyDescent="0.3">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row>
    <row r="115" spans="1:79" x14ac:dyDescent="0.3">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row>
    <row r="116" spans="1:79" x14ac:dyDescent="0.3">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row>
    <row r="117" spans="1:79" x14ac:dyDescent="0.3">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row>
    <row r="118" spans="1:79" x14ac:dyDescent="0.3">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row>
    <row r="119" spans="1:79" x14ac:dyDescent="0.3">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row>
    <row r="120" spans="1:79" x14ac:dyDescent="0.3">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row>
    <row r="121" spans="1:79" x14ac:dyDescent="0.3">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row>
    <row r="122" spans="1:79" x14ac:dyDescent="0.3">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row>
    <row r="123" spans="1:79" x14ac:dyDescent="0.3">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c r="BM123" s="217"/>
      <c r="BN123" s="217"/>
      <c r="BO123" s="217"/>
      <c r="BP123" s="217"/>
      <c r="BQ123" s="217"/>
      <c r="BR123" s="217"/>
      <c r="BS123" s="217"/>
      <c r="BT123" s="217"/>
      <c r="BU123" s="217"/>
      <c r="BV123" s="217"/>
      <c r="BW123" s="217"/>
      <c r="BX123" s="217"/>
      <c r="BY123" s="217"/>
      <c r="BZ123" s="217"/>
      <c r="CA123" s="217"/>
    </row>
    <row r="124" spans="1:79" x14ac:dyDescent="0.3">
      <c r="A124" s="217"/>
    </row>
    <row r="125" spans="1:79" x14ac:dyDescent="0.3">
      <c r="A125" s="217"/>
    </row>
    <row r="126" spans="1:79" x14ac:dyDescent="0.3">
      <c r="A126" s="217"/>
    </row>
    <row r="127" spans="1:79" x14ac:dyDescent="0.3">
      <c r="A127" s="217"/>
    </row>
    <row r="128" spans="1:79" x14ac:dyDescent="0.3">
      <c r="A128" s="217"/>
    </row>
    <row r="129" spans="1:79" x14ac:dyDescent="0.3">
      <c r="A129" s="217"/>
    </row>
    <row r="130" spans="1:79" x14ac:dyDescent="0.3">
      <c r="A130" s="217"/>
    </row>
    <row r="131" spans="1:79" x14ac:dyDescent="0.3">
      <c r="A131" s="217"/>
    </row>
    <row r="132" spans="1:79" x14ac:dyDescent="0.3">
      <c r="A132" s="217"/>
    </row>
    <row r="133" spans="1:79" x14ac:dyDescent="0.3">
      <c r="A133" s="217"/>
    </row>
    <row r="134" spans="1:79" x14ac:dyDescent="0.3">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c r="BM134" s="217"/>
      <c r="BN134" s="217"/>
      <c r="BO134" s="217"/>
      <c r="BP134" s="217"/>
      <c r="BQ134" s="217"/>
      <c r="BR134" s="217"/>
      <c r="BS134" s="217"/>
      <c r="BT134" s="217"/>
      <c r="BU134" s="217"/>
      <c r="BV134" s="217"/>
      <c r="BW134" s="217"/>
      <c r="BX134" s="217"/>
      <c r="BY134" s="217"/>
      <c r="BZ134" s="217"/>
      <c r="CA134" s="217"/>
    </row>
    <row r="135" spans="1:79" x14ac:dyDescent="0.3">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c r="BM135" s="217"/>
      <c r="BN135" s="217"/>
      <c r="BO135" s="217"/>
      <c r="BP135" s="217"/>
      <c r="BQ135" s="217"/>
      <c r="BR135" s="217"/>
      <c r="BS135" s="217"/>
      <c r="BT135" s="217"/>
      <c r="BU135" s="217"/>
      <c r="BV135" s="217"/>
      <c r="BW135" s="217"/>
      <c r="BX135" s="217"/>
      <c r="BY135" s="217"/>
      <c r="BZ135" s="217"/>
      <c r="CA135" s="217"/>
    </row>
    <row r="136" spans="1:79" x14ac:dyDescent="0.3">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c r="BM136" s="217"/>
      <c r="BN136" s="217"/>
      <c r="BO136" s="217"/>
      <c r="BP136" s="217"/>
      <c r="BQ136" s="217"/>
      <c r="BR136" s="217"/>
      <c r="BS136" s="217"/>
      <c r="BT136" s="217"/>
      <c r="BU136" s="217"/>
      <c r="BV136" s="217"/>
      <c r="BW136" s="217"/>
      <c r="BX136" s="217"/>
      <c r="BY136" s="217"/>
      <c r="BZ136" s="217"/>
      <c r="CA136" s="217"/>
    </row>
    <row r="137" spans="1:79" x14ac:dyDescent="0.3">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c r="BM137" s="217"/>
      <c r="BN137" s="217"/>
      <c r="BO137" s="217"/>
      <c r="BP137" s="217"/>
      <c r="BQ137" s="217"/>
      <c r="BR137" s="217"/>
      <c r="BS137" s="217"/>
      <c r="BT137" s="217"/>
      <c r="BU137" s="217"/>
      <c r="BV137" s="217"/>
      <c r="BW137" s="217"/>
      <c r="BX137" s="217"/>
      <c r="BY137" s="217"/>
      <c r="BZ137" s="217"/>
      <c r="CA137" s="217"/>
    </row>
    <row r="138" spans="1:79" x14ac:dyDescent="0.3">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c r="BM138" s="217"/>
      <c r="BN138" s="217"/>
      <c r="BO138" s="217"/>
      <c r="BP138" s="217"/>
      <c r="BQ138" s="217"/>
      <c r="BR138" s="217"/>
      <c r="BS138" s="217"/>
      <c r="BT138" s="217"/>
      <c r="BU138" s="217"/>
      <c r="BV138" s="217"/>
      <c r="BW138" s="217"/>
      <c r="BX138" s="217"/>
      <c r="BY138" s="217"/>
      <c r="BZ138" s="217"/>
      <c r="CA138" s="217"/>
    </row>
    <row r="139" spans="1:79" x14ac:dyDescent="0.3">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c r="BM139" s="217"/>
      <c r="BN139" s="217"/>
      <c r="BO139" s="217"/>
      <c r="BP139" s="217"/>
      <c r="BQ139" s="217"/>
      <c r="BR139" s="217"/>
      <c r="BS139" s="217"/>
      <c r="BT139" s="217"/>
      <c r="BU139" s="217"/>
      <c r="BV139" s="217"/>
      <c r="BW139" s="217"/>
      <c r="BX139" s="217"/>
      <c r="BY139" s="217"/>
      <c r="BZ139" s="217"/>
      <c r="CA139" s="217"/>
    </row>
    <row r="140" spans="1:79" x14ac:dyDescent="0.3">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7"/>
    </row>
    <row r="141" spans="1:79" x14ac:dyDescent="0.3">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17"/>
      <c r="BQ141" s="217"/>
      <c r="BR141" s="217"/>
      <c r="BS141" s="217"/>
      <c r="BT141" s="217"/>
      <c r="BU141" s="217"/>
      <c r="BV141" s="217"/>
      <c r="BW141" s="217"/>
      <c r="BX141" s="217"/>
      <c r="BY141" s="217"/>
      <c r="BZ141" s="217"/>
      <c r="CA141" s="217"/>
    </row>
    <row r="142" spans="1:79" x14ac:dyDescent="0.3">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row>
    <row r="143" spans="1:79" x14ac:dyDescent="0.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row>
    <row r="144" spans="1:79" x14ac:dyDescent="0.3">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row>
    <row r="145" s="217" customFormat="1" x14ac:dyDescent="0.3"/>
    <row r="146" s="217" customFormat="1" x14ac:dyDescent="0.3"/>
    <row r="147" s="217" customFormat="1" x14ac:dyDescent="0.3"/>
    <row r="148" s="217" customFormat="1" x14ac:dyDescent="0.3"/>
    <row r="149" s="217" customFormat="1" x14ac:dyDescent="0.3"/>
    <row r="150" s="217" customFormat="1" x14ac:dyDescent="0.3"/>
    <row r="151" s="217" customFormat="1" x14ac:dyDescent="0.3"/>
    <row r="152" s="217" customFormat="1" x14ac:dyDescent="0.3"/>
    <row r="153" s="217" customFormat="1" x14ac:dyDescent="0.3"/>
    <row r="154" s="217" customFormat="1" x14ac:dyDescent="0.3"/>
    <row r="155" s="217" customFormat="1" x14ac:dyDescent="0.3"/>
    <row r="156" s="217" customFormat="1" x14ac:dyDescent="0.3"/>
    <row r="157" s="217" customFormat="1" x14ac:dyDescent="0.3"/>
    <row r="158" s="217" customFormat="1" x14ac:dyDescent="0.3"/>
    <row r="159" s="217" customFormat="1" x14ac:dyDescent="0.3"/>
    <row r="160" s="217" customFormat="1" x14ac:dyDescent="0.3"/>
    <row r="161" s="217" customFormat="1" x14ac:dyDescent="0.3"/>
    <row r="162" s="217" customFormat="1" x14ac:dyDescent="0.3"/>
    <row r="163" s="217" customFormat="1" x14ac:dyDescent="0.3"/>
    <row r="164" s="217" customFormat="1" x14ac:dyDescent="0.3"/>
    <row r="165" s="217" customFormat="1" x14ac:dyDescent="0.3"/>
    <row r="166" s="217" customFormat="1" x14ac:dyDescent="0.3"/>
    <row r="167" s="217" customFormat="1" x14ac:dyDescent="0.3"/>
    <row r="168" s="217" customFormat="1" x14ac:dyDescent="0.3"/>
    <row r="169" s="217" customFormat="1" x14ac:dyDescent="0.3"/>
    <row r="170" s="217" customFormat="1" x14ac:dyDescent="0.3"/>
    <row r="171" s="217" customFormat="1" x14ac:dyDescent="0.3"/>
    <row r="172" s="217" customFormat="1" x14ac:dyDescent="0.3"/>
    <row r="173" s="217" customFormat="1" x14ac:dyDescent="0.3"/>
    <row r="174" s="217" customFormat="1" x14ac:dyDescent="0.3"/>
    <row r="175" s="217" customFormat="1" x14ac:dyDescent="0.3"/>
    <row r="176" s="217" customFormat="1" x14ac:dyDescent="0.3"/>
    <row r="177" s="217" customFormat="1" x14ac:dyDescent="0.3"/>
    <row r="178" s="217" customFormat="1" x14ac:dyDescent="0.3"/>
    <row r="179" s="217" customFormat="1" x14ac:dyDescent="0.3"/>
    <row r="180" s="217" customFormat="1" x14ac:dyDescent="0.3"/>
    <row r="181" s="217" customFormat="1" x14ac:dyDescent="0.3"/>
    <row r="182" s="217" customFormat="1" x14ac:dyDescent="0.3"/>
    <row r="183" s="217" customFormat="1" x14ac:dyDescent="0.3"/>
    <row r="184" s="217" customFormat="1" x14ac:dyDescent="0.3"/>
    <row r="185" s="217" customFormat="1" x14ac:dyDescent="0.3"/>
    <row r="186" s="217" customFormat="1" x14ac:dyDescent="0.3"/>
    <row r="187" s="217" customFormat="1" x14ac:dyDescent="0.3"/>
    <row r="188" s="217" customFormat="1" x14ac:dyDescent="0.3"/>
    <row r="189" s="217" customFormat="1" x14ac:dyDescent="0.3"/>
    <row r="190" s="217" customFormat="1" x14ac:dyDescent="0.3"/>
    <row r="191" s="217" customFormat="1" x14ac:dyDescent="0.3"/>
    <row r="192" s="217" customFormat="1" x14ac:dyDescent="0.3"/>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row r="207" s="217" customFormat="1" x14ac:dyDescent="0.3"/>
    <row r="208" s="217" customFormat="1" x14ac:dyDescent="0.3"/>
    <row r="209" s="217" customFormat="1" x14ac:dyDescent="0.3"/>
    <row r="220" s="217" customFormat="1" x14ac:dyDescent="0.3"/>
  </sheetData>
  <sheetProtection sheet="1" objects="1" scenarios="1"/>
  <mergeCells count="20">
    <mergeCell ref="T5:Y5"/>
    <mergeCell ref="E23:I23"/>
    <mergeCell ref="B27:Z28"/>
    <mergeCell ref="E29:K29"/>
    <mergeCell ref="L29:R29"/>
    <mergeCell ref="S29:Y29"/>
    <mergeCell ref="C8:Y16"/>
    <mergeCell ref="E20:I20"/>
    <mergeCell ref="E21:I21"/>
    <mergeCell ref="E22:I22"/>
    <mergeCell ref="T6:Y6"/>
    <mergeCell ref="AB20:AI20"/>
    <mergeCell ref="E47:K47"/>
    <mergeCell ref="L47:R47"/>
    <mergeCell ref="S47:Y47"/>
    <mergeCell ref="B36:Z37"/>
    <mergeCell ref="E38:K38"/>
    <mergeCell ref="L38:R38"/>
    <mergeCell ref="S38:Y38"/>
    <mergeCell ref="B45:Z46"/>
  </mergeCells>
  <pageMargins left="0.70866141732283472" right="0.70866141732283472" top="0.78740157480314965" bottom="0.78740157480314965" header="0.31496062992125984" footer="0.31496062992125984"/>
  <pageSetup paperSize="9" scale="61"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pageSetUpPr fitToPage="1"/>
  </sheetPr>
  <dimension ref="A1:AZ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+Startseite!AC16</f>
        <v>Jugend + Sport</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120</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 xml:space="preserve">- Jugend + Sport max. 5 Tage im Kalenderjahr. Bezahlter Urlaub nur wenn Erwerbsausfallentschädigung an den Arbeitgeber geht.
- Die EO-Entschädigung geht nur dann direkt an den Arbeitnehmer, wenn unbezahlter Urlaub bezogen wird.
- An Wochenenden erfolgt keine Zeitgutschrift.
</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52"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52"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52" ht="20.25" customHeight="1" x14ac:dyDescent="0.3">
      <c r="A19" s="217"/>
      <c r="B19" s="192"/>
      <c r="C19" s="207"/>
      <c r="D19" s="207"/>
      <c r="E19" s="205"/>
      <c r="F19" s="205"/>
      <c r="G19" s="205"/>
      <c r="H19" s="205"/>
      <c r="I19" s="205" t="s">
        <v>36</v>
      </c>
      <c r="J19" s="205"/>
      <c r="K19" s="206"/>
      <c r="L19" s="206"/>
      <c r="M19" s="206"/>
      <c r="N19" s="206"/>
      <c r="O19" s="206"/>
      <c r="P19" s="206"/>
      <c r="Q19" s="206"/>
      <c r="R19" s="205" t="s">
        <v>181</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17"/>
    </row>
    <row r="20" spans="1:52" ht="20.25" customHeight="1" x14ac:dyDescent="0.3">
      <c r="A20" s="217"/>
      <c r="B20" s="192"/>
      <c r="C20" s="207" t="s">
        <v>32</v>
      </c>
      <c r="D20" s="209"/>
      <c r="E20" s="205"/>
      <c r="F20" s="205"/>
      <c r="G20" s="205"/>
      <c r="H20" s="503">
        <v>1</v>
      </c>
      <c r="I20" s="503"/>
      <c r="J20" s="503"/>
      <c r="K20" s="503"/>
      <c r="L20" s="503"/>
      <c r="M20" s="206"/>
      <c r="N20" s="206"/>
      <c r="O20" s="206"/>
      <c r="P20" s="206"/>
      <c r="Q20" s="206"/>
      <c r="R20" s="206" t="s">
        <v>122</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518" t="s">
        <v>429</v>
      </c>
      <c r="AT20" s="518"/>
      <c r="AU20" s="518"/>
      <c r="AV20" s="518"/>
      <c r="AW20" s="518"/>
      <c r="AX20" s="518"/>
      <c r="AY20" s="518"/>
      <c r="AZ20" s="518"/>
    </row>
    <row r="21" spans="1:52" ht="20.25" customHeight="1" x14ac:dyDescent="0.3">
      <c r="A21" s="217"/>
      <c r="B21" s="192"/>
      <c r="C21" s="207" t="s">
        <v>33</v>
      </c>
      <c r="D21" s="207"/>
      <c r="E21" s="205"/>
      <c r="F21" s="205"/>
      <c r="G21" s="205"/>
      <c r="H21" s="503">
        <v>0.8</v>
      </c>
      <c r="I21" s="503"/>
      <c r="J21" s="503"/>
      <c r="K21" s="503"/>
      <c r="L21" s="503"/>
      <c r="M21" s="206"/>
      <c r="N21" s="206"/>
      <c r="O21" s="206"/>
      <c r="P21" s="206"/>
      <c r="Q21" s="206"/>
      <c r="R21" s="206" t="s">
        <v>123</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52" ht="20.25" customHeight="1" x14ac:dyDescent="0.3">
      <c r="A22" s="217"/>
      <c r="B22" s="192"/>
      <c r="C22" s="207" t="s">
        <v>34</v>
      </c>
      <c r="D22" s="207"/>
      <c r="E22" s="205"/>
      <c r="F22" s="205"/>
      <c r="G22" s="205"/>
      <c r="H22" s="503">
        <v>0.7</v>
      </c>
      <c r="I22" s="503"/>
      <c r="J22" s="503"/>
      <c r="K22" s="503"/>
      <c r="L22" s="503"/>
      <c r="M22" s="206"/>
      <c r="N22" s="206"/>
      <c r="O22" s="206"/>
      <c r="P22" s="206"/>
      <c r="Q22" s="206"/>
      <c r="R22" s="206" t="s">
        <v>124</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52" ht="20.25" customHeight="1" x14ac:dyDescent="0.3">
      <c r="A23" s="217"/>
      <c r="B23" s="192"/>
      <c r="C23" s="207" t="s">
        <v>35</v>
      </c>
      <c r="D23" s="209"/>
      <c r="E23" s="205"/>
      <c r="F23" s="205"/>
      <c r="G23" s="205"/>
      <c r="H23" s="503">
        <v>0.6</v>
      </c>
      <c r="I23" s="503"/>
      <c r="J23" s="503"/>
      <c r="K23" s="503"/>
      <c r="L23" s="503"/>
      <c r="M23" s="206"/>
      <c r="N23" s="206"/>
      <c r="O23" s="206"/>
      <c r="P23" s="206"/>
      <c r="Q23" s="206"/>
      <c r="R23" s="206" t="s">
        <v>125</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52"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52"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52"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52"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7"/>
    </row>
    <row r="28" spans="1:52" ht="20.25" customHeight="1" x14ac:dyDescent="0.3">
      <c r="A28" s="217"/>
      <c r="B28" s="192"/>
      <c r="C28" s="205"/>
      <c r="D28" s="205" t="s">
        <v>120</v>
      </c>
      <c r="E28" s="205"/>
      <c r="F28" s="205"/>
      <c r="G28" s="205"/>
      <c r="H28" s="205"/>
      <c r="I28" s="205"/>
      <c r="J28" s="205"/>
      <c r="K28" s="205"/>
      <c r="L28" s="205"/>
      <c r="M28" s="205"/>
      <c r="N28" s="205"/>
      <c r="O28" s="205"/>
      <c r="P28" s="205"/>
      <c r="Q28" s="205"/>
      <c r="R28" s="205"/>
      <c r="S28" s="205"/>
      <c r="T28" s="205"/>
      <c r="U28" s="205"/>
      <c r="V28" s="220"/>
      <c r="W28" s="220"/>
      <c r="X28" s="220"/>
      <c r="Y28" s="220"/>
      <c r="Z28" s="220"/>
      <c r="AA28" s="220"/>
      <c r="AB28" s="220"/>
      <c r="AC28" s="220"/>
      <c r="AD28" s="220"/>
      <c r="AE28" s="220"/>
      <c r="AF28" s="220"/>
      <c r="AG28" s="220"/>
      <c r="AH28" s="220"/>
      <c r="AI28" s="220"/>
      <c r="AJ28" s="220"/>
      <c r="AK28" s="220"/>
      <c r="AL28" s="220"/>
      <c r="AM28" s="220"/>
      <c r="AN28" s="220"/>
      <c r="AO28" s="220"/>
      <c r="AP28" s="196"/>
      <c r="AS28" s="217"/>
    </row>
    <row r="29" spans="1:52" ht="20.25" customHeight="1" x14ac:dyDescent="0.3">
      <c r="A29" s="217"/>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52" ht="20.25" customHeight="1" x14ac:dyDescent="0.3">
      <c r="A30" s="217"/>
      <c r="B30" s="192"/>
      <c r="C30" s="207"/>
      <c r="D30" s="205"/>
      <c r="E30" s="205"/>
      <c r="F30" s="205"/>
      <c r="G30" s="205"/>
      <c r="H30" s="205"/>
      <c r="I30" s="205"/>
      <c r="J30" s="205"/>
      <c r="K30" s="206"/>
      <c r="L30" s="206"/>
      <c r="M30" s="206"/>
      <c r="N30" s="208"/>
      <c r="O30" s="208"/>
      <c r="P30" s="208"/>
      <c r="Q30" s="208"/>
      <c r="R30" s="206"/>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52" ht="20.25" customHeight="1" x14ac:dyDescent="0.3">
      <c r="A31" s="217"/>
      <c r="B31" s="192"/>
      <c r="C31" s="205"/>
      <c r="D31" s="222"/>
      <c r="E31" s="205"/>
      <c r="F31" s="205"/>
      <c r="G31" s="205"/>
      <c r="H31" s="205"/>
      <c r="I31" s="205"/>
      <c r="J31" s="205"/>
      <c r="K31" s="206"/>
      <c r="L31" s="206"/>
      <c r="M31" s="206"/>
      <c r="N31" s="208"/>
      <c r="O31" s="208"/>
      <c r="P31" s="208"/>
      <c r="Q31" s="208"/>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S31" s="217"/>
    </row>
    <row r="32" spans="1:52" ht="20.25" customHeight="1" x14ac:dyDescent="0.3">
      <c r="A32" s="217"/>
      <c r="B32" s="192"/>
      <c r="C32" s="205"/>
      <c r="D32" s="205"/>
      <c r="E32" s="205"/>
      <c r="F32" s="205"/>
      <c r="G32" s="205"/>
      <c r="H32" s="205"/>
      <c r="I32" s="205"/>
      <c r="J32" s="205"/>
      <c r="K32" s="206"/>
      <c r="L32" s="206"/>
      <c r="M32" s="206"/>
      <c r="N32" s="208"/>
      <c r="O32" s="208"/>
      <c r="P32" s="259"/>
      <c r="Q32" s="259"/>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05"/>
      <c r="E33" s="205"/>
      <c r="F33" s="205"/>
      <c r="G33" s="205"/>
      <c r="H33" s="205"/>
      <c r="I33" s="205"/>
      <c r="J33" s="205"/>
      <c r="K33" s="206"/>
      <c r="L33" s="206"/>
      <c r="M33" s="206"/>
      <c r="N33" s="208"/>
      <c r="O33" s="208"/>
      <c r="P33" s="208"/>
      <c r="Q33" s="208"/>
      <c r="R33" s="496"/>
      <c r="S33" s="496"/>
      <c r="T33" s="496"/>
      <c r="U33" s="496"/>
      <c r="V33" s="208"/>
      <c r="W33" s="206"/>
      <c r="X33" s="206"/>
      <c r="Y33" s="206"/>
      <c r="Z33" s="208"/>
      <c r="AA33" s="208"/>
      <c r="AB33" s="208"/>
      <c r="AC33" s="208"/>
      <c r="AD33" s="206"/>
      <c r="AE33" s="208"/>
      <c r="AF33" s="208"/>
      <c r="AG33" s="208"/>
      <c r="AH33" s="208"/>
      <c r="AI33" s="208"/>
      <c r="AJ33" s="208"/>
      <c r="AK33" s="208"/>
      <c r="AL33" s="208"/>
      <c r="AM33" s="208"/>
      <c r="AN33" s="208"/>
      <c r="AO33" s="208"/>
      <c r="AP33" s="196"/>
    </row>
    <row r="34" spans="2:42" s="217" customFormat="1" ht="20.25" customHeight="1" x14ac:dyDescent="0.3">
      <c r="B34" s="192"/>
      <c r="C34" s="205"/>
      <c r="D34" s="228"/>
      <c r="E34" s="223"/>
      <c r="F34" s="205"/>
      <c r="G34" s="205"/>
      <c r="H34" s="205"/>
      <c r="I34" s="205"/>
      <c r="J34" s="205"/>
      <c r="K34" s="206"/>
      <c r="L34" s="206"/>
      <c r="M34" s="206"/>
      <c r="N34" s="261"/>
      <c r="O34" s="261"/>
      <c r="P34" s="261"/>
      <c r="Q34" s="261"/>
      <c r="R34" s="497"/>
      <c r="S34" s="497"/>
      <c r="T34" s="497"/>
      <c r="U34" s="497"/>
      <c r="V34" s="208"/>
      <c r="W34" s="206"/>
      <c r="X34" s="206"/>
      <c r="Y34" s="206"/>
      <c r="Z34" s="211"/>
      <c r="AA34" s="211"/>
      <c r="AB34" s="211"/>
      <c r="AC34" s="211"/>
      <c r="AD34" s="206"/>
      <c r="AE34" s="211"/>
      <c r="AF34" s="211"/>
      <c r="AG34" s="211"/>
      <c r="AH34" s="211"/>
      <c r="AI34" s="211"/>
      <c r="AJ34" s="211"/>
      <c r="AK34" s="211"/>
      <c r="AL34" s="211"/>
      <c r="AM34" s="211"/>
      <c r="AN34" s="211"/>
      <c r="AO34" s="211"/>
      <c r="AP34" s="196"/>
    </row>
    <row r="35" spans="2:42" s="217" customFormat="1" ht="20.25" customHeight="1" x14ac:dyDescent="0.3">
      <c r="B35" s="192"/>
      <c r="C35" s="205"/>
      <c r="D35" s="228"/>
      <c r="E35" s="205"/>
      <c r="F35" s="205"/>
      <c r="G35" s="205"/>
      <c r="H35" s="205"/>
      <c r="I35" s="205"/>
      <c r="J35" s="205"/>
      <c r="K35" s="206"/>
      <c r="L35" s="206"/>
      <c r="M35" s="206"/>
      <c r="N35" s="262"/>
      <c r="O35" s="262"/>
      <c r="P35" s="262"/>
      <c r="Q35" s="262"/>
      <c r="R35" s="496"/>
      <c r="S35" s="496"/>
      <c r="T35" s="496"/>
      <c r="U35" s="496"/>
      <c r="V35" s="212"/>
      <c r="W35" s="206"/>
      <c r="X35" s="206"/>
      <c r="Y35" s="206"/>
      <c r="Z35" s="213"/>
      <c r="AA35" s="213"/>
      <c r="AB35" s="213"/>
      <c r="AC35" s="213"/>
      <c r="AD35" s="206"/>
      <c r="AE35" s="214"/>
      <c r="AF35" s="214"/>
      <c r="AG35" s="214"/>
      <c r="AH35" s="214"/>
      <c r="AI35" s="214"/>
      <c r="AJ35" s="214"/>
      <c r="AK35" s="214"/>
      <c r="AL35" s="214"/>
      <c r="AM35" s="214"/>
      <c r="AN35" s="214"/>
      <c r="AO35" s="214"/>
      <c r="AP35" s="196"/>
    </row>
    <row r="36" spans="2:42" s="217" customFormat="1" ht="20.25" customHeight="1" x14ac:dyDescent="0.3">
      <c r="B36" s="192"/>
      <c r="C36" s="205"/>
      <c r="D36" s="205"/>
      <c r="E36" s="205"/>
      <c r="F36" s="205"/>
      <c r="G36" s="205"/>
      <c r="H36" s="205"/>
      <c r="I36" s="205"/>
      <c r="J36" s="205"/>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196"/>
    </row>
    <row r="37" spans="2:42" s="217" customFormat="1" ht="20.25" customHeight="1" x14ac:dyDescent="0.3">
      <c r="B37" s="192"/>
      <c r="C37" s="205"/>
      <c r="D37" s="205"/>
      <c r="E37" s="205"/>
      <c r="F37" s="205"/>
      <c r="G37" s="205"/>
      <c r="H37" s="205"/>
      <c r="I37" s="205"/>
      <c r="J37" s="205"/>
      <c r="K37" s="205"/>
      <c r="L37" s="205"/>
      <c r="M37" s="205"/>
      <c r="N37" s="205"/>
      <c r="O37" s="205"/>
      <c r="P37" s="205"/>
      <c r="Q37" s="205"/>
      <c r="R37" s="205"/>
      <c r="S37" s="205"/>
      <c r="T37" s="205"/>
      <c r="U37" s="205"/>
      <c r="V37" s="220"/>
      <c r="W37" s="220"/>
      <c r="X37" s="220"/>
      <c r="Y37" s="220"/>
      <c r="Z37" s="220"/>
      <c r="AA37" s="220"/>
      <c r="AB37" s="220"/>
      <c r="AC37" s="220"/>
      <c r="AD37" s="220"/>
      <c r="AE37" s="220"/>
      <c r="AF37" s="220"/>
      <c r="AG37" s="220"/>
      <c r="AH37" s="220"/>
      <c r="AI37" s="220"/>
      <c r="AJ37" s="220"/>
      <c r="AK37" s="220"/>
      <c r="AL37" s="220"/>
      <c r="AM37" s="220"/>
      <c r="AN37" s="220"/>
      <c r="AO37" s="220"/>
      <c r="AP37" s="196"/>
    </row>
    <row r="38" spans="2:42" s="217" customFormat="1" ht="20.25" customHeight="1" x14ac:dyDescent="0.3">
      <c r="B38" s="192"/>
      <c r="C38" s="207"/>
      <c r="D38" s="205"/>
      <c r="E38" s="205"/>
      <c r="F38" s="205"/>
      <c r="G38" s="205"/>
      <c r="H38" s="205"/>
      <c r="I38" s="205"/>
      <c r="J38" s="205"/>
      <c r="K38" s="206"/>
      <c r="L38" s="206"/>
      <c r="M38" s="206"/>
      <c r="N38" s="208"/>
      <c r="O38" s="208"/>
      <c r="P38" s="208"/>
      <c r="Q38" s="208"/>
      <c r="R38" s="206"/>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22"/>
      <c r="E39" s="223"/>
      <c r="F39" s="205"/>
      <c r="G39" s="205"/>
      <c r="H39" s="205"/>
      <c r="I39" s="205"/>
      <c r="J39" s="205"/>
      <c r="K39" s="206"/>
      <c r="L39" s="206"/>
      <c r="M39" s="206"/>
      <c r="N39" s="208"/>
      <c r="O39" s="208"/>
      <c r="P39" s="208"/>
      <c r="Q39" s="208"/>
      <c r="R39" s="206"/>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2" s="217" customFormat="1" ht="20.25" customHeight="1" x14ac:dyDescent="0.3">
      <c r="B40" s="192"/>
      <c r="C40" s="205"/>
      <c r="D40" s="205"/>
      <c r="E40" s="205"/>
      <c r="F40" s="205"/>
      <c r="G40" s="205"/>
      <c r="H40" s="205"/>
      <c r="I40" s="205"/>
      <c r="J40" s="205"/>
      <c r="K40" s="205"/>
      <c r="L40" s="205"/>
      <c r="M40" s="205"/>
      <c r="N40" s="205"/>
      <c r="O40" s="205"/>
      <c r="P40" s="205"/>
      <c r="Q40" s="205"/>
      <c r="R40" s="205"/>
      <c r="S40" s="205"/>
      <c r="T40" s="205"/>
      <c r="U40" s="205"/>
      <c r="V40" s="220"/>
      <c r="W40" s="220"/>
      <c r="X40" s="220"/>
      <c r="Y40" s="220"/>
      <c r="Z40" s="220"/>
      <c r="AA40" s="220"/>
      <c r="AB40" s="220"/>
      <c r="AC40" s="220"/>
      <c r="AD40" s="220"/>
      <c r="AE40" s="220"/>
      <c r="AF40" s="220"/>
      <c r="AG40" s="220"/>
      <c r="AH40" s="220"/>
      <c r="AI40" s="220"/>
      <c r="AJ40" s="220"/>
      <c r="AK40" s="220"/>
      <c r="AL40" s="220"/>
      <c r="AM40" s="220"/>
      <c r="AN40" s="220"/>
      <c r="AO40" s="220"/>
      <c r="AP40" s="196"/>
    </row>
    <row r="41" spans="2:42" s="217" customFormat="1" ht="20.25" customHeight="1" x14ac:dyDescent="0.3">
      <c r="B41" s="192"/>
      <c r="C41" s="207"/>
      <c r="D41" s="205"/>
      <c r="E41" s="223"/>
      <c r="F41" s="205"/>
      <c r="G41" s="205"/>
      <c r="H41" s="205"/>
      <c r="I41" s="205"/>
      <c r="J41" s="205"/>
      <c r="K41" s="206"/>
      <c r="L41" s="206"/>
      <c r="M41" s="206"/>
      <c r="N41" s="261"/>
      <c r="O41" s="261"/>
      <c r="P41" s="261"/>
      <c r="Q41" s="261"/>
      <c r="R41" s="273"/>
      <c r="S41" s="273"/>
      <c r="T41" s="273"/>
      <c r="U41" s="273"/>
      <c r="V41" s="208"/>
      <c r="W41" s="206"/>
      <c r="X41" s="206"/>
      <c r="Y41" s="206"/>
      <c r="Z41" s="211"/>
      <c r="AA41" s="211"/>
      <c r="AB41" s="211"/>
      <c r="AC41" s="211"/>
      <c r="AD41" s="206"/>
      <c r="AE41" s="211"/>
      <c r="AF41" s="211"/>
      <c r="AG41" s="211"/>
      <c r="AH41" s="211"/>
      <c r="AI41" s="211"/>
      <c r="AJ41" s="211"/>
      <c r="AK41" s="211"/>
      <c r="AL41" s="211"/>
      <c r="AM41" s="211"/>
      <c r="AN41" s="211"/>
      <c r="AO41" s="211"/>
      <c r="AP41" s="196"/>
    </row>
    <row r="42" spans="2:42" s="217" customFormat="1" ht="20.25" customHeight="1" x14ac:dyDescent="0.3">
      <c r="B42" s="192"/>
      <c r="C42" s="209"/>
      <c r="D42" s="205"/>
      <c r="E42" s="205"/>
      <c r="F42" s="205"/>
      <c r="G42" s="205"/>
      <c r="H42" s="205"/>
      <c r="I42" s="205"/>
      <c r="J42" s="205"/>
      <c r="K42" s="206"/>
      <c r="L42" s="206"/>
      <c r="M42" s="206"/>
      <c r="N42" s="262"/>
      <c r="O42" s="262"/>
      <c r="P42" s="262"/>
      <c r="Q42" s="262"/>
      <c r="R42" s="274"/>
      <c r="S42" s="274"/>
      <c r="T42" s="274"/>
      <c r="U42" s="274"/>
      <c r="V42" s="212"/>
      <c r="W42" s="206"/>
      <c r="X42" s="206"/>
      <c r="Y42" s="206"/>
      <c r="Z42" s="213"/>
      <c r="AA42" s="213"/>
      <c r="AB42" s="213"/>
      <c r="AC42" s="213"/>
      <c r="AD42" s="206"/>
      <c r="AE42" s="214"/>
      <c r="AF42" s="214"/>
      <c r="AG42" s="214"/>
      <c r="AH42" s="214"/>
      <c r="AI42" s="214"/>
      <c r="AJ42" s="214"/>
      <c r="AK42" s="214"/>
      <c r="AL42" s="214"/>
      <c r="AM42" s="214"/>
      <c r="AN42" s="214"/>
      <c r="AO42" s="214"/>
      <c r="AP42" s="196"/>
    </row>
    <row r="43" spans="2:42" s="217" customFormat="1" ht="20.25" customHeight="1" x14ac:dyDescent="0.3">
      <c r="B43" s="192"/>
      <c r="C43" s="205"/>
      <c r="D43" s="205"/>
      <c r="E43" s="205"/>
      <c r="F43" s="205"/>
      <c r="G43" s="205"/>
      <c r="H43" s="205"/>
      <c r="I43" s="205"/>
      <c r="J43" s="205"/>
      <c r="K43" s="206"/>
      <c r="L43" s="206"/>
      <c r="M43" s="206"/>
      <c r="N43" s="206"/>
      <c r="O43" s="206"/>
      <c r="P43" s="206"/>
      <c r="Q43" s="206"/>
      <c r="R43" s="496"/>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7">
    <mergeCell ref="AH5:AO5"/>
    <mergeCell ref="H23:L23"/>
    <mergeCell ref="AH6:AO6"/>
    <mergeCell ref="C8:AO16"/>
    <mergeCell ref="H20:L20"/>
    <mergeCell ref="H21:L21"/>
    <mergeCell ref="H22:L22"/>
    <mergeCell ref="AS20:AZ20"/>
    <mergeCell ref="R44:U44"/>
    <mergeCell ref="R45:U45"/>
    <mergeCell ref="R46:U46"/>
    <mergeCell ref="R31:U31"/>
    <mergeCell ref="R32:U32"/>
    <mergeCell ref="R33:U33"/>
    <mergeCell ref="R34:U34"/>
    <mergeCell ref="R35:U35"/>
    <mergeCell ref="R43:U4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9">
    <pageSetUpPr fitToPage="1"/>
  </sheetPr>
  <dimension ref="A1:AZ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+Startseite!AC18</f>
        <v>Kompensation Gleitzeitsaldo</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78</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Der Abbau von Gleitzeit richtet sich nach der Tagessollzeit (z.B. 50% = 4:16 h).</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52"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52"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52"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17"/>
    </row>
    <row r="20" spans="1:52" ht="42" customHeight="1" x14ac:dyDescent="0.3">
      <c r="A20" s="217"/>
      <c r="B20" s="192"/>
      <c r="C20" s="207" t="s">
        <v>32</v>
      </c>
      <c r="D20" s="209"/>
      <c r="E20" s="205"/>
      <c r="F20" s="205"/>
      <c r="G20" s="205"/>
      <c r="H20" s="503">
        <v>1</v>
      </c>
      <c r="I20" s="503"/>
      <c r="J20" s="503"/>
      <c r="K20" s="503"/>
      <c r="L20" s="503"/>
      <c r="M20" s="206"/>
      <c r="N20" s="206"/>
      <c r="O20" s="206"/>
      <c r="P20" s="206"/>
      <c r="Q20" s="206"/>
      <c r="R20" s="206" t="s">
        <v>182</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518" t="s">
        <v>430</v>
      </c>
      <c r="AT20" s="518"/>
      <c r="AU20" s="518"/>
      <c r="AV20" s="518"/>
      <c r="AW20" s="518"/>
      <c r="AX20" s="518"/>
      <c r="AY20" s="518"/>
      <c r="AZ20" s="518"/>
    </row>
    <row r="21" spans="1:52" ht="20.25" customHeight="1" x14ac:dyDescent="0.3">
      <c r="A21" s="217"/>
      <c r="B21" s="192"/>
      <c r="C21" s="207" t="s">
        <v>33</v>
      </c>
      <c r="D21" s="207"/>
      <c r="E21" s="205"/>
      <c r="F21" s="205"/>
      <c r="G21" s="205"/>
      <c r="H21" s="503">
        <v>0.8</v>
      </c>
      <c r="I21" s="503"/>
      <c r="J21" s="503"/>
      <c r="K21" s="503"/>
      <c r="L21" s="503"/>
      <c r="M21" s="206"/>
      <c r="N21" s="206"/>
      <c r="O21" s="206"/>
      <c r="P21" s="206"/>
      <c r="Q21" s="206"/>
      <c r="R21" s="206" t="s">
        <v>183</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52" ht="20.25" customHeight="1" x14ac:dyDescent="0.3">
      <c r="A22" s="217"/>
      <c r="B22" s="192"/>
      <c r="C22" s="207" t="s">
        <v>34</v>
      </c>
      <c r="D22" s="207"/>
      <c r="E22" s="205"/>
      <c r="F22" s="205"/>
      <c r="G22" s="205"/>
      <c r="H22" s="503">
        <v>0.7</v>
      </c>
      <c r="I22" s="503"/>
      <c r="J22" s="503"/>
      <c r="K22" s="503"/>
      <c r="L22" s="503"/>
      <c r="M22" s="206"/>
      <c r="N22" s="206"/>
      <c r="O22" s="206"/>
      <c r="P22" s="206"/>
      <c r="Q22" s="206"/>
      <c r="R22" s="206" t="s">
        <v>184</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52" ht="20.25" customHeight="1" x14ac:dyDescent="0.3">
      <c r="A23" s="217"/>
      <c r="B23" s="192"/>
      <c r="C23" s="207" t="s">
        <v>35</v>
      </c>
      <c r="D23" s="209"/>
      <c r="E23" s="205"/>
      <c r="F23" s="205"/>
      <c r="G23" s="205"/>
      <c r="H23" s="503">
        <v>0.6</v>
      </c>
      <c r="I23" s="503"/>
      <c r="J23" s="503"/>
      <c r="K23" s="503"/>
      <c r="L23" s="503"/>
      <c r="M23" s="206"/>
      <c r="N23" s="206"/>
      <c r="O23" s="206"/>
      <c r="P23" s="206"/>
      <c r="Q23" s="206"/>
      <c r="R23" s="206" t="s">
        <v>185</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52"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52"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52"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52"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7"/>
    </row>
    <row r="28" spans="1:52" ht="20.25" customHeight="1" x14ac:dyDescent="0.3">
      <c r="A28" s="217"/>
      <c r="B28" s="192"/>
      <c r="C28" s="205"/>
      <c r="D28" s="521" t="s">
        <v>286</v>
      </c>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196"/>
      <c r="AS28" s="217"/>
    </row>
    <row r="29" spans="1:52" ht="20.25" customHeight="1" x14ac:dyDescent="0.3">
      <c r="A29" s="217"/>
      <c r="B29" s="192"/>
      <c r="C29" s="207"/>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196"/>
      <c r="AS29" s="217"/>
    </row>
    <row r="30" spans="1:52" ht="20.25" customHeight="1" x14ac:dyDescent="0.3">
      <c r="A30" s="217"/>
      <c r="B30" s="192"/>
      <c r="C30" s="207"/>
      <c r="D30" s="205"/>
      <c r="E30" s="205"/>
      <c r="F30" s="205"/>
      <c r="G30" s="205"/>
      <c r="H30" s="205"/>
      <c r="I30" s="205"/>
      <c r="J30" s="205"/>
      <c r="K30" s="206"/>
      <c r="L30" s="206"/>
      <c r="M30" s="206"/>
      <c r="N30" s="208"/>
      <c r="O30" s="208"/>
      <c r="P30" s="208"/>
      <c r="Q30" s="208"/>
      <c r="R30" s="206"/>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52" ht="20.25" customHeight="1" x14ac:dyDescent="0.3">
      <c r="A31" s="217"/>
      <c r="B31" s="192"/>
      <c r="C31" s="205"/>
      <c r="D31" s="222"/>
      <c r="E31" s="205"/>
      <c r="F31" s="205"/>
      <c r="G31" s="205"/>
      <c r="H31" s="205"/>
      <c r="I31" s="205"/>
      <c r="J31" s="205"/>
      <c r="K31" s="206"/>
      <c r="L31" s="206"/>
      <c r="M31" s="206"/>
      <c r="N31" s="208"/>
      <c r="O31" s="208"/>
      <c r="P31" s="208"/>
      <c r="Q31" s="208"/>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S31" s="217"/>
    </row>
    <row r="32" spans="1:52" ht="20.25" customHeight="1" x14ac:dyDescent="0.3">
      <c r="A32" s="217"/>
      <c r="B32" s="192"/>
      <c r="C32" s="205"/>
      <c r="D32" s="205"/>
      <c r="E32" s="205"/>
      <c r="F32" s="205"/>
      <c r="G32" s="205"/>
      <c r="H32" s="205"/>
      <c r="I32" s="205"/>
      <c r="J32" s="205"/>
      <c r="K32" s="206"/>
      <c r="L32" s="206"/>
      <c r="M32" s="206"/>
      <c r="N32" s="208"/>
      <c r="O32" s="208"/>
      <c r="P32" s="259"/>
      <c r="Q32" s="259"/>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05"/>
      <c r="E33" s="205"/>
      <c r="F33" s="205"/>
      <c r="G33" s="205"/>
      <c r="H33" s="205"/>
      <c r="I33" s="205"/>
      <c r="J33" s="205"/>
      <c r="K33" s="206"/>
      <c r="L33" s="206"/>
      <c r="M33" s="206"/>
      <c r="N33" s="208"/>
      <c r="O33" s="208"/>
      <c r="P33" s="208"/>
      <c r="Q33" s="208"/>
      <c r="R33" s="496"/>
      <c r="S33" s="496"/>
      <c r="T33" s="496"/>
      <c r="U33" s="496"/>
      <c r="V33" s="208"/>
      <c r="W33" s="206"/>
      <c r="X33" s="206"/>
      <c r="Y33" s="206"/>
      <c r="Z33" s="208"/>
      <c r="AA33" s="208"/>
      <c r="AB33" s="208"/>
      <c r="AC33" s="208"/>
      <c r="AD33" s="206"/>
      <c r="AE33" s="208"/>
      <c r="AF33" s="208"/>
      <c r="AG33" s="208"/>
      <c r="AH33" s="208"/>
      <c r="AI33" s="208"/>
      <c r="AJ33" s="208"/>
      <c r="AK33" s="208"/>
      <c r="AL33" s="208"/>
      <c r="AM33" s="208"/>
      <c r="AN33" s="208"/>
      <c r="AO33" s="208"/>
      <c r="AP33" s="196"/>
    </row>
    <row r="34" spans="2:42" s="217" customFormat="1" ht="20.25" customHeight="1" x14ac:dyDescent="0.3">
      <c r="B34" s="192"/>
      <c r="C34" s="205"/>
      <c r="D34" s="228"/>
      <c r="E34" s="223"/>
      <c r="F34" s="205"/>
      <c r="G34" s="205"/>
      <c r="H34" s="205"/>
      <c r="I34" s="205"/>
      <c r="J34" s="205"/>
      <c r="K34" s="206"/>
      <c r="L34" s="206"/>
      <c r="M34" s="206"/>
      <c r="N34" s="261"/>
      <c r="O34" s="261"/>
      <c r="P34" s="261"/>
      <c r="Q34" s="261"/>
      <c r="R34" s="497"/>
      <c r="S34" s="497"/>
      <c r="T34" s="497"/>
      <c r="U34" s="497"/>
      <c r="V34" s="208"/>
      <c r="W34" s="206"/>
      <c r="X34" s="206"/>
      <c r="Y34" s="206"/>
      <c r="Z34" s="211"/>
      <c r="AA34" s="211"/>
      <c r="AB34" s="211"/>
      <c r="AC34" s="211"/>
      <c r="AD34" s="206"/>
      <c r="AE34" s="211"/>
      <c r="AF34" s="211"/>
      <c r="AG34" s="211"/>
      <c r="AH34" s="211"/>
      <c r="AI34" s="211"/>
      <c r="AJ34" s="211"/>
      <c r="AK34" s="211"/>
      <c r="AL34" s="211"/>
      <c r="AM34" s="211"/>
      <c r="AN34" s="211"/>
      <c r="AO34" s="211"/>
      <c r="AP34" s="196"/>
    </row>
    <row r="35" spans="2:42" s="217" customFormat="1" ht="20.25" customHeight="1" x14ac:dyDescent="0.3">
      <c r="B35" s="192"/>
      <c r="C35" s="205"/>
      <c r="D35" s="228"/>
      <c r="E35" s="205"/>
      <c r="F35" s="205"/>
      <c r="G35" s="205"/>
      <c r="H35" s="205"/>
      <c r="I35" s="205"/>
      <c r="J35" s="205"/>
      <c r="K35" s="206"/>
      <c r="L35" s="206"/>
      <c r="M35" s="206"/>
      <c r="N35" s="262"/>
      <c r="O35" s="262"/>
      <c r="P35" s="262"/>
      <c r="Q35" s="262"/>
      <c r="R35" s="496"/>
      <c r="S35" s="496"/>
      <c r="T35" s="496"/>
      <c r="U35" s="496"/>
      <c r="V35" s="212"/>
      <c r="W35" s="206"/>
      <c r="X35" s="206"/>
      <c r="Y35" s="206"/>
      <c r="Z35" s="213"/>
      <c r="AA35" s="213"/>
      <c r="AB35" s="213"/>
      <c r="AC35" s="213"/>
      <c r="AD35" s="206"/>
      <c r="AE35" s="214"/>
      <c r="AF35" s="214"/>
      <c r="AG35" s="214"/>
      <c r="AH35" s="214"/>
      <c r="AI35" s="214"/>
      <c r="AJ35" s="214"/>
      <c r="AK35" s="214"/>
      <c r="AL35" s="214"/>
      <c r="AM35" s="214"/>
      <c r="AN35" s="214"/>
      <c r="AO35" s="214"/>
      <c r="AP35" s="196"/>
    </row>
    <row r="36" spans="2:42" s="217" customFormat="1" ht="20.25" customHeight="1" x14ac:dyDescent="0.3">
      <c r="B36" s="192"/>
      <c r="C36" s="205"/>
      <c r="D36" s="205"/>
      <c r="E36" s="205"/>
      <c r="F36" s="205"/>
      <c r="G36" s="205"/>
      <c r="H36" s="205"/>
      <c r="I36" s="205"/>
      <c r="J36" s="205"/>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196"/>
    </row>
    <row r="37" spans="2:42" s="217" customFormat="1" ht="20.25" customHeight="1" x14ac:dyDescent="0.3">
      <c r="B37" s="192"/>
      <c r="C37" s="205"/>
      <c r="D37" s="205"/>
      <c r="E37" s="205"/>
      <c r="F37" s="205"/>
      <c r="G37" s="205"/>
      <c r="H37" s="205"/>
      <c r="I37" s="205"/>
      <c r="J37" s="205"/>
      <c r="K37" s="205"/>
      <c r="L37" s="205"/>
      <c r="M37" s="205"/>
      <c r="N37" s="205"/>
      <c r="O37" s="205"/>
      <c r="P37" s="205"/>
      <c r="Q37" s="205"/>
      <c r="R37" s="205"/>
      <c r="S37" s="205"/>
      <c r="T37" s="205"/>
      <c r="U37" s="205"/>
      <c r="V37" s="220"/>
      <c r="W37" s="220"/>
      <c r="X37" s="220"/>
      <c r="Y37" s="220"/>
      <c r="Z37" s="220"/>
      <c r="AA37" s="220"/>
      <c r="AB37" s="220"/>
      <c r="AC37" s="220"/>
      <c r="AD37" s="220"/>
      <c r="AE37" s="220"/>
      <c r="AF37" s="220"/>
      <c r="AG37" s="220"/>
      <c r="AH37" s="220"/>
      <c r="AI37" s="220"/>
      <c r="AJ37" s="220"/>
      <c r="AK37" s="220"/>
      <c r="AL37" s="220"/>
      <c r="AM37" s="220"/>
      <c r="AN37" s="220"/>
      <c r="AO37" s="220"/>
      <c r="AP37" s="196"/>
    </row>
    <row r="38" spans="2:42" s="217" customFormat="1" ht="20.25" customHeight="1" x14ac:dyDescent="0.3">
      <c r="B38" s="192"/>
      <c r="C38" s="207"/>
      <c r="D38" s="205"/>
      <c r="E38" s="205"/>
      <c r="F38" s="205"/>
      <c r="G38" s="205"/>
      <c r="H38" s="205"/>
      <c r="I38" s="205"/>
      <c r="J38" s="205"/>
      <c r="K38" s="206"/>
      <c r="L38" s="206"/>
      <c r="M38" s="206"/>
      <c r="N38" s="208"/>
      <c r="O38" s="208"/>
      <c r="P38" s="208"/>
      <c r="Q38" s="208"/>
      <c r="R38" s="206"/>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22"/>
      <c r="E39" s="223"/>
      <c r="F39" s="205"/>
      <c r="G39" s="205"/>
      <c r="H39" s="205"/>
      <c r="I39" s="205"/>
      <c r="J39" s="205"/>
      <c r="K39" s="206"/>
      <c r="L39" s="206"/>
      <c r="M39" s="206"/>
      <c r="N39" s="208"/>
      <c r="O39" s="208"/>
      <c r="P39" s="208"/>
      <c r="Q39" s="208"/>
      <c r="R39" s="206"/>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2" s="217" customFormat="1" ht="20.25" customHeight="1" x14ac:dyDescent="0.3">
      <c r="B40" s="192"/>
      <c r="C40" s="205"/>
      <c r="D40" s="205"/>
      <c r="E40" s="205"/>
      <c r="F40" s="205"/>
      <c r="G40" s="205"/>
      <c r="H40" s="205"/>
      <c r="I40" s="205"/>
      <c r="J40" s="205"/>
      <c r="K40" s="205"/>
      <c r="L40" s="205"/>
      <c r="M40" s="205"/>
      <c r="N40" s="205"/>
      <c r="O40" s="205"/>
      <c r="P40" s="205"/>
      <c r="Q40" s="205"/>
      <c r="R40" s="205"/>
      <c r="S40" s="205"/>
      <c r="T40" s="205"/>
      <c r="U40" s="205"/>
      <c r="V40" s="220"/>
      <c r="W40" s="220"/>
      <c r="X40" s="220"/>
      <c r="Y40" s="220"/>
      <c r="Z40" s="220"/>
      <c r="AA40" s="220"/>
      <c r="AB40" s="220"/>
      <c r="AC40" s="220"/>
      <c r="AD40" s="220"/>
      <c r="AE40" s="220"/>
      <c r="AF40" s="220"/>
      <c r="AG40" s="220"/>
      <c r="AH40" s="220"/>
      <c r="AI40" s="220"/>
      <c r="AJ40" s="220"/>
      <c r="AK40" s="220"/>
      <c r="AL40" s="220"/>
      <c r="AM40" s="220"/>
      <c r="AN40" s="220"/>
      <c r="AO40" s="220"/>
      <c r="AP40" s="196"/>
    </row>
    <row r="41" spans="2:42" s="217" customFormat="1" ht="20.25" customHeight="1" x14ac:dyDescent="0.3">
      <c r="B41" s="192"/>
      <c r="C41" s="207"/>
      <c r="D41" s="205"/>
      <c r="E41" s="223"/>
      <c r="F41" s="205"/>
      <c r="G41" s="205"/>
      <c r="H41" s="205"/>
      <c r="I41" s="205"/>
      <c r="J41" s="205"/>
      <c r="K41" s="206"/>
      <c r="L41" s="206"/>
      <c r="M41" s="206"/>
      <c r="N41" s="261"/>
      <c r="O41" s="261"/>
      <c r="P41" s="261"/>
      <c r="Q41" s="261"/>
      <c r="R41" s="273"/>
      <c r="S41" s="273"/>
      <c r="T41" s="273"/>
      <c r="U41" s="273"/>
      <c r="V41" s="208"/>
      <c r="W41" s="206"/>
      <c r="X41" s="206"/>
      <c r="Y41" s="206"/>
      <c r="Z41" s="211"/>
      <c r="AA41" s="211"/>
      <c r="AB41" s="211"/>
      <c r="AC41" s="211"/>
      <c r="AD41" s="206"/>
      <c r="AE41" s="211"/>
      <c r="AF41" s="211"/>
      <c r="AG41" s="211"/>
      <c r="AH41" s="211"/>
      <c r="AI41" s="211"/>
      <c r="AJ41" s="211"/>
      <c r="AK41" s="211"/>
      <c r="AL41" s="211"/>
      <c r="AM41" s="211"/>
      <c r="AN41" s="211"/>
      <c r="AO41" s="211"/>
      <c r="AP41" s="196"/>
    </row>
    <row r="42" spans="2:42" s="217" customFormat="1" ht="20.25" customHeight="1" x14ac:dyDescent="0.3">
      <c r="B42" s="192"/>
      <c r="C42" s="209"/>
      <c r="D42" s="205"/>
      <c r="E42" s="205"/>
      <c r="F42" s="205"/>
      <c r="G42" s="205"/>
      <c r="H42" s="205"/>
      <c r="I42" s="205"/>
      <c r="J42" s="205"/>
      <c r="K42" s="206"/>
      <c r="L42" s="206"/>
      <c r="M42" s="206"/>
      <c r="N42" s="262"/>
      <c r="O42" s="262"/>
      <c r="P42" s="262"/>
      <c r="Q42" s="262"/>
      <c r="R42" s="274"/>
      <c r="S42" s="274"/>
      <c r="T42" s="274"/>
      <c r="U42" s="274"/>
      <c r="V42" s="212"/>
      <c r="W42" s="206"/>
      <c r="X42" s="206"/>
      <c r="Y42" s="206"/>
      <c r="Z42" s="213"/>
      <c r="AA42" s="213"/>
      <c r="AB42" s="213"/>
      <c r="AC42" s="213"/>
      <c r="AD42" s="206"/>
      <c r="AE42" s="214"/>
      <c r="AF42" s="214"/>
      <c r="AG42" s="214"/>
      <c r="AH42" s="214"/>
      <c r="AI42" s="214"/>
      <c r="AJ42" s="214"/>
      <c r="AK42" s="214"/>
      <c r="AL42" s="214"/>
      <c r="AM42" s="214"/>
      <c r="AN42" s="214"/>
      <c r="AO42" s="214"/>
      <c r="AP42" s="196"/>
    </row>
    <row r="43" spans="2:42" s="217" customFormat="1" ht="20.25" customHeight="1" x14ac:dyDescent="0.3">
      <c r="B43" s="192"/>
      <c r="C43" s="205"/>
      <c r="D43" s="205"/>
      <c r="E43" s="205"/>
      <c r="F43" s="205"/>
      <c r="G43" s="205"/>
      <c r="H43" s="205"/>
      <c r="I43" s="205"/>
      <c r="J43" s="205"/>
      <c r="K43" s="206"/>
      <c r="L43" s="206"/>
      <c r="M43" s="206"/>
      <c r="N43" s="206"/>
      <c r="O43" s="206"/>
      <c r="P43" s="206"/>
      <c r="Q43" s="206"/>
      <c r="R43" s="496"/>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9">
    <mergeCell ref="AH5:AO5"/>
    <mergeCell ref="H23:L23"/>
    <mergeCell ref="AH6:AO6"/>
    <mergeCell ref="C8:AO16"/>
    <mergeCell ref="H20:L20"/>
    <mergeCell ref="H21:L21"/>
    <mergeCell ref="H22:L22"/>
    <mergeCell ref="R47:U47"/>
    <mergeCell ref="R31:U31"/>
    <mergeCell ref="R32:U32"/>
    <mergeCell ref="R33:U33"/>
    <mergeCell ref="R34:U34"/>
    <mergeCell ref="R35:U35"/>
    <mergeCell ref="R43:U43"/>
    <mergeCell ref="AS20:AZ20"/>
    <mergeCell ref="D28:AO29"/>
    <mergeCell ref="R44:U44"/>
    <mergeCell ref="R45:U45"/>
    <mergeCell ref="R46:U46"/>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B1:F55"/>
  <sheetViews>
    <sheetView workbookViewId="0"/>
  </sheetViews>
  <sheetFormatPr baseColWidth="10" defaultRowHeight="14.4" x14ac:dyDescent="0.3"/>
  <cols>
    <col min="2" max="2" width="27.59765625" bestFit="1" customWidth="1"/>
    <col min="3" max="3" width="56.09765625" customWidth="1"/>
    <col min="4" max="4" width="21.09765625" bestFit="1" customWidth="1"/>
    <col min="5" max="5" width="23.5" bestFit="1" customWidth="1"/>
  </cols>
  <sheetData>
    <row r="1" spans="2:6" ht="33" customHeight="1" x14ac:dyDescent="0.3">
      <c r="B1" s="5"/>
    </row>
    <row r="2" spans="2:6" ht="32.25" customHeight="1" x14ac:dyDescent="0.3"/>
    <row r="3" spans="2:6" x14ac:dyDescent="0.3">
      <c r="B3" s="10" t="s">
        <v>63</v>
      </c>
      <c r="C3" s="10" t="s">
        <v>64</v>
      </c>
      <c r="D3" s="10" t="s">
        <v>20</v>
      </c>
      <c r="E3" s="10" t="s">
        <v>1</v>
      </c>
    </row>
    <row r="4" spans="2:6" x14ac:dyDescent="0.3">
      <c r="B4" s="11" t="s">
        <v>7</v>
      </c>
      <c r="C4" s="12" t="s">
        <v>21</v>
      </c>
      <c r="D4" s="12" t="s">
        <v>21</v>
      </c>
      <c r="E4" s="12" t="s">
        <v>21</v>
      </c>
    </row>
    <row r="5" spans="2:6" ht="79.2" x14ac:dyDescent="0.3">
      <c r="B5" s="4" t="s">
        <v>100</v>
      </c>
      <c r="C5" s="3" t="s">
        <v>287</v>
      </c>
      <c r="D5" s="8" t="s">
        <v>65</v>
      </c>
      <c r="E5" s="3" t="s">
        <v>66</v>
      </c>
    </row>
    <row r="6" spans="2:6" ht="52.8" x14ac:dyDescent="0.3">
      <c r="B6" s="4" t="s">
        <v>19</v>
      </c>
      <c r="C6" s="3" t="s">
        <v>68</v>
      </c>
      <c r="D6" s="8" t="s">
        <v>67</v>
      </c>
      <c r="E6" s="3" t="s">
        <v>91</v>
      </c>
    </row>
    <row r="7" spans="2:6" ht="79.2" x14ac:dyDescent="0.3">
      <c r="B7" s="4" t="s">
        <v>316</v>
      </c>
      <c r="C7" s="6" t="s">
        <v>317</v>
      </c>
      <c r="D7" s="8" t="s">
        <v>303</v>
      </c>
      <c r="E7" s="3" t="s">
        <v>66</v>
      </c>
    </row>
    <row r="8" spans="2:6" ht="168.75" customHeight="1" x14ac:dyDescent="0.3">
      <c r="B8" s="4" t="s">
        <v>396</v>
      </c>
      <c r="C8" s="6" t="s">
        <v>397</v>
      </c>
      <c r="D8" s="8" t="s">
        <v>398</v>
      </c>
      <c r="E8" s="3" t="s">
        <v>71</v>
      </c>
    </row>
    <row r="9" spans="2:6" ht="132" x14ac:dyDescent="0.3">
      <c r="B9" s="4" t="s">
        <v>101</v>
      </c>
      <c r="C9" s="6" t="s">
        <v>126</v>
      </c>
      <c r="D9" s="8">
        <v>117</v>
      </c>
      <c r="E9" s="6" t="s">
        <v>161</v>
      </c>
      <c r="F9" s="13" t="s">
        <v>69</v>
      </c>
    </row>
    <row r="10" spans="2:6" ht="39.6" x14ac:dyDescent="0.3">
      <c r="B10" s="7" t="s">
        <v>93</v>
      </c>
      <c r="C10" s="3" t="s">
        <v>162</v>
      </c>
      <c r="D10" s="8" t="s">
        <v>70</v>
      </c>
      <c r="E10" s="3" t="s">
        <v>71</v>
      </c>
    </row>
    <row r="11" spans="2:6" ht="39.6" x14ac:dyDescent="0.3">
      <c r="B11" s="7" t="s">
        <v>9</v>
      </c>
      <c r="C11" s="3" t="s">
        <v>73</v>
      </c>
      <c r="D11" s="8" t="s">
        <v>72</v>
      </c>
      <c r="E11" s="3" t="s">
        <v>92</v>
      </c>
    </row>
    <row r="12" spans="2:6" ht="39.6" x14ac:dyDescent="0.3">
      <c r="B12" s="7" t="s">
        <v>15</v>
      </c>
      <c r="C12" s="3" t="s">
        <v>166</v>
      </c>
      <c r="D12" s="8">
        <v>118</v>
      </c>
      <c r="E12" s="3" t="s">
        <v>66</v>
      </c>
    </row>
    <row r="13" spans="2:6" ht="26.4" x14ac:dyDescent="0.3">
      <c r="B13" s="7" t="s">
        <v>480</v>
      </c>
      <c r="C13" s="3" t="s">
        <v>268</v>
      </c>
      <c r="D13" s="8">
        <v>88</v>
      </c>
      <c r="E13" s="3" t="s">
        <v>71</v>
      </c>
    </row>
    <row r="14" spans="2:6" ht="26.4" x14ac:dyDescent="0.3">
      <c r="B14" s="7" t="s">
        <v>2</v>
      </c>
      <c r="C14" s="3" t="s">
        <v>74</v>
      </c>
      <c r="D14" s="8">
        <v>100</v>
      </c>
      <c r="E14" s="3" t="s">
        <v>71</v>
      </c>
    </row>
    <row r="15" spans="2:6" ht="26.4" x14ac:dyDescent="0.3">
      <c r="B15" s="7" t="s">
        <v>95</v>
      </c>
      <c r="C15" s="3" t="s">
        <v>508</v>
      </c>
      <c r="D15" s="8" t="s">
        <v>75</v>
      </c>
      <c r="E15" s="3" t="s">
        <v>71</v>
      </c>
    </row>
    <row r="16" spans="2:6" ht="26.4" x14ac:dyDescent="0.3">
      <c r="B16" s="7" t="s">
        <v>94</v>
      </c>
      <c r="C16" s="3" t="s">
        <v>76</v>
      </c>
      <c r="D16" s="8" t="s">
        <v>77</v>
      </c>
      <c r="E16" s="3" t="s">
        <v>71</v>
      </c>
    </row>
    <row r="17" spans="2:6" ht="79.2" x14ac:dyDescent="0.3">
      <c r="B17" s="7" t="s">
        <v>17</v>
      </c>
      <c r="C17" s="6" t="s">
        <v>267</v>
      </c>
      <c r="D17" s="8">
        <v>120</v>
      </c>
      <c r="E17" s="3" t="s">
        <v>71</v>
      </c>
    </row>
    <row r="18" spans="2:6" ht="26.4" x14ac:dyDescent="0.3">
      <c r="B18" s="7" t="s">
        <v>6</v>
      </c>
      <c r="C18" s="3" t="s">
        <v>78</v>
      </c>
      <c r="D18" s="8">
        <v>78</v>
      </c>
      <c r="E18" s="3" t="s">
        <v>71</v>
      </c>
    </row>
    <row r="19" spans="2:6" ht="26.4" x14ac:dyDescent="0.3">
      <c r="B19" s="4" t="s">
        <v>8</v>
      </c>
      <c r="C19" s="3" t="s">
        <v>79</v>
      </c>
      <c r="D19" s="8">
        <v>143</v>
      </c>
      <c r="E19" s="3" t="s">
        <v>71</v>
      </c>
    </row>
    <row r="20" spans="2:6" ht="158.4" x14ac:dyDescent="0.3">
      <c r="B20" s="7" t="s">
        <v>96</v>
      </c>
      <c r="C20" s="6" t="s">
        <v>387</v>
      </c>
      <c r="D20" s="8">
        <v>173</v>
      </c>
      <c r="E20" s="6" t="s">
        <v>161</v>
      </c>
      <c r="F20" s="13" t="s">
        <v>80</v>
      </c>
    </row>
    <row r="21" spans="2:6" ht="205.5" customHeight="1" x14ac:dyDescent="0.3">
      <c r="B21" s="7" t="s">
        <v>102</v>
      </c>
      <c r="C21" s="6" t="s">
        <v>404</v>
      </c>
      <c r="D21" s="8" t="s">
        <v>81</v>
      </c>
      <c r="E21" s="3" t="s">
        <v>66</v>
      </c>
    </row>
    <row r="22" spans="2:6" ht="66" x14ac:dyDescent="0.3">
      <c r="B22" s="4" t="s">
        <v>98</v>
      </c>
      <c r="C22" s="9" t="s">
        <v>99</v>
      </c>
      <c r="D22" s="8" t="s">
        <v>82</v>
      </c>
      <c r="E22" s="3" t="s">
        <v>71</v>
      </c>
    </row>
    <row r="23" spans="2:6" ht="112.5" customHeight="1" x14ac:dyDescent="0.3">
      <c r="B23" s="4" t="s">
        <v>18</v>
      </c>
      <c r="C23" s="6" t="s">
        <v>405</v>
      </c>
      <c r="D23" s="8" t="s">
        <v>83</v>
      </c>
      <c r="E23" s="3" t="s">
        <v>71</v>
      </c>
    </row>
    <row r="24" spans="2:6" ht="66" x14ac:dyDescent="0.3">
      <c r="B24" s="4" t="s">
        <v>13</v>
      </c>
      <c r="C24" s="6" t="s">
        <v>207</v>
      </c>
      <c r="D24" s="8">
        <v>115</v>
      </c>
      <c r="E24" s="3" t="s">
        <v>66</v>
      </c>
    </row>
    <row r="25" spans="2:6" ht="66" x14ac:dyDescent="0.3">
      <c r="B25" s="4" t="s">
        <v>16</v>
      </c>
      <c r="C25" s="6" t="s">
        <v>208</v>
      </c>
      <c r="D25" s="8">
        <v>119</v>
      </c>
      <c r="E25" s="3" t="s">
        <v>66</v>
      </c>
    </row>
    <row r="26" spans="2:6" ht="66" x14ac:dyDescent="0.3">
      <c r="B26" s="7" t="s">
        <v>10</v>
      </c>
      <c r="C26" s="6" t="s">
        <v>84</v>
      </c>
      <c r="D26" s="8" t="s">
        <v>252</v>
      </c>
      <c r="E26" s="6" t="s">
        <v>161</v>
      </c>
      <c r="F26" s="13" t="s">
        <v>90</v>
      </c>
    </row>
    <row r="27" spans="2:6" ht="158.4" x14ac:dyDescent="0.3">
      <c r="B27" s="4" t="s">
        <v>97</v>
      </c>
      <c r="C27" s="6" t="s">
        <v>388</v>
      </c>
      <c r="D27" s="8">
        <v>173</v>
      </c>
      <c r="E27" s="6" t="s">
        <v>161</v>
      </c>
      <c r="F27" s="13" t="s">
        <v>85</v>
      </c>
    </row>
    <row r="28" spans="2:6" ht="57" customHeight="1" x14ac:dyDescent="0.3">
      <c r="B28" s="7" t="s">
        <v>330</v>
      </c>
      <c r="C28" s="3" t="s">
        <v>369</v>
      </c>
      <c r="D28" s="8" t="s">
        <v>340</v>
      </c>
      <c r="E28" s="3" t="s">
        <v>71</v>
      </c>
    </row>
    <row r="29" spans="2:6" ht="39.6" x14ac:dyDescent="0.3">
      <c r="B29" s="7" t="s">
        <v>14</v>
      </c>
      <c r="C29" s="3" t="s">
        <v>247</v>
      </c>
      <c r="D29" s="8">
        <v>116</v>
      </c>
      <c r="E29" s="3" t="s">
        <v>66</v>
      </c>
    </row>
    <row r="30" spans="2:6" ht="26.4" x14ac:dyDescent="0.3">
      <c r="B30" s="7" t="s">
        <v>12</v>
      </c>
      <c r="C30" s="3" t="s">
        <v>86</v>
      </c>
      <c r="D30" s="8" t="s">
        <v>87</v>
      </c>
      <c r="E30" s="3" t="s">
        <v>71</v>
      </c>
    </row>
    <row r="31" spans="2:6" x14ac:dyDescent="0.3">
      <c r="B31" s="7" t="s">
        <v>11</v>
      </c>
      <c r="C31" s="3" t="s">
        <v>88</v>
      </c>
      <c r="D31" s="8" t="s">
        <v>89</v>
      </c>
      <c r="E31" s="3" t="s">
        <v>71</v>
      </c>
    </row>
    <row r="34" spans="2:4" x14ac:dyDescent="0.3">
      <c r="B34" s="1" t="s">
        <v>24</v>
      </c>
    </row>
    <row r="35" spans="2:4" x14ac:dyDescent="0.3">
      <c r="B35" s="1" t="s">
        <v>7</v>
      </c>
      <c r="C35" t="s">
        <v>273</v>
      </c>
      <c r="D35" t="s">
        <v>225</v>
      </c>
    </row>
    <row r="36" spans="2:4" x14ac:dyDescent="0.3">
      <c r="B36" s="2">
        <v>1</v>
      </c>
      <c r="C36" s="84">
        <v>14</v>
      </c>
      <c r="D36" s="21">
        <f>GrundlagenFeiertage!AA4</f>
        <v>0.35555555555555557</v>
      </c>
    </row>
    <row r="37" spans="2:4" x14ac:dyDescent="0.3">
      <c r="B37" s="2">
        <v>0.95</v>
      </c>
      <c r="C37" s="84">
        <v>16</v>
      </c>
      <c r="D37" s="22">
        <f>GrundlagenFeiertage!AA5</f>
        <v>0.35</v>
      </c>
    </row>
    <row r="38" spans="2:4" x14ac:dyDescent="0.3">
      <c r="B38" s="2">
        <v>0.9</v>
      </c>
      <c r="D38" s="22">
        <f>GrundlagenFeiertage!AA6</f>
        <v>0.4</v>
      </c>
    </row>
    <row r="39" spans="2:4" x14ac:dyDescent="0.3">
      <c r="B39" s="2">
        <v>0.85</v>
      </c>
      <c r="D39" s="22"/>
    </row>
    <row r="40" spans="2:4" x14ac:dyDescent="0.3">
      <c r="B40" s="2">
        <v>0.8</v>
      </c>
    </row>
    <row r="41" spans="2:4" x14ac:dyDescent="0.3">
      <c r="B41" s="2">
        <v>0.75</v>
      </c>
    </row>
    <row r="42" spans="2:4" x14ac:dyDescent="0.3">
      <c r="B42" s="2">
        <v>0.7</v>
      </c>
    </row>
    <row r="43" spans="2:4" x14ac:dyDescent="0.3">
      <c r="B43" s="2">
        <v>0.65</v>
      </c>
    </row>
    <row r="44" spans="2:4" x14ac:dyDescent="0.3">
      <c r="B44" s="2">
        <v>0.6</v>
      </c>
    </row>
    <row r="45" spans="2:4" x14ac:dyDescent="0.3">
      <c r="B45" s="2">
        <v>0.55000000000000104</v>
      </c>
    </row>
    <row r="46" spans="2:4" x14ac:dyDescent="0.3">
      <c r="B46" s="2">
        <v>0.500000000000001</v>
      </c>
    </row>
    <row r="47" spans="2:4" x14ac:dyDescent="0.3">
      <c r="B47" s="2">
        <v>0.45000000000000101</v>
      </c>
    </row>
    <row r="48" spans="2:4" x14ac:dyDescent="0.3">
      <c r="B48" s="2">
        <v>0.40000000000000102</v>
      </c>
    </row>
    <row r="49" spans="2:2" x14ac:dyDescent="0.3">
      <c r="B49" s="2">
        <v>0.35000000000000098</v>
      </c>
    </row>
    <row r="50" spans="2:2" x14ac:dyDescent="0.3">
      <c r="B50" s="2">
        <v>0.30000000000000099</v>
      </c>
    </row>
    <row r="51" spans="2:2" x14ac:dyDescent="0.3">
      <c r="B51" s="2">
        <v>0.250000000000001</v>
      </c>
    </row>
    <row r="52" spans="2:2" x14ac:dyDescent="0.3">
      <c r="B52" s="2">
        <v>0.20000000000000101</v>
      </c>
    </row>
    <row r="53" spans="2:2" x14ac:dyDescent="0.3">
      <c r="B53" s="2">
        <v>0.15000000000000099</v>
      </c>
    </row>
    <row r="54" spans="2:2" x14ac:dyDescent="0.3">
      <c r="B54" s="2">
        <v>0.100000000000001</v>
      </c>
    </row>
    <row r="55" spans="2:2" x14ac:dyDescent="0.3">
      <c r="B55" s="2">
        <v>5.0000000000000898E-2</v>
      </c>
    </row>
  </sheetData>
  <sheetProtection sheet="1" objects="1" scenarios="1"/>
  <sortState xmlns:xlrd2="http://schemas.microsoft.com/office/spreadsheetml/2017/richdata2" ref="B4:F30">
    <sortCondition ref="B4"/>
  </sortState>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0">
    <pageSetUpPr fitToPage="1"/>
  </sheetPr>
  <dimension ref="A1:AS224"/>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+Startseite!AC20</f>
        <v>Kompensation Zeitzuschlag</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143</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Zeitzuschlag von 20% für Arbeiten zwischen 23:00 – 06:00 Uhr. Kompensation analog Gleitzeit.</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506</v>
      </c>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17"/>
    </row>
    <row r="20" spans="1:45" ht="31.5" customHeight="1" x14ac:dyDescent="0.3">
      <c r="A20" s="217"/>
      <c r="B20" s="192"/>
      <c r="C20" s="222" t="s">
        <v>32</v>
      </c>
      <c r="D20" s="222"/>
      <c r="E20" s="228"/>
      <c r="F20" s="228"/>
      <c r="G20" s="228"/>
      <c r="H20" s="522">
        <v>1</v>
      </c>
      <c r="I20" s="522"/>
      <c r="J20" s="522"/>
      <c r="K20" s="522"/>
      <c r="L20" s="522"/>
      <c r="M20" s="206"/>
      <c r="N20" s="206"/>
      <c r="O20" s="206"/>
      <c r="P20" s="206"/>
      <c r="Q20" s="206"/>
      <c r="R20" s="523" t="s">
        <v>263</v>
      </c>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196"/>
      <c r="AR20" s="210"/>
      <c r="AS20" s="217"/>
    </row>
    <row r="21" spans="1:45" ht="31.5" customHeight="1" x14ac:dyDescent="0.3">
      <c r="A21" s="217"/>
      <c r="B21" s="192"/>
      <c r="C21" s="222" t="s">
        <v>33</v>
      </c>
      <c r="D21" s="222"/>
      <c r="E21" s="228"/>
      <c r="F21" s="228"/>
      <c r="G21" s="228"/>
      <c r="H21" s="522">
        <v>0.8</v>
      </c>
      <c r="I21" s="522"/>
      <c r="J21" s="522"/>
      <c r="K21" s="522"/>
      <c r="L21" s="522"/>
      <c r="M21" s="206"/>
      <c r="N21" s="206"/>
      <c r="O21" s="206"/>
      <c r="P21" s="206"/>
      <c r="Q21" s="206"/>
      <c r="R21" s="523" t="s">
        <v>266</v>
      </c>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196"/>
      <c r="AR21" s="210"/>
      <c r="AS21" s="217"/>
    </row>
    <row r="22" spans="1:45" ht="31.5" customHeight="1" x14ac:dyDescent="0.3">
      <c r="A22" s="217"/>
      <c r="B22" s="192"/>
      <c r="C22" s="222" t="s">
        <v>34</v>
      </c>
      <c r="D22" s="222"/>
      <c r="E22" s="228"/>
      <c r="F22" s="228"/>
      <c r="G22" s="228"/>
      <c r="H22" s="522">
        <v>0.7</v>
      </c>
      <c r="I22" s="522"/>
      <c r="J22" s="522"/>
      <c r="K22" s="522"/>
      <c r="L22" s="522"/>
      <c r="M22" s="206"/>
      <c r="N22" s="206"/>
      <c r="O22" s="206"/>
      <c r="P22" s="206"/>
      <c r="Q22" s="206"/>
      <c r="R22" s="523" t="s">
        <v>264</v>
      </c>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196"/>
      <c r="AR22" s="210"/>
      <c r="AS22" s="217"/>
    </row>
    <row r="23" spans="1:45" ht="31.5" customHeight="1" x14ac:dyDescent="0.3">
      <c r="A23" s="217"/>
      <c r="B23" s="192"/>
      <c r="C23" s="222" t="s">
        <v>35</v>
      </c>
      <c r="D23" s="222"/>
      <c r="E23" s="228"/>
      <c r="F23" s="228"/>
      <c r="G23" s="228"/>
      <c r="H23" s="522">
        <v>0.6</v>
      </c>
      <c r="I23" s="522"/>
      <c r="J23" s="522"/>
      <c r="K23" s="522"/>
      <c r="L23" s="522"/>
      <c r="M23" s="206"/>
      <c r="N23" s="206"/>
      <c r="O23" s="206"/>
      <c r="P23" s="206"/>
      <c r="Q23" s="206"/>
      <c r="R23" s="523" t="s">
        <v>265</v>
      </c>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196"/>
      <c r="AR23" s="210"/>
      <c r="AS23" s="217"/>
    </row>
    <row r="24" spans="1:45"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45"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45"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45"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7"/>
    </row>
    <row r="28" spans="1:45" ht="20.25" customHeight="1" x14ac:dyDescent="0.3">
      <c r="A28" s="217"/>
      <c r="B28" s="192"/>
      <c r="C28" s="205"/>
      <c r="D28" s="205" t="s">
        <v>120</v>
      </c>
      <c r="E28" s="205"/>
      <c r="F28" s="205"/>
      <c r="G28" s="205"/>
      <c r="H28" s="205"/>
      <c r="I28" s="205"/>
      <c r="J28" s="205"/>
      <c r="K28" s="205"/>
      <c r="L28" s="205"/>
      <c r="M28" s="205"/>
      <c r="N28" s="205"/>
      <c r="O28" s="205"/>
      <c r="P28" s="205"/>
      <c r="Q28" s="205"/>
      <c r="R28" s="205"/>
      <c r="S28" s="205"/>
      <c r="T28" s="205"/>
      <c r="U28" s="205"/>
      <c r="V28" s="220"/>
      <c r="W28" s="220"/>
      <c r="X28" s="220"/>
      <c r="Y28" s="220"/>
      <c r="Z28" s="220"/>
      <c r="AA28" s="220"/>
      <c r="AB28" s="220"/>
      <c r="AC28" s="220"/>
      <c r="AD28" s="220"/>
      <c r="AE28" s="220"/>
      <c r="AF28" s="220"/>
      <c r="AG28" s="220"/>
      <c r="AH28" s="220"/>
      <c r="AI28" s="220"/>
      <c r="AJ28" s="220"/>
      <c r="AK28" s="220"/>
      <c r="AL28" s="220"/>
      <c r="AM28" s="220"/>
      <c r="AN28" s="220"/>
      <c r="AO28" s="220"/>
      <c r="AP28" s="196"/>
      <c r="AS28" s="217"/>
    </row>
    <row r="29" spans="1:45" ht="20.25" customHeight="1" x14ac:dyDescent="0.3">
      <c r="A29" s="217"/>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45" ht="20.25" customHeight="1" x14ac:dyDescent="0.3">
      <c r="A30" s="217"/>
      <c r="B30" s="192"/>
      <c r="C30" s="207"/>
      <c r="D30" s="205"/>
      <c r="E30" s="205"/>
      <c r="F30" s="205"/>
      <c r="G30" s="205"/>
      <c r="H30" s="205"/>
      <c r="I30" s="205"/>
      <c r="J30" s="205"/>
      <c r="K30" s="206"/>
      <c r="L30" s="206"/>
      <c r="M30" s="206"/>
      <c r="N30" s="208"/>
      <c r="O30" s="208"/>
      <c r="P30" s="208"/>
      <c r="Q30" s="208"/>
      <c r="R30" s="206"/>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45" ht="20.25" customHeight="1" x14ac:dyDescent="0.3">
      <c r="A31" s="217"/>
      <c r="B31" s="192"/>
      <c r="C31" s="205"/>
      <c r="D31" s="222"/>
      <c r="E31" s="205"/>
      <c r="F31" s="205"/>
      <c r="G31" s="205"/>
      <c r="H31" s="205"/>
      <c r="I31" s="205"/>
      <c r="J31" s="205"/>
      <c r="K31" s="206"/>
      <c r="L31" s="206"/>
      <c r="M31" s="206"/>
      <c r="N31" s="208"/>
      <c r="O31" s="208"/>
      <c r="P31" s="208"/>
      <c r="Q31" s="208"/>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S31" s="217"/>
    </row>
    <row r="32" spans="1:45" ht="20.25" customHeight="1" x14ac:dyDescent="0.3">
      <c r="A32" s="217"/>
      <c r="B32" s="192"/>
      <c r="C32" s="205"/>
      <c r="D32" s="205"/>
      <c r="E32" s="205"/>
      <c r="F32" s="205"/>
      <c r="G32" s="205"/>
      <c r="H32" s="205"/>
      <c r="I32" s="205"/>
      <c r="J32" s="205"/>
      <c r="K32" s="206"/>
      <c r="L32" s="206"/>
      <c r="M32" s="206"/>
      <c r="N32" s="208"/>
      <c r="O32" s="208"/>
      <c r="P32" s="259"/>
      <c r="Q32" s="259"/>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05"/>
      <c r="E33" s="205"/>
      <c r="F33" s="205"/>
      <c r="G33" s="205"/>
      <c r="H33" s="205"/>
      <c r="I33" s="205"/>
      <c r="J33" s="205"/>
      <c r="K33" s="206"/>
      <c r="L33" s="206"/>
      <c r="M33" s="206"/>
      <c r="N33" s="208"/>
      <c r="O33" s="208"/>
      <c r="P33" s="208"/>
      <c r="Q33" s="208"/>
      <c r="R33" s="496"/>
      <c r="S33" s="496"/>
      <c r="T33" s="496"/>
      <c r="U33" s="496"/>
      <c r="V33" s="208"/>
      <c r="W33" s="206"/>
      <c r="X33" s="206"/>
      <c r="Y33" s="206"/>
      <c r="Z33" s="208"/>
      <c r="AA33" s="208"/>
      <c r="AB33" s="208"/>
      <c r="AC33" s="208"/>
      <c r="AD33" s="206"/>
      <c r="AE33" s="208"/>
      <c r="AF33" s="208"/>
      <c r="AG33" s="208"/>
      <c r="AH33" s="208"/>
      <c r="AI33" s="208"/>
      <c r="AJ33" s="208"/>
      <c r="AK33" s="208"/>
      <c r="AL33" s="208"/>
      <c r="AM33" s="208"/>
      <c r="AN33" s="208"/>
      <c r="AO33" s="208"/>
      <c r="AP33" s="196"/>
    </row>
    <row r="34" spans="2:42" s="217" customFormat="1" ht="20.25" customHeight="1" x14ac:dyDescent="0.3">
      <c r="B34" s="192"/>
      <c r="C34" s="205"/>
      <c r="D34" s="228"/>
      <c r="E34" s="223"/>
      <c r="F34" s="205"/>
      <c r="G34" s="205"/>
      <c r="H34" s="205"/>
      <c r="I34" s="205"/>
      <c r="J34" s="205"/>
      <c r="K34" s="206"/>
      <c r="L34" s="206"/>
      <c r="M34" s="206"/>
      <c r="N34" s="261"/>
      <c r="O34" s="261"/>
      <c r="P34" s="261"/>
      <c r="Q34" s="261"/>
      <c r="R34" s="497"/>
      <c r="S34" s="497"/>
      <c r="T34" s="497"/>
      <c r="U34" s="497"/>
      <c r="V34" s="208"/>
      <c r="W34" s="206"/>
      <c r="X34" s="206"/>
      <c r="Y34" s="206"/>
      <c r="Z34" s="211"/>
      <c r="AA34" s="211"/>
      <c r="AB34" s="211"/>
      <c r="AC34" s="211"/>
      <c r="AD34" s="206"/>
      <c r="AE34" s="211"/>
      <c r="AF34" s="211"/>
      <c r="AG34" s="211"/>
      <c r="AH34" s="211"/>
      <c r="AI34" s="211"/>
      <c r="AJ34" s="211"/>
      <c r="AK34" s="211"/>
      <c r="AL34" s="211"/>
      <c r="AM34" s="211"/>
      <c r="AN34" s="211"/>
      <c r="AO34" s="211"/>
      <c r="AP34" s="196"/>
    </row>
    <row r="35" spans="2:42" s="217" customFormat="1" ht="20.25" customHeight="1" x14ac:dyDescent="0.3">
      <c r="B35" s="192"/>
      <c r="C35" s="205"/>
      <c r="D35" s="228"/>
      <c r="E35" s="205"/>
      <c r="F35" s="205"/>
      <c r="G35" s="205"/>
      <c r="H35" s="205"/>
      <c r="I35" s="205"/>
      <c r="J35" s="205"/>
      <c r="K35" s="206"/>
      <c r="L35" s="206"/>
      <c r="M35" s="206"/>
      <c r="N35" s="262"/>
      <c r="O35" s="262"/>
      <c r="P35" s="262"/>
      <c r="Q35" s="262"/>
      <c r="R35" s="496"/>
      <c r="S35" s="496"/>
      <c r="T35" s="496"/>
      <c r="U35" s="496"/>
      <c r="V35" s="212"/>
      <c r="W35" s="206"/>
      <c r="X35" s="206"/>
      <c r="Y35" s="206"/>
      <c r="Z35" s="213"/>
      <c r="AA35" s="213"/>
      <c r="AB35" s="213"/>
      <c r="AC35" s="213"/>
      <c r="AD35" s="206"/>
      <c r="AE35" s="214"/>
      <c r="AF35" s="214"/>
      <c r="AG35" s="214"/>
      <c r="AH35" s="214"/>
      <c r="AI35" s="214"/>
      <c r="AJ35" s="214"/>
      <c r="AK35" s="214"/>
      <c r="AL35" s="214"/>
      <c r="AM35" s="214"/>
      <c r="AN35" s="214"/>
      <c r="AO35" s="214"/>
      <c r="AP35" s="196"/>
    </row>
    <row r="36" spans="2:42" s="217" customFormat="1" ht="20.25" customHeight="1" x14ac:dyDescent="0.3">
      <c r="B36" s="192"/>
      <c r="C36" s="205"/>
      <c r="D36" s="205"/>
      <c r="E36" s="205"/>
      <c r="F36" s="205"/>
      <c r="G36" s="205"/>
      <c r="H36" s="205"/>
      <c r="I36" s="205"/>
      <c r="J36" s="205"/>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196"/>
    </row>
    <row r="37" spans="2:42" s="217" customFormat="1" ht="20.25" customHeight="1" x14ac:dyDescent="0.3">
      <c r="B37" s="192"/>
      <c r="C37" s="205"/>
      <c r="D37" s="205"/>
      <c r="E37" s="205"/>
      <c r="F37" s="205"/>
      <c r="G37" s="205"/>
      <c r="H37" s="205"/>
      <c r="I37" s="205"/>
      <c r="J37" s="205"/>
      <c r="K37" s="205"/>
      <c r="L37" s="205"/>
      <c r="M37" s="205"/>
      <c r="N37" s="205"/>
      <c r="O37" s="205"/>
      <c r="P37" s="205"/>
      <c r="Q37" s="205"/>
      <c r="R37" s="205"/>
      <c r="S37" s="205"/>
      <c r="T37" s="205"/>
      <c r="U37" s="205"/>
      <c r="V37" s="220"/>
      <c r="W37" s="220"/>
      <c r="X37" s="220"/>
      <c r="Y37" s="220"/>
      <c r="Z37" s="220"/>
      <c r="AA37" s="220"/>
      <c r="AB37" s="220"/>
      <c r="AC37" s="220"/>
      <c r="AD37" s="220"/>
      <c r="AE37" s="220"/>
      <c r="AF37" s="220"/>
      <c r="AG37" s="220"/>
      <c r="AH37" s="220"/>
      <c r="AI37" s="220"/>
      <c r="AJ37" s="220"/>
      <c r="AK37" s="220"/>
      <c r="AL37" s="220"/>
      <c r="AM37" s="220"/>
      <c r="AN37" s="220"/>
      <c r="AO37" s="220"/>
      <c r="AP37" s="196"/>
    </row>
    <row r="38" spans="2:42" s="217" customFormat="1" ht="20.25" customHeight="1" x14ac:dyDescent="0.3">
      <c r="B38" s="192"/>
      <c r="C38" s="207"/>
      <c r="D38" s="205"/>
      <c r="E38" s="205"/>
      <c r="F38" s="205"/>
      <c r="G38" s="205"/>
      <c r="H38" s="205"/>
      <c r="I38" s="205"/>
      <c r="J38" s="205"/>
      <c r="K38" s="206"/>
      <c r="L38" s="206"/>
      <c r="M38" s="206"/>
      <c r="N38" s="208"/>
      <c r="O38" s="208"/>
      <c r="P38" s="208"/>
      <c r="Q38" s="208"/>
      <c r="R38" s="206"/>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22"/>
      <c r="E39" s="223"/>
      <c r="F39" s="205"/>
      <c r="G39" s="205"/>
      <c r="H39" s="205"/>
      <c r="I39" s="205"/>
      <c r="J39" s="205"/>
      <c r="K39" s="206"/>
      <c r="L39" s="206"/>
      <c r="M39" s="206"/>
      <c r="N39" s="208"/>
      <c r="O39" s="208"/>
      <c r="P39" s="208"/>
      <c r="Q39" s="208"/>
      <c r="R39" s="206"/>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2" s="217" customFormat="1" ht="20.25" customHeight="1" x14ac:dyDescent="0.3">
      <c r="B40" s="192"/>
      <c r="C40" s="205"/>
      <c r="D40" s="205"/>
      <c r="E40" s="205"/>
      <c r="F40" s="205"/>
      <c r="G40" s="205"/>
      <c r="H40" s="205"/>
      <c r="I40" s="205"/>
      <c r="J40" s="205"/>
      <c r="K40" s="205"/>
      <c r="L40" s="205"/>
      <c r="M40" s="205"/>
      <c r="N40" s="205"/>
      <c r="O40" s="205"/>
      <c r="P40" s="205"/>
      <c r="Q40" s="205"/>
      <c r="R40" s="205"/>
      <c r="S40" s="205"/>
      <c r="T40" s="205"/>
      <c r="U40" s="205"/>
      <c r="V40" s="220"/>
      <c r="W40" s="220"/>
      <c r="X40" s="220"/>
      <c r="Y40" s="220"/>
      <c r="Z40" s="220"/>
      <c r="AA40" s="220"/>
      <c r="AB40" s="220"/>
      <c r="AC40" s="220"/>
      <c r="AD40" s="220"/>
      <c r="AE40" s="220"/>
      <c r="AF40" s="220"/>
      <c r="AG40" s="220"/>
      <c r="AH40" s="220"/>
      <c r="AI40" s="220"/>
      <c r="AJ40" s="220"/>
      <c r="AK40" s="220"/>
      <c r="AL40" s="220"/>
      <c r="AM40" s="220"/>
      <c r="AN40" s="220"/>
      <c r="AO40" s="220"/>
      <c r="AP40" s="196"/>
    </row>
    <row r="41" spans="2:42" s="217" customFormat="1" ht="20.25" customHeight="1" x14ac:dyDescent="0.3">
      <c r="B41" s="192"/>
      <c r="C41" s="207"/>
      <c r="D41" s="205"/>
      <c r="E41" s="223"/>
      <c r="F41" s="205"/>
      <c r="G41" s="205"/>
      <c r="H41" s="205"/>
      <c r="I41" s="205"/>
      <c r="J41" s="205"/>
      <c r="K41" s="206"/>
      <c r="L41" s="206"/>
      <c r="M41" s="206"/>
      <c r="N41" s="261"/>
      <c r="O41" s="261"/>
      <c r="P41" s="261"/>
      <c r="Q41" s="261"/>
      <c r="R41" s="273"/>
      <c r="S41" s="273"/>
      <c r="T41" s="273"/>
      <c r="U41" s="273"/>
      <c r="V41" s="208"/>
      <c r="W41" s="206"/>
      <c r="X41" s="206"/>
      <c r="Y41" s="206"/>
      <c r="Z41" s="211"/>
      <c r="AA41" s="211"/>
      <c r="AB41" s="211"/>
      <c r="AC41" s="211"/>
      <c r="AD41" s="206"/>
      <c r="AE41" s="211"/>
      <c r="AF41" s="211"/>
      <c r="AG41" s="211"/>
      <c r="AH41" s="211"/>
      <c r="AI41" s="211"/>
      <c r="AJ41" s="211"/>
      <c r="AK41" s="211"/>
      <c r="AL41" s="211"/>
      <c r="AM41" s="211"/>
      <c r="AN41" s="211"/>
      <c r="AO41" s="211"/>
      <c r="AP41" s="196"/>
    </row>
    <row r="42" spans="2:42" s="217" customFormat="1" ht="20.25" customHeight="1" x14ac:dyDescent="0.3">
      <c r="B42" s="192"/>
      <c r="C42" s="209"/>
      <c r="D42" s="205"/>
      <c r="E42" s="205"/>
      <c r="F42" s="205"/>
      <c r="G42" s="205"/>
      <c r="H42" s="205"/>
      <c r="I42" s="205"/>
      <c r="J42" s="205"/>
      <c r="K42" s="206"/>
      <c r="L42" s="206"/>
      <c r="M42" s="206"/>
      <c r="N42" s="262"/>
      <c r="O42" s="262"/>
      <c r="P42" s="262"/>
      <c r="Q42" s="262"/>
      <c r="R42" s="274"/>
      <c r="S42" s="274"/>
      <c r="T42" s="274"/>
      <c r="U42" s="274"/>
      <c r="V42" s="212"/>
      <c r="W42" s="206"/>
      <c r="X42" s="206"/>
      <c r="Y42" s="206"/>
      <c r="Z42" s="213"/>
      <c r="AA42" s="213"/>
      <c r="AB42" s="213"/>
      <c r="AC42" s="213"/>
      <c r="AD42" s="206"/>
      <c r="AE42" s="214"/>
      <c r="AF42" s="214"/>
      <c r="AG42" s="214"/>
      <c r="AH42" s="214"/>
      <c r="AI42" s="214"/>
      <c r="AJ42" s="214"/>
      <c r="AK42" s="214"/>
      <c r="AL42" s="214"/>
      <c r="AM42" s="214"/>
      <c r="AN42" s="214"/>
      <c r="AO42" s="214"/>
      <c r="AP42" s="196"/>
    </row>
    <row r="43" spans="2:42" s="217" customFormat="1" ht="20.25" customHeight="1" x14ac:dyDescent="0.3">
      <c r="B43" s="192"/>
      <c r="C43" s="205"/>
      <c r="D43" s="205"/>
      <c r="E43" s="205"/>
      <c r="F43" s="205"/>
      <c r="G43" s="205"/>
      <c r="H43" s="205"/>
      <c r="I43" s="205"/>
      <c r="J43" s="205"/>
      <c r="K43" s="206"/>
      <c r="L43" s="206"/>
      <c r="M43" s="206"/>
      <c r="N43" s="206"/>
      <c r="O43" s="206"/>
      <c r="P43" s="206"/>
      <c r="Q43" s="206"/>
      <c r="R43" s="496"/>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7"/>
      <c r="D50" s="205"/>
      <c r="E50" s="223"/>
      <c r="F50" s="205"/>
      <c r="G50" s="205"/>
      <c r="H50" s="205"/>
      <c r="I50" s="205"/>
      <c r="J50" s="205"/>
      <c r="K50" s="206"/>
      <c r="L50" s="206"/>
      <c r="M50" s="206"/>
      <c r="N50" s="261"/>
      <c r="O50" s="261"/>
      <c r="P50" s="261"/>
      <c r="Q50" s="261"/>
      <c r="R50" s="273"/>
      <c r="S50" s="273"/>
      <c r="T50" s="273"/>
      <c r="U50" s="273"/>
      <c r="V50" s="208"/>
      <c r="W50" s="206"/>
      <c r="X50" s="206"/>
      <c r="Y50" s="206"/>
      <c r="Z50" s="211"/>
      <c r="AA50" s="211"/>
      <c r="AB50" s="211"/>
      <c r="AC50" s="211"/>
      <c r="AD50" s="206"/>
      <c r="AE50" s="211"/>
      <c r="AF50" s="211"/>
      <c r="AG50" s="211"/>
      <c r="AH50" s="211"/>
      <c r="AI50" s="211"/>
      <c r="AJ50" s="211"/>
      <c r="AK50" s="211"/>
      <c r="AL50" s="211"/>
      <c r="AM50" s="211"/>
      <c r="AN50" s="211"/>
      <c r="AO50" s="211"/>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192"/>
      <c r="C53" s="205"/>
      <c r="D53" s="205"/>
      <c r="E53" s="205"/>
      <c r="F53" s="205"/>
      <c r="G53" s="205"/>
      <c r="H53" s="205"/>
      <c r="I53" s="205"/>
      <c r="J53" s="205"/>
      <c r="K53" s="205"/>
      <c r="L53" s="205"/>
      <c r="M53" s="205"/>
      <c r="N53" s="205"/>
      <c r="O53" s="205"/>
      <c r="P53" s="205"/>
      <c r="Q53" s="205"/>
      <c r="R53" s="205"/>
      <c r="S53" s="205"/>
      <c r="T53" s="205"/>
      <c r="U53" s="205"/>
      <c r="V53" s="220"/>
      <c r="W53" s="220"/>
      <c r="X53" s="220"/>
      <c r="Y53" s="220"/>
      <c r="Z53" s="220"/>
      <c r="AA53" s="220"/>
      <c r="AB53" s="220"/>
      <c r="AC53" s="220"/>
      <c r="AD53" s="220"/>
      <c r="AE53" s="220"/>
      <c r="AF53" s="220"/>
      <c r="AG53" s="220"/>
      <c r="AH53" s="220"/>
      <c r="AI53" s="220"/>
      <c r="AJ53" s="220"/>
      <c r="AK53" s="220"/>
      <c r="AL53" s="220"/>
      <c r="AM53" s="220"/>
      <c r="AN53" s="220"/>
      <c r="AO53" s="220"/>
      <c r="AP53" s="196"/>
    </row>
    <row r="54" spans="2:42" s="217" customFormat="1" ht="20.25" customHeight="1" x14ac:dyDescent="0.3">
      <c r="B54" s="192"/>
      <c r="C54" s="205"/>
      <c r="D54" s="205"/>
      <c r="E54" s="205"/>
      <c r="F54" s="205"/>
      <c r="G54" s="205"/>
      <c r="H54" s="205"/>
      <c r="I54" s="205"/>
      <c r="J54" s="205"/>
      <c r="K54" s="205"/>
      <c r="L54" s="205"/>
      <c r="M54" s="205"/>
      <c r="N54" s="205"/>
      <c r="O54" s="205"/>
      <c r="P54" s="205"/>
      <c r="Q54" s="205"/>
      <c r="R54" s="205"/>
      <c r="S54" s="205"/>
      <c r="T54" s="205"/>
      <c r="U54" s="205"/>
      <c r="V54" s="220"/>
      <c r="W54" s="220"/>
      <c r="X54" s="220"/>
      <c r="Y54" s="220"/>
      <c r="Z54" s="220"/>
      <c r="AA54" s="220"/>
      <c r="AB54" s="220"/>
      <c r="AC54" s="220"/>
      <c r="AD54" s="220"/>
      <c r="AE54" s="220"/>
      <c r="AF54" s="220"/>
      <c r="AG54" s="220"/>
      <c r="AH54" s="220"/>
      <c r="AI54" s="220"/>
      <c r="AJ54" s="220"/>
      <c r="AK54" s="220"/>
      <c r="AL54" s="220"/>
      <c r="AM54" s="220"/>
      <c r="AN54" s="220"/>
      <c r="AO54" s="220"/>
      <c r="AP54" s="196"/>
    </row>
    <row r="55" spans="2:42" s="217" customFormat="1" ht="20.25" customHeight="1" x14ac:dyDescent="0.3">
      <c r="B55" s="192"/>
      <c r="C55" s="205"/>
      <c r="D55" s="205"/>
      <c r="E55" s="205"/>
      <c r="F55" s="205"/>
      <c r="G55" s="205"/>
      <c r="H55" s="205"/>
      <c r="I55" s="205"/>
      <c r="J55" s="205"/>
      <c r="K55" s="205"/>
      <c r="L55" s="205"/>
      <c r="M55" s="205"/>
      <c r="N55" s="205"/>
      <c r="O55" s="205"/>
      <c r="P55" s="205"/>
      <c r="Q55" s="205"/>
      <c r="R55" s="205"/>
      <c r="S55" s="205"/>
      <c r="T55" s="205"/>
      <c r="U55" s="205"/>
      <c r="V55" s="220"/>
      <c r="W55" s="220"/>
      <c r="X55" s="220"/>
      <c r="Y55" s="220"/>
      <c r="Z55" s="220"/>
      <c r="AA55" s="220"/>
      <c r="AB55" s="220"/>
      <c r="AC55" s="220"/>
      <c r="AD55" s="220"/>
      <c r="AE55" s="220"/>
      <c r="AF55" s="220"/>
      <c r="AG55" s="220"/>
      <c r="AH55" s="220"/>
      <c r="AI55" s="220"/>
      <c r="AJ55" s="220"/>
      <c r="AK55" s="220"/>
      <c r="AL55" s="220"/>
      <c r="AM55" s="220"/>
      <c r="AN55" s="220"/>
      <c r="AO55" s="220"/>
      <c r="AP55" s="196"/>
    </row>
    <row r="56" spans="2:42" s="217" customFormat="1" ht="20.25" customHeight="1" x14ac:dyDescent="0.3">
      <c r="B56" s="192"/>
      <c r="C56" s="205"/>
      <c r="D56" s="205"/>
      <c r="E56" s="205"/>
      <c r="F56" s="205"/>
      <c r="G56" s="205"/>
      <c r="H56" s="205"/>
      <c r="I56" s="205"/>
      <c r="J56" s="205"/>
      <c r="K56" s="205"/>
      <c r="L56" s="205"/>
      <c r="M56" s="205"/>
      <c r="N56" s="205"/>
      <c r="O56" s="205"/>
      <c r="P56" s="205"/>
      <c r="Q56" s="205"/>
      <c r="R56" s="205"/>
      <c r="S56" s="205"/>
      <c r="T56" s="205"/>
      <c r="U56" s="205"/>
      <c r="V56" s="220"/>
      <c r="W56" s="220"/>
      <c r="X56" s="220"/>
      <c r="Y56" s="220"/>
      <c r="Z56" s="220"/>
      <c r="AA56" s="220"/>
      <c r="AB56" s="220"/>
      <c r="AC56" s="220"/>
      <c r="AD56" s="220"/>
      <c r="AE56" s="220"/>
      <c r="AF56" s="220"/>
      <c r="AG56" s="220"/>
      <c r="AH56" s="220"/>
      <c r="AI56" s="220"/>
      <c r="AJ56" s="220"/>
      <c r="AK56" s="220"/>
      <c r="AL56" s="220"/>
      <c r="AM56" s="220"/>
      <c r="AN56" s="220"/>
      <c r="AO56" s="220"/>
      <c r="AP56" s="196"/>
    </row>
    <row r="57" spans="2:42" s="217" customFormat="1" ht="20.25" customHeight="1" x14ac:dyDescent="0.3">
      <c r="B57" s="192"/>
      <c r="C57" s="205"/>
      <c r="D57" s="205"/>
      <c r="E57" s="205"/>
      <c r="F57" s="205"/>
      <c r="G57" s="205"/>
      <c r="H57" s="205"/>
      <c r="I57" s="205"/>
      <c r="J57" s="205"/>
      <c r="K57" s="205"/>
      <c r="L57" s="205"/>
      <c r="M57" s="205"/>
      <c r="N57" s="205"/>
      <c r="O57" s="205"/>
      <c r="P57" s="205"/>
      <c r="Q57" s="205"/>
      <c r="R57" s="205"/>
      <c r="S57" s="205"/>
      <c r="T57" s="205"/>
      <c r="U57" s="205"/>
      <c r="V57" s="220"/>
      <c r="W57" s="220"/>
      <c r="X57" s="220"/>
      <c r="Y57" s="220"/>
      <c r="Z57" s="220"/>
      <c r="AA57" s="220"/>
      <c r="AB57" s="220"/>
      <c r="AC57" s="220"/>
      <c r="AD57" s="220"/>
      <c r="AE57" s="220"/>
      <c r="AF57" s="220"/>
      <c r="AG57" s="220"/>
      <c r="AH57" s="220"/>
      <c r="AI57" s="220"/>
      <c r="AJ57" s="220"/>
      <c r="AK57" s="220"/>
      <c r="AL57" s="220"/>
      <c r="AM57" s="220"/>
      <c r="AN57" s="220"/>
      <c r="AO57" s="220"/>
      <c r="AP57" s="196"/>
    </row>
    <row r="58" spans="2:42" s="217" customFormat="1" ht="20.25" customHeight="1" x14ac:dyDescent="0.3">
      <c r="B58" s="231"/>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3"/>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ht="20.25" customHeigh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ht="20.25" customHeigh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ht="20.25" customHeigh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ht="20.25" customHeigh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ht="20.25" customHeigh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row r="220" spans="2:42" s="217" customFormat="1" x14ac:dyDescent="0.3">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row>
    <row r="221" spans="2:42" s="217" customFormat="1" x14ac:dyDescent="0.3">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row>
    <row r="222" spans="2:42" s="217" customFormat="1" x14ac:dyDescent="0.3">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row>
    <row r="223" spans="2:42" s="217" customFormat="1" x14ac:dyDescent="0.3">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row>
    <row r="224" spans="2:42" s="217" customFormat="1" x14ac:dyDescent="0.3">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row>
  </sheetData>
  <sheetProtection sheet="1" objects="1" scenarios="1"/>
  <mergeCells count="21">
    <mergeCell ref="AH5:AO5"/>
    <mergeCell ref="H23:L23"/>
    <mergeCell ref="AH6:AO6"/>
    <mergeCell ref="C8:AO16"/>
    <mergeCell ref="H20:L20"/>
    <mergeCell ref="H21:L21"/>
    <mergeCell ref="H22:L22"/>
    <mergeCell ref="R20:AO20"/>
    <mergeCell ref="R21:AO21"/>
    <mergeCell ref="R22:AO22"/>
    <mergeCell ref="R23:AO23"/>
    <mergeCell ref="R44:U44"/>
    <mergeCell ref="R45:U45"/>
    <mergeCell ref="R46:U46"/>
    <mergeCell ref="R47:U47"/>
    <mergeCell ref="R31:U31"/>
    <mergeCell ref="R32:U32"/>
    <mergeCell ref="R33:U33"/>
    <mergeCell ref="R34:U34"/>
    <mergeCell ref="R35:U35"/>
    <mergeCell ref="R43:U43"/>
  </mergeCells>
  <pageMargins left="0.70866141732283472" right="0.70866141732283472" top="0.78740157480314965" bottom="0.78740157480314965" header="0.31496062992125984" footer="0.31496062992125984"/>
  <pageSetup paperSize="9" scale="64"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pageSetUpPr fitToPage="1"/>
  </sheetPr>
  <dimension ref="A1:CC262"/>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3" width="2.09765625" style="116" customWidth="1"/>
    <col min="4" max="4" width="11" style="116"/>
    <col min="5" max="5" width="9.59765625" style="116" bestFit="1" customWidth="1"/>
    <col min="6" max="10" width="5" style="116" bestFit="1" customWidth="1"/>
    <col min="11" max="12" width="4.796875" style="116" bestFit="1" customWidth="1"/>
    <col min="13" max="17" width="5" style="116" bestFit="1" customWidth="1"/>
    <col min="18" max="18" width="4.796875" style="116" bestFit="1" customWidth="1"/>
    <col min="19" max="19" width="5.09765625" style="116" customWidth="1"/>
    <col min="20" max="24" width="5" style="116" bestFit="1" customWidth="1"/>
    <col min="25" max="26" width="4.796875" style="116" bestFit="1" customWidth="1"/>
    <col min="27" max="27" width="2.09765625" style="116" customWidth="1"/>
    <col min="28" max="28" width="2.296875" style="116" customWidth="1"/>
    <col min="29" max="81" width="11" style="116"/>
    <col min="82" max="16384" width="10.69921875" style="217"/>
  </cols>
  <sheetData>
    <row r="1" spans="2:28" s="217" customFormat="1" ht="12.75" customHeight="1" x14ac:dyDescent="0.3"/>
    <row r="2" spans="2:28" s="217" customFormat="1" ht="12.75" customHeight="1" x14ac:dyDescent="0.3"/>
    <row r="3" spans="2:28" s="217" customFormat="1" ht="21.75" customHeight="1" x14ac:dyDescent="0.3"/>
    <row r="4" spans="2:28"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1"/>
    </row>
    <row r="5" spans="2:28" s="217" customFormat="1" ht="20.25" customHeight="1" x14ac:dyDescent="0.35">
      <c r="B5" s="192"/>
      <c r="C5" s="194"/>
      <c r="D5" s="193" t="str">
        <f>+Startseite!AC22</f>
        <v>Krankheit (inkl. Krankheit aus Schwangerschaft)</v>
      </c>
      <c r="E5" s="194"/>
      <c r="F5" s="194"/>
      <c r="G5" s="194"/>
      <c r="H5" s="194"/>
      <c r="I5" s="194"/>
      <c r="J5" s="194"/>
      <c r="K5" s="194"/>
      <c r="L5" s="194"/>
      <c r="M5" s="194"/>
      <c r="N5" s="194"/>
      <c r="O5" s="194"/>
      <c r="P5" s="194"/>
      <c r="Q5" s="194"/>
      <c r="R5" s="195" t="s">
        <v>251</v>
      </c>
      <c r="S5" s="194"/>
      <c r="T5" s="194"/>
      <c r="U5" s="504">
        <f>VLOOKUP(D5,Grundlagen!B:E,3,FALSE)</f>
        <v>173</v>
      </c>
      <c r="V5" s="504"/>
      <c r="W5" s="504"/>
      <c r="X5" s="504"/>
      <c r="Y5" s="504"/>
      <c r="Z5" s="504"/>
      <c r="AA5" s="504"/>
      <c r="AB5" s="196"/>
    </row>
    <row r="6" spans="2:28" s="116" customFormat="1" ht="20.25" customHeight="1" x14ac:dyDescent="0.25">
      <c r="B6" s="192"/>
      <c r="C6" s="194"/>
      <c r="D6" s="194"/>
      <c r="E6" s="194"/>
      <c r="F6" s="194"/>
      <c r="G6" s="194"/>
      <c r="H6" s="194"/>
      <c r="I6" s="194"/>
      <c r="J6" s="194"/>
      <c r="K6" s="194"/>
      <c r="L6" s="194"/>
      <c r="M6" s="194"/>
      <c r="N6" s="194"/>
      <c r="O6" s="276"/>
      <c r="P6" s="276"/>
      <c r="Q6" s="276"/>
      <c r="R6" s="195" t="s">
        <v>121</v>
      </c>
      <c r="S6" s="197"/>
      <c r="T6" s="197"/>
      <c r="U6" s="504" t="str">
        <f>VLOOKUP(D5,Grundlagen!B:E,4,FALSE)</f>
        <v>siehe Details / Beispiele</v>
      </c>
      <c r="V6" s="504"/>
      <c r="W6" s="504"/>
      <c r="X6" s="504"/>
      <c r="Y6" s="504"/>
      <c r="Z6" s="504"/>
      <c r="AA6" s="504"/>
      <c r="AB6" s="277"/>
    </row>
    <row r="7" spans="2:28" s="217" customFormat="1" ht="20.25" customHeight="1" x14ac:dyDescent="0.3">
      <c r="B7" s="192"/>
      <c r="C7" s="511" t="s">
        <v>22</v>
      </c>
      <c r="D7" s="511"/>
      <c r="E7" s="511"/>
      <c r="F7" s="511"/>
      <c r="G7" s="511"/>
      <c r="H7" s="511"/>
      <c r="I7" s="511"/>
      <c r="J7" s="511"/>
      <c r="K7" s="511"/>
      <c r="L7" s="511"/>
      <c r="M7" s="511"/>
      <c r="N7" s="511"/>
      <c r="O7" s="511"/>
      <c r="P7" s="511"/>
      <c r="Q7" s="511"/>
      <c r="R7" s="511"/>
      <c r="S7" s="511"/>
      <c r="T7" s="511"/>
      <c r="U7" s="511"/>
      <c r="V7" s="511"/>
      <c r="W7" s="511"/>
      <c r="X7" s="511"/>
      <c r="Y7" s="511"/>
      <c r="Z7" s="511"/>
      <c r="AA7" s="511"/>
      <c r="AB7" s="196"/>
    </row>
    <row r="8" spans="2:28" s="217" customFormat="1" ht="20.25" customHeight="1" x14ac:dyDescent="0.3">
      <c r="B8" s="192"/>
      <c r="C8" s="512" t="str">
        <f>VLOOKUP(D5,Grundlagen!B4:E31,2,FALSE)</f>
        <v xml:space="preserve">- Kurze Krankheit bis 5 Kalendertage (wie für Arbeitseinsatz geplant).
- Krankheit &gt; 5 Kalendertage (lineare Gutschrift ab Krankheitsbeginn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spätestens nach 5 Kalendertagen vorzulegen.
</v>
      </c>
      <c r="D8" s="512"/>
      <c r="E8" s="512"/>
      <c r="F8" s="512"/>
      <c r="G8" s="512"/>
      <c r="H8" s="512"/>
      <c r="I8" s="512"/>
      <c r="J8" s="512"/>
      <c r="K8" s="512"/>
      <c r="L8" s="512"/>
      <c r="M8" s="512"/>
      <c r="N8" s="512"/>
      <c r="O8" s="512"/>
      <c r="P8" s="512"/>
      <c r="Q8" s="512"/>
      <c r="R8" s="512"/>
      <c r="S8" s="512"/>
      <c r="T8" s="512"/>
      <c r="U8" s="512"/>
      <c r="V8" s="512"/>
      <c r="W8" s="512"/>
      <c r="X8" s="512"/>
      <c r="Y8" s="512"/>
      <c r="Z8" s="512"/>
      <c r="AA8" s="202"/>
      <c r="AB8" s="278"/>
    </row>
    <row r="9" spans="2:28" s="217" customFormat="1" ht="20.25" customHeight="1" x14ac:dyDescent="0.3">
      <c r="B9" s="192"/>
      <c r="C9" s="512"/>
      <c r="D9" s="512"/>
      <c r="E9" s="512"/>
      <c r="F9" s="512"/>
      <c r="G9" s="512"/>
      <c r="H9" s="512"/>
      <c r="I9" s="512"/>
      <c r="J9" s="512"/>
      <c r="K9" s="512"/>
      <c r="L9" s="512"/>
      <c r="M9" s="512"/>
      <c r="N9" s="512"/>
      <c r="O9" s="512"/>
      <c r="P9" s="512"/>
      <c r="Q9" s="512"/>
      <c r="R9" s="512"/>
      <c r="S9" s="512"/>
      <c r="T9" s="512"/>
      <c r="U9" s="512"/>
      <c r="V9" s="512"/>
      <c r="W9" s="512"/>
      <c r="X9" s="512"/>
      <c r="Y9" s="512"/>
      <c r="Z9" s="512"/>
      <c r="AA9" s="202"/>
      <c r="AB9" s="278"/>
    </row>
    <row r="10" spans="2:28" s="217" customFormat="1" ht="20.25" customHeight="1" x14ac:dyDescent="0.3">
      <c r="B10" s="19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202"/>
      <c r="AB10" s="278"/>
    </row>
    <row r="11" spans="2:28" s="217" customFormat="1" ht="20.25" customHeight="1" x14ac:dyDescent="0.3">
      <c r="B11" s="192"/>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202"/>
      <c r="AB11" s="278"/>
    </row>
    <row r="12" spans="2:28" s="217" customFormat="1" ht="20.25" customHeight="1" x14ac:dyDescent="0.3">
      <c r="B12" s="192"/>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c r="AA12" s="202"/>
      <c r="AB12" s="278"/>
    </row>
    <row r="13" spans="2:28" s="217" customFormat="1" ht="20.25" customHeight="1" x14ac:dyDescent="0.3">
      <c r="B13" s="192"/>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202"/>
      <c r="AB13" s="278"/>
    </row>
    <row r="14" spans="2:28" s="217" customFormat="1" ht="20.25" customHeight="1" x14ac:dyDescent="0.3">
      <c r="B14" s="19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202"/>
      <c r="AB14" s="278"/>
    </row>
    <row r="15" spans="2:28" s="217" customFormat="1" ht="20.25" customHeight="1" x14ac:dyDescent="0.3">
      <c r="B15" s="19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202"/>
      <c r="AB15" s="278"/>
    </row>
    <row r="16" spans="2:28" s="217" customFormat="1" ht="20.25" customHeight="1" x14ac:dyDescent="0.3">
      <c r="B16" s="19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202"/>
      <c r="AB16" s="278"/>
    </row>
    <row r="17" spans="2:35" s="217" customFormat="1" ht="20.25" customHeight="1" x14ac:dyDescent="0.3">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6"/>
    </row>
    <row r="18" spans="2:35" s="217" customFormat="1" ht="20.25" customHeight="1" x14ac:dyDescent="0.3">
      <c r="B18" s="192"/>
      <c r="C18" s="311" t="s">
        <v>31</v>
      </c>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196"/>
      <c r="AD18" s="215" t="s">
        <v>406</v>
      </c>
      <c r="AE18" s="235"/>
      <c r="AF18" s="235"/>
      <c r="AG18" s="235"/>
      <c r="AH18" s="235"/>
      <c r="AI18" s="235"/>
    </row>
    <row r="19" spans="2:35" s="217" customFormat="1" ht="20.25" customHeight="1" x14ac:dyDescent="0.3">
      <c r="B19" s="312"/>
      <c r="C19" s="205">
        <v>1</v>
      </c>
      <c r="D19" s="313"/>
      <c r="E19" s="218"/>
      <c r="F19" s="218"/>
      <c r="G19" s="218"/>
      <c r="H19" s="218"/>
      <c r="I19" s="218"/>
      <c r="J19" s="218"/>
      <c r="K19" s="218"/>
      <c r="L19" s="218"/>
      <c r="M19" s="218"/>
      <c r="N19" s="218"/>
      <c r="O19" s="218"/>
      <c r="P19" s="218"/>
      <c r="Q19" s="218"/>
      <c r="R19" s="218"/>
      <c r="S19" s="218"/>
      <c r="T19" s="218"/>
      <c r="U19" s="218"/>
      <c r="V19" s="218"/>
      <c r="W19" s="218"/>
      <c r="X19" s="218"/>
      <c r="Y19" s="218"/>
      <c r="Z19" s="218"/>
      <c r="AA19" s="205"/>
      <c r="AB19" s="314"/>
      <c r="AD19" s="235" t="s">
        <v>407</v>
      </c>
      <c r="AE19" s="235"/>
      <c r="AF19" s="235"/>
      <c r="AG19" s="116"/>
      <c r="AH19" s="235" t="s">
        <v>408</v>
      </c>
      <c r="AI19" s="235"/>
    </row>
    <row r="20" spans="2:35" s="217" customFormat="1" ht="20.25" customHeight="1" x14ac:dyDescent="0.3">
      <c r="B20" s="312"/>
      <c r="C20" s="207" t="s">
        <v>215</v>
      </c>
      <c r="D20" s="228"/>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314"/>
      <c r="AD20" s="235"/>
      <c r="AE20" s="235"/>
      <c r="AF20" s="235"/>
      <c r="AG20" s="235"/>
      <c r="AH20" s="235"/>
      <c r="AI20" s="235"/>
    </row>
    <row r="21" spans="2:35" s="217" customFormat="1" ht="20.25" customHeight="1" x14ac:dyDescent="0.3">
      <c r="B21" s="312"/>
      <c r="C21" s="207"/>
      <c r="D21" s="228"/>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314"/>
    </row>
    <row r="22" spans="2:35" s="217" customFormat="1" ht="20.25" customHeight="1" x14ac:dyDescent="0.3">
      <c r="B22" s="312"/>
      <c r="C22" s="205"/>
      <c r="D22" s="205"/>
      <c r="E22" s="228"/>
      <c r="F22" s="506" t="s">
        <v>139</v>
      </c>
      <c r="G22" s="507"/>
      <c r="H22" s="507"/>
      <c r="I22" s="507"/>
      <c r="J22" s="507"/>
      <c r="K22" s="507"/>
      <c r="L22" s="507"/>
      <c r="M22" s="505" t="s">
        <v>140</v>
      </c>
      <c r="N22" s="505"/>
      <c r="O22" s="505"/>
      <c r="P22" s="505"/>
      <c r="Q22" s="505"/>
      <c r="R22" s="505"/>
      <c r="S22" s="505"/>
      <c r="T22" s="505" t="s">
        <v>141</v>
      </c>
      <c r="U22" s="505"/>
      <c r="V22" s="505"/>
      <c r="W22" s="505"/>
      <c r="X22" s="505"/>
      <c r="Y22" s="505"/>
      <c r="Z22" s="505"/>
      <c r="AA22" s="316"/>
      <c r="AB22" s="314"/>
    </row>
    <row r="23" spans="2:35" s="217" customFormat="1" ht="20.25" customHeight="1" x14ac:dyDescent="0.3">
      <c r="B23" s="312"/>
      <c r="C23" s="205"/>
      <c r="D23" s="205"/>
      <c r="E23" s="331"/>
      <c r="F23" s="294" t="s">
        <v>142</v>
      </c>
      <c r="G23" s="294" t="s">
        <v>143</v>
      </c>
      <c r="H23" s="294" t="s">
        <v>144</v>
      </c>
      <c r="I23" s="294" t="s">
        <v>145</v>
      </c>
      <c r="J23" s="294" t="s">
        <v>146</v>
      </c>
      <c r="K23" s="295" t="s">
        <v>147</v>
      </c>
      <c r="L23" s="295" t="s">
        <v>148</v>
      </c>
      <c r="M23" s="294" t="s">
        <v>142</v>
      </c>
      <c r="N23" s="294" t="s">
        <v>143</v>
      </c>
      <c r="O23" s="294" t="s">
        <v>144</v>
      </c>
      <c r="P23" s="294" t="s">
        <v>145</v>
      </c>
      <c r="Q23" s="294" t="s">
        <v>146</v>
      </c>
      <c r="R23" s="295" t="s">
        <v>147</v>
      </c>
      <c r="S23" s="295" t="s">
        <v>148</v>
      </c>
      <c r="T23" s="294" t="s">
        <v>142</v>
      </c>
      <c r="U23" s="294" t="s">
        <v>143</v>
      </c>
      <c r="V23" s="294" t="s">
        <v>144</v>
      </c>
      <c r="W23" s="294" t="s">
        <v>145</v>
      </c>
      <c r="X23" s="294" t="s">
        <v>146</v>
      </c>
      <c r="Y23" s="295" t="s">
        <v>147</v>
      </c>
      <c r="Z23" s="295" t="s">
        <v>148</v>
      </c>
      <c r="AA23" s="316"/>
      <c r="AB23" s="314"/>
    </row>
    <row r="24" spans="2:35" s="217" customFormat="1" ht="20.25" customHeight="1" x14ac:dyDescent="0.3">
      <c r="B24" s="312"/>
      <c r="C24" s="205"/>
      <c r="D24" s="525" t="s">
        <v>149</v>
      </c>
      <c r="E24" s="525"/>
      <c r="F24" s="297">
        <v>0.35555555555555557</v>
      </c>
      <c r="G24" s="297">
        <v>0.35555555555555557</v>
      </c>
      <c r="H24" s="297">
        <v>0.35555555555555557</v>
      </c>
      <c r="I24" s="297">
        <v>0.35555555555555557</v>
      </c>
      <c r="J24" s="297">
        <v>0.35555555555555557</v>
      </c>
      <c r="K24" s="298"/>
      <c r="L24" s="298"/>
      <c r="M24" s="297">
        <v>0.35555555555555557</v>
      </c>
      <c r="N24" s="297">
        <v>0.35555555555555557</v>
      </c>
      <c r="O24" s="297">
        <v>0.35555555555555557</v>
      </c>
      <c r="P24" s="297">
        <v>0.35555555555555557</v>
      </c>
      <c r="Q24" s="297">
        <v>0.35555555555555557</v>
      </c>
      <c r="R24" s="298"/>
      <c r="S24" s="298"/>
      <c r="T24" s="297">
        <v>0.35555555555555557</v>
      </c>
      <c r="U24" s="297">
        <v>0.35555555555555557</v>
      </c>
      <c r="V24" s="297">
        <v>0.35555555555555557</v>
      </c>
      <c r="W24" s="297">
        <v>0.35555555555555557</v>
      </c>
      <c r="X24" s="297">
        <v>0.35555555555555557</v>
      </c>
      <c r="Y24" s="298"/>
      <c r="Z24" s="298"/>
      <c r="AA24" s="301"/>
      <c r="AB24" s="314"/>
    </row>
    <row r="25" spans="2:35" s="217" customFormat="1" ht="20.25" customHeight="1" x14ac:dyDescent="0.3">
      <c r="B25" s="312"/>
      <c r="C25" s="205"/>
      <c r="D25" s="525" t="s">
        <v>186</v>
      </c>
      <c r="E25" s="525"/>
      <c r="F25" s="297">
        <v>0.35555555555555557</v>
      </c>
      <c r="G25" s="297">
        <v>0.35555555555555557</v>
      </c>
      <c r="H25" s="297">
        <v>0.35555555555555557</v>
      </c>
      <c r="I25" s="297">
        <v>0.35555555555555557</v>
      </c>
      <c r="J25" s="297">
        <v>0.35555555555555557</v>
      </c>
      <c r="K25" s="298"/>
      <c r="L25" s="298"/>
      <c r="M25" s="297">
        <v>0.35555555555555557</v>
      </c>
      <c r="N25" s="297">
        <v>0.35555555555555557</v>
      </c>
      <c r="O25" s="297">
        <v>0.35555555555555557</v>
      </c>
      <c r="P25" s="297">
        <v>0.35555555555555557</v>
      </c>
      <c r="Q25" s="297">
        <v>0.35555555555555557</v>
      </c>
      <c r="R25" s="298"/>
      <c r="S25" s="298"/>
      <c r="T25" s="297">
        <v>0.35555555555555557</v>
      </c>
      <c r="U25" s="297">
        <v>0.35555555555555557</v>
      </c>
      <c r="V25" s="297">
        <v>0.35555555555555557</v>
      </c>
      <c r="W25" s="297">
        <v>0.35555555555555557</v>
      </c>
      <c r="X25" s="297">
        <v>0.35555555555555557</v>
      </c>
      <c r="Y25" s="298"/>
      <c r="Z25" s="298"/>
      <c r="AA25" s="301"/>
      <c r="AB25" s="314"/>
    </row>
    <row r="26" spans="2:35" s="217" customFormat="1" ht="20.25" customHeight="1" x14ac:dyDescent="0.3">
      <c r="B26" s="312"/>
      <c r="C26" s="205"/>
      <c r="D26" s="525" t="s">
        <v>214</v>
      </c>
      <c r="E26" s="525"/>
      <c r="F26" s="297" t="s">
        <v>152</v>
      </c>
      <c r="G26" s="297" t="s">
        <v>152</v>
      </c>
      <c r="H26" s="332" t="s">
        <v>151</v>
      </c>
      <c r="I26" s="332" t="s">
        <v>151</v>
      </c>
      <c r="J26" s="332" t="s">
        <v>151</v>
      </c>
      <c r="K26" s="332" t="s">
        <v>151</v>
      </c>
      <c r="L26" s="332" t="s">
        <v>151</v>
      </c>
      <c r="M26" s="332" t="s">
        <v>151</v>
      </c>
      <c r="N26" s="332" t="s">
        <v>151</v>
      </c>
      <c r="O26" s="332" t="s">
        <v>151</v>
      </c>
      <c r="P26" s="297" t="s">
        <v>152</v>
      </c>
      <c r="Q26" s="297" t="s">
        <v>152</v>
      </c>
      <c r="R26" s="298" t="s">
        <v>152</v>
      </c>
      <c r="S26" s="298" t="s">
        <v>152</v>
      </c>
      <c r="T26" s="297" t="s">
        <v>152</v>
      </c>
      <c r="U26" s="297" t="s">
        <v>152</v>
      </c>
      <c r="V26" s="297" t="s">
        <v>152</v>
      </c>
      <c r="W26" s="297" t="s">
        <v>152</v>
      </c>
      <c r="X26" s="297" t="s">
        <v>152</v>
      </c>
      <c r="Y26" s="298" t="s">
        <v>152</v>
      </c>
      <c r="Z26" s="298" t="s">
        <v>152</v>
      </c>
      <c r="AA26" s="301"/>
      <c r="AB26" s="314"/>
    </row>
    <row r="27" spans="2:35" s="217" customFormat="1" ht="20.25" customHeight="1" x14ac:dyDescent="0.3">
      <c r="B27" s="312"/>
      <c r="C27" s="205"/>
      <c r="D27" s="525" t="s">
        <v>153</v>
      </c>
      <c r="E27" s="525"/>
      <c r="F27" s="333" t="s">
        <v>155</v>
      </c>
      <c r="G27" s="333" t="s">
        <v>155</v>
      </c>
      <c r="H27" s="297">
        <v>0.35555555555555557</v>
      </c>
      <c r="I27" s="297">
        <v>0.35555555555555557</v>
      </c>
      <c r="J27" s="297">
        <v>0.35555555555555557</v>
      </c>
      <c r="K27" s="298"/>
      <c r="L27" s="298"/>
      <c r="M27" s="297">
        <v>0.35555555555555557</v>
      </c>
      <c r="N27" s="297">
        <v>0.35555555555555557</v>
      </c>
      <c r="O27" s="297">
        <v>0.35555555555555557</v>
      </c>
      <c r="P27" s="333" t="s">
        <v>155</v>
      </c>
      <c r="Q27" s="333" t="s">
        <v>155</v>
      </c>
      <c r="R27" s="298"/>
      <c r="S27" s="298"/>
      <c r="T27" s="297" t="s">
        <v>155</v>
      </c>
      <c r="U27" s="297" t="s">
        <v>155</v>
      </c>
      <c r="V27" s="297" t="s">
        <v>155</v>
      </c>
      <c r="W27" s="297" t="s">
        <v>155</v>
      </c>
      <c r="X27" s="297" t="s">
        <v>155</v>
      </c>
      <c r="Y27" s="298"/>
      <c r="Z27" s="298"/>
      <c r="AA27" s="301"/>
      <c r="AB27" s="314"/>
    </row>
    <row r="28" spans="2:35" s="217" customFormat="1" ht="20.25" customHeight="1" x14ac:dyDescent="0.3">
      <c r="B28" s="312"/>
      <c r="C28" s="205"/>
      <c r="D28" s="205" t="s">
        <v>154</v>
      </c>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314"/>
    </row>
    <row r="29" spans="2:35" s="217" customFormat="1" ht="20.25" customHeight="1" x14ac:dyDescent="0.3">
      <c r="B29" s="312"/>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314"/>
    </row>
    <row r="30" spans="2:35" s="217" customFormat="1" ht="20.25" customHeight="1" x14ac:dyDescent="0.3">
      <c r="B30" s="312"/>
      <c r="C30" s="205">
        <v>2</v>
      </c>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05"/>
      <c r="AB30" s="314"/>
    </row>
    <row r="31" spans="2:35" s="217" customFormat="1" ht="20.25" customHeight="1" x14ac:dyDescent="0.3">
      <c r="B31" s="312"/>
      <c r="C31" s="207" t="s">
        <v>200</v>
      </c>
      <c r="D31" s="228"/>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314"/>
    </row>
    <row r="32" spans="2:35" s="217" customFormat="1" ht="20.25" customHeight="1" x14ac:dyDescent="0.3">
      <c r="B32" s="312"/>
      <c r="C32" s="207"/>
      <c r="D32" s="228"/>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314"/>
    </row>
    <row r="33" spans="1:81" ht="20.25" customHeight="1" x14ac:dyDescent="0.3">
      <c r="A33" s="217"/>
      <c r="B33" s="312"/>
      <c r="C33" s="205"/>
      <c r="D33" s="205"/>
      <c r="E33" s="228"/>
      <c r="F33" s="506" t="s">
        <v>139</v>
      </c>
      <c r="G33" s="507"/>
      <c r="H33" s="507"/>
      <c r="I33" s="507"/>
      <c r="J33" s="507"/>
      <c r="K33" s="507"/>
      <c r="L33" s="507"/>
      <c r="M33" s="505" t="s">
        <v>140</v>
      </c>
      <c r="N33" s="505"/>
      <c r="O33" s="505"/>
      <c r="P33" s="505"/>
      <c r="Q33" s="505"/>
      <c r="R33" s="505"/>
      <c r="S33" s="505"/>
      <c r="T33" s="505" t="s">
        <v>141</v>
      </c>
      <c r="U33" s="505"/>
      <c r="V33" s="505"/>
      <c r="W33" s="505"/>
      <c r="X33" s="505"/>
      <c r="Y33" s="505"/>
      <c r="Z33" s="505"/>
      <c r="AA33" s="316"/>
      <c r="AB33" s="314"/>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row>
    <row r="34" spans="1:81" ht="20.25" customHeight="1" x14ac:dyDescent="0.3">
      <c r="A34" s="217"/>
      <c r="B34" s="312"/>
      <c r="C34" s="205"/>
      <c r="D34" s="205"/>
      <c r="E34" s="331"/>
      <c r="F34" s="294" t="s">
        <v>142</v>
      </c>
      <c r="G34" s="294" t="s">
        <v>143</v>
      </c>
      <c r="H34" s="294" t="s">
        <v>144</v>
      </c>
      <c r="I34" s="294" t="s">
        <v>145</v>
      </c>
      <c r="J34" s="294" t="s">
        <v>146</v>
      </c>
      <c r="K34" s="295" t="s">
        <v>147</v>
      </c>
      <c r="L34" s="295" t="s">
        <v>148</v>
      </c>
      <c r="M34" s="294" t="s">
        <v>142</v>
      </c>
      <c r="N34" s="294" t="s">
        <v>143</v>
      </c>
      <c r="O34" s="294" t="s">
        <v>144</v>
      </c>
      <c r="P34" s="294" t="s">
        <v>145</v>
      </c>
      <c r="Q34" s="294" t="s">
        <v>146</v>
      </c>
      <c r="R34" s="295" t="s">
        <v>147</v>
      </c>
      <c r="S34" s="295" t="s">
        <v>148</v>
      </c>
      <c r="T34" s="294" t="s">
        <v>142</v>
      </c>
      <c r="U34" s="294" t="s">
        <v>143</v>
      </c>
      <c r="V34" s="294" t="s">
        <v>144</v>
      </c>
      <c r="W34" s="294" t="s">
        <v>145</v>
      </c>
      <c r="X34" s="294" t="s">
        <v>146</v>
      </c>
      <c r="Y34" s="295" t="s">
        <v>147</v>
      </c>
      <c r="Z34" s="295" t="s">
        <v>148</v>
      </c>
      <c r="AA34" s="316"/>
      <c r="AB34" s="314"/>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row>
    <row r="35" spans="1:81" ht="20.25" customHeight="1" x14ac:dyDescent="0.3">
      <c r="A35" s="217"/>
      <c r="B35" s="312"/>
      <c r="C35" s="205"/>
      <c r="D35" s="525" t="s">
        <v>149</v>
      </c>
      <c r="E35" s="525"/>
      <c r="F35" s="297">
        <v>0.28402777777777777</v>
      </c>
      <c r="G35" s="297">
        <v>0.28402777777777777</v>
      </c>
      <c r="H35" s="297">
        <v>0.28402777777777777</v>
      </c>
      <c r="I35" s="297">
        <v>0.28402777777777777</v>
      </c>
      <c r="J35" s="297">
        <v>0.28402777777777777</v>
      </c>
      <c r="K35" s="298"/>
      <c r="L35" s="298"/>
      <c r="M35" s="297">
        <v>0.28402777777777777</v>
      </c>
      <c r="N35" s="297">
        <v>0.28402777777777777</v>
      </c>
      <c r="O35" s="297">
        <v>0.28402777777777777</v>
      </c>
      <c r="P35" s="297">
        <v>0.28402777777777777</v>
      </c>
      <c r="Q35" s="297">
        <v>0.28402777777777777</v>
      </c>
      <c r="R35" s="298"/>
      <c r="S35" s="298"/>
      <c r="T35" s="297">
        <v>0.28402777777777777</v>
      </c>
      <c r="U35" s="297">
        <v>0.28402777777777777</v>
      </c>
      <c r="V35" s="297">
        <v>0.28402777777777777</v>
      </c>
      <c r="W35" s="297">
        <v>0.28402777777777777</v>
      </c>
      <c r="X35" s="297">
        <v>0.28402777777777777</v>
      </c>
      <c r="Y35" s="298"/>
      <c r="Z35" s="298"/>
      <c r="AA35" s="301"/>
      <c r="AB35" s="314"/>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row>
    <row r="36" spans="1:81" ht="20.25" customHeight="1" x14ac:dyDescent="0.3">
      <c r="A36" s="217"/>
      <c r="B36" s="312"/>
      <c r="C36" s="205"/>
      <c r="D36" s="525" t="s">
        <v>186</v>
      </c>
      <c r="E36" s="525"/>
      <c r="F36" s="297">
        <v>0.35555555555555557</v>
      </c>
      <c r="G36" s="297">
        <v>0.35555555555555557</v>
      </c>
      <c r="H36" s="297">
        <v>0.35555555555555557</v>
      </c>
      <c r="I36" s="297">
        <v>0.35555555555555557</v>
      </c>
      <c r="J36" s="297">
        <v>0</v>
      </c>
      <c r="K36" s="298"/>
      <c r="L36" s="298"/>
      <c r="M36" s="297">
        <v>0.35555555555555557</v>
      </c>
      <c r="N36" s="297">
        <v>0.35555555555555557</v>
      </c>
      <c r="O36" s="297">
        <v>0.35555555555555557</v>
      </c>
      <c r="P36" s="297">
        <v>0.35555555555555557</v>
      </c>
      <c r="Q36" s="297">
        <v>0</v>
      </c>
      <c r="R36" s="298"/>
      <c r="S36" s="298"/>
      <c r="T36" s="297">
        <v>0.35555555555555557</v>
      </c>
      <c r="U36" s="297">
        <v>0.35555555555555557</v>
      </c>
      <c r="V36" s="297">
        <v>0.35555555555555557</v>
      </c>
      <c r="W36" s="297">
        <v>0.35555555555555557</v>
      </c>
      <c r="X36" s="297">
        <v>0</v>
      </c>
      <c r="Y36" s="298"/>
      <c r="Z36" s="298"/>
      <c r="AA36" s="301"/>
      <c r="AB36" s="314"/>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c r="CB36" s="217"/>
      <c r="CC36" s="217"/>
    </row>
    <row r="37" spans="1:81" ht="20.25" customHeight="1" x14ac:dyDescent="0.3">
      <c r="A37" s="217"/>
      <c r="B37" s="312"/>
      <c r="C37" s="205"/>
      <c r="D37" s="525" t="s">
        <v>214</v>
      </c>
      <c r="E37" s="525"/>
      <c r="F37" s="297" t="s">
        <v>152</v>
      </c>
      <c r="G37" s="297" t="s">
        <v>152</v>
      </c>
      <c r="H37" s="332" t="s">
        <v>151</v>
      </c>
      <c r="I37" s="332" t="s">
        <v>151</v>
      </c>
      <c r="J37" s="332" t="s">
        <v>151</v>
      </c>
      <c r="K37" s="332" t="s">
        <v>151</v>
      </c>
      <c r="L37" s="332" t="s">
        <v>151</v>
      </c>
      <c r="M37" s="332" t="s">
        <v>151</v>
      </c>
      <c r="N37" s="332" t="s">
        <v>151</v>
      </c>
      <c r="O37" s="332" t="s">
        <v>151</v>
      </c>
      <c r="P37" s="297" t="s">
        <v>152</v>
      </c>
      <c r="Q37" s="297" t="s">
        <v>152</v>
      </c>
      <c r="R37" s="298" t="s">
        <v>152</v>
      </c>
      <c r="S37" s="298" t="s">
        <v>152</v>
      </c>
      <c r="T37" s="297" t="s">
        <v>152</v>
      </c>
      <c r="U37" s="297" t="s">
        <v>152</v>
      </c>
      <c r="V37" s="297" t="s">
        <v>152</v>
      </c>
      <c r="W37" s="297" t="s">
        <v>152</v>
      </c>
      <c r="X37" s="297" t="s">
        <v>152</v>
      </c>
      <c r="Y37" s="298" t="s">
        <v>152</v>
      </c>
      <c r="Z37" s="298" t="s">
        <v>152</v>
      </c>
      <c r="AA37" s="301"/>
      <c r="AB37" s="314"/>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row>
    <row r="38" spans="1:81" s="116" customFormat="1" ht="20.25" customHeight="1" x14ac:dyDescent="0.3">
      <c r="A38" s="217"/>
      <c r="B38" s="192"/>
      <c r="C38" s="205"/>
      <c r="D38" s="525" t="s">
        <v>153</v>
      </c>
      <c r="E38" s="525"/>
      <c r="F38" s="333" t="s">
        <v>155</v>
      </c>
      <c r="G38" s="333" t="s">
        <v>155</v>
      </c>
      <c r="H38" s="297">
        <v>0.28402777777777777</v>
      </c>
      <c r="I38" s="297">
        <v>0.28402777777777777</v>
      </c>
      <c r="J38" s="297">
        <v>0.28402777777777777</v>
      </c>
      <c r="K38" s="298"/>
      <c r="L38" s="298"/>
      <c r="M38" s="297">
        <v>0.28402777777777777</v>
      </c>
      <c r="N38" s="297">
        <v>0.28402777777777777</v>
      </c>
      <c r="O38" s="297">
        <v>0.28402777777777777</v>
      </c>
      <c r="P38" s="297" t="s">
        <v>155</v>
      </c>
      <c r="Q38" s="297" t="s">
        <v>155</v>
      </c>
      <c r="R38" s="298"/>
      <c r="S38" s="298"/>
      <c r="T38" s="297" t="s">
        <v>155</v>
      </c>
      <c r="U38" s="297" t="s">
        <v>155</v>
      </c>
      <c r="V38" s="297" t="s">
        <v>155</v>
      </c>
      <c r="W38" s="297" t="s">
        <v>155</v>
      </c>
      <c r="X38" s="297" t="s">
        <v>155</v>
      </c>
      <c r="Y38" s="298"/>
      <c r="Z38" s="298"/>
      <c r="AA38" s="301"/>
      <c r="AB38" s="196"/>
    </row>
    <row r="39" spans="1:81" s="116" customFormat="1" ht="20.25" customHeight="1" x14ac:dyDescent="0.3">
      <c r="A39" s="217"/>
      <c r="B39" s="192"/>
      <c r="C39" s="205"/>
      <c r="D39" s="206" t="s">
        <v>274</v>
      </c>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196"/>
    </row>
    <row r="40" spans="1:81" s="116" customFormat="1" ht="20.25" customHeight="1" x14ac:dyDescent="0.3">
      <c r="A40" s="217"/>
      <c r="B40" s="192"/>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196"/>
    </row>
    <row r="41" spans="1:81" s="116" customFormat="1" ht="20.25" customHeight="1" x14ac:dyDescent="0.3">
      <c r="A41" s="217"/>
      <c r="B41" s="192"/>
      <c r="C41" s="205">
        <v>3</v>
      </c>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05"/>
      <c r="AB41" s="196"/>
    </row>
    <row r="42" spans="1:81" s="116" customFormat="1" ht="20.25" customHeight="1" x14ac:dyDescent="0.3">
      <c r="A42" s="217"/>
      <c r="B42" s="192"/>
      <c r="C42" s="207" t="s">
        <v>201</v>
      </c>
      <c r="D42" s="228"/>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196"/>
      <c r="AD42" s="526" t="s">
        <v>410</v>
      </c>
      <c r="AE42" s="526"/>
      <c r="AF42" s="526"/>
      <c r="AG42" s="526"/>
      <c r="AH42" s="526"/>
      <c r="AI42" s="526" t="s">
        <v>409</v>
      </c>
      <c r="AJ42" s="526"/>
      <c r="AK42" s="526"/>
      <c r="AL42" s="526"/>
    </row>
    <row r="43" spans="1:81" s="116" customFormat="1" ht="20.25" customHeight="1" x14ac:dyDescent="0.3">
      <c r="A43" s="217"/>
      <c r="B43" s="192"/>
      <c r="C43" s="207"/>
      <c r="D43" s="228"/>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196"/>
      <c r="AD43" s="526"/>
      <c r="AE43" s="526"/>
      <c r="AF43" s="526"/>
      <c r="AG43" s="526"/>
      <c r="AH43" s="526"/>
      <c r="AI43" s="526"/>
      <c r="AJ43" s="526"/>
      <c r="AK43" s="526"/>
      <c r="AL43" s="526"/>
    </row>
    <row r="44" spans="1:81" s="116" customFormat="1" ht="20.25" customHeight="1" x14ac:dyDescent="0.3">
      <c r="A44" s="217"/>
      <c r="B44" s="192"/>
      <c r="C44" s="205"/>
      <c r="D44" s="205"/>
      <c r="E44" s="228"/>
      <c r="F44" s="506" t="s">
        <v>139</v>
      </c>
      <c r="G44" s="507"/>
      <c r="H44" s="507"/>
      <c r="I44" s="507"/>
      <c r="J44" s="507"/>
      <c r="K44" s="507"/>
      <c r="L44" s="507"/>
      <c r="M44" s="505" t="s">
        <v>140</v>
      </c>
      <c r="N44" s="505"/>
      <c r="O44" s="505"/>
      <c r="P44" s="505"/>
      <c r="Q44" s="505"/>
      <c r="R44" s="505"/>
      <c r="S44" s="505"/>
      <c r="T44" s="505" t="s">
        <v>141</v>
      </c>
      <c r="U44" s="505"/>
      <c r="V44" s="505"/>
      <c r="W44" s="505"/>
      <c r="X44" s="505"/>
      <c r="Y44" s="505"/>
      <c r="Z44" s="505"/>
      <c r="AA44" s="316"/>
      <c r="AB44" s="196"/>
    </row>
    <row r="45" spans="1:81" s="116" customFormat="1" ht="20.25" customHeight="1" x14ac:dyDescent="0.3">
      <c r="A45" s="217"/>
      <c r="B45" s="192"/>
      <c r="C45" s="205"/>
      <c r="D45" s="205"/>
      <c r="E45" s="331"/>
      <c r="F45" s="294" t="s">
        <v>142</v>
      </c>
      <c r="G45" s="294" t="s">
        <v>143</v>
      </c>
      <c r="H45" s="294" t="s">
        <v>144</v>
      </c>
      <c r="I45" s="294" t="s">
        <v>145</v>
      </c>
      <c r="J45" s="294" t="s">
        <v>146</v>
      </c>
      <c r="K45" s="295" t="s">
        <v>147</v>
      </c>
      <c r="L45" s="295" t="s">
        <v>148</v>
      </c>
      <c r="M45" s="294" t="s">
        <v>142</v>
      </c>
      <c r="N45" s="294" t="s">
        <v>143</v>
      </c>
      <c r="O45" s="294" t="s">
        <v>144</v>
      </c>
      <c r="P45" s="294" t="s">
        <v>145</v>
      </c>
      <c r="Q45" s="294" t="s">
        <v>146</v>
      </c>
      <c r="R45" s="295" t="s">
        <v>147</v>
      </c>
      <c r="S45" s="295" t="s">
        <v>148</v>
      </c>
      <c r="T45" s="294" t="s">
        <v>142</v>
      </c>
      <c r="U45" s="294" t="s">
        <v>143</v>
      </c>
      <c r="V45" s="294" t="s">
        <v>144</v>
      </c>
      <c r="W45" s="294" t="s">
        <v>145</v>
      </c>
      <c r="X45" s="294" t="s">
        <v>146</v>
      </c>
      <c r="Y45" s="295" t="s">
        <v>147</v>
      </c>
      <c r="Z45" s="295" t="s">
        <v>148</v>
      </c>
      <c r="AA45" s="316"/>
      <c r="AB45" s="196"/>
    </row>
    <row r="46" spans="1:81" s="116" customFormat="1" ht="20.25" customHeight="1" x14ac:dyDescent="0.3">
      <c r="A46" s="217"/>
      <c r="B46" s="192"/>
      <c r="C46" s="205"/>
      <c r="D46" s="525" t="s">
        <v>149</v>
      </c>
      <c r="E46" s="525"/>
      <c r="F46" s="297">
        <v>0.17777777777777778</v>
      </c>
      <c r="G46" s="297">
        <v>0.17777777777777778</v>
      </c>
      <c r="H46" s="297">
        <v>0.17777777777777778</v>
      </c>
      <c r="I46" s="297">
        <v>0.17777777777777778</v>
      </c>
      <c r="J46" s="297">
        <v>0.17777777777777778</v>
      </c>
      <c r="K46" s="298"/>
      <c r="L46" s="298"/>
      <c r="M46" s="297">
        <v>0.17777777777777778</v>
      </c>
      <c r="N46" s="297">
        <v>0.17777777777777778</v>
      </c>
      <c r="O46" s="297">
        <v>0.17777777777777778</v>
      </c>
      <c r="P46" s="297">
        <v>0.17777777777777778</v>
      </c>
      <c r="Q46" s="297">
        <v>0.17777777777777778</v>
      </c>
      <c r="R46" s="298"/>
      <c r="S46" s="298"/>
      <c r="T46" s="297">
        <v>0.17777777777777778</v>
      </c>
      <c r="U46" s="297">
        <v>0.17777777777777778</v>
      </c>
      <c r="V46" s="297">
        <v>0.17777777777777778</v>
      </c>
      <c r="W46" s="297">
        <v>0.17777777777777778</v>
      </c>
      <c r="X46" s="297">
        <v>0.17777777777777778</v>
      </c>
      <c r="Y46" s="298"/>
      <c r="Z46" s="298"/>
      <c r="AA46" s="301"/>
      <c r="AB46" s="196"/>
    </row>
    <row r="47" spans="1:81" s="116" customFormat="1" ht="20.25" customHeight="1" x14ac:dyDescent="0.3">
      <c r="A47" s="217"/>
      <c r="B47" s="192"/>
      <c r="C47" s="205"/>
      <c r="D47" s="525" t="s">
        <v>186</v>
      </c>
      <c r="E47" s="525"/>
      <c r="F47" s="297">
        <v>0</v>
      </c>
      <c r="G47" s="297">
        <v>0</v>
      </c>
      <c r="H47" s="297">
        <v>0.17777777777777778</v>
      </c>
      <c r="I47" s="297">
        <v>0.35555555555555557</v>
      </c>
      <c r="J47" s="297">
        <v>0.35555555555555557</v>
      </c>
      <c r="K47" s="298"/>
      <c r="L47" s="298"/>
      <c r="M47" s="297">
        <v>0</v>
      </c>
      <c r="N47" s="297">
        <v>0</v>
      </c>
      <c r="O47" s="297">
        <v>0.17777777777777778</v>
      </c>
      <c r="P47" s="297">
        <v>0.35555555555555557</v>
      </c>
      <c r="Q47" s="297">
        <v>0.35555555555555557</v>
      </c>
      <c r="R47" s="298"/>
      <c r="S47" s="298"/>
      <c r="T47" s="297">
        <v>0</v>
      </c>
      <c r="U47" s="297">
        <v>0</v>
      </c>
      <c r="V47" s="297">
        <v>0.17777777777777778</v>
      </c>
      <c r="W47" s="297">
        <v>0.35555555555555557</v>
      </c>
      <c r="X47" s="297">
        <v>0.35555555555555557</v>
      </c>
      <c r="Y47" s="298"/>
      <c r="Z47" s="298"/>
      <c r="AA47" s="301"/>
      <c r="AB47" s="196"/>
    </row>
    <row r="48" spans="1:81" s="116" customFormat="1" ht="20.25" customHeight="1" x14ac:dyDescent="0.3">
      <c r="A48" s="217"/>
      <c r="B48" s="192"/>
      <c r="C48" s="205"/>
      <c r="D48" s="525" t="s">
        <v>214</v>
      </c>
      <c r="E48" s="525"/>
      <c r="F48" s="332" t="s">
        <v>151</v>
      </c>
      <c r="G48" s="332" t="s">
        <v>151</v>
      </c>
      <c r="H48" s="297" t="s">
        <v>152</v>
      </c>
      <c r="I48" s="297" t="s">
        <v>152</v>
      </c>
      <c r="J48" s="297" t="s">
        <v>152</v>
      </c>
      <c r="K48" s="298" t="s">
        <v>152</v>
      </c>
      <c r="L48" s="298" t="s">
        <v>152</v>
      </c>
      <c r="M48" s="297" t="s">
        <v>152</v>
      </c>
      <c r="N48" s="332" t="s">
        <v>151</v>
      </c>
      <c r="O48" s="332" t="s">
        <v>151</v>
      </c>
      <c r="P48" s="297" t="s">
        <v>152</v>
      </c>
      <c r="Q48" s="297" t="s">
        <v>152</v>
      </c>
      <c r="R48" s="298" t="s">
        <v>152</v>
      </c>
      <c r="S48" s="298" t="s">
        <v>152</v>
      </c>
      <c r="T48" s="332" t="s">
        <v>151</v>
      </c>
      <c r="U48" s="297" t="s">
        <v>152</v>
      </c>
      <c r="V48" s="297" t="s">
        <v>152</v>
      </c>
      <c r="W48" s="297" t="s">
        <v>152</v>
      </c>
      <c r="X48" s="332" t="s">
        <v>151</v>
      </c>
      <c r="Y48" s="298" t="s">
        <v>152</v>
      </c>
      <c r="Z48" s="298" t="s">
        <v>152</v>
      </c>
      <c r="AA48" s="301"/>
      <c r="AB48" s="196"/>
    </row>
    <row r="49" spans="1:28" s="116" customFormat="1" ht="20.25" customHeight="1" x14ac:dyDescent="0.3">
      <c r="A49" s="217"/>
      <c r="B49" s="192"/>
      <c r="C49" s="205"/>
      <c r="D49" s="515" t="s">
        <v>153</v>
      </c>
      <c r="E49" s="515"/>
      <c r="F49" s="297">
        <v>0</v>
      </c>
      <c r="G49" s="297">
        <v>0</v>
      </c>
      <c r="H49" s="297" t="s">
        <v>155</v>
      </c>
      <c r="I49" s="297" t="s">
        <v>155</v>
      </c>
      <c r="J49" s="297" t="s">
        <v>155</v>
      </c>
      <c r="K49" s="298"/>
      <c r="L49" s="298"/>
      <c r="M49" s="297" t="s">
        <v>155</v>
      </c>
      <c r="N49" s="297">
        <v>0</v>
      </c>
      <c r="O49" s="297">
        <v>0.17777777777777778</v>
      </c>
      <c r="P49" s="297" t="s">
        <v>155</v>
      </c>
      <c r="Q49" s="297" t="s">
        <v>155</v>
      </c>
      <c r="R49" s="298"/>
      <c r="S49" s="298"/>
      <c r="T49" s="297">
        <v>0</v>
      </c>
      <c r="U49" s="297" t="s">
        <v>155</v>
      </c>
      <c r="V49" s="297" t="s">
        <v>155</v>
      </c>
      <c r="W49" s="297" t="s">
        <v>155</v>
      </c>
      <c r="X49" s="297">
        <v>0.35555555555555557</v>
      </c>
      <c r="Y49" s="298"/>
      <c r="Z49" s="298"/>
      <c r="AA49" s="301"/>
      <c r="AB49" s="196"/>
    </row>
    <row r="50" spans="1:28" s="116" customFormat="1" ht="20.25" customHeight="1" x14ac:dyDescent="0.3">
      <c r="A50" s="217"/>
      <c r="B50" s="192"/>
      <c r="C50" s="205"/>
      <c r="D50" s="206" t="s">
        <v>275</v>
      </c>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196"/>
    </row>
    <row r="51" spans="1:28" s="116" customFormat="1" ht="20.25" customHeight="1" x14ac:dyDescent="0.3">
      <c r="A51" s="217"/>
      <c r="B51" s="192"/>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196"/>
    </row>
    <row r="52" spans="1:28" s="116" customFormat="1" ht="20.25" customHeight="1" x14ac:dyDescent="0.3">
      <c r="A52" s="217"/>
      <c r="B52" s="192"/>
      <c r="C52" s="205">
        <v>4</v>
      </c>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05"/>
      <c r="AB52" s="196"/>
    </row>
    <row r="53" spans="1:28" s="116" customFormat="1" ht="20.25" customHeight="1" x14ac:dyDescent="0.3">
      <c r="A53" s="217"/>
      <c r="B53" s="192"/>
      <c r="C53" s="207" t="s">
        <v>201</v>
      </c>
      <c r="D53" s="228"/>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196"/>
    </row>
    <row r="54" spans="1:28" s="116" customFormat="1" ht="20.25" customHeight="1" x14ac:dyDescent="0.3">
      <c r="A54" s="217"/>
      <c r="B54" s="192"/>
      <c r="C54" s="207"/>
      <c r="D54" s="228"/>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196"/>
    </row>
    <row r="55" spans="1:28" s="116" customFormat="1" ht="20.25" customHeight="1" x14ac:dyDescent="0.3">
      <c r="A55" s="217"/>
      <c r="B55" s="192"/>
      <c r="C55" s="205"/>
      <c r="D55" s="205"/>
      <c r="E55" s="228"/>
      <c r="F55" s="506" t="s">
        <v>139</v>
      </c>
      <c r="G55" s="507"/>
      <c r="H55" s="507"/>
      <c r="I55" s="507"/>
      <c r="J55" s="507"/>
      <c r="K55" s="507"/>
      <c r="L55" s="507"/>
      <c r="M55" s="505" t="s">
        <v>140</v>
      </c>
      <c r="N55" s="505"/>
      <c r="O55" s="505"/>
      <c r="P55" s="505"/>
      <c r="Q55" s="505"/>
      <c r="R55" s="505"/>
      <c r="S55" s="505"/>
      <c r="T55" s="505" t="s">
        <v>141</v>
      </c>
      <c r="U55" s="505"/>
      <c r="V55" s="505"/>
      <c r="W55" s="505"/>
      <c r="X55" s="505"/>
      <c r="Y55" s="505"/>
      <c r="Z55" s="505"/>
      <c r="AA55" s="316"/>
      <c r="AB55" s="196"/>
    </row>
    <row r="56" spans="1:28" s="116" customFormat="1" ht="20.25" customHeight="1" x14ac:dyDescent="0.3">
      <c r="A56" s="217"/>
      <c r="B56" s="192"/>
      <c r="C56" s="205"/>
      <c r="D56" s="205"/>
      <c r="E56" s="334"/>
      <c r="F56" s="294" t="s">
        <v>142</v>
      </c>
      <c r="G56" s="294" t="s">
        <v>143</v>
      </c>
      <c r="H56" s="294" t="s">
        <v>144</v>
      </c>
      <c r="I56" s="294" t="s">
        <v>145</v>
      </c>
      <c r="J56" s="294" t="s">
        <v>146</v>
      </c>
      <c r="K56" s="295" t="s">
        <v>147</v>
      </c>
      <c r="L56" s="295" t="s">
        <v>148</v>
      </c>
      <c r="M56" s="294" t="s">
        <v>142</v>
      </c>
      <c r="N56" s="294" t="s">
        <v>143</v>
      </c>
      <c r="O56" s="294" t="s">
        <v>144</v>
      </c>
      <c r="P56" s="294" t="s">
        <v>145</v>
      </c>
      <c r="Q56" s="294" t="s">
        <v>146</v>
      </c>
      <c r="R56" s="295" t="s">
        <v>147</v>
      </c>
      <c r="S56" s="295" t="s">
        <v>148</v>
      </c>
      <c r="T56" s="294" t="s">
        <v>142</v>
      </c>
      <c r="U56" s="294" t="s">
        <v>143</v>
      </c>
      <c r="V56" s="294" t="s">
        <v>144</v>
      </c>
      <c r="W56" s="294" t="s">
        <v>145</v>
      </c>
      <c r="X56" s="294" t="s">
        <v>146</v>
      </c>
      <c r="Y56" s="295" t="s">
        <v>147</v>
      </c>
      <c r="Z56" s="295" t="s">
        <v>148</v>
      </c>
      <c r="AA56" s="316"/>
      <c r="AB56" s="196"/>
    </row>
    <row r="57" spans="1:28" s="116" customFormat="1" ht="20.25" customHeight="1" x14ac:dyDescent="0.3">
      <c r="A57" s="217"/>
      <c r="B57" s="192"/>
      <c r="C57" s="205"/>
      <c r="D57" s="525" t="s">
        <v>149</v>
      </c>
      <c r="E57" s="525"/>
      <c r="F57" s="297">
        <v>0.17777777777777778</v>
      </c>
      <c r="G57" s="297">
        <v>0.17777777777777778</v>
      </c>
      <c r="H57" s="297">
        <v>0.17777777777777778</v>
      </c>
      <c r="I57" s="297">
        <v>0.17777777777777778</v>
      </c>
      <c r="J57" s="297">
        <v>0.17777777777777778</v>
      </c>
      <c r="K57" s="298"/>
      <c r="L57" s="298"/>
      <c r="M57" s="297">
        <v>0.17777777777777778</v>
      </c>
      <c r="N57" s="297">
        <v>0.17777777777777778</v>
      </c>
      <c r="O57" s="297">
        <v>0.17777777777777778</v>
      </c>
      <c r="P57" s="297">
        <v>0.17777777777777778</v>
      </c>
      <c r="Q57" s="297">
        <v>0.17777777777777778</v>
      </c>
      <c r="R57" s="298"/>
      <c r="S57" s="298"/>
      <c r="T57" s="297">
        <v>0.17777777777777778</v>
      </c>
      <c r="U57" s="297">
        <v>0.17777777777777778</v>
      </c>
      <c r="V57" s="297">
        <v>0.17777777777777778</v>
      </c>
      <c r="W57" s="297">
        <v>0.17777777777777778</v>
      </c>
      <c r="X57" s="297">
        <v>0.17777777777777778</v>
      </c>
      <c r="Y57" s="298"/>
      <c r="Z57" s="298"/>
      <c r="AA57" s="301"/>
      <c r="AB57" s="196"/>
    </row>
    <row r="58" spans="1:28" s="116" customFormat="1" ht="20.25" customHeight="1" x14ac:dyDescent="0.3">
      <c r="A58" s="217"/>
      <c r="B58" s="192"/>
      <c r="C58" s="205"/>
      <c r="D58" s="525" t="s">
        <v>186</v>
      </c>
      <c r="E58" s="525"/>
      <c r="F58" s="297">
        <v>0</v>
      </c>
      <c r="G58" s="297">
        <v>0</v>
      </c>
      <c r="H58" s="297">
        <v>0.17777777777777778</v>
      </c>
      <c r="I58" s="297">
        <v>0.35555555555555557</v>
      </c>
      <c r="J58" s="297">
        <v>0.35555555555555557</v>
      </c>
      <c r="K58" s="298"/>
      <c r="L58" s="298"/>
      <c r="M58" s="297">
        <v>0</v>
      </c>
      <c r="N58" s="297">
        <v>0</v>
      </c>
      <c r="O58" s="297">
        <v>0.17777777777777778</v>
      </c>
      <c r="P58" s="297">
        <v>0.35555555555555557</v>
      </c>
      <c r="Q58" s="297">
        <v>0.35555555555555557</v>
      </c>
      <c r="R58" s="298"/>
      <c r="S58" s="298"/>
      <c r="T58" s="297">
        <v>0</v>
      </c>
      <c r="U58" s="297">
        <v>0</v>
      </c>
      <c r="V58" s="297">
        <v>0.17777777777777778</v>
      </c>
      <c r="W58" s="297">
        <v>0.35555555555555557</v>
      </c>
      <c r="X58" s="297">
        <v>0.35555555555555557</v>
      </c>
      <c r="Y58" s="298"/>
      <c r="Z58" s="298"/>
      <c r="AA58" s="301"/>
      <c r="AB58" s="196"/>
    </row>
    <row r="59" spans="1:28" s="116" customFormat="1" ht="20.25" customHeight="1" x14ac:dyDescent="0.3">
      <c r="A59" s="217"/>
      <c r="B59" s="192"/>
      <c r="C59" s="205"/>
      <c r="D59" s="525" t="s">
        <v>214</v>
      </c>
      <c r="E59" s="525"/>
      <c r="F59" s="332" t="s">
        <v>151</v>
      </c>
      <c r="G59" s="332" t="s">
        <v>151</v>
      </c>
      <c r="H59" s="332" t="s">
        <v>151</v>
      </c>
      <c r="I59" s="332" t="s">
        <v>151</v>
      </c>
      <c r="J59" s="332" t="s">
        <v>151</v>
      </c>
      <c r="K59" s="332" t="s">
        <v>151</v>
      </c>
      <c r="L59" s="332" t="s">
        <v>151</v>
      </c>
      <c r="M59" s="332" t="s">
        <v>151</v>
      </c>
      <c r="N59" s="332" t="s">
        <v>151</v>
      </c>
      <c r="O59" s="297" t="s">
        <v>152</v>
      </c>
      <c r="P59" s="297" t="s">
        <v>152</v>
      </c>
      <c r="Q59" s="297" t="s">
        <v>152</v>
      </c>
      <c r="R59" s="298" t="s">
        <v>152</v>
      </c>
      <c r="S59" s="298" t="s">
        <v>152</v>
      </c>
      <c r="T59" s="297" t="s">
        <v>152</v>
      </c>
      <c r="U59" s="297" t="s">
        <v>152</v>
      </c>
      <c r="V59" s="297" t="s">
        <v>152</v>
      </c>
      <c r="W59" s="297" t="s">
        <v>152</v>
      </c>
      <c r="X59" s="297" t="s">
        <v>152</v>
      </c>
      <c r="Y59" s="298" t="s">
        <v>152</v>
      </c>
      <c r="Z59" s="298" t="s">
        <v>152</v>
      </c>
      <c r="AA59" s="301"/>
      <c r="AB59" s="196"/>
    </row>
    <row r="60" spans="1:28" s="116" customFormat="1" ht="20.25" customHeight="1" x14ac:dyDescent="0.3">
      <c r="A60" s="217"/>
      <c r="B60" s="192"/>
      <c r="C60" s="205"/>
      <c r="D60" s="515" t="s">
        <v>153</v>
      </c>
      <c r="E60" s="515"/>
      <c r="F60" s="297">
        <v>0.17777777777777778</v>
      </c>
      <c r="G60" s="297">
        <v>0.17777777777777778</v>
      </c>
      <c r="H60" s="297">
        <v>0.17777777777777778</v>
      </c>
      <c r="I60" s="297">
        <v>0.17777777777777778</v>
      </c>
      <c r="J60" s="297">
        <v>0.17777777777777778</v>
      </c>
      <c r="K60" s="298"/>
      <c r="L60" s="298"/>
      <c r="M60" s="297">
        <v>0.17777777777777778</v>
      </c>
      <c r="N60" s="297">
        <v>0.17777777777777778</v>
      </c>
      <c r="O60" s="297" t="s">
        <v>155</v>
      </c>
      <c r="P60" s="297" t="s">
        <v>155</v>
      </c>
      <c r="Q60" s="297" t="s">
        <v>155</v>
      </c>
      <c r="R60" s="298"/>
      <c r="S60" s="298"/>
      <c r="T60" s="297" t="s">
        <v>155</v>
      </c>
      <c r="U60" s="297" t="s">
        <v>155</v>
      </c>
      <c r="V60" s="297" t="s">
        <v>155</v>
      </c>
      <c r="W60" s="297" t="s">
        <v>155</v>
      </c>
      <c r="X60" s="297" t="s">
        <v>155</v>
      </c>
      <c r="Y60" s="298"/>
      <c r="Z60" s="298"/>
      <c r="AA60" s="301"/>
      <c r="AB60" s="196"/>
    </row>
    <row r="61" spans="1:28" s="116" customFormat="1" ht="20.25" customHeight="1" x14ac:dyDescent="0.3">
      <c r="A61" s="217"/>
      <c r="B61" s="192"/>
      <c r="C61" s="205"/>
      <c r="D61" s="206" t="s">
        <v>274</v>
      </c>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196"/>
    </row>
    <row r="62" spans="1:28" s="116" customFormat="1" ht="20.25" customHeight="1" x14ac:dyDescent="0.3">
      <c r="A62" s="217"/>
      <c r="B62" s="192"/>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196"/>
    </row>
    <row r="63" spans="1:28" s="235" customFormat="1" ht="20.25" customHeight="1" x14ac:dyDescent="0.3">
      <c r="A63" s="335"/>
      <c r="B63" s="240"/>
      <c r="C63" s="206">
        <v>5</v>
      </c>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06"/>
      <c r="AB63" s="244"/>
    </row>
    <row r="64" spans="1:28" s="235" customFormat="1" ht="20.25" customHeight="1" x14ac:dyDescent="0.3">
      <c r="A64" s="335"/>
      <c r="B64" s="240"/>
      <c r="C64" s="251" t="s">
        <v>201</v>
      </c>
      <c r="D64" s="208"/>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44"/>
    </row>
    <row r="65" spans="1:38" s="235" customFormat="1" ht="20.25" customHeight="1" x14ac:dyDescent="0.3">
      <c r="A65" s="335"/>
      <c r="B65" s="240"/>
      <c r="C65" s="251"/>
      <c r="D65" s="208"/>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44"/>
    </row>
    <row r="66" spans="1:38" s="235" customFormat="1" ht="20.25" customHeight="1" x14ac:dyDescent="0.3">
      <c r="A66" s="335"/>
      <c r="B66" s="240"/>
      <c r="C66" s="206"/>
      <c r="D66" s="206"/>
      <c r="E66" s="208"/>
      <c r="F66" s="516" t="s">
        <v>139</v>
      </c>
      <c r="G66" s="517"/>
      <c r="H66" s="517"/>
      <c r="I66" s="517"/>
      <c r="J66" s="517"/>
      <c r="K66" s="517"/>
      <c r="L66" s="517"/>
      <c r="M66" s="514" t="s">
        <v>140</v>
      </c>
      <c r="N66" s="514"/>
      <c r="O66" s="514"/>
      <c r="P66" s="514"/>
      <c r="Q66" s="514"/>
      <c r="R66" s="514"/>
      <c r="S66" s="514"/>
      <c r="T66" s="514" t="s">
        <v>141</v>
      </c>
      <c r="U66" s="514"/>
      <c r="V66" s="514"/>
      <c r="W66" s="514"/>
      <c r="X66" s="514"/>
      <c r="Y66" s="514"/>
      <c r="Z66" s="514"/>
      <c r="AA66" s="336"/>
      <c r="AB66" s="244"/>
    </row>
    <row r="67" spans="1:38" s="235" customFormat="1" ht="20.25" customHeight="1" x14ac:dyDescent="0.3">
      <c r="A67" s="335"/>
      <c r="B67" s="240"/>
      <c r="C67" s="206"/>
      <c r="D67" s="206"/>
      <c r="E67" s="337"/>
      <c r="F67" s="317" t="s">
        <v>142</v>
      </c>
      <c r="G67" s="317" t="s">
        <v>143</v>
      </c>
      <c r="H67" s="317" t="s">
        <v>144</v>
      </c>
      <c r="I67" s="317" t="s">
        <v>145</v>
      </c>
      <c r="J67" s="317" t="s">
        <v>146</v>
      </c>
      <c r="K67" s="319" t="s">
        <v>147</v>
      </c>
      <c r="L67" s="319" t="s">
        <v>148</v>
      </c>
      <c r="M67" s="317" t="s">
        <v>142</v>
      </c>
      <c r="N67" s="317" t="s">
        <v>143</v>
      </c>
      <c r="O67" s="317" t="s">
        <v>144</v>
      </c>
      <c r="P67" s="317" t="s">
        <v>145</v>
      </c>
      <c r="Q67" s="317" t="s">
        <v>146</v>
      </c>
      <c r="R67" s="319" t="s">
        <v>147</v>
      </c>
      <c r="S67" s="319" t="s">
        <v>148</v>
      </c>
      <c r="T67" s="317" t="s">
        <v>142</v>
      </c>
      <c r="U67" s="317" t="s">
        <v>143</v>
      </c>
      <c r="V67" s="317" t="s">
        <v>144</v>
      </c>
      <c r="W67" s="317" t="s">
        <v>145</v>
      </c>
      <c r="X67" s="317" t="s">
        <v>146</v>
      </c>
      <c r="Y67" s="319" t="s">
        <v>147</v>
      </c>
      <c r="Z67" s="319" t="s">
        <v>148</v>
      </c>
      <c r="AA67" s="336"/>
      <c r="AB67" s="244"/>
    </row>
    <row r="68" spans="1:38" s="235" customFormat="1" ht="20.25" customHeight="1" x14ac:dyDescent="0.3">
      <c r="A68" s="335"/>
      <c r="B68" s="240"/>
      <c r="C68" s="206"/>
      <c r="D68" s="515" t="s">
        <v>149</v>
      </c>
      <c r="E68" s="515"/>
      <c r="F68" s="320">
        <v>0.17777777777777778</v>
      </c>
      <c r="G68" s="320">
        <v>0.17777777777777778</v>
      </c>
      <c r="H68" s="320">
        <v>0.17777777777777778</v>
      </c>
      <c r="I68" s="320">
        <v>0.17777777777777778</v>
      </c>
      <c r="J68" s="320">
        <v>0.17777777777777778</v>
      </c>
      <c r="K68" s="321"/>
      <c r="L68" s="321"/>
      <c r="M68" s="320">
        <v>0.17777777777777778</v>
      </c>
      <c r="N68" s="320">
        <v>0.17777777777777778</v>
      </c>
      <c r="O68" s="320">
        <v>0.17777777777777778</v>
      </c>
      <c r="P68" s="320">
        <v>0.17777777777777778</v>
      </c>
      <c r="Q68" s="320">
        <v>0.17777777777777778</v>
      </c>
      <c r="R68" s="321"/>
      <c r="S68" s="321"/>
      <c r="T68" s="320">
        <v>0.17777777777777778</v>
      </c>
      <c r="U68" s="320">
        <v>0.17777777777777778</v>
      </c>
      <c r="V68" s="320">
        <v>0.17777777777777778</v>
      </c>
      <c r="W68" s="320">
        <v>0.17777777777777778</v>
      </c>
      <c r="X68" s="320">
        <v>0.17777777777777778</v>
      </c>
      <c r="Y68" s="321"/>
      <c r="Z68" s="321"/>
      <c r="AA68" s="338"/>
      <c r="AB68" s="244"/>
    </row>
    <row r="69" spans="1:38" s="235" customFormat="1" ht="20.25" customHeight="1" x14ac:dyDescent="0.3">
      <c r="A69" s="335"/>
      <c r="B69" s="240"/>
      <c r="C69" s="206"/>
      <c r="D69" s="515" t="s">
        <v>186</v>
      </c>
      <c r="E69" s="515"/>
      <c r="F69" s="320">
        <v>0</v>
      </c>
      <c r="G69" s="320">
        <v>0</v>
      </c>
      <c r="H69" s="320">
        <v>0.17777777777777778</v>
      </c>
      <c r="I69" s="320">
        <v>0.35555555555555557</v>
      </c>
      <c r="J69" s="320">
        <v>0.35555555555555557</v>
      </c>
      <c r="K69" s="321"/>
      <c r="L69" s="321"/>
      <c r="M69" s="320">
        <v>0</v>
      </c>
      <c r="N69" s="320">
        <v>0</v>
      </c>
      <c r="O69" s="320">
        <v>0.17777777777777778</v>
      </c>
      <c r="P69" s="320">
        <v>0.35555555555555557</v>
      </c>
      <c r="Q69" s="320">
        <v>0.35555555555555557</v>
      </c>
      <c r="R69" s="321"/>
      <c r="S69" s="321"/>
      <c r="T69" s="320">
        <v>0</v>
      </c>
      <c r="U69" s="320">
        <v>0</v>
      </c>
      <c r="V69" s="320">
        <v>0.17777777777777778</v>
      </c>
      <c r="W69" s="320">
        <v>0.35555555555555557</v>
      </c>
      <c r="X69" s="320">
        <v>0.35555555555555557</v>
      </c>
      <c r="Y69" s="321"/>
      <c r="Z69" s="321"/>
      <c r="AA69" s="338"/>
      <c r="AB69" s="244"/>
    </row>
    <row r="70" spans="1:38" s="235" customFormat="1" ht="20.25" customHeight="1" x14ac:dyDescent="0.3">
      <c r="A70" s="335"/>
      <c r="B70" s="240"/>
      <c r="C70" s="206"/>
      <c r="D70" s="515" t="s">
        <v>214</v>
      </c>
      <c r="E70" s="515"/>
      <c r="F70" s="320" t="s">
        <v>152</v>
      </c>
      <c r="G70" s="320" t="s">
        <v>152</v>
      </c>
      <c r="H70" s="322" t="s">
        <v>151</v>
      </c>
      <c r="I70" s="322" t="s">
        <v>151</v>
      </c>
      <c r="J70" s="322" t="s">
        <v>151</v>
      </c>
      <c r="K70" s="322" t="s">
        <v>151</v>
      </c>
      <c r="L70" s="322" t="s">
        <v>151</v>
      </c>
      <c r="M70" s="322" t="s">
        <v>151</v>
      </c>
      <c r="N70" s="320" t="s">
        <v>152</v>
      </c>
      <c r="O70" s="320" t="s">
        <v>152</v>
      </c>
      <c r="P70" s="320" t="s">
        <v>152</v>
      </c>
      <c r="Q70" s="320" t="s">
        <v>152</v>
      </c>
      <c r="R70" s="321" t="s">
        <v>152</v>
      </c>
      <c r="S70" s="321" t="s">
        <v>152</v>
      </c>
      <c r="T70" s="320" t="s">
        <v>152</v>
      </c>
      <c r="U70" s="320" t="s">
        <v>152</v>
      </c>
      <c r="V70" s="320" t="s">
        <v>152</v>
      </c>
      <c r="W70" s="320" t="s">
        <v>152</v>
      </c>
      <c r="X70" s="320" t="s">
        <v>152</v>
      </c>
      <c r="Y70" s="321" t="s">
        <v>152</v>
      </c>
      <c r="Z70" s="321" t="s">
        <v>152</v>
      </c>
      <c r="AA70" s="338"/>
      <c r="AB70" s="244"/>
    </row>
    <row r="71" spans="1:38" s="235" customFormat="1" ht="20.25" customHeight="1" x14ac:dyDescent="0.3">
      <c r="A71" s="335"/>
      <c r="B71" s="240"/>
      <c r="C71" s="206"/>
      <c r="D71" s="515" t="s">
        <v>153</v>
      </c>
      <c r="E71" s="515"/>
      <c r="F71" s="320" t="s">
        <v>155</v>
      </c>
      <c r="G71" s="320" t="s">
        <v>155</v>
      </c>
      <c r="H71" s="320">
        <v>0.17777777777777778</v>
      </c>
      <c r="I71" s="320">
        <v>0.17777777777777778</v>
      </c>
      <c r="J71" s="320">
        <v>0.17777777777777778</v>
      </c>
      <c r="K71" s="321"/>
      <c r="L71" s="321"/>
      <c r="M71" s="320">
        <v>0.17777777777777778</v>
      </c>
      <c r="N71" s="320" t="s">
        <v>155</v>
      </c>
      <c r="O71" s="320" t="s">
        <v>155</v>
      </c>
      <c r="P71" s="320" t="s">
        <v>155</v>
      </c>
      <c r="Q71" s="320" t="s">
        <v>155</v>
      </c>
      <c r="R71" s="321"/>
      <c r="S71" s="321"/>
      <c r="T71" s="320" t="s">
        <v>155</v>
      </c>
      <c r="U71" s="320" t="s">
        <v>155</v>
      </c>
      <c r="V71" s="320" t="s">
        <v>155</v>
      </c>
      <c r="W71" s="320" t="s">
        <v>155</v>
      </c>
      <c r="X71" s="320" t="s">
        <v>155</v>
      </c>
      <c r="Y71" s="321"/>
      <c r="Z71" s="321"/>
      <c r="AA71" s="338"/>
      <c r="AB71" s="244"/>
    </row>
    <row r="72" spans="1:38" s="235" customFormat="1" ht="20.25" customHeight="1" x14ac:dyDescent="0.3">
      <c r="A72" s="335"/>
      <c r="B72" s="240"/>
      <c r="C72" s="206"/>
      <c r="D72" s="206" t="s">
        <v>274</v>
      </c>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44"/>
    </row>
    <row r="73" spans="1:38" s="267" customFormat="1" ht="20.25" customHeight="1" x14ac:dyDescent="0.3">
      <c r="A73" s="339"/>
      <c r="B73" s="265"/>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266"/>
    </row>
    <row r="74" spans="1:38" s="116" customFormat="1" ht="20.25" customHeight="1" x14ac:dyDescent="0.3">
      <c r="A74" s="217"/>
      <c r="B74" s="265"/>
      <c r="C74" s="205">
        <v>6</v>
      </c>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05"/>
      <c r="AB74" s="266"/>
    </row>
    <row r="75" spans="1:38" s="116" customFormat="1" ht="20.25" customHeight="1" x14ac:dyDescent="0.3">
      <c r="A75" s="217"/>
      <c r="B75" s="240"/>
      <c r="C75" s="207" t="s">
        <v>226</v>
      </c>
      <c r="D75" s="205"/>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66"/>
      <c r="AD75" s="499" t="s">
        <v>415</v>
      </c>
      <c r="AE75" s="499"/>
      <c r="AF75" s="499"/>
      <c r="AG75" s="499"/>
      <c r="AH75" s="499"/>
      <c r="AI75" s="499"/>
      <c r="AJ75" s="499"/>
      <c r="AK75" s="499"/>
      <c r="AL75" s="499"/>
    </row>
    <row r="76" spans="1:38" s="116" customFormat="1" ht="20.25" customHeight="1" x14ac:dyDescent="0.3">
      <c r="A76" s="217"/>
      <c r="B76" s="240"/>
      <c r="C76" s="207"/>
      <c r="D76" s="205"/>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66"/>
      <c r="AD76" s="499"/>
      <c r="AE76" s="499"/>
      <c r="AF76" s="499"/>
      <c r="AG76" s="499"/>
      <c r="AH76" s="499"/>
      <c r="AI76" s="499"/>
      <c r="AJ76" s="499"/>
      <c r="AK76" s="499"/>
      <c r="AL76" s="499"/>
    </row>
    <row r="77" spans="1:38" s="116" customFormat="1" ht="20.25" customHeight="1" x14ac:dyDescent="0.3">
      <c r="A77" s="217"/>
      <c r="B77" s="240"/>
      <c r="C77" s="206"/>
      <c r="D77" s="206"/>
      <c r="E77" s="208"/>
      <c r="F77" s="516" t="s">
        <v>139</v>
      </c>
      <c r="G77" s="517"/>
      <c r="H77" s="517"/>
      <c r="I77" s="517"/>
      <c r="J77" s="517"/>
      <c r="K77" s="517"/>
      <c r="L77" s="517"/>
      <c r="M77" s="514" t="s">
        <v>140</v>
      </c>
      <c r="N77" s="514"/>
      <c r="O77" s="514"/>
      <c r="P77" s="514"/>
      <c r="Q77" s="514"/>
      <c r="R77" s="514"/>
      <c r="S77" s="514"/>
      <c r="T77" s="514" t="s">
        <v>141</v>
      </c>
      <c r="U77" s="514"/>
      <c r="V77" s="514"/>
      <c r="W77" s="514"/>
      <c r="X77" s="514"/>
      <c r="Y77" s="514"/>
      <c r="Z77" s="514"/>
      <c r="AA77" s="336"/>
      <c r="AB77" s="266"/>
      <c r="AD77" s="499"/>
      <c r="AE77" s="499"/>
      <c r="AF77" s="499"/>
      <c r="AG77" s="499"/>
      <c r="AH77" s="499"/>
      <c r="AI77" s="499"/>
      <c r="AJ77" s="499"/>
      <c r="AK77" s="499"/>
      <c r="AL77" s="499"/>
    </row>
    <row r="78" spans="1:38" s="116" customFormat="1" ht="20.25" customHeight="1" x14ac:dyDescent="0.3">
      <c r="A78" s="217"/>
      <c r="B78" s="240"/>
      <c r="C78" s="206"/>
      <c r="D78" s="206"/>
      <c r="E78" s="337"/>
      <c r="F78" s="317" t="s">
        <v>142</v>
      </c>
      <c r="G78" s="317" t="s">
        <v>143</v>
      </c>
      <c r="H78" s="317" t="s">
        <v>144</v>
      </c>
      <c r="I78" s="317" t="s">
        <v>145</v>
      </c>
      <c r="J78" s="317" t="s">
        <v>146</v>
      </c>
      <c r="K78" s="319" t="s">
        <v>147</v>
      </c>
      <c r="L78" s="319" t="s">
        <v>148</v>
      </c>
      <c r="M78" s="317" t="s">
        <v>142</v>
      </c>
      <c r="N78" s="317" t="s">
        <v>143</v>
      </c>
      <c r="O78" s="317" t="s">
        <v>144</v>
      </c>
      <c r="P78" s="317" t="s">
        <v>145</v>
      </c>
      <c r="Q78" s="317" t="s">
        <v>146</v>
      </c>
      <c r="R78" s="319" t="s">
        <v>147</v>
      </c>
      <c r="S78" s="319" t="s">
        <v>148</v>
      </c>
      <c r="T78" s="317" t="s">
        <v>142</v>
      </c>
      <c r="U78" s="317" t="s">
        <v>143</v>
      </c>
      <c r="V78" s="317" t="s">
        <v>144</v>
      </c>
      <c r="W78" s="317" t="s">
        <v>145</v>
      </c>
      <c r="X78" s="317" t="s">
        <v>146</v>
      </c>
      <c r="Y78" s="319" t="s">
        <v>147</v>
      </c>
      <c r="Z78" s="319" t="s">
        <v>148</v>
      </c>
      <c r="AA78" s="336"/>
      <c r="AB78" s="266"/>
    </row>
    <row r="79" spans="1:38" s="116" customFormat="1" ht="20.25" customHeight="1" x14ac:dyDescent="0.3">
      <c r="A79" s="217"/>
      <c r="B79" s="240"/>
      <c r="C79" s="206"/>
      <c r="D79" s="515" t="s">
        <v>149</v>
      </c>
      <c r="E79" s="515"/>
      <c r="F79" s="320">
        <v>0.35555555555555557</v>
      </c>
      <c r="G79" s="320">
        <v>0.35555555555555557</v>
      </c>
      <c r="H79" s="320">
        <v>0.35555555555555557</v>
      </c>
      <c r="I79" s="320">
        <v>0.35555555555555557</v>
      </c>
      <c r="J79" s="320">
        <v>0.35555555555555557</v>
      </c>
      <c r="K79" s="321"/>
      <c r="L79" s="321"/>
      <c r="M79" s="320">
        <v>0.35555555555555557</v>
      </c>
      <c r="N79" s="320">
        <v>0.35555555555555557</v>
      </c>
      <c r="O79" s="320">
        <v>0.35555555555555557</v>
      </c>
      <c r="P79" s="320">
        <v>0.35555555555555557</v>
      </c>
      <c r="Q79" s="320">
        <v>0.35555555555555557</v>
      </c>
      <c r="R79" s="321"/>
      <c r="S79" s="321"/>
      <c r="T79" s="320">
        <v>0.35555555555555557</v>
      </c>
      <c r="U79" s="320">
        <v>0.35555555555555557</v>
      </c>
      <c r="V79" s="320">
        <v>0.35555555555555557</v>
      </c>
      <c r="W79" s="320">
        <v>0.35555555555555557</v>
      </c>
      <c r="X79" s="320">
        <v>0.35555555555555557</v>
      </c>
      <c r="Y79" s="321"/>
      <c r="Z79" s="321"/>
      <c r="AA79" s="338"/>
      <c r="AB79" s="266"/>
    </row>
    <row r="80" spans="1:38" s="116" customFormat="1" ht="20.25" customHeight="1" x14ac:dyDescent="0.3">
      <c r="A80" s="217"/>
      <c r="B80" s="240"/>
      <c r="C80" s="206"/>
      <c r="D80" s="525" t="s">
        <v>214</v>
      </c>
      <c r="E80" s="525"/>
      <c r="F80" s="322" t="s">
        <v>151</v>
      </c>
      <c r="G80" s="322" t="s">
        <v>151</v>
      </c>
      <c r="H80" s="322" t="s">
        <v>151</v>
      </c>
      <c r="I80" s="322" t="s">
        <v>151</v>
      </c>
      <c r="J80" s="322" t="s">
        <v>151</v>
      </c>
      <c r="K80" s="322" t="s">
        <v>151</v>
      </c>
      <c r="L80" s="322" t="s">
        <v>151</v>
      </c>
      <c r="M80" s="322" t="s">
        <v>151</v>
      </c>
      <c r="N80" s="322" t="s">
        <v>151</v>
      </c>
      <c r="O80" s="322" t="s">
        <v>151</v>
      </c>
      <c r="P80" s="322" t="s">
        <v>151</v>
      </c>
      <c r="Q80" s="322" t="s">
        <v>151</v>
      </c>
      <c r="R80" s="322" t="s">
        <v>151</v>
      </c>
      <c r="S80" s="322" t="s">
        <v>151</v>
      </c>
      <c r="T80" s="322" t="s">
        <v>151</v>
      </c>
      <c r="U80" s="322" t="s">
        <v>151</v>
      </c>
      <c r="V80" s="322" t="s">
        <v>151</v>
      </c>
      <c r="W80" s="322" t="s">
        <v>151</v>
      </c>
      <c r="X80" s="322" t="s">
        <v>151</v>
      </c>
      <c r="Y80" s="322" t="s">
        <v>151</v>
      </c>
      <c r="Z80" s="322" t="s">
        <v>151</v>
      </c>
      <c r="AA80" s="338"/>
      <c r="AB80" s="266"/>
    </row>
    <row r="81" spans="1:28" s="116" customFormat="1" ht="20.25" customHeight="1" x14ac:dyDescent="0.3">
      <c r="A81" s="217"/>
      <c r="B81" s="240"/>
      <c r="C81" s="206"/>
      <c r="D81" s="515" t="s">
        <v>172</v>
      </c>
      <c r="E81" s="515"/>
      <c r="F81" s="320">
        <v>0.17777777777777778</v>
      </c>
      <c r="G81" s="320">
        <v>0.17361111111111113</v>
      </c>
      <c r="H81" s="320">
        <v>0.18055555555555555</v>
      </c>
      <c r="I81" s="320">
        <v>0.17777777777777778</v>
      </c>
      <c r="J81" s="320">
        <v>0.17916666666666667</v>
      </c>
      <c r="K81" s="321"/>
      <c r="L81" s="321"/>
      <c r="M81" s="320">
        <v>0.17777777777777778</v>
      </c>
      <c r="N81" s="320">
        <v>0.17361111111111113</v>
      </c>
      <c r="O81" s="320">
        <v>0.18055555555555555</v>
      </c>
      <c r="P81" s="320">
        <v>0.17777777777777778</v>
      </c>
      <c r="Q81" s="320">
        <v>0.17916666666666667</v>
      </c>
      <c r="R81" s="321"/>
      <c r="S81" s="321"/>
      <c r="T81" s="320">
        <v>0.17777777777777778</v>
      </c>
      <c r="U81" s="320">
        <v>0.17361111111111113</v>
      </c>
      <c r="V81" s="320">
        <v>0.18055555555555555</v>
      </c>
      <c r="W81" s="320">
        <v>0.17777777777777778</v>
      </c>
      <c r="X81" s="320">
        <v>0.17916666666666667</v>
      </c>
      <c r="Y81" s="321"/>
      <c r="Z81" s="321"/>
      <c r="AA81" s="338"/>
      <c r="AB81" s="266"/>
    </row>
    <row r="82" spans="1:28" s="116" customFormat="1" ht="20.25" customHeight="1" x14ac:dyDescent="0.3">
      <c r="A82" s="217"/>
      <c r="B82" s="240"/>
      <c r="C82" s="206"/>
      <c r="D82" s="515" t="s">
        <v>153</v>
      </c>
      <c r="E82" s="515"/>
      <c r="F82" s="320">
        <v>0.17777777777777778</v>
      </c>
      <c r="G82" s="320">
        <v>0.18194444444444444</v>
      </c>
      <c r="H82" s="320">
        <v>0.17500000000000002</v>
      </c>
      <c r="I82" s="320">
        <v>0.17777777777777778</v>
      </c>
      <c r="J82" s="320">
        <v>0.1763888888888889</v>
      </c>
      <c r="K82" s="321"/>
      <c r="L82" s="321"/>
      <c r="M82" s="320">
        <v>0.17777777777777778</v>
      </c>
      <c r="N82" s="320">
        <v>0.18194444444444444</v>
      </c>
      <c r="O82" s="320">
        <v>0.17500000000000002</v>
      </c>
      <c r="P82" s="320">
        <v>0.17777777777777778</v>
      </c>
      <c r="Q82" s="320">
        <v>0.1763888888888889</v>
      </c>
      <c r="R82" s="321"/>
      <c r="S82" s="321"/>
      <c r="T82" s="320">
        <v>0.17777777777777778</v>
      </c>
      <c r="U82" s="320">
        <v>0.18194444444444444</v>
      </c>
      <c r="V82" s="320">
        <v>0.17500000000000002</v>
      </c>
      <c r="W82" s="320">
        <v>0.17777777777777778</v>
      </c>
      <c r="X82" s="320">
        <v>0.1763888888888889</v>
      </c>
      <c r="Y82" s="321"/>
      <c r="Z82" s="321"/>
      <c r="AA82" s="338"/>
      <c r="AB82" s="266"/>
    </row>
    <row r="83" spans="1:28" s="116" customFormat="1" ht="20.25" customHeight="1" x14ac:dyDescent="0.3">
      <c r="A83" s="217"/>
      <c r="B83" s="240"/>
      <c r="C83" s="206"/>
      <c r="D83" s="515" t="s">
        <v>187</v>
      </c>
      <c r="E83" s="515"/>
      <c r="F83" s="320">
        <f>F81+F82</f>
        <v>0.35555555555555557</v>
      </c>
      <c r="G83" s="320">
        <f>G81+G82</f>
        <v>0.35555555555555557</v>
      </c>
      <c r="H83" s="320">
        <f>H81+H82</f>
        <v>0.35555555555555557</v>
      </c>
      <c r="I83" s="320">
        <f>I81+I82</f>
        <v>0.35555555555555557</v>
      </c>
      <c r="J83" s="320">
        <f>J81+J82</f>
        <v>0.35555555555555557</v>
      </c>
      <c r="K83" s="321"/>
      <c r="L83" s="321"/>
      <c r="M83" s="320">
        <f>M81+M82</f>
        <v>0.35555555555555557</v>
      </c>
      <c r="N83" s="320">
        <f>N81+N82</f>
        <v>0.35555555555555557</v>
      </c>
      <c r="O83" s="320">
        <f>O81+O82</f>
        <v>0.35555555555555557</v>
      </c>
      <c r="P83" s="320">
        <f>P81+P82</f>
        <v>0.35555555555555557</v>
      </c>
      <c r="Q83" s="320">
        <f>Q81+Q82</f>
        <v>0.35555555555555557</v>
      </c>
      <c r="R83" s="321"/>
      <c r="S83" s="321"/>
      <c r="T83" s="320">
        <f>T81+T82</f>
        <v>0.35555555555555557</v>
      </c>
      <c r="U83" s="320">
        <f>U81+U82</f>
        <v>0.35555555555555557</v>
      </c>
      <c r="V83" s="320">
        <f>V81+V82</f>
        <v>0.35555555555555557</v>
      </c>
      <c r="W83" s="320">
        <f>W81+W82</f>
        <v>0.35555555555555557</v>
      </c>
      <c r="X83" s="320">
        <f>X81+X82</f>
        <v>0.35555555555555557</v>
      </c>
      <c r="Y83" s="321"/>
      <c r="Z83" s="321"/>
      <c r="AA83" s="338"/>
      <c r="AB83" s="266"/>
    </row>
    <row r="84" spans="1:28" s="116" customFormat="1" ht="20.25" customHeight="1" x14ac:dyDescent="0.3">
      <c r="A84" s="217"/>
      <c r="B84" s="265"/>
      <c r="C84" s="308"/>
      <c r="D84" s="524" t="s">
        <v>276</v>
      </c>
      <c r="E84" s="524"/>
      <c r="F84" s="524"/>
      <c r="G84" s="524"/>
      <c r="H84" s="524"/>
      <c r="I84" s="524"/>
      <c r="J84" s="524"/>
      <c r="K84" s="524"/>
      <c r="L84" s="524"/>
      <c r="M84" s="524"/>
      <c r="N84" s="524"/>
      <c r="O84" s="524"/>
      <c r="P84" s="524"/>
      <c r="Q84" s="524"/>
      <c r="R84" s="524"/>
      <c r="S84" s="524"/>
      <c r="T84" s="524"/>
      <c r="U84" s="524"/>
      <c r="V84" s="524"/>
      <c r="W84" s="524"/>
      <c r="X84" s="524"/>
      <c r="Y84" s="524"/>
      <c r="Z84" s="524"/>
      <c r="AA84" s="340"/>
      <c r="AB84" s="266"/>
    </row>
    <row r="85" spans="1:28" s="116" customFormat="1" ht="20.25" customHeight="1" x14ac:dyDescent="0.3">
      <c r="A85" s="217"/>
      <c r="B85" s="265"/>
      <c r="C85" s="308"/>
      <c r="D85" s="524"/>
      <c r="E85" s="524"/>
      <c r="F85" s="524"/>
      <c r="G85" s="524"/>
      <c r="H85" s="524"/>
      <c r="I85" s="524"/>
      <c r="J85" s="524"/>
      <c r="K85" s="524"/>
      <c r="L85" s="524"/>
      <c r="M85" s="524"/>
      <c r="N85" s="524"/>
      <c r="O85" s="524"/>
      <c r="P85" s="524"/>
      <c r="Q85" s="524"/>
      <c r="R85" s="524"/>
      <c r="S85" s="524"/>
      <c r="T85" s="524"/>
      <c r="U85" s="524"/>
      <c r="V85" s="524"/>
      <c r="W85" s="524"/>
      <c r="X85" s="524"/>
      <c r="Y85" s="524"/>
      <c r="Z85" s="524"/>
      <c r="AA85" s="340"/>
      <c r="AB85" s="266"/>
    </row>
    <row r="86" spans="1:28" s="116" customFormat="1" ht="20.25" customHeight="1" x14ac:dyDescent="0.3">
      <c r="A86" s="217"/>
      <c r="B86" s="265"/>
      <c r="C86" s="205">
        <v>7</v>
      </c>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05"/>
      <c r="AB86" s="266"/>
    </row>
    <row r="87" spans="1:28" s="116" customFormat="1" ht="20.25" customHeight="1" x14ac:dyDescent="0.3">
      <c r="A87" s="217"/>
      <c r="B87" s="265"/>
      <c r="C87" s="207" t="s">
        <v>227</v>
      </c>
      <c r="D87" s="228"/>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66"/>
    </row>
    <row r="88" spans="1:28" s="116" customFormat="1" ht="20.25" customHeight="1" x14ac:dyDescent="0.3">
      <c r="A88" s="217"/>
      <c r="B88" s="265"/>
      <c r="C88" s="207"/>
      <c r="D88" s="228"/>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66"/>
    </row>
    <row r="89" spans="1:28" s="116" customFormat="1" ht="20.25" customHeight="1" x14ac:dyDescent="0.3">
      <c r="A89" s="217"/>
      <c r="B89" s="265"/>
      <c r="C89" s="205"/>
      <c r="D89" s="205"/>
      <c r="E89" s="228"/>
      <c r="F89" s="506" t="s">
        <v>139</v>
      </c>
      <c r="G89" s="507"/>
      <c r="H89" s="507"/>
      <c r="I89" s="507"/>
      <c r="J89" s="507"/>
      <c r="K89" s="507"/>
      <c r="L89" s="507"/>
      <c r="M89" s="505" t="s">
        <v>140</v>
      </c>
      <c r="N89" s="505"/>
      <c r="O89" s="505"/>
      <c r="P89" s="505"/>
      <c r="Q89" s="505"/>
      <c r="R89" s="505"/>
      <c r="S89" s="505"/>
      <c r="T89" s="505" t="s">
        <v>141</v>
      </c>
      <c r="U89" s="505"/>
      <c r="V89" s="505"/>
      <c r="W89" s="505"/>
      <c r="X89" s="505"/>
      <c r="Y89" s="505"/>
      <c r="Z89" s="505"/>
      <c r="AA89" s="316"/>
      <c r="AB89" s="266"/>
    </row>
    <row r="90" spans="1:28" s="116" customFormat="1" ht="20.25" customHeight="1" x14ac:dyDescent="0.3">
      <c r="A90" s="217"/>
      <c r="B90" s="265"/>
      <c r="C90" s="205"/>
      <c r="D90" s="205"/>
      <c r="E90" s="334"/>
      <c r="F90" s="294" t="s">
        <v>142</v>
      </c>
      <c r="G90" s="294" t="s">
        <v>143</v>
      </c>
      <c r="H90" s="294" t="s">
        <v>144</v>
      </c>
      <c r="I90" s="294" t="s">
        <v>145</v>
      </c>
      <c r="J90" s="294" t="s">
        <v>146</v>
      </c>
      <c r="K90" s="295" t="s">
        <v>147</v>
      </c>
      <c r="L90" s="295" t="s">
        <v>148</v>
      </c>
      <c r="M90" s="294" t="s">
        <v>142</v>
      </c>
      <c r="N90" s="294" t="s">
        <v>143</v>
      </c>
      <c r="O90" s="294" t="s">
        <v>144</v>
      </c>
      <c r="P90" s="294" t="s">
        <v>145</v>
      </c>
      <c r="Q90" s="294" t="s">
        <v>146</v>
      </c>
      <c r="R90" s="295" t="s">
        <v>147</v>
      </c>
      <c r="S90" s="295" t="s">
        <v>148</v>
      </c>
      <c r="T90" s="294" t="s">
        <v>142</v>
      </c>
      <c r="U90" s="294" t="s">
        <v>143</v>
      </c>
      <c r="V90" s="294" t="s">
        <v>144</v>
      </c>
      <c r="W90" s="294" t="s">
        <v>145</v>
      </c>
      <c r="X90" s="294" t="s">
        <v>146</v>
      </c>
      <c r="Y90" s="295" t="s">
        <v>147</v>
      </c>
      <c r="Z90" s="295" t="s">
        <v>148</v>
      </c>
      <c r="AA90" s="316"/>
      <c r="AB90" s="266"/>
    </row>
    <row r="91" spans="1:28" s="116" customFormat="1" ht="20.25" customHeight="1" x14ac:dyDescent="0.3">
      <c r="A91" s="217"/>
      <c r="B91" s="265"/>
      <c r="C91" s="205"/>
      <c r="D91" s="525" t="s">
        <v>186</v>
      </c>
      <c r="E91" s="525"/>
      <c r="F91" s="297">
        <v>0.35555555555555557</v>
      </c>
      <c r="G91" s="297">
        <v>0.35555555555555557</v>
      </c>
      <c r="H91" s="297">
        <v>0.35555555555555557</v>
      </c>
      <c r="I91" s="297">
        <v>0.35555555555555557</v>
      </c>
      <c r="J91" s="297">
        <v>0</v>
      </c>
      <c r="K91" s="298">
        <v>0.35555555555555557</v>
      </c>
      <c r="L91" s="298">
        <v>0</v>
      </c>
      <c r="M91" s="297">
        <v>0</v>
      </c>
      <c r="N91" s="297">
        <v>0</v>
      </c>
      <c r="O91" s="297">
        <v>0.35555555555555557</v>
      </c>
      <c r="P91" s="297">
        <v>0.35555555555555557</v>
      </c>
      <c r="Q91" s="297">
        <v>0.35555555555555557</v>
      </c>
      <c r="R91" s="298">
        <v>0.35555555555555557</v>
      </c>
      <c r="S91" s="298">
        <v>0</v>
      </c>
      <c r="T91" s="297">
        <v>0.35555555555555557</v>
      </c>
      <c r="U91" s="297">
        <v>0.35555555555555557</v>
      </c>
      <c r="V91" s="297">
        <v>0</v>
      </c>
      <c r="W91" s="297">
        <v>0.35555555555555557</v>
      </c>
      <c r="X91" s="297">
        <v>0</v>
      </c>
      <c r="Y91" s="298">
        <v>0</v>
      </c>
      <c r="Z91" s="298">
        <v>0</v>
      </c>
      <c r="AA91" s="301"/>
      <c r="AB91" s="266"/>
    </row>
    <row r="92" spans="1:28" s="116" customFormat="1" ht="20.25" customHeight="1" x14ac:dyDescent="0.3">
      <c r="A92" s="217"/>
      <c r="B92" s="265"/>
      <c r="C92" s="205"/>
      <c r="D92" s="525" t="s">
        <v>214</v>
      </c>
      <c r="E92" s="525"/>
      <c r="F92" s="297" t="s">
        <v>152</v>
      </c>
      <c r="G92" s="297" t="s">
        <v>152</v>
      </c>
      <c r="H92" s="297" t="s">
        <v>152</v>
      </c>
      <c r="I92" s="297" t="s">
        <v>152</v>
      </c>
      <c r="J92" s="297" t="s">
        <v>152</v>
      </c>
      <c r="K92" s="332" t="s">
        <v>151</v>
      </c>
      <c r="L92" s="298" t="s">
        <v>152</v>
      </c>
      <c r="M92" s="297" t="s">
        <v>152</v>
      </c>
      <c r="N92" s="297" t="s">
        <v>152</v>
      </c>
      <c r="O92" s="297" t="s">
        <v>152</v>
      </c>
      <c r="P92" s="332" t="s">
        <v>151</v>
      </c>
      <c r="Q92" s="332" t="s">
        <v>151</v>
      </c>
      <c r="R92" s="332" t="s">
        <v>151</v>
      </c>
      <c r="S92" s="332" t="s">
        <v>151</v>
      </c>
      <c r="T92" s="332" t="s">
        <v>151</v>
      </c>
      <c r="U92" s="332" t="s">
        <v>151</v>
      </c>
      <c r="V92" s="332" t="s">
        <v>151</v>
      </c>
      <c r="W92" s="332" t="s">
        <v>151</v>
      </c>
      <c r="X92" s="332" t="s">
        <v>151</v>
      </c>
      <c r="Y92" s="298" t="s">
        <v>152</v>
      </c>
      <c r="Z92" s="298" t="s">
        <v>152</v>
      </c>
      <c r="AA92" s="301"/>
      <c r="AB92" s="266"/>
    </row>
    <row r="93" spans="1:28" s="116" customFormat="1" ht="20.25" customHeight="1" x14ac:dyDescent="0.3">
      <c r="A93" s="217"/>
      <c r="B93" s="265"/>
      <c r="C93" s="205"/>
      <c r="D93" s="515" t="s">
        <v>153</v>
      </c>
      <c r="E93" s="515"/>
      <c r="F93" s="333" t="s">
        <v>155</v>
      </c>
      <c r="G93" s="333" t="s">
        <v>155</v>
      </c>
      <c r="H93" s="333" t="s">
        <v>155</v>
      </c>
      <c r="I93" s="333" t="s">
        <v>155</v>
      </c>
      <c r="J93" s="333" t="s">
        <v>155</v>
      </c>
      <c r="K93" s="298">
        <v>0.35555555555555557</v>
      </c>
      <c r="L93" s="341" t="s">
        <v>155</v>
      </c>
      <c r="M93" s="333" t="s">
        <v>155</v>
      </c>
      <c r="N93" s="333" t="s">
        <v>155</v>
      </c>
      <c r="O93" s="333" t="s">
        <v>155</v>
      </c>
      <c r="P93" s="297">
        <v>0.28402777777777777</v>
      </c>
      <c r="Q93" s="297">
        <v>0.28402777777777777</v>
      </c>
      <c r="R93" s="298"/>
      <c r="S93" s="298"/>
      <c r="T93" s="297">
        <v>0.28402777777777777</v>
      </c>
      <c r="U93" s="297">
        <v>0.28402777777777777</v>
      </c>
      <c r="V93" s="297">
        <v>0.28402777777777777</v>
      </c>
      <c r="W93" s="297">
        <v>0.28402777777777777</v>
      </c>
      <c r="X93" s="297">
        <v>0.28402777777777777</v>
      </c>
      <c r="Y93" s="298"/>
      <c r="Z93" s="298"/>
      <c r="AA93" s="301"/>
      <c r="AB93" s="266"/>
    </row>
    <row r="94" spans="1:28" s="116" customFormat="1" ht="20.25" customHeight="1" x14ac:dyDescent="0.3">
      <c r="A94" s="217"/>
      <c r="B94" s="265"/>
      <c r="C94" s="205"/>
      <c r="D94" s="524" t="s">
        <v>277</v>
      </c>
      <c r="E94" s="524"/>
      <c r="F94" s="524"/>
      <c r="G94" s="524"/>
      <c r="H94" s="524"/>
      <c r="I94" s="524"/>
      <c r="J94" s="524"/>
      <c r="K94" s="524"/>
      <c r="L94" s="524"/>
      <c r="M94" s="524"/>
      <c r="N94" s="524"/>
      <c r="O94" s="524"/>
      <c r="P94" s="524"/>
      <c r="Q94" s="524"/>
      <c r="R94" s="524"/>
      <c r="S94" s="524"/>
      <c r="T94" s="524"/>
      <c r="U94" s="524"/>
      <c r="V94" s="524"/>
      <c r="W94" s="524"/>
      <c r="X94" s="524"/>
      <c r="Y94" s="524"/>
      <c r="Z94" s="524"/>
      <c r="AA94" s="524"/>
      <c r="AB94" s="266"/>
    </row>
    <row r="95" spans="1:28" s="116" customFormat="1" ht="20.25" customHeight="1" x14ac:dyDescent="0.3">
      <c r="A95" s="217"/>
      <c r="B95" s="265"/>
      <c r="C95" s="205"/>
      <c r="D95" s="524"/>
      <c r="E95" s="524"/>
      <c r="F95" s="524"/>
      <c r="G95" s="524"/>
      <c r="H95" s="524"/>
      <c r="I95" s="524"/>
      <c r="J95" s="524"/>
      <c r="K95" s="524"/>
      <c r="L95" s="524"/>
      <c r="M95" s="524"/>
      <c r="N95" s="524"/>
      <c r="O95" s="524"/>
      <c r="P95" s="524"/>
      <c r="Q95" s="524"/>
      <c r="R95" s="524"/>
      <c r="S95" s="524"/>
      <c r="T95" s="524"/>
      <c r="U95" s="524"/>
      <c r="V95" s="524"/>
      <c r="W95" s="524"/>
      <c r="X95" s="524"/>
      <c r="Y95" s="524"/>
      <c r="Z95" s="524"/>
      <c r="AA95" s="524"/>
      <c r="AB95" s="266"/>
    </row>
    <row r="96" spans="1:28" s="116" customFormat="1" ht="20.25" customHeight="1" x14ac:dyDescent="0.3">
      <c r="A96" s="217"/>
      <c r="B96" s="265"/>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266"/>
    </row>
    <row r="97" spans="1:81" s="116" customFormat="1" ht="20.25" customHeight="1" x14ac:dyDescent="0.3">
      <c r="A97" s="217"/>
      <c r="B97" s="231"/>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3"/>
    </row>
    <row r="98" spans="1:81" s="116" customFormat="1" ht="20.25" customHeight="1" x14ac:dyDescent="0.3">
      <c r="A98" s="217"/>
    </row>
    <row r="99" spans="1:81" s="116" customFormat="1" ht="20.25" customHeight="1" x14ac:dyDescent="0.3">
      <c r="A99" s="217"/>
    </row>
    <row r="100" spans="1:81" s="116" customFormat="1" ht="20.25" customHeight="1" x14ac:dyDescent="0.3">
      <c r="A100" s="217"/>
    </row>
    <row r="101" spans="1:81" s="116" customFormat="1" ht="20.25" customHeight="1" x14ac:dyDescent="0.3">
      <c r="A101" s="217"/>
    </row>
    <row r="102" spans="1:81" s="116" customFormat="1" ht="15.75" customHeight="1" x14ac:dyDescent="0.3">
      <c r="A102" s="217"/>
    </row>
    <row r="103" spans="1:81" ht="20.25" customHeight="1" x14ac:dyDescent="0.3">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row>
    <row r="104" spans="1:81" ht="20.25" customHeight="1" x14ac:dyDescent="0.3">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row>
    <row r="105" spans="1:81" ht="20.25" customHeight="1" x14ac:dyDescent="0.3">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c r="BM105" s="217"/>
      <c r="BN105" s="217"/>
      <c r="BO105" s="217"/>
      <c r="BP105" s="217"/>
      <c r="BQ105" s="217"/>
      <c r="BR105" s="217"/>
      <c r="BS105" s="217"/>
      <c r="BT105" s="217"/>
      <c r="BU105" s="217"/>
      <c r="BV105" s="217"/>
      <c r="BW105" s="217"/>
      <c r="BX105" s="217"/>
      <c r="BY105" s="217"/>
      <c r="BZ105" s="217"/>
      <c r="CA105" s="217"/>
      <c r="CB105" s="217"/>
      <c r="CC105" s="217"/>
    </row>
    <row r="106" spans="1:81" ht="20.25" customHeight="1" x14ac:dyDescent="0.3">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c r="BM106" s="217"/>
      <c r="BN106" s="217"/>
      <c r="BO106" s="217"/>
      <c r="BP106" s="217"/>
      <c r="BQ106" s="217"/>
      <c r="BR106" s="217"/>
      <c r="BS106" s="217"/>
      <c r="BT106" s="217"/>
      <c r="BU106" s="217"/>
      <c r="BV106" s="217"/>
      <c r="BW106" s="217"/>
      <c r="BX106" s="217"/>
      <c r="BY106" s="217"/>
      <c r="BZ106" s="217"/>
      <c r="CA106" s="217"/>
      <c r="CB106" s="217"/>
      <c r="CC106" s="217"/>
    </row>
    <row r="107" spans="1:81" x14ac:dyDescent="0.3">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c r="BM107" s="217"/>
      <c r="BN107" s="217"/>
      <c r="BO107" s="217"/>
      <c r="BP107" s="217"/>
      <c r="BQ107" s="217"/>
      <c r="BR107" s="217"/>
      <c r="BS107" s="217"/>
      <c r="BT107" s="217"/>
      <c r="BU107" s="217"/>
      <c r="BV107" s="217"/>
      <c r="BW107" s="217"/>
      <c r="BX107" s="217"/>
      <c r="BY107" s="217"/>
      <c r="BZ107" s="217"/>
      <c r="CA107" s="217"/>
      <c r="CB107" s="217"/>
      <c r="CC107" s="217"/>
    </row>
    <row r="108" spans="1:81" x14ac:dyDescent="0.3">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c r="BM108" s="217"/>
      <c r="BN108" s="217"/>
      <c r="BO108" s="217"/>
      <c r="BP108" s="217"/>
      <c r="BQ108" s="217"/>
      <c r="BR108" s="217"/>
      <c r="BS108" s="217"/>
      <c r="BT108" s="217"/>
      <c r="BU108" s="217"/>
      <c r="BV108" s="217"/>
      <c r="BW108" s="217"/>
      <c r="BX108" s="217"/>
      <c r="BY108" s="217"/>
      <c r="BZ108" s="217"/>
      <c r="CA108" s="217"/>
      <c r="CB108" s="217"/>
      <c r="CC108" s="217"/>
    </row>
    <row r="109" spans="1:81" x14ac:dyDescent="0.3">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c r="BM109" s="217"/>
      <c r="BN109" s="217"/>
      <c r="BO109" s="217"/>
      <c r="BP109" s="217"/>
      <c r="BQ109" s="217"/>
      <c r="BR109" s="217"/>
      <c r="BS109" s="217"/>
      <c r="BT109" s="217"/>
      <c r="BU109" s="217"/>
      <c r="BV109" s="217"/>
      <c r="BW109" s="217"/>
      <c r="BX109" s="217"/>
      <c r="BY109" s="217"/>
      <c r="BZ109" s="217"/>
      <c r="CA109" s="217"/>
      <c r="CB109" s="217"/>
      <c r="CC109" s="217"/>
    </row>
    <row r="110" spans="1:81" x14ac:dyDescent="0.3">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c r="BM110" s="217"/>
      <c r="BN110" s="217"/>
      <c r="BO110" s="217"/>
      <c r="BP110" s="217"/>
      <c r="BQ110" s="217"/>
      <c r="BR110" s="217"/>
      <c r="BS110" s="217"/>
      <c r="BT110" s="217"/>
      <c r="BU110" s="217"/>
      <c r="BV110" s="217"/>
      <c r="BW110" s="217"/>
      <c r="BX110" s="217"/>
      <c r="BY110" s="217"/>
      <c r="BZ110" s="217"/>
      <c r="CA110" s="217"/>
      <c r="CB110" s="217"/>
      <c r="CC110" s="217"/>
    </row>
    <row r="111" spans="1:81" x14ac:dyDescent="0.3">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row>
    <row r="112" spans="1:81" x14ac:dyDescent="0.3">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row>
    <row r="113" s="217" customFormat="1" x14ac:dyDescent="0.3"/>
    <row r="114" s="217" customFormat="1" x14ac:dyDescent="0.3"/>
    <row r="115" s="217" customFormat="1" x14ac:dyDescent="0.3"/>
    <row r="116" s="217" customFormat="1" x14ac:dyDescent="0.3"/>
    <row r="117" s="217" customFormat="1" x14ac:dyDescent="0.3"/>
    <row r="118" s="217" customFormat="1" x14ac:dyDescent="0.3"/>
    <row r="119" s="217" customFormat="1" x14ac:dyDescent="0.3"/>
    <row r="120" s="217" customFormat="1" x14ac:dyDescent="0.3"/>
    <row r="121" s="217" customFormat="1" x14ac:dyDescent="0.3"/>
    <row r="122" s="217" customFormat="1" x14ac:dyDescent="0.3"/>
    <row r="123" s="217" customFormat="1" x14ac:dyDescent="0.3"/>
    <row r="124" s="217" customFormat="1" x14ac:dyDescent="0.3"/>
    <row r="125" s="217" customFormat="1" x14ac:dyDescent="0.3"/>
    <row r="126" s="217" customFormat="1" x14ac:dyDescent="0.3"/>
    <row r="127" s="217" customFormat="1" x14ac:dyDescent="0.3"/>
    <row r="128" s="217" customFormat="1" x14ac:dyDescent="0.3"/>
    <row r="129" s="217" customFormat="1" x14ac:dyDescent="0.3"/>
    <row r="130" s="217" customFormat="1" x14ac:dyDescent="0.3"/>
    <row r="131" s="217" customFormat="1" x14ac:dyDescent="0.3"/>
    <row r="132" s="217" customFormat="1" x14ac:dyDescent="0.3"/>
    <row r="133" s="217" customFormat="1" x14ac:dyDescent="0.3"/>
    <row r="134" s="217" customFormat="1" x14ac:dyDescent="0.3"/>
    <row r="135" s="217" customFormat="1" x14ac:dyDescent="0.3"/>
    <row r="136" s="217" customFormat="1" x14ac:dyDescent="0.3"/>
    <row r="137" s="217" customFormat="1" x14ac:dyDescent="0.3"/>
    <row r="138" s="217" customFormat="1" x14ac:dyDescent="0.3"/>
    <row r="139" s="217" customFormat="1" x14ac:dyDescent="0.3"/>
    <row r="140" s="217" customFormat="1" x14ac:dyDescent="0.3"/>
    <row r="141" s="217" customFormat="1" x14ac:dyDescent="0.3"/>
    <row r="142" s="217" customFormat="1" x14ac:dyDescent="0.3"/>
    <row r="143" s="217" customFormat="1" x14ac:dyDescent="0.3"/>
    <row r="144" s="217" customFormat="1" x14ac:dyDescent="0.3"/>
    <row r="145" s="217" customFormat="1" x14ac:dyDescent="0.3"/>
    <row r="146" s="217" customFormat="1" x14ac:dyDescent="0.3"/>
    <row r="147" s="217" customFormat="1" x14ac:dyDescent="0.3"/>
    <row r="148" s="217" customFormat="1" x14ac:dyDescent="0.3"/>
    <row r="149" s="217" customFormat="1" x14ac:dyDescent="0.3"/>
    <row r="150" s="217" customFormat="1" x14ac:dyDescent="0.3"/>
    <row r="151" s="217" customFormat="1" x14ac:dyDescent="0.3"/>
    <row r="152" s="217" customFormat="1" x14ac:dyDescent="0.3"/>
    <row r="153" s="217" customFormat="1" x14ac:dyDescent="0.3"/>
    <row r="154" s="217" customFormat="1" x14ac:dyDescent="0.3"/>
    <row r="155" s="217" customFormat="1" x14ac:dyDescent="0.3"/>
    <row r="156" s="217" customFormat="1" x14ac:dyDescent="0.3"/>
    <row r="157" s="217" customFormat="1" x14ac:dyDescent="0.3"/>
    <row r="158" s="217" customFormat="1" x14ac:dyDescent="0.3"/>
    <row r="159" s="217" customFormat="1" x14ac:dyDescent="0.3"/>
    <row r="160" s="217" customFormat="1" x14ac:dyDescent="0.3"/>
    <row r="161" s="217" customFormat="1" x14ac:dyDescent="0.3"/>
    <row r="162" s="217" customFormat="1" x14ac:dyDescent="0.3"/>
    <row r="163" s="217" customFormat="1" x14ac:dyDescent="0.3"/>
    <row r="164" s="217" customFormat="1" x14ac:dyDescent="0.3"/>
    <row r="165" s="217" customFormat="1" x14ac:dyDescent="0.3"/>
    <row r="166" s="217" customFormat="1" x14ac:dyDescent="0.3"/>
    <row r="167" s="217" customFormat="1" x14ac:dyDescent="0.3"/>
    <row r="168" s="217" customFormat="1" x14ac:dyDescent="0.3"/>
    <row r="169" s="217" customFormat="1" x14ac:dyDescent="0.3"/>
    <row r="170" s="217" customFormat="1" x14ac:dyDescent="0.3"/>
    <row r="171" s="217" customFormat="1" x14ac:dyDescent="0.3"/>
    <row r="172" s="217" customFormat="1" x14ac:dyDescent="0.3"/>
    <row r="173" s="217" customFormat="1" x14ac:dyDescent="0.3"/>
    <row r="174" s="217" customFormat="1" x14ac:dyDescent="0.3"/>
    <row r="175" s="217" customFormat="1" x14ac:dyDescent="0.3"/>
    <row r="176" s="217" customFormat="1" x14ac:dyDescent="0.3"/>
    <row r="177" spans="1:81" x14ac:dyDescent="0.3">
      <c r="A177" s="217"/>
    </row>
    <row r="178" spans="1:81" x14ac:dyDescent="0.3">
      <c r="A178" s="217"/>
    </row>
    <row r="179" spans="1:81" x14ac:dyDescent="0.3">
      <c r="A179" s="217"/>
    </row>
    <row r="180" spans="1:81" x14ac:dyDescent="0.3">
      <c r="A180" s="217"/>
    </row>
    <row r="181" spans="1:81" x14ac:dyDescent="0.3">
      <c r="A181" s="217"/>
    </row>
    <row r="182" spans="1:81" x14ac:dyDescent="0.3">
      <c r="A182" s="217"/>
    </row>
    <row r="183" spans="1:81" x14ac:dyDescent="0.3">
      <c r="A183" s="217"/>
    </row>
    <row r="184" spans="1:81" x14ac:dyDescent="0.3">
      <c r="A184" s="217"/>
    </row>
    <row r="185" spans="1:81" x14ac:dyDescent="0.3">
      <c r="A185" s="217"/>
    </row>
    <row r="186" spans="1:81" x14ac:dyDescent="0.3">
      <c r="A186" s="217"/>
    </row>
    <row r="187" spans="1:81" x14ac:dyDescent="0.3">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c r="BM187" s="217"/>
      <c r="BN187" s="217"/>
      <c r="BO187" s="217"/>
      <c r="BP187" s="217"/>
      <c r="BQ187" s="217"/>
      <c r="BR187" s="217"/>
      <c r="BS187" s="217"/>
      <c r="BT187" s="217"/>
      <c r="BU187" s="217"/>
      <c r="BV187" s="217"/>
      <c r="BW187" s="217"/>
      <c r="BX187" s="217"/>
      <c r="BY187" s="217"/>
      <c r="BZ187" s="217"/>
      <c r="CA187" s="217"/>
      <c r="CB187" s="217"/>
      <c r="CC187" s="217"/>
    </row>
    <row r="188" spans="1:81" x14ac:dyDescent="0.3">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c r="BM188" s="217"/>
      <c r="BN188" s="217"/>
      <c r="BO188" s="217"/>
      <c r="BP188" s="217"/>
      <c r="BQ188" s="217"/>
      <c r="BR188" s="217"/>
      <c r="BS188" s="217"/>
      <c r="BT188" s="217"/>
      <c r="BU188" s="217"/>
      <c r="BV188" s="217"/>
      <c r="BW188" s="217"/>
      <c r="BX188" s="217"/>
      <c r="BY188" s="217"/>
      <c r="BZ188" s="217"/>
      <c r="CA188" s="217"/>
      <c r="CB188" s="217"/>
      <c r="CC188" s="217"/>
    </row>
    <row r="189" spans="1:81" x14ac:dyDescent="0.3">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c r="BM189" s="217"/>
      <c r="BN189" s="217"/>
      <c r="BO189" s="217"/>
      <c r="BP189" s="217"/>
      <c r="BQ189" s="217"/>
      <c r="BR189" s="217"/>
      <c r="BS189" s="217"/>
      <c r="BT189" s="217"/>
      <c r="BU189" s="217"/>
      <c r="BV189" s="217"/>
      <c r="BW189" s="217"/>
      <c r="BX189" s="217"/>
      <c r="BY189" s="217"/>
      <c r="BZ189" s="217"/>
      <c r="CA189" s="217"/>
      <c r="CB189" s="217"/>
      <c r="CC189" s="217"/>
    </row>
    <row r="190" spans="1:81" x14ac:dyDescent="0.3">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c r="BM190" s="217"/>
      <c r="BN190" s="217"/>
      <c r="BO190" s="217"/>
      <c r="BP190" s="217"/>
      <c r="BQ190" s="217"/>
      <c r="BR190" s="217"/>
      <c r="BS190" s="217"/>
      <c r="BT190" s="217"/>
      <c r="BU190" s="217"/>
      <c r="BV190" s="217"/>
      <c r="BW190" s="217"/>
      <c r="BX190" s="217"/>
      <c r="BY190" s="217"/>
      <c r="BZ190" s="217"/>
      <c r="CA190" s="217"/>
      <c r="CB190" s="217"/>
      <c r="CC190" s="217"/>
    </row>
    <row r="191" spans="1:81" x14ac:dyDescent="0.3">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c r="BM191" s="217"/>
      <c r="BN191" s="217"/>
      <c r="BO191" s="217"/>
      <c r="BP191" s="217"/>
      <c r="BQ191" s="217"/>
      <c r="BR191" s="217"/>
      <c r="BS191" s="217"/>
      <c r="BT191" s="217"/>
      <c r="BU191" s="217"/>
      <c r="BV191" s="217"/>
      <c r="BW191" s="217"/>
      <c r="BX191" s="217"/>
      <c r="BY191" s="217"/>
      <c r="BZ191" s="217"/>
      <c r="CA191" s="217"/>
      <c r="CB191" s="217"/>
      <c r="CC191" s="217"/>
    </row>
    <row r="192" spans="1:81" x14ac:dyDescent="0.3">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c r="BM192" s="217"/>
      <c r="BN192" s="217"/>
      <c r="BO192" s="217"/>
      <c r="BP192" s="217"/>
      <c r="BQ192" s="217"/>
      <c r="BR192" s="217"/>
      <c r="BS192" s="217"/>
      <c r="BT192" s="217"/>
      <c r="BU192" s="217"/>
      <c r="BV192" s="217"/>
      <c r="BW192" s="217"/>
      <c r="BX192" s="217"/>
      <c r="BY192" s="217"/>
      <c r="BZ192" s="217"/>
      <c r="CA192" s="217"/>
      <c r="CB192" s="217"/>
      <c r="CC192" s="217"/>
    </row>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row r="207" s="217" customFormat="1" x14ac:dyDescent="0.3"/>
    <row r="208" s="217" customFormat="1" x14ac:dyDescent="0.3"/>
    <row r="209" s="217" customFormat="1" x14ac:dyDescent="0.3"/>
    <row r="210" s="217" customFormat="1" x14ac:dyDescent="0.3"/>
    <row r="211" s="217" customFormat="1" x14ac:dyDescent="0.3"/>
    <row r="212" s="217" customFormat="1" x14ac:dyDescent="0.3"/>
    <row r="213" s="217" customFormat="1" x14ac:dyDescent="0.3"/>
    <row r="214" s="217" customFormat="1" x14ac:dyDescent="0.3"/>
    <row r="215" s="217" customFormat="1" x14ac:dyDescent="0.3"/>
    <row r="216" s="217" customFormat="1" x14ac:dyDescent="0.3"/>
    <row r="217" s="217" customFormat="1" x14ac:dyDescent="0.3"/>
    <row r="218" s="217" customFormat="1" x14ac:dyDescent="0.3"/>
    <row r="219" s="217" customFormat="1" x14ac:dyDescent="0.3"/>
    <row r="220" s="217" customFormat="1" x14ac:dyDescent="0.3"/>
    <row r="221" s="217" customFormat="1" x14ac:dyDescent="0.3"/>
    <row r="222" s="217" customFormat="1" x14ac:dyDescent="0.3"/>
    <row r="223" s="217" customFormat="1" x14ac:dyDescent="0.3"/>
    <row r="224" s="217" customFormat="1" x14ac:dyDescent="0.3"/>
    <row r="225" s="217" customFormat="1" x14ac:dyDescent="0.3"/>
    <row r="226" s="217" customFormat="1" x14ac:dyDescent="0.3"/>
    <row r="227" s="217" customFormat="1" x14ac:dyDescent="0.3"/>
    <row r="228" s="217" customFormat="1" x14ac:dyDescent="0.3"/>
    <row r="229" s="217" customFormat="1" x14ac:dyDescent="0.3"/>
    <row r="230" s="217" customFormat="1" x14ac:dyDescent="0.3"/>
    <row r="231" s="217" customFormat="1" x14ac:dyDescent="0.3"/>
    <row r="232" s="217" customFormat="1" x14ac:dyDescent="0.3"/>
    <row r="233" s="217" customFormat="1" x14ac:dyDescent="0.3"/>
    <row r="234" s="217" customFormat="1" x14ac:dyDescent="0.3"/>
    <row r="235" s="217" customFormat="1" x14ac:dyDescent="0.3"/>
    <row r="236" s="217" customFormat="1" x14ac:dyDescent="0.3"/>
    <row r="237" s="217" customFormat="1" x14ac:dyDescent="0.3"/>
    <row r="238" s="217" customFormat="1" x14ac:dyDescent="0.3"/>
    <row r="239" s="217" customFormat="1" x14ac:dyDescent="0.3"/>
    <row r="240" s="217" customFormat="1" x14ac:dyDescent="0.3"/>
    <row r="241" s="217" customFormat="1" x14ac:dyDescent="0.3"/>
    <row r="242" s="217" customFormat="1" x14ac:dyDescent="0.3"/>
    <row r="243" s="217" customFormat="1" x14ac:dyDescent="0.3"/>
    <row r="244" s="217" customFormat="1" x14ac:dyDescent="0.3"/>
    <row r="245" s="217" customFormat="1" x14ac:dyDescent="0.3"/>
    <row r="246" s="217" customFormat="1" x14ac:dyDescent="0.3"/>
    <row r="247" s="217" customFormat="1" x14ac:dyDescent="0.3"/>
    <row r="248" s="217" customFormat="1" x14ac:dyDescent="0.3"/>
    <row r="249" s="217" customFormat="1" x14ac:dyDescent="0.3"/>
    <row r="250" s="217" customFormat="1" x14ac:dyDescent="0.3"/>
    <row r="251" s="217" customFormat="1" x14ac:dyDescent="0.3"/>
    <row r="252" s="217" customFormat="1" x14ac:dyDescent="0.3"/>
    <row r="253" s="217" customFormat="1" x14ac:dyDescent="0.3"/>
    <row r="254" s="217" customFormat="1" x14ac:dyDescent="0.3"/>
    <row r="255" s="217" customFormat="1" x14ac:dyDescent="0.3"/>
    <row r="256" s="217" customFormat="1" x14ac:dyDescent="0.3"/>
    <row r="257" s="217" customFormat="1" x14ac:dyDescent="0.3"/>
    <row r="258" s="217" customFormat="1" x14ac:dyDescent="0.3"/>
    <row r="259" s="217" customFormat="1" x14ac:dyDescent="0.3"/>
    <row r="260" s="217" customFormat="1" x14ac:dyDescent="0.3"/>
    <row r="261" s="217" customFormat="1" x14ac:dyDescent="0.3"/>
    <row r="262" s="217" customFormat="1" x14ac:dyDescent="0.3"/>
  </sheetData>
  <sheetProtection sheet="1" objects="1" scenarios="1"/>
  <mergeCells count="58">
    <mergeCell ref="AD75:AL77"/>
    <mergeCell ref="AD42:AH43"/>
    <mergeCell ref="AI42:AL43"/>
    <mergeCell ref="F55:L55"/>
    <mergeCell ref="M55:S55"/>
    <mergeCell ref="T55:Z55"/>
    <mergeCell ref="M66:S66"/>
    <mergeCell ref="T66:Z66"/>
    <mergeCell ref="M44:S44"/>
    <mergeCell ref="T44:Z44"/>
    <mergeCell ref="D46:E46"/>
    <mergeCell ref="D47:E47"/>
    <mergeCell ref="D48:E48"/>
    <mergeCell ref="D49:E49"/>
    <mergeCell ref="D27:E27"/>
    <mergeCell ref="D35:E35"/>
    <mergeCell ref="D36:E36"/>
    <mergeCell ref="D37:E37"/>
    <mergeCell ref="D38:E38"/>
    <mergeCell ref="D68:E68"/>
    <mergeCell ref="D69:E69"/>
    <mergeCell ref="U5:AA5"/>
    <mergeCell ref="F33:L33"/>
    <mergeCell ref="M33:S33"/>
    <mergeCell ref="T33:Z33"/>
    <mergeCell ref="F22:L22"/>
    <mergeCell ref="M22:S22"/>
    <mergeCell ref="T22:Z22"/>
    <mergeCell ref="C7:AA7"/>
    <mergeCell ref="C8:Z16"/>
    <mergeCell ref="D24:E24"/>
    <mergeCell ref="D25:E25"/>
    <mergeCell ref="D26:E26"/>
    <mergeCell ref="U6:AA6"/>
    <mergeCell ref="F44:L44"/>
    <mergeCell ref="D84:Z85"/>
    <mergeCell ref="D57:E57"/>
    <mergeCell ref="D58:E58"/>
    <mergeCell ref="D59:E59"/>
    <mergeCell ref="D60:E60"/>
    <mergeCell ref="D81:E81"/>
    <mergeCell ref="D80:E80"/>
    <mergeCell ref="D82:E82"/>
    <mergeCell ref="D83:E83"/>
    <mergeCell ref="F77:L77"/>
    <mergeCell ref="M77:S77"/>
    <mergeCell ref="T77:Z77"/>
    <mergeCell ref="D79:E79"/>
    <mergeCell ref="D70:E70"/>
    <mergeCell ref="D71:E71"/>
    <mergeCell ref="F66:L66"/>
    <mergeCell ref="D94:AA95"/>
    <mergeCell ref="F89:L89"/>
    <mergeCell ref="M89:S89"/>
    <mergeCell ref="T89:Z89"/>
    <mergeCell ref="D91:E91"/>
    <mergeCell ref="D92:E92"/>
    <mergeCell ref="D93:E93"/>
  </mergeCells>
  <pageMargins left="0.70866141732283472" right="0.70866141732283472" top="0.78740157480314965" bottom="0.78740157480314965" header="0.31496062992125984" footer="0.31496062992125984"/>
  <pageSetup paperSize="9" scale="45"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
    <pageSetUpPr fitToPage="1"/>
  </sheetPr>
  <dimension ref="A1:EY241"/>
  <sheetViews>
    <sheetView showGridLines="0" showRowColHeaders="0" workbookViewId="0">
      <pane ySplit="3" topLeftCell="A4" activePane="bottomLeft" state="frozen"/>
      <selection pane="bottomLeft" activeCell="A4" sqref="A4"/>
    </sheetView>
  </sheetViews>
  <sheetFormatPr baseColWidth="10" defaultColWidth="11" defaultRowHeight="14.4" x14ac:dyDescent="0.3"/>
  <cols>
    <col min="1" max="1" width="3.09765625" style="235" customWidth="1"/>
    <col min="2" max="2" width="2.296875" style="235" customWidth="1"/>
    <col min="3" max="41" width="2.59765625" style="235" customWidth="1"/>
    <col min="42" max="42" width="2.296875" style="235" customWidth="1"/>
    <col min="43" max="44" width="2.296875" style="206" customWidth="1"/>
    <col min="45" max="45" width="11" style="206"/>
    <col min="46" max="155" width="11" style="303"/>
    <col min="156" max="16384" width="11" style="335"/>
  </cols>
  <sheetData>
    <row r="1" spans="2:44" s="235" customFormat="1" ht="13.2" x14ac:dyDescent="0.25"/>
    <row r="2" spans="2:44" s="235" customFormat="1" ht="12.75" customHeight="1" x14ac:dyDescent="0.4">
      <c r="B2" s="234"/>
    </row>
    <row r="3" spans="2:44" s="235" customFormat="1" ht="21.75" customHeight="1" x14ac:dyDescent="0.35">
      <c r="B3" s="236"/>
    </row>
    <row r="4" spans="2:44" s="335" customFormat="1" ht="20.25" customHeight="1" x14ac:dyDescent="0.3">
      <c r="B4" s="237"/>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9"/>
    </row>
    <row r="5" spans="2:44" s="335" customFormat="1" ht="20.25" customHeight="1" x14ac:dyDescent="0.35">
      <c r="B5" s="240"/>
      <c r="C5" s="241" t="str">
        <f>+Startseite!AC24</f>
        <v>Krankheit in der Familie</v>
      </c>
      <c r="D5" s="242"/>
      <c r="E5" s="242"/>
      <c r="F5" s="242"/>
      <c r="G5" s="242"/>
      <c r="H5" s="242"/>
      <c r="I5" s="242"/>
      <c r="J5" s="242"/>
      <c r="K5" s="242"/>
      <c r="L5" s="242"/>
      <c r="M5" s="242"/>
      <c r="N5" s="242"/>
      <c r="O5" s="242"/>
      <c r="P5" s="242"/>
      <c r="Q5" s="242"/>
      <c r="R5" s="242"/>
      <c r="S5" s="242"/>
      <c r="T5" s="242"/>
      <c r="U5" s="242"/>
      <c r="V5" s="242"/>
      <c r="W5" s="242"/>
      <c r="X5" s="242"/>
      <c r="Y5" s="242"/>
      <c r="Z5" s="242"/>
      <c r="AA5" s="242"/>
      <c r="AB5" s="243" t="s">
        <v>251</v>
      </c>
      <c r="AC5" s="242"/>
      <c r="AD5" s="242"/>
      <c r="AE5" s="242"/>
      <c r="AF5" s="242"/>
      <c r="AG5" s="242"/>
      <c r="AH5" s="495" t="str">
        <f>VLOOKUP(C5,Grundlagen!B:E,3,FALSE)</f>
        <v>114 Abs. 4</v>
      </c>
      <c r="AI5" s="495"/>
      <c r="AJ5" s="495"/>
      <c r="AK5" s="495"/>
      <c r="AL5" s="495"/>
      <c r="AM5" s="495"/>
      <c r="AN5" s="495"/>
      <c r="AO5" s="495"/>
      <c r="AP5" s="244"/>
    </row>
    <row r="6" spans="2:44" s="235" customFormat="1" ht="20.25" customHeight="1" x14ac:dyDescent="0.25">
      <c r="B6" s="240"/>
      <c r="C6" s="242"/>
      <c r="D6" s="242"/>
      <c r="E6" s="242"/>
      <c r="F6" s="242"/>
      <c r="G6" s="242"/>
      <c r="H6" s="242"/>
      <c r="I6" s="242"/>
      <c r="J6" s="242"/>
      <c r="K6" s="242"/>
      <c r="L6" s="242"/>
      <c r="M6" s="242"/>
      <c r="N6" s="242"/>
      <c r="O6" s="242"/>
      <c r="P6" s="242"/>
      <c r="Q6" s="242"/>
      <c r="R6" s="242"/>
      <c r="S6" s="242"/>
      <c r="T6" s="242"/>
      <c r="U6" s="242"/>
      <c r="V6" s="245"/>
      <c r="W6" s="245"/>
      <c r="X6" s="245"/>
      <c r="Y6" s="245"/>
      <c r="Z6" s="245"/>
      <c r="AA6" s="246"/>
      <c r="AB6" s="243" t="s">
        <v>121</v>
      </c>
      <c r="AC6" s="246"/>
      <c r="AD6" s="245"/>
      <c r="AE6" s="245"/>
      <c r="AF6" s="245"/>
      <c r="AG6" s="245"/>
      <c r="AH6" s="495" t="str">
        <f>VLOOKUP(C5,Grundlagen!B:E,4,FALSE)</f>
        <v>Effektiv</v>
      </c>
      <c r="AI6" s="495"/>
      <c r="AJ6" s="495"/>
      <c r="AK6" s="495"/>
      <c r="AL6" s="495"/>
      <c r="AM6" s="495"/>
      <c r="AN6" s="495"/>
      <c r="AO6" s="495"/>
      <c r="AP6" s="244"/>
    </row>
    <row r="7" spans="2:44" s="335" customFormat="1" ht="20.25" customHeight="1" x14ac:dyDescent="0.3">
      <c r="B7" s="240"/>
      <c r="C7" s="247" t="s">
        <v>22</v>
      </c>
      <c r="D7" s="248"/>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4"/>
    </row>
    <row r="8" spans="2:44" s="335" customFormat="1" ht="20.25" customHeight="1" x14ac:dyDescent="0.3">
      <c r="B8" s="240"/>
      <c r="C8" s="498" t="str">
        <f>VLOOKUP(C5,Grundlagen!B4:D31,2,FALSE)</f>
        <v>- Für die notwendige Betreuung von erkrankten oder verunfallten Kindern die benötigte Zeit, jedoch höchstens 3 Tage pro Fall. Der Urlaub kann am Stück oder tageweise oder wenn betrieblich möglich stundenweise bezogen werden.
- Für die notwendige Betreuung von erkrankten oder verunfallten Familienmitgliedern (z.B. Eltern, Ehepartner), der Lebenspartnerin oder des Lebenspartners (sofern seit mind. 5 Jahre im gleichen Haushalt lebend), die benötigte Zeit, jedoch höchstens 3 Tage pro Fall und maximal 10 Tage pro Kalenderjahr. Der Urlaub kann am Stück oder tageweise bezogen wer-den.
- Die notwendige Betreuung ergibt sich dadruch, dass die Betreuung nicht von einem anderen Familienmitglied übernommen werden kann. Zuerst muss eine alternative Betreu-ung gesucht werden (diese Zeit für die Organisation ist ebenfalls unter bei den 3 Tagen anzurechnen). 
- Der Betreuungsgrund darf nicht planbar sein.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244"/>
    </row>
    <row r="9" spans="2:44" s="335" customFormat="1" ht="20.25" customHeight="1" x14ac:dyDescent="0.3">
      <c r="B9" s="240"/>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244"/>
    </row>
    <row r="10" spans="2:44" s="335" customFormat="1" ht="20.25" customHeight="1" x14ac:dyDescent="0.3">
      <c r="B10" s="240"/>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244"/>
    </row>
    <row r="11" spans="2:44" s="335" customFormat="1" ht="20.25" customHeight="1" x14ac:dyDescent="0.3">
      <c r="B11" s="240"/>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244"/>
    </row>
    <row r="12" spans="2:44" s="335" customFormat="1" ht="20.25" customHeight="1" x14ac:dyDescent="0.3">
      <c r="B12" s="240"/>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244"/>
    </row>
    <row r="13" spans="2:44" s="335" customFormat="1" ht="20.25" customHeight="1" x14ac:dyDescent="0.3">
      <c r="B13" s="240"/>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244"/>
    </row>
    <row r="14" spans="2:44" s="335" customFormat="1" ht="20.25" customHeight="1" x14ac:dyDescent="0.3">
      <c r="B14" s="240"/>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244"/>
    </row>
    <row r="15" spans="2:44" s="335" customFormat="1" ht="20.25" customHeight="1" x14ac:dyDescent="0.3">
      <c r="B15" s="240"/>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244"/>
    </row>
    <row r="16" spans="2:44" s="335" customFormat="1" ht="20.25" customHeight="1" x14ac:dyDescent="0.3">
      <c r="B16" s="240"/>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244"/>
      <c r="AQ16" s="235"/>
      <c r="AR16" s="235"/>
    </row>
    <row r="17" spans="2:101" s="335" customFormat="1" ht="20.25" customHeight="1" x14ac:dyDescent="0.3">
      <c r="B17" s="240"/>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4"/>
      <c r="AQ17" s="235"/>
      <c r="AR17" s="235"/>
    </row>
    <row r="18" spans="2:101" s="335" customFormat="1" ht="20.25" customHeight="1" x14ac:dyDescent="0.3">
      <c r="B18" s="240"/>
      <c r="C18" s="250" t="s">
        <v>31</v>
      </c>
      <c r="D18" s="204"/>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44"/>
      <c r="AQ18" s="235"/>
      <c r="AR18" s="235"/>
      <c r="AS18" s="215" t="s">
        <v>406</v>
      </c>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c r="CQ18" s="303"/>
      <c r="CR18" s="303"/>
      <c r="CS18" s="303"/>
      <c r="CT18" s="303"/>
      <c r="CU18" s="303"/>
      <c r="CV18" s="303"/>
      <c r="CW18" s="303"/>
    </row>
    <row r="19" spans="2:101" s="335" customFormat="1" ht="20.25" customHeight="1" x14ac:dyDescent="0.3">
      <c r="B19" s="240"/>
      <c r="C19" s="251"/>
      <c r="D19" s="251"/>
      <c r="E19" s="206"/>
      <c r="F19" s="206"/>
      <c r="G19" s="206"/>
      <c r="H19" s="206"/>
      <c r="I19" s="206" t="s">
        <v>36</v>
      </c>
      <c r="J19" s="206"/>
      <c r="K19" s="206"/>
      <c r="L19" s="206"/>
      <c r="M19" s="206"/>
      <c r="N19" s="206"/>
      <c r="O19" s="206"/>
      <c r="P19" s="206"/>
      <c r="Q19" s="206"/>
      <c r="R19" s="206"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244"/>
      <c r="AQ19" s="235"/>
      <c r="AR19" s="235"/>
      <c r="AS19" s="235" t="s">
        <v>451</v>
      </c>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c r="CQ19" s="303"/>
      <c r="CR19" s="303"/>
      <c r="CS19" s="303"/>
      <c r="CT19" s="303"/>
      <c r="CU19" s="303"/>
      <c r="CV19" s="303"/>
      <c r="CW19" s="303"/>
    </row>
    <row r="20" spans="2:101" s="335" customFormat="1" ht="42" customHeight="1" x14ac:dyDescent="0.3">
      <c r="B20" s="240"/>
      <c r="C20" s="251" t="s">
        <v>32</v>
      </c>
      <c r="D20" s="252"/>
      <c r="E20" s="206"/>
      <c r="F20" s="206"/>
      <c r="G20" s="206"/>
      <c r="H20" s="494">
        <v>1</v>
      </c>
      <c r="I20" s="494"/>
      <c r="J20" s="494"/>
      <c r="K20" s="494"/>
      <c r="L20" s="494"/>
      <c r="M20" s="206"/>
      <c r="N20" s="206"/>
      <c r="O20" s="206"/>
      <c r="P20" s="206"/>
      <c r="Q20" s="206"/>
      <c r="R20" s="206" t="s">
        <v>402</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244"/>
      <c r="AQ20" s="235"/>
      <c r="AR20" s="25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c r="CQ20" s="303"/>
      <c r="CR20" s="303"/>
      <c r="CS20" s="303"/>
      <c r="CT20" s="303"/>
      <c r="CU20" s="303"/>
      <c r="CV20" s="303"/>
      <c r="CW20" s="303"/>
    </row>
    <row r="21" spans="2:101" s="335" customFormat="1" ht="20.25" customHeight="1" x14ac:dyDescent="0.3">
      <c r="B21" s="240"/>
      <c r="C21" s="251" t="s">
        <v>33</v>
      </c>
      <c r="D21" s="251"/>
      <c r="E21" s="206"/>
      <c r="F21" s="206"/>
      <c r="G21" s="206"/>
      <c r="H21" s="494">
        <v>0.8</v>
      </c>
      <c r="I21" s="494"/>
      <c r="J21" s="494"/>
      <c r="K21" s="494"/>
      <c r="L21" s="494"/>
      <c r="M21" s="206"/>
      <c r="N21" s="206"/>
      <c r="O21" s="206"/>
      <c r="P21" s="206"/>
      <c r="Q21" s="206"/>
      <c r="R21" s="206" t="s">
        <v>402</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244"/>
      <c r="AQ21" s="235"/>
      <c r="AR21" s="25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c r="CQ21" s="303"/>
      <c r="CR21" s="303"/>
      <c r="CS21" s="303"/>
      <c r="CT21" s="303"/>
      <c r="CU21" s="303"/>
      <c r="CV21" s="303"/>
      <c r="CW21" s="303"/>
    </row>
    <row r="22" spans="2:101" s="335" customFormat="1" ht="20.25" customHeight="1" x14ac:dyDescent="0.3">
      <c r="B22" s="240"/>
      <c r="C22" s="251" t="s">
        <v>34</v>
      </c>
      <c r="D22" s="251"/>
      <c r="E22" s="206"/>
      <c r="F22" s="206"/>
      <c r="G22" s="206"/>
      <c r="H22" s="494">
        <v>0.7</v>
      </c>
      <c r="I22" s="494"/>
      <c r="J22" s="494"/>
      <c r="K22" s="494"/>
      <c r="L22" s="494"/>
      <c r="M22" s="206"/>
      <c r="N22" s="206"/>
      <c r="O22" s="206"/>
      <c r="P22" s="206"/>
      <c r="Q22" s="206"/>
      <c r="R22" s="206" t="s">
        <v>402</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244"/>
      <c r="AQ22" s="235"/>
      <c r="AR22" s="25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303"/>
      <c r="CT22" s="303"/>
      <c r="CU22" s="303"/>
      <c r="CV22" s="303"/>
      <c r="CW22" s="303"/>
    </row>
    <row r="23" spans="2:101" s="335" customFormat="1" ht="20.25" customHeight="1" x14ac:dyDescent="0.3">
      <c r="B23" s="240"/>
      <c r="C23" s="251" t="s">
        <v>35</v>
      </c>
      <c r="D23" s="252"/>
      <c r="E23" s="206"/>
      <c r="F23" s="206"/>
      <c r="G23" s="206"/>
      <c r="H23" s="494">
        <v>0.6</v>
      </c>
      <c r="I23" s="494"/>
      <c r="J23" s="494"/>
      <c r="K23" s="494"/>
      <c r="L23" s="494"/>
      <c r="M23" s="206"/>
      <c r="N23" s="206"/>
      <c r="O23" s="206"/>
      <c r="P23" s="206"/>
      <c r="Q23" s="206"/>
      <c r="R23" s="206" t="s">
        <v>402</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244"/>
      <c r="AQ23" s="235"/>
      <c r="AR23" s="25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c r="CQ23" s="303"/>
      <c r="CR23" s="303"/>
      <c r="CS23" s="303"/>
      <c r="CT23" s="303"/>
      <c r="CU23" s="303"/>
      <c r="CV23" s="303"/>
      <c r="CW23" s="303"/>
    </row>
    <row r="24" spans="2:101" s="335" customFormat="1" ht="20.25" customHeight="1" x14ac:dyDescent="0.3">
      <c r="B24" s="240"/>
      <c r="C24" s="251"/>
      <c r="D24" s="252"/>
      <c r="E24" s="206"/>
      <c r="F24" s="206"/>
      <c r="G24" s="206"/>
      <c r="H24" s="206"/>
      <c r="I24" s="206"/>
      <c r="J24" s="206"/>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244"/>
      <c r="AQ24" s="235"/>
      <c r="AR24" s="25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c r="CQ24" s="303"/>
      <c r="CR24" s="303"/>
      <c r="CS24" s="303"/>
      <c r="CT24" s="303"/>
      <c r="CU24" s="303"/>
      <c r="CV24" s="303"/>
      <c r="CW24" s="303"/>
    </row>
    <row r="25" spans="2:101" s="335" customFormat="1" ht="20.25" customHeight="1" x14ac:dyDescent="0.3">
      <c r="B25" s="240"/>
      <c r="C25" s="251"/>
      <c r="D25" s="251"/>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44"/>
      <c r="AQ25" s="235"/>
      <c r="AR25" s="235"/>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c r="CQ25" s="303"/>
      <c r="CR25" s="303"/>
      <c r="CS25" s="303"/>
      <c r="CT25" s="303"/>
      <c r="CU25" s="303"/>
      <c r="CV25" s="303"/>
      <c r="CW25" s="303"/>
    </row>
    <row r="26" spans="2:101" s="335" customFormat="1" ht="20.25" customHeight="1" x14ac:dyDescent="0.3">
      <c r="B26" s="240"/>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4"/>
      <c r="AQ26" s="235"/>
      <c r="AR26" s="235"/>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c r="CQ26" s="303"/>
      <c r="CR26" s="303"/>
      <c r="CS26" s="303"/>
      <c r="CT26" s="303"/>
      <c r="CU26" s="303"/>
      <c r="CV26" s="303"/>
      <c r="CW26" s="303"/>
    </row>
    <row r="27" spans="2:101" s="335" customFormat="1" ht="20.25" customHeight="1" x14ac:dyDescent="0.3">
      <c r="B27" s="240"/>
      <c r="C27" s="250" t="s">
        <v>62</v>
      </c>
      <c r="D27" s="21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44"/>
      <c r="AQ27" s="235"/>
      <c r="AR27" s="235"/>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c r="CQ27" s="303"/>
      <c r="CR27" s="303"/>
      <c r="CS27" s="303"/>
      <c r="CT27" s="303"/>
      <c r="CU27" s="303"/>
      <c r="CV27" s="303"/>
      <c r="CW27" s="303"/>
    </row>
    <row r="28" spans="2:101" s="335" customFormat="1" ht="20.25" customHeight="1" x14ac:dyDescent="0.3">
      <c r="B28" s="240"/>
      <c r="C28" s="206">
        <v>1</v>
      </c>
      <c r="D28" s="254"/>
      <c r="E28" s="254"/>
      <c r="F28" s="254"/>
      <c r="G28" s="254"/>
      <c r="H28" s="254"/>
      <c r="I28" s="254"/>
      <c r="J28" s="254"/>
      <c r="K28" s="254"/>
      <c r="L28" s="254"/>
      <c r="M28" s="254"/>
      <c r="N28" s="254"/>
      <c r="O28" s="254"/>
      <c r="P28" s="254"/>
      <c r="Q28" s="254"/>
      <c r="R28" s="254"/>
      <c r="S28" s="254"/>
      <c r="T28" s="254"/>
      <c r="U28" s="254"/>
      <c r="V28" s="255"/>
      <c r="W28" s="255"/>
      <c r="X28" s="255"/>
      <c r="Y28" s="255"/>
      <c r="Z28" s="255"/>
      <c r="AA28" s="255"/>
      <c r="AB28" s="255"/>
      <c r="AC28" s="255"/>
      <c r="AD28" s="255"/>
      <c r="AE28" s="255"/>
      <c r="AF28" s="255"/>
      <c r="AG28" s="255"/>
      <c r="AH28" s="255"/>
      <c r="AI28" s="255"/>
      <c r="AJ28" s="255"/>
      <c r="AK28" s="255"/>
      <c r="AL28" s="255"/>
      <c r="AM28" s="255"/>
      <c r="AN28" s="255"/>
      <c r="AO28" s="256"/>
      <c r="AP28" s="244"/>
      <c r="AQ28" s="235"/>
      <c r="AR28" s="235"/>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c r="CQ28" s="303"/>
      <c r="CR28" s="303"/>
      <c r="CS28" s="303"/>
      <c r="CT28" s="303"/>
      <c r="CU28" s="303"/>
      <c r="CV28" s="303"/>
      <c r="CW28" s="303"/>
    </row>
    <row r="29" spans="2:101" s="335" customFormat="1" ht="20.25" customHeight="1" x14ac:dyDescent="0.3">
      <c r="B29" s="240"/>
      <c r="C29" s="493" t="s">
        <v>193</v>
      </c>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244"/>
      <c r="AQ29" s="235"/>
      <c r="AR29" s="235"/>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c r="CQ29" s="303"/>
      <c r="CR29" s="303"/>
      <c r="CS29" s="303"/>
      <c r="CT29" s="303"/>
      <c r="CU29" s="303"/>
      <c r="CV29" s="303"/>
      <c r="CW29" s="303"/>
    </row>
    <row r="30" spans="2:101" s="335" customFormat="1" ht="20.25" customHeight="1" x14ac:dyDescent="0.3">
      <c r="B30" s="240"/>
      <c r="C30" s="493"/>
      <c r="D30" s="493"/>
      <c r="E30" s="493"/>
      <c r="F30" s="493"/>
      <c r="G30" s="493"/>
      <c r="H30" s="493"/>
      <c r="I30" s="493"/>
      <c r="J30" s="493"/>
      <c r="K30" s="493"/>
      <c r="L30" s="493"/>
      <c r="M30" s="493"/>
      <c r="N30" s="493"/>
      <c r="O30" s="493"/>
      <c r="P30" s="493"/>
      <c r="Q30" s="493"/>
      <c r="R30" s="493"/>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244"/>
      <c r="AQ30" s="235"/>
      <c r="AR30" s="235"/>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303"/>
      <c r="CT30" s="303"/>
      <c r="CU30" s="303"/>
      <c r="CV30" s="303"/>
      <c r="CW30" s="303"/>
    </row>
    <row r="31" spans="2:101" s="335" customFormat="1" ht="20.25" customHeight="1" x14ac:dyDescent="0.3">
      <c r="B31" s="240"/>
      <c r="C31" s="206"/>
      <c r="D31" s="258"/>
      <c r="E31" s="206" t="s">
        <v>38</v>
      </c>
      <c r="F31" s="206"/>
      <c r="G31" s="206"/>
      <c r="H31" s="206"/>
      <c r="I31" s="206"/>
      <c r="J31" s="206"/>
      <c r="K31" s="206"/>
      <c r="L31" s="206"/>
      <c r="M31" s="206"/>
      <c r="N31" s="208"/>
      <c r="O31" s="208"/>
      <c r="P31" s="208"/>
      <c r="Q31" s="208"/>
      <c r="R31" s="496">
        <v>0.125</v>
      </c>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244"/>
      <c r="AQ31" s="235"/>
      <c r="AR31" s="235"/>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c r="CQ31" s="303"/>
      <c r="CR31" s="303"/>
      <c r="CS31" s="303"/>
      <c r="CT31" s="303"/>
      <c r="CU31" s="303"/>
      <c r="CV31" s="303"/>
      <c r="CW31" s="303"/>
    </row>
    <row r="32" spans="2:101" s="335" customFormat="1" ht="20.25" customHeight="1" x14ac:dyDescent="0.3">
      <c r="B32" s="240"/>
      <c r="C32" s="206"/>
      <c r="D32" s="208"/>
      <c r="E32" s="260" t="s">
        <v>188</v>
      </c>
      <c r="F32" s="206"/>
      <c r="G32" s="206"/>
      <c r="H32" s="206"/>
      <c r="I32" s="206"/>
      <c r="J32" s="206"/>
      <c r="K32" s="206"/>
      <c r="L32" s="206"/>
      <c r="M32" s="206"/>
      <c r="N32" s="261"/>
      <c r="O32" s="261"/>
      <c r="P32" s="261"/>
      <c r="Q32" s="261"/>
      <c r="R32" s="497">
        <v>0.23055555555555554</v>
      </c>
      <c r="S32" s="497"/>
      <c r="T32" s="497"/>
      <c r="U32" s="497"/>
      <c r="V32" s="208"/>
      <c r="W32" s="206"/>
      <c r="X32" s="206"/>
      <c r="Y32" s="206"/>
      <c r="Z32" s="211"/>
      <c r="AA32" s="211"/>
      <c r="AB32" s="211"/>
      <c r="AC32" s="211"/>
      <c r="AD32" s="206"/>
      <c r="AE32" s="211"/>
      <c r="AF32" s="211"/>
      <c r="AG32" s="211"/>
      <c r="AH32" s="211"/>
      <c r="AI32" s="211"/>
      <c r="AJ32" s="211"/>
      <c r="AK32" s="211"/>
      <c r="AL32" s="211"/>
      <c r="AM32" s="211"/>
      <c r="AN32" s="211"/>
      <c r="AO32" s="211"/>
      <c r="AP32" s="244"/>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c r="CQ32" s="303"/>
      <c r="CR32" s="303"/>
      <c r="CS32" s="303"/>
      <c r="CT32" s="303"/>
      <c r="CU32" s="303"/>
      <c r="CV32" s="303"/>
      <c r="CW32" s="303"/>
    </row>
    <row r="33" spans="2:101" s="335" customFormat="1" ht="20.25" customHeight="1" x14ac:dyDescent="0.3">
      <c r="B33" s="240"/>
      <c r="C33" s="206"/>
      <c r="D33" s="208"/>
      <c r="E33" s="206" t="s">
        <v>189</v>
      </c>
      <c r="F33" s="206"/>
      <c r="G33" s="206"/>
      <c r="H33" s="206"/>
      <c r="I33" s="206"/>
      <c r="J33" s="206"/>
      <c r="K33" s="206"/>
      <c r="L33" s="206"/>
      <c r="M33" s="206"/>
      <c r="N33" s="262"/>
      <c r="O33" s="262"/>
      <c r="P33" s="262"/>
      <c r="Q33" s="262"/>
      <c r="R33" s="496">
        <v>0.35555555555555557</v>
      </c>
      <c r="S33" s="496"/>
      <c r="T33" s="496"/>
      <c r="U33" s="496"/>
      <c r="V33" s="212"/>
      <c r="W33" s="206"/>
      <c r="X33" s="206"/>
      <c r="Y33" s="206"/>
      <c r="Z33" s="213"/>
      <c r="AA33" s="213"/>
      <c r="AB33" s="213"/>
      <c r="AC33" s="213"/>
      <c r="AD33" s="206"/>
      <c r="AE33" s="214"/>
      <c r="AF33" s="214"/>
      <c r="AG33" s="214"/>
      <c r="AH33" s="214"/>
      <c r="AI33" s="214"/>
      <c r="AJ33" s="214"/>
      <c r="AK33" s="214"/>
      <c r="AL33" s="214"/>
      <c r="AM33" s="214"/>
      <c r="AN33" s="214"/>
      <c r="AO33" s="214"/>
      <c r="AP33" s="244"/>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c r="CQ33" s="303"/>
      <c r="CR33" s="303"/>
      <c r="CS33" s="303"/>
      <c r="CT33" s="303"/>
      <c r="CU33" s="303"/>
      <c r="CV33" s="303"/>
      <c r="CW33" s="303"/>
    </row>
    <row r="34" spans="2:101" s="335" customFormat="1" ht="20.25" customHeight="1" x14ac:dyDescent="0.3">
      <c r="B34" s="240"/>
      <c r="C34" s="206"/>
      <c r="D34" s="206"/>
      <c r="E34" s="206" t="s">
        <v>41</v>
      </c>
      <c r="F34" s="206"/>
      <c r="G34" s="206"/>
      <c r="H34" s="206"/>
      <c r="I34" s="206"/>
      <c r="J34" s="206"/>
      <c r="K34" s="206"/>
      <c r="L34" s="206"/>
      <c r="M34" s="206"/>
      <c r="N34" s="206"/>
      <c r="O34" s="206"/>
      <c r="P34" s="206"/>
      <c r="Q34" s="206"/>
      <c r="R34" s="492" t="s">
        <v>190</v>
      </c>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206"/>
      <c r="AP34" s="244"/>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c r="CQ34" s="303"/>
      <c r="CR34" s="303"/>
      <c r="CS34" s="303"/>
      <c r="CT34" s="303"/>
      <c r="CU34" s="303"/>
      <c r="CV34" s="303"/>
      <c r="CW34" s="303"/>
    </row>
    <row r="35" spans="2:101" s="335" customFormat="1" ht="20.25" customHeight="1" x14ac:dyDescent="0.3">
      <c r="B35" s="240"/>
      <c r="C35" s="206"/>
      <c r="D35" s="206"/>
      <c r="E35" s="206"/>
      <c r="F35" s="206"/>
      <c r="G35" s="206"/>
      <c r="H35" s="206"/>
      <c r="I35" s="206"/>
      <c r="J35" s="206"/>
      <c r="K35" s="206"/>
      <c r="L35" s="206"/>
      <c r="M35" s="206"/>
      <c r="N35" s="206"/>
      <c r="O35" s="206"/>
      <c r="P35" s="206"/>
      <c r="Q35" s="206"/>
      <c r="R35" s="492"/>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206"/>
      <c r="AP35" s="244"/>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c r="CQ35" s="303"/>
      <c r="CR35" s="303"/>
      <c r="CS35" s="303"/>
      <c r="CT35" s="303"/>
      <c r="CU35" s="303"/>
      <c r="CV35" s="303"/>
      <c r="CW35" s="303"/>
    </row>
    <row r="36" spans="2:101" s="335" customFormat="1" ht="20.25" customHeight="1" x14ac:dyDescent="0.3">
      <c r="B36" s="240"/>
      <c r="C36" s="206">
        <v>2</v>
      </c>
      <c r="D36" s="254"/>
      <c r="E36" s="254"/>
      <c r="F36" s="254"/>
      <c r="G36" s="254"/>
      <c r="H36" s="254"/>
      <c r="I36" s="254"/>
      <c r="J36" s="254"/>
      <c r="K36" s="254"/>
      <c r="L36" s="254"/>
      <c r="M36" s="254"/>
      <c r="N36" s="254"/>
      <c r="O36" s="254"/>
      <c r="P36" s="254"/>
      <c r="Q36" s="254"/>
      <c r="R36" s="254"/>
      <c r="S36" s="254"/>
      <c r="T36" s="254"/>
      <c r="U36" s="254"/>
      <c r="V36" s="255"/>
      <c r="W36" s="255"/>
      <c r="X36" s="255"/>
      <c r="Y36" s="255"/>
      <c r="Z36" s="255"/>
      <c r="AA36" s="255"/>
      <c r="AB36" s="255"/>
      <c r="AC36" s="255"/>
      <c r="AD36" s="255"/>
      <c r="AE36" s="255"/>
      <c r="AF36" s="255"/>
      <c r="AG36" s="255"/>
      <c r="AH36" s="255"/>
      <c r="AI36" s="255"/>
      <c r="AJ36" s="255"/>
      <c r="AK36" s="255"/>
      <c r="AL36" s="255"/>
      <c r="AM36" s="255"/>
      <c r="AN36" s="255"/>
      <c r="AO36" s="256"/>
      <c r="AP36" s="244"/>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c r="CQ36" s="303"/>
      <c r="CR36" s="303"/>
      <c r="CS36" s="303"/>
      <c r="CT36" s="303"/>
      <c r="CU36" s="303"/>
      <c r="CV36" s="303"/>
      <c r="CW36" s="303"/>
    </row>
    <row r="37" spans="2:101" s="335" customFormat="1" ht="20.25" customHeight="1" x14ac:dyDescent="0.3">
      <c r="B37" s="240"/>
      <c r="C37" s="493" t="s">
        <v>192</v>
      </c>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244"/>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c r="CQ37" s="303"/>
      <c r="CR37" s="303"/>
      <c r="CS37" s="303"/>
      <c r="CT37" s="303"/>
      <c r="CU37" s="303"/>
      <c r="CV37" s="303"/>
      <c r="CW37" s="303"/>
    </row>
    <row r="38" spans="2:101" s="335" customFormat="1" ht="20.25" customHeight="1" x14ac:dyDescent="0.3">
      <c r="B38" s="240"/>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244"/>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c r="CQ38" s="303"/>
      <c r="CR38" s="303"/>
      <c r="CS38" s="303"/>
      <c r="CT38" s="303"/>
      <c r="CU38" s="303"/>
      <c r="CV38" s="303"/>
      <c r="CW38" s="303"/>
    </row>
    <row r="39" spans="2:101" s="335" customFormat="1" ht="20.25" customHeight="1" x14ac:dyDescent="0.3">
      <c r="B39" s="240"/>
      <c r="C39" s="257"/>
      <c r="D39" s="257"/>
      <c r="E39" s="206" t="s">
        <v>38</v>
      </c>
      <c r="F39" s="206"/>
      <c r="G39" s="206"/>
      <c r="H39" s="206"/>
      <c r="I39" s="206"/>
      <c r="J39" s="206"/>
      <c r="K39" s="206"/>
      <c r="L39" s="206"/>
      <c r="M39" s="206"/>
      <c r="N39" s="208"/>
      <c r="O39" s="208"/>
      <c r="P39" s="208"/>
      <c r="Q39" s="208"/>
      <c r="R39" s="496">
        <v>0.125</v>
      </c>
      <c r="S39" s="496"/>
      <c r="T39" s="496"/>
      <c r="U39" s="496"/>
      <c r="V39" s="257"/>
      <c r="W39" s="257"/>
      <c r="X39" s="257"/>
      <c r="Y39" s="257"/>
      <c r="Z39" s="257"/>
      <c r="AA39" s="257"/>
      <c r="AB39" s="257"/>
      <c r="AC39" s="257"/>
      <c r="AD39" s="257"/>
      <c r="AE39" s="257"/>
      <c r="AF39" s="257"/>
      <c r="AG39" s="257"/>
      <c r="AH39" s="257"/>
      <c r="AI39" s="257"/>
      <c r="AJ39" s="257"/>
      <c r="AK39" s="257"/>
      <c r="AL39" s="257"/>
      <c r="AM39" s="257"/>
      <c r="AN39" s="257"/>
      <c r="AO39" s="257"/>
      <c r="AP39" s="244"/>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c r="CQ39" s="303"/>
      <c r="CR39" s="303"/>
      <c r="CS39" s="303"/>
      <c r="CT39" s="303"/>
      <c r="CU39" s="303"/>
      <c r="CV39" s="303"/>
      <c r="CW39" s="303"/>
    </row>
    <row r="40" spans="2:101" s="335" customFormat="1" ht="20.25" customHeight="1" x14ac:dyDescent="0.3">
      <c r="B40" s="240"/>
      <c r="C40" s="257"/>
      <c r="D40" s="257"/>
      <c r="E40" s="260" t="s">
        <v>188</v>
      </c>
      <c r="F40" s="206"/>
      <c r="G40" s="206"/>
      <c r="H40" s="206"/>
      <c r="I40" s="206"/>
      <c r="J40" s="206"/>
      <c r="K40" s="206"/>
      <c r="L40" s="206"/>
      <c r="M40" s="206"/>
      <c r="N40" s="261"/>
      <c r="O40" s="261"/>
      <c r="P40" s="261"/>
      <c r="Q40" s="261"/>
      <c r="R40" s="497">
        <v>0.15902777777777777</v>
      </c>
      <c r="S40" s="497"/>
      <c r="T40" s="497"/>
      <c r="U40" s="497"/>
      <c r="V40" s="257"/>
      <c r="W40" s="257"/>
      <c r="X40" s="257"/>
      <c r="Y40" s="257"/>
      <c r="Z40" s="257"/>
      <c r="AA40" s="257"/>
      <c r="AB40" s="257"/>
      <c r="AC40" s="257"/>
      <c r="AD40" s="257"/>
      <c r="AE40" s="257"/>
      <c r="AF40" s="257"/>
      <c r="AG40" s="257"/>
      <c r="AH40" s="257"/>
      <c r="AI40" s="257"/>
      <c r="AJ40" s="257"/>
      <c r="AK40" s="257"/>
      <c r="AL40" s="257"/>
      <c r="AM40" s="257"/>
      <c r="AN40" s="257"/>
      <c r="AO40" s="257"/>
      <c r="AP40" s="244"/>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c r="CQ40" s="303"/>
      <c r="CR40" s="303"/>
      <c r="CS40" s="303"/>
      <c r="CT40" s="303"/>
      <c r="CU40" s="303"/>
      <c r="CV40" s="303"/>
      <c r="CW40" s="303"/>
    </row>
    <row r="41" spans="2:101" s="335" customFormat="1" ht="20.25" customHeight="1" x14ac:dyDescent="0.3">
      <c r="B41" s="240"/>
      <c r="C41" s="257"/>
      <c r="D41" s="257"/>
      <c r="E41" s="206" t="s">
        <v>189</v>
      </c>
      <c r="F41" s="206"/>
      <c r="G41" s="206"/>
      <c r="H41" s="206"/>
      <c r="I41" s="206"/>
      <c r="J41" s="206"/>
      <c r="K41" s="206"/>
      <c r="L41" s="206"/>
      <c r="M41" s="206"/>
      <c r="N41" s="262"/>
      <c r="O41" s="262"/>
      <c r="P41" s="262"/>
      <c r="Q41" s="262"/>
      <c r="R41" s="496">
        <v>0.28402777777777777</v>
      </c>
      <c r="S41" s="496"/>
      <c r="T41" s="496"/>
      <c r="U41" s="496"/>
      <c r="V41" s="257"/>
      <c r="W41" s="257"/>
      <c r="X41" s="257"/>
      <c r="Y41" s="257"/>
      <c r="Z41" s="257"/>
      <c r="AA41" s="257"/>
      <c r="AB41" s="257"/>
      <c r="AC41" s="257"/>
      <c r="AD41" s="257"/>
      <c r="AE41" s="257"/>
      <c r="AF41" s="257"/>
      <c r="AG41" s="257"/>
      <c r="AH41" s="257"/>
      <c r="AI41" s="257"/>
      <c r="AJ41" s="257"/>
      <c r="AK41" s="257"/>
      <c r="AL41" s="257"/>
      <c r="AM41" s="257"/>
      <c r="AN41" s="257"/>
      <c r="AO41" s="257"/>
      <c r="AP41" s="244"/>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c r="CQ41" s="303"/>
      <c r="CR41" s="303"/>
      <c r="CS41" s="303"/>
      <c r="CT41" s="303"/>
      <c r="CU41" s="303"/>
      <c r="CV41" s="303"/>
      <c r="CW41" s="303"/>
    </row>
    <row r="42" spans="2:101" s="335" customFormat="1" ht="20.25" customHeight="1" x14ac:dyDescent="0.3">
      <c r="B42" s="240"/>
      <c r="C42" s="206"/>
      <c r="D42" s="258"/>
      <c r="E42" s="206" t="s">
        <v>41</v>
      </c>
      <c r="F42" s="206"/>
      <c r="G42" s="206"/>
      <c r="H42" s="206"/>
      <c r="I42" s="206"/>
      <c r="J42" s="206"/>
      <c r="K42" s="206"/>
      <c r="L42" s="206"/>
      <c r="M42" s="206"/>
      <c r="N42" s="206"/>
      <c r="O42" s="206"/>
      <c r="P42" s="206"/>
      <c r="Q42" s="206"/>
      <c r="R42" s="492" t="s">
        <v>191</v>
      </c>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208"/>
      <c r="AP42" s="244"/>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c r="CQ42" s="303"/>
      <c r="CR42" s="303"/>
      <c r="CS42" s="303"/>
      <c r="CT42" s="303"/>
      <c r="CU42" s="303"/>
      <c r="CV42" s="303"/>
      <c r="CW42" s="303"/>
    </row>
    <row r="43" spans="2:101" s="335" customFormat="1" ht="20.25" customHeight="1" x14ac:dyDescent="0.3">
      <c r="B43" s="240"/>
      <c r="C43" s="206"/>
      <c r="D43" s="258"/>
      <c r="E43" s="206"/>
      <c r="F43" s="206"/>
      <c r="G43" s="206"/>
      <c r="H43" s="206"/>
      <c r="I43" s="206"/>
      <c r="J43" s="206"/>
      <c r="K43" s="206"/>
      <c r="L43" s="206"/>
      <c r="M43" s="206"/>
      <c r="N43" s="206"/>
      <c r="O43" s="206"/>
      <c r="P43" s="206"/>
      <c r="Q43" s="206"/>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208"/>
      <c r="AP43" s="244"/>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c r="CQ43" s="303"/>
      <c r="CR43" s="303"/>
      <c r="CS43" s="303"/>
      <c r="CT43" s="303"/>
      <c r="CU43" s="303"/>
      <c r="CV43" s="303"/>
      <c r="CW43" s="303"/>
    </row>
    <row r="44" spans="2:101" s="335" customFormat="1" ht="20.25" customHeight="1" x14ac:dyDescent="0.3">
      <c r="B44" s="240"/>
      <c r="C44" s="206">
        <v>3</v>
      </c>
      <c r="D44" s="254"/>
      <c r="E44" s="254"/>
      <c r="F44" s="254"/>
      <c r="G44" s="254"/>
      <c r="H44" s="254"/>
      <c r="I44" s="254"/>
      <c r="J44" s="254"/>
      <c r="K44" s="254"/>
      <c r="L44" s="254"/>
      <c r="M44" s="254"/>
      <c r="N44" s="254"/>
      <c r="O44" s="254"/>
      <c r="P44" s="254"/>
      <c r="Q44" s="254"/>
      <c r="R44" s="254"/>
      <c r="S44" s="254"/>
      <c r="T44" s="254"/>
      <c r="U44" s="254"/>
      <c r="V44" s="255"/>
      <c r="W44" s="255"/>
      <c r="X44" s="255"/>
      <c r="Y44" s="255"/>
      <c r="Z44" s="255"/>
      <c r="AA44" s="255"/>
      <c r="AB44" s="255"/>
      <c r="AC44" s="255"/>
      <c r="AD44" s="255"/>
      <c r="AE44" s="255"/>
      <c r="AF44" s="255"/>
      <c r="AG44" s="255"/>
      <c r="AH44" s="255"/>
      <c r="AI44" s="255"/>
      <c r="AJ44" s="255"/>
      <c r="AK44" s="255"/>
      <c r="AL44" s="255"/>
      <c r="AM44" s="255"/>
      <c r="AN44" s="255"/>
      <c r="AO44" s="256"/>
      <c r="AP44" s="244"/>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c r="CQ44" s="303"/>
      <c r="CR44" s="303"/>
      <c r="CS44" s="303"/>
      <c r="CT44" s="303"/>
      <c r="CU44" s="303"/>
      <c r="CV44" s="303"/>
      <c r="CW44" s="303"/>
    </row>
    <row r="45" spans="2:101" s="335" customFormat="1" ht="20.25" customHeight="1" x14ac:dyDescent="0.3">
      <c r="B45" s="240"/>
      <c r="C45" s="493" t="s">
        <v>194</v>
      </c>
      <c r="D45" s="493"/>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244"/>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c r="CQ45" s="303"/>
      <c r="CR45" s="303"/>
      <c r="CS45" s="303"/>
      <c r="CT45" s="303"/>
      <c r="CU45" s="303"/>
      <c r="CV45" s="303"/>
      <c r="CW45" s="303"/>
    </row>
    <row r="46" spans="2:101" s="335" customFormat="1" ht="20.25" customHeight="1" x14ac:dyDescent="0.3">
      <c r="B46" s="240"/>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244"/>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c r="CQ46" s="303"/>
      <c r="CR46" s="303"/>
      <c r="CS46" s="303"/>
      <c r="CT46" s="303"/>
      <c r="CU46" s="303"/>
      <c r="CV46" s="303"/>
      <c r="CW46" s="303"/>
    </row>
    <row r="47" spans="2:101" s="335" customFormat="1" ht="20.25" customHeight="1" x14ac:dyDescent="0.3">
      <c r="B47" s="240"/>
      <c r="C47" s="206"/>
      <c r="D47" s="206"/>
      <c r="E47" s="206" t="s">
        <v>38</v>
      </c>
      <c r="F47" s="206"/>
      <c r="G47" s="206"/>
      <c r="H47" s="206"/>
      <c r="I47" s="206"/>
      <c r="J47" s="206"/>
      <c r="K47" s="206"/>
      <c r="L47" s="206"/>
      <c r="M47" s="206"/>
      <c r="N47" s="206"/>
      <c r="O47" s="206"/>
      <c r="P47" s="206"/>
      <c r="Q47" s="206"/>
      <c r="R47" s="496" t="s">
        <v>196</v>
      </c>
      <c r="S47" s="496"/>
      <c r="T47" s="496"/>
      <c r="U47" s="496"/>
      <c r="V47" s="496"/>
      <c r="W47" s="496"/>
      <c r="X47" s="496"/>
      <c r="Y47" s="206"/>
      <c r="Z47" s="206"/>
      <c r="AA47" s="206"/>
      <c r="AB47" s="206"/>
      <c r="AC47" s="206"/>
      <c r="AD47" s="206"/>
      <c r="AE47" s="206"/>
      <c r="AF47" s="206"/>
      <c r="AG47" s="206"/>
      <c r="AH47" s="206"/>
      <c r="AI47" s="206"/>
      <c r="AJ47" s="206"/>
      <c r="AK47" s="206"/>
      <c r="AL47" s="206"/>
      <c r="AM47" s="206"/>
      <c r="AN47" s="206"/>
      <c r="AO47" s="206"/>
      <c r="AP47" s="244"/>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c r="CQ47" s="303"/>
      <c r="CR47" s="303"/>
      <c r="CS47" s="303"/>
      <c r="CT47" s="303"/>
      <c r="CU47" s="303"/>
      <c r="CV47" s="303"/>
      <c r="CW47" s="303"/>
    </row>
    <row r="48" spans="2:101" s="335" customFormat="1" ht="20.25" customHeight="1" x14ac:dyDescent="0.3">
      <c r="B48" s="240"/>
      <c r="C48" s="206"/>
      <c r="D48" s="206"/>
      <c r="E48" s="206" t="s">
        <v>39</v>
      </c>
      <c r="F48" s="206"/>
      <c r="G48" s="206"/>
      <c r="H48" s="206"/>
      <c r="I48" s="206"/>
      <c r="J48" s="206"/>
      <c r="K48" s="206"/>
      <c r="L48" s="206"/>
      <c r="M48" s="206"/>
      <c r="N48" s="206"/>
      <c r="O48" s="206"/>
      <c r="P48" s="206"/>
      <c r="Q48" s="206"/>
      <c r="R48" s="496" t="s">
        <v>195</v>
      </c>
      <c r="S48" s="496"/>
      <c r="T48" s="496"/>
      <c r="U48" s="496"/>
      <c r="V48" s="496"/>
      <c r="W48" s="496"/>
      <c r="X48" s="496"/>
      <c r="Y48" s="256"/>
      <c r="Z48" s="256"/>
      <c r="AA48" s="256"/>
      <c r="AB48" s="256"/>
      <c r="AC48" s="256"/>
      <c r="AD48" s="256"/>
      <c r="AE48" s="256"/>
      <c r="AF48" s="256"/>
      <c r="AG48" s="256"/>
      <c r="AH48" s="256"/>
      <c r="AI48" s="256"/>
      <c r="AJ48" s="256"/>
      <c r="AK48" s="256"/>
      <c r="AL48" s="256"/>
      <c r="AM48" s="256"/>
      <c r="AN48" s="256"/>
      <c r="AO48" s="256"/>
      <c r="AP48" s="244"/>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c r="CQ48" s="303"/>
      <c r="CR48" s="303"/>
      <c r="CS48" s="303"/>
      <c r="CT48" s="303"/>
      <c r="CU48" s="303"/>
      <c r="CV48" s="303"/>
      <c r="CW48" s="303"/>
    </row>
    <row r="49" spans="1:155" ht="20.25" customHeight="1" x14ac:dyDescent="0.3">
      <c r="A49" s="335"/>
      <c r="B49" s="240"/>
      <c r="C49" s="206"/>
      <c r="D49" s="206"/>
      <c r="E49" s="206" t="s">
        <v>40</v>
      </c>
      <c r="F49" s="206"/>
      <c r="G49" s="206"/>
      <c r="H49" s="206"/>
      <c r="I49" s="206"/>
      <c r="J49" s="206"/>
      <c r="K49" s="206"/>
      <c r="L49" s="206"/>
      <c r="M49" s="206"/>
      <c r="N49" s="206"/>
      <c r="O49" s="206"/>
      <c r="P49" s="206"/>
      <c r="Q49" s="206"/>
      <c r="R49" s="496">
        <v>0.3125</v>
      </c>
      <c r="S49" s="496"/>
      <c r="T49" s="496"/>
      <c r="U49" s="496"/>
      <c r="V49" s="256"/>
      <c r="W49" s="256"/>
      <c r="X49" s="256"/>
      <c r="Y49" s="256"/>
      <c r="Z49" s="256"/>
      <c r="AA49" s="256"/>
      <c r="AB49" s="256"/>
      <c r="AC49" s="256"/>
      <c r="AD49" s="256"/>
      <c r="AE49" s="256"/>
      <c r="AF49" s="256"/>
      <c r="AG49" s="256"/>
      <c r="AH49" s="256"/>
      <c r="AI49" s="256"/>
      <c r="AJ49" s="256"/>
      <c r="AK49" s="256"/>
      <c r="AL49" s="256"/>
      <c r="AM49" s="256"/>
      <c r="AN49" s="256"/>
      <c r="AO49" s="256"/>
      <c r="AP49" s="244"/>
      <c r="AQ49" s="335"/>
      <c r="AR49" s="335"/>
      <c r="AS49" s="335"/>
      <c r="AT49" s="335"/>
      <c r="AU49" s="335"/>
      <c r="AV49" s="335"/>
      <c r="AW49" s="335"/>
      <c r="AX49" s="335"/>
      <c r="AY49" s="335"/>
      <c r="AZ49" s="335"/>
      <c r="BA49" s="335"/>
      <c r="BB49" s="335"/>
      <c r="BC49" s="335"/>
      <c r="BD49" s="335"/>
      <c r="BE49" s="335"/>
      <c r="BF49" s="335"/>
      <c r="BG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row>
    <row r="50" spans="1:155" ht="20.25" customHeight="1" x14ac:dyDescent="0.3">
      <c r="A50" s="335"/>
      <c r="B50" s="240"/>
      <c r="C50" s="206"/>
      <c r="D50" s="206"/>
      <c r="E50" s="260" t="s">
        <v>153</v>
      </c>
      <c r="F50" s="206"/>
      <c r="G50" s="206"/>
      <c r="H50" s="206"/>
      <c r="I50" s="206"/>
      <c r="J50" s="206"/>
      <c r="K50" s="206"/>
      <c r="L50" s="206"/>
      <c r="M50" s="206"/>
      <c r="N50" s="206"/>
      <c r="O50" s="206"/>
      <c r="P50" s="206"/>
      <c r="Q50" s="206"/>
      <c r="R50" s="497">
        <v>4.3055555555555562E-2</v>
      </c>
      <c r="S50" s="497"/>
      <c r="T50" s="497"/>
      <c r="U50" s="497"/>
      <c r="V50" s="256"/>
      <c r="W50" s="256"/>
      <c r="X50" s="256"/>
      <c r="Y50" s="256"/>
      <c r="Z50" s="256"/>
      <c r="AA50" s="256"/>
      <c r="AB50" s="256"/>
      <c r="AC50" s="256"/>
      <c r="AD50" s="256"/>
      <c r="AE50" s="256"/>
      <c r="AF50" s="256"/>
      <c r="AG50" s="256"/>
      <c r="AH50" s="256"/>
      <c r="AI50" s="256"/>
      <c r="AJ50" s="256"/>
      <c r="AK50" s="256"/>
      <c r="AL50" s="256"/>
      <c r="AM50" s="256"/>
      <c r="AN50" s="256"/>
      <c r="AO50" s="256"/>
      <c r="AP50" s="244"/>
      <c r="AQ50" s="335"/>
      <c r="AR50" s="335"/>
      <c r="AS50" s="335"/>
      <c r="AT50" s="335"/>
      <c r="AU50" s="335"/>
      <c r="AV50" s="335"/>
      <c r="AW50" s="335"/>
      <c r="AX50" s="335"/>
      <c r="AY50" s="335"/>
      <c r="AZ50" s="335"/>
      <c r="BA50" s="335"/>
      <c r="BB50" s="335"/>
      <c r="BC50" s="335"/>
      <c r="BD50" s="335"/>
      <c r="BE50" s="335"/>
      <c r="BF50" s="335"/>
      <c r="BG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row>
    <row r="51" spans="1:155" ht="20.25" customHeight="1" x14ac:dyDescent="0.3">
      <c r="A51" s="335"/>
      <c r="B51" s="240"/>
      <c r="C51" s="206"/>
      <c r="D51" s="206"/>
      <c r="E51" s="206" t="s">
        <v>158</v>
      </c>
      <c r="F51" s="206"/>
      <c r="G51" s="206"/>
      <c r="H51" s="206"/>
      <c r="I51" s="206"/>
      <c r="J51" s="206"/>
      <c r="K51" s="206"/>
      <c r="L51" s="206"/>
      <c r="M51" s="206"/>
      <c r="N51" s="206"/>
      <c r="O51" s="206"/>
      <c r="P51" s="206"/>
      <c r="Q51" s="206"/>
      <c r="R51" s="496">
        <v>0.35555555555555557</v>
      </c>
      <c r="S51" s="496"/>
      <c r="T51" s="496"/>
      <c r="U51" s="496"/>
      <c r="V51" s="256"/>
      <c r="W51" s="256"/>
      <c r="X51" s="256"/>
      <c r="Y51" s="256"/>
      <c r="Z51" s="256"/>
      <c r="AA51" s="256"/>
      <c r="AB51" s="256"/>
      <c r="AC51" s="256"/>
      <c r="AD51" s="256"/>
      <c r="AE51" s="256"/>
      <c r="AF51" s="256"/>
      <c r="AG51" s="256"/>
      <c r="AH51" s="256"/>
      <c r="AI51" s="256"/>
      <c r="AJ51" s="256"/>
      <c r="AK51" s="256"/>
      <c r="AL51" s="256"/>
      <c r="AM51" s="256"/>
      <c r="AN51" s="256"/>
      <c r="AO51" s="256"/>
      <c r="AP51" s="244"/>
      <c r="AQ51" s="335"/>
      <c r="AR51" s="335"/>
      <c r="AS51" s="335"/>
      <c r="AT51" s="335"/>
      <c r="AU51" s="335"/>
      <c r="AV51" s="335"/>
      <c r="AW51" s="335"/>
      <c r="AX51" s="335"/>
      <c r="AY51" s="335"/>
      <c r="AZ51" s="335"/>
      <c r="BA51" s="335"/>
      <c r="BB51" s="335"/>
      <c r="BC51" s="335"/>
      <c r="BD51" s="335"/>
      <c r="BE51" s="335"/>
      <c r="BF51" s="335"/>
      <c r="BG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row>
    <row r="52" spans="1:155" ht="20.25" customHeight="1" x14ac:dyDescent="0.3">
      <c r="A52" s="335"/>
      <c r="B52" s="240"/>
      <c r="C52" s="206"/>
      <c r="D52" s="206"/>
      <c r="E52" s="206" t="s">
        <v>41</v>
      </c>
      <c r="F52" s="206"/>
      <c r="G52" s="206"/>
      <c r="H52" s="206"/>
      <c r="I52" s="206"/>
      <c r="J52" s="206"/>
      <c r="K52" s="206"/>
      <c r="L52" s="206"/>
      <c r="M52" s="206"/>
      <c r="N52" s="206"/>
      <c r="O52" s="206"/>
      <c r="P52" s="206"/>
      <c r="Q52" s="206"/>
      <c r="R52" s="492" t="s">
        <v>190</v>
      </c>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256"/>
      <c r="AP52" s="244"/>
      <c r="AQ52" s="335"/>
      <c r="AR52" s="335"/>
      <c r="AS52" s="335"/>
      <c r="AT52" s="335"/>
      <c r="AU52" s="335"/>
      <c r="AV52" s="335"/>
      <c r="AW52" s="335"/>
      <c r="AX52" s="335"/>
      <c r="AY52" s="335"/>
      <c r="AZ52" s="335"/>
      <c r="BA52" s="335"/>
      <c r="BB52" s="335"/>
      <c r="BC52" s="335"/>
      <c r="BD52" s="335"/>
      <c r="BE52" s="335"/>
      <c r="BF52" s="335"/>
      <c r="BG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row>
    <row r="53" spans="1:155" ht="20.25" customHeight="1" x14ac:dyDescent="0.3">
      <c r="A53" s="335"/>
      <c r="B53" s="240"/>
      <c r="C53" s="206"/>
      <c r="D53" s="206"/>
      <c r="E53" s="206"/>
      <c r="F53" s="206"/>
      <c r="G53" s="206"/>
      <c r="H53" s="206"/>
      <c r="I53" s="206"/>
      <c r="J53" s="206"/>
      <c r="K53" s="206"/>
      <c r="L53" s="206"/>
      <c r="M53" s="206"/>
      <c r="N53" s="206"/>
      <c r="O53" s="206"/>
      <c r="P53" s="206"/>
      <c r="Q53" s="206"/>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256"/>
      <c r="AP53" s="244"/>
      <c r="AQ53" s="335"/>
      <c r="AR53" s="335"/>
      <c r="AS53" s="335"/>
      <c r="AT53" s="335"/>
      <c r="AU53" s="335"/>
      <c r="AV53" s="335"/>
      <c r="AW53" s="335"/>
      <c r="AX53" s="335"/>
      <c r="AY53" s="335"/>
      <c r="AZ53" s="335"/>
      <c r="BA53" s="335"/>
      <c r="BB53" s="335"/>
      <c r="BC53" s="335"/>
      <c r="BD53" s="335"/>
      <c r="BE53" s="335"/>
      <c r="BF53" s="335"/>
      <c r="BG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row>
    <row r="54" spans="1:155" ht="20.25" customHeight="1" x14ac:dyDescent="0.3">
      <c r="A54" s="335"/>
      <c r="B54" s="240"/>
      <c r="C54" s="206">
        <v>4</v>
      </c>
      <c r="D54" s="254"/>
      <c r="E54" s="254"/>
      <c r="F54" s="254"/>
      <c r="G54" s="254"/>
      <c r="H54" s="254"/>
      <c r="I54" s="254"/>
      <c r="J54" s="254"/>
      <c r="K54" s="254"/>
      <c r="L54" s="254"/>
      <c r="M54" s="254"/>
      <c r="N54" s="254"/>
      <c r="O54" s="254"/>
      <c r="P54" s="254"/>
      <c r="Q54" s="254"/>
      <c r="R54" s="254"/>
      <c r="S54" s="254"/>
      <c r="T54" s="254"/>
      <c r="U54" s="254"/>
      <c r="V54" s="255"/>
      <c r="W54" s="255"/>
      <c r="X54" s="255"/>
      <c r="Y54" s="255"/>
      <c r="Z54" s="255"/>
      <c r="AA54" s="255"/>
      <c r="AB54" s="255"/>
      <c r="AC54" s="255"/>
      <c r="AD54" s="255"/>
      <c r="AE54" s="255"/>
      <c r="AF54" s="255"/>
      <c r="AG54" s="255"/>
      <c r="AH54" s="255"/>
      <c r="AI54" s="255"/>
      <c r="AJ54" s="255"/>
      <c r="AK54" s="255"/>
      <c r="AL54" s="255"/>
      <c r="AM54" s="255"/>
      <c r="AN54" s="255"/>
      <c r="AO54" s="256"/>
      <c r="AP54" s="244"/>
      <c r="AQ54" s="335"/>
      <c r="AR54" s="335"/>
      <c r="AS54" s="335"/>
      <c r="AT54" s="335"/>
      <c r="AU54" s="335"/>
      <c r="AV54" s="335"/>
      <c r="AW54" s="335"/>
      <c r="AX54" s="335"/>
      <c r="AY54" s="335"/>
      <c r="AZ54" s="335"/>
      <c r="BA54" s="335"/>
      <c r="BB54" s="335"/>
      <c r="BC54" s="335"/>
      <c r="BD54" s="335"/>
      <c r="BE54" s="335"/>
      <c r="BF54" s="335"/>
      <c r="BG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row>
    <row r="55" spans="1:155" ht="20.25" customHeight="1" x14ac:dyDescent="0.3">
      <c r="A55" s="335"/>
      <c r="B55" s="240"/>
      <c r="C55" s="493" t="s">
        <v>197</v>
      </c>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244"/>
      <c r="AQ55" s="335"/>
      <c r="AR55" s="335"/>
      <c r="AS55" s="335"/>
      <c r="AT55" s="335"/>
      <c r="AU55" s="335"/>
      <c r="AV55" s="335"/>
      <c r="AW55" s="335"/>
      <c r="AX55" s="335"/>
      <c r="AY55" s="335"/>
      <c r="AZ55" s="335"/>
      <c r="BA55" s="335"/>
      <c r="BB55" s="335"/>
      <c r="BC55" s="335"/>
      <c r="BD55" s="335"/>
      <c r="BE55" s="335"/>
      <c r="BF55" s="335"/>
      <c r="BG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row>
    <row r="56" spans="1:155" ht="20.25" customHeight="1" x14ac:dyDescent="0.3">
      <c r="A56" s="335"/>
      <c r="B56" s="240"/>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244"/>
      <c r="AQ56" s="335"/>
      <c r="AR56" s="335"/>
      <c r="AS56" s="335"/>
      <c r="AT56" s="335"/>
      <c r="AU56" s="335"/>
      <c r="AV56" s="335"/>
      <c r="AW56" s="335"/>
      <c r="AX56" s="335"/>
      <c r="AY56" s="335"/>
      <c r="AZ56" s="335"/>
      <c r="BA56" s="335"/>
      <c r="BB56" s="335"/>
      <c r="BC56" s="335"/>
      <c r="BD56" s="335"/>
      <c r="BE56" s="335"/>
      <c r="BF56" s="335"/>
      <c r="BG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row>
    <row r="57" spans="1:155" ht="20.25" customHeight="1" x14ac:dyDescent="0.3">
      <c r="A57" s="335"/>
      <c r="B57" s="240"/>
      <c r="C57" s="206"/>
      <c r="D57" s="206"/>
      <c r="E57" s="206" t="s">
        <v>38</v>
      </c>
      <c r="F57" s="206"/>
      <c r="G57" s="206"/>
      <c r="H57" s="206"/>
      <c r="I57" s="206"/>
      <c r="J57" s="206"/>
      <c r="K57" s="206"/>
      <c r="L57" s="206"/>
      <c r="M57" s="206"/>
      <c r="N57" s="206"/>
      <c r="O57" s="206"/>
      <c r="P57" s="206"/>
      <c r="Q57" s="206"/>
      <c r="R57" s="496" t="s">
        <v>196</v>
      </c>
      <c r="S57" s="496"/>
      <c r="T57" s="496"/>
      <c r="U57" s="496"/>
      <c r="V57" s="496"/>
      <c r="W57" s="496"/>
      <c r="X57" s="496"/>
      <c r="Y57" s="206"/>
      <c r="Z57" s="206"/>
      <c r="AA57" s="206"/>
      <c r="AB57" s="206"/>
      <c r="AC57" s="206"/>
      <c r="AD57" s="206"/>
      <c r="AE57" s="206"/>
      <c r="AF57" s="206"/>
      <c r="AG57" s="206"/>
      <c r="AH57" s="206"/>
      <c r="AI57" s="206"/>
      <c r="AJ57" s="206"/>
      <c r="AK57" s="206"/>
      <c r="AL57" s="206"/>
      <c r="AM57" s="206"/>
      <c r="AN57" s="206"/>
      <c r="AO57" s="206"/>
      <c r="AP57" s="244"/>
      <c r="AQ57" s="335"/>
      <c r="AR57" s="335"/>
      <c r="AS57" s="335"/>
      <c r="AT57" s="335"/>
      <c r="AU57" s="335"/>
      <c r="AV57" s="335"/>
      <c r="AW57" s="335"/>
      <c r="AX57" s="335"/>
      <c r="AY57" s="335"/>
      <c r="AZ57" s="335"/>
      <c r="BA57" s="335"/>
      <c r="BB57" s="335"/>
      <c r="BC57" s="335"/>
      <c r="BD57" s="335"/>
      <c r="BE57" s="335"/>
      <c r="BF57" s="335"/>
      <c r="BG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row>
    <row r="58" spans="1:155" ht="20.25" customHeight="1" x14ac:dyDescent="0.3">
      <c r="A58" s="335"/>
      <c r="B58" s="240"/>
      <c r="C58" s="206"/>
      <c r="D58" s="206"/>
      <c r="E58" s="206" t="s">
        <v>39</v>
      </c>
      <c r="F58" s="206"/>
      <c r="G58" s="206"/>
      <c r="H58" s="206"/>
      <c r="I58" s="206"/>
      <c r="J58" s="206"/>
      <c r="K58" s="206"/>
      <c r="L58" s="206"/>
      <c r="M58" s="206"/>
      <c r="N58" s="206"/>
      <c r="O58" s="206"/>
      <c r="P58" s="206"/>
      <c r="Q58" s="206"/>
      <c r="R58" s="496" t="s">
        <v>198</v>
      </c>
      <c r="S58" s="496"/>
      <c r="T58" s="496"/>
      <c r="U58" s="496"/>
      <c r="V58" s="496"/>
      <c r="W58" s="496"/>
      <c r="X58" s="496"/>
      <c r="Y58" s="256"/>
      <c r="Z58" s="256"/>
      <c r="AA58" s="256"/>
      <c r="AB58" s="256"/>
      <c r="AC58" s="256"/>
      <c r="AD58" s="256"/>
      <c r="AE58" s="256"/>
      <c r="AF58" s="256"/>
      <c r="AG58" s="256"/>
      <c r="AH58" s="256"/>
      <c r="AI58" s="256"/>
      <c r="AJ58" s="256"/>
      <c r="AK58" s="256"/>
      <c r="AL58" s="256"/>
      <c r="AM58" s="256"/>
      <c r="AN58" s="256"/>
      <c r="AO58" s="256"/>
      <c r="AP58" s="244"/>
      <c r="AQ58" s="335"/>
      <c r="AR58" s="335"/>
      <c r="AS58" s="335"/>
      <c r="AT58" s="335"/>
      <c r="AU58" s="335"/>
      <c r="AV58" s="335"/>
      <c r="AW58" s="335"/>
      <c r="AX58" s="335"/>
      <c r="AY58" s="335"/>
      <c r="AZ58" s="335"/>
      <c r="BA58" s="335"/>
      <c r="BB58" s="335"/>
      <c r="BC58" s="335"/>
      <c r="BD58" s="335"/>
      <c r="BE58" s="335"/>
      <c r="BF58" s="335"/>
      <c r="BG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row>
    <row r="59" spans="1:155" ht="20.25" customHeight="1" x14ac:dyDescent="0.3">
      <c r="A59" s="335"/>
      <c r="B59" s="240"/>
      <c r="C59" s="206"/>
      <c r="D59" s="206"/>
      <c r="E59" s="206" t="s">
        <v>40</v>
      </c>
      <c r="F59" s="206"/>
      <c r="G59" s="206"/>
      <c r="H59" s="206"/>
      <c r="I59" s="206"/>
      <c r="J59" s="206"/>
      <c r="K59" s="206"/>
      <c r="L59" s="206"/>
      <c r="M59" s="206"/>
      <c r="N59" s="206"/>
      <c r="O59" s="206"/>
      <c r="P59" s="206"/>
      <c r="Q59" s="206"/>
      <c r="R59" s="496">
        <v>0.29166666666666669</v>
      </c>
      <c r="S59" s="496"/>
      <c r="T59" s="496"/>
      <c r="U59" s="496"/>
      <c r="V59" s="256"/>
      <c r="W59" s="256"/>
      <c r="X59" s="256"/>
      <c r="Y59" s="256"/>
      <c r="Z59" s="256"/>
      <c r="AA59" s="256"/>
      <c r="AB59" s="256"/>
      <c r="AC59" s="256"/>
      <c r="AD59" s="256"/>
      <c r="AE59" s="256"/>
      <c r="AF59" s="256"/>
      <c r="AG59" s="256"/>
      <c r="AH59" s="256"/>
      <c r="AI59" s="256"/>
      <c r="AJ59" s="256"/>
      <c r="AK59" s="256"/>
      <c r="AL59" s="256"/>
      <c r="AM59" s="256"/>
      <c r="AN59" s="256"/>
      <c r="AO59" s="256"/>
      <c r="AP59" s="244"/>
      <c r="AQ59" s="335"/>
      <c r="AR59" s="335"/>
      <c r="AS59" s="335"/>
      <c r="AT59" s="335"/>
      <c r="AU59" s="335"/>
      <c r="AV59" s="335"/>
      <c r="AW59" s="335"/>
      <c r="AX59" s="335"/>
      <c r="AY59" s="335"/>
      <c r="AZ59" s="335"/>
      <c r="BA59" s="335"/>
      <c r="BB59" s="335"/>
      <c r="BC59" s="335"/>
      <c r="BD59" s="335"/>
      <c r="BE59" s="335"/>
      <c r="BF59" s="335"/>
      <c r="BG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row>
    <row r="60" spans="1:155" ht="20.25" customHeight="1" x14ac:dyDescent="0.3">
      <c r="A60" s="335"/>
      <c r="B60" s="240"/>
      <c r="C60" s="206"/>
      <c r="D60" s="206"/>
      <c r="E60" s="260" t="s">
        <v>153</v>
      </c>
      <c r="F60" s="206"/>
      <c r="G60" s="206"/>
      <c r="H60" s="206"/>
      <c r="I60" s="206"/>
      <c r="J60" s="206"/>
      <c r="K60" s="206"/>
      <c r="L60" s="206"/>
      <c r="M60" s="206"/>
      <c r="N60" s="206"/>
      <c r="O60" s="206"/>
      <c r="P60" s="206"/>
      <c r="Q60" s="206"/>
      <c r="R60" s="497">
        <v>0</v>
      </c>
      <c r="S60" s="497"/>
      <c r="T60" s="497"/>
      <c r="U60" s="497"/>
      <c r="V60" s="256"/>
      <c r="W60" s="256"/>
      <c r="X60" s="256"/>
      <c r="Y60" s="256"/>
      <c r="Z60" s="256"/>
      <c r="AA60" s="256"/>
      <c r="AB60" s="256"/>
      <c r="AC60" s="256"/>
      <c r="AD60" s="256"/>
      <c r="AE60" s="256"/>
      <c r="AF60" s="256"/>
      <c r="AG60" s="256"/>
      <c r="AH60" s="256"/>
      <c r="AI60" s="256"/>
      <c r="AJ60" s="256"/>
      <c r="AK60" s="256"/>
      <c r="AL60" s="256"/>
      <c r="AM60" s="256"/>
      <c r="AN60" s="256"/>
      <c r="AO60" s="256"/>
      <c r="AP60" s="244"/>
      <c r="AQ60" s="335"/>
      <c r="AR60" s="335"/>
      <c r="AS60" s="335"/>
      <c r="AT60" s="335"/>
      <c r="AU60" s="335"/>
      <c r="AV60" s="335"/>
      <c r="AW60" s="335"/>
      <c r="AX60" s="335"/>
      <c r="AY60" s="335"/>
      <c r="AZ60" s="335"/>
      <c r="BA60" s="335"/>
      <c r="BB60" s="335"/>
      <c r="BC60" s="335"/>
      <c r="BD60" s="335"/>
      <c r="BE60" s="335"/>
      <c r="BF60" s="335"/>
      <c r="BG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row>
    <row r="61" spans="1:155" ht="20.25" customHeight="1" x14ac:dyDescent="0.3">
      <c r="A61" s="335"/>
      <c r="B61" s="240"/>
      <c r="C61" s="206"/>
      <c r="D61" s="206"/>
      <c r="E61" s="206" t="s">
        <v>158</v>
      </c>
      <c r="F61" s="206"/>
      <c r="G61" s="206"/>
      <c r="H61" s="206"/>
      <c r="I61" s="206"/>
      <c r="J61" s="206"/>
      <c r="K61" s="206"/>
      <c r="L61" s="206"/>
      <c r="M61" s="206"/>
      <c r="N61" s="206"/>
      <c r="O61" s="206"/>
      <c r="P61" s="206"/>
      <c r="Q61" s="206"/>
      <c r="R61" s="496">
        <v>0.29166666666666669</v>
      </c>
      <c r="S61" s="496"/>
      <c r="T61" s="496"/>
      <c r="U61" s="496"/>
      <c r="V61" s="256"/>
      <c r="W61" s="256"/>
      <c r="X61" s="256"/>
      <c r="Y61" s="256"/>
      <c r="Z61" s="256"/>
      <c r="AA61" s="256"/>
      <c r="AB61" s="256"/>
      <c r="AC61" s="256"/>
      <c r="AD61" s="256"/>
      <c r="AE61" s="256"/>
      <c r="AF61" s="256"/>
      <c r="AG61" s="256"/>
      <c r="AH61" s="256"/>
      <c r="AI61" s="256"/>
      <c r="AJ61" s="256"/>
      <c r="AK61" s="256"/>
      <c r="AL61" s="256"/>
      <c r="AM61" s="256"/>
      <c r="AN61" s="256"/>
      <c r="AO61" s="256"/>
      <c r="AP61" s="244"/>
      <c r="AQ61" s="335"/>
      <c r="AR61" s="335"/>
      <c r="AS61" s="335"/>
      <c r="AT61" s="335"/>
      <c r="AU61" s="335"/>
      <c r="AV61" s="335"/>
      <c r="AW61" s="335"/>
      <c r="AX61" s="335"/>
      <c r="AY61" s="335"/>
      <c r="AZ61" s="335"/>
      <c r="BA61" s="335"/>
      <c r="BB61" s="335"/>
      <c r="BC61" s="335"/>
      <c r="BD61" s="335"/>
      <c r="BE61" s="335"/>
      <c r="BF61" s="335"/>
      <c r="BG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row>
    <row r="62" spans="1:155" ht="20.25" customHeight="1" x14ac:dyDescent="0.3">
      <c r="A62" s="335"/>
      <c r="B62" s="342"/>
      <c r="C62" s="206"/>
      <c r="D62" s="206"/>
      <c r="E62" s="206" t="s">
        <v>41</v>
      </c>
      <c r="F62" s="206"/>
      <c r="G62" s="206"/>
      <c r="H62" s="206"/>
      <c r="I62" s="206"/>
      <c r="J62" s="206"/>
      <c r="K62" s="206"/>
      <c r="L62" s="206"/>
      <c r="M62" s="206"/>
      <c r="N62" s="206"/>
      <c r="O62" s="206"/>
      <c r="P62" s="206"/>
      <c r="Q62" s="206"/>
      <c r="R62" s="492" t="s">
        <v>199</v>
      </c>
      <c r="S62" s="492"/>
      <c r="T62" s="492"/>
      <c r="U62" s="492"/>
      <c r="V62" s="492"/>
      <c r="W62" s="492"/>
      <c r="X62" s="492"/>
      <c r="Y62" s="492"/>
      <c r="Z62" s="492"/>
      <c r="AA62" s="492"/>
      <c r="AB62" s="492"/>
      <c r="AC62" s="492"/>
      <c r="AD62" s="492"/>
      <c r="AE62" s="492"/>
      <c r="AF62" s="492"/>
      <c r="AG62" s="492"/>
      <c r="AH62" s="492"/>
      <c r="AI62" s="492"/>
      <c r="AJ62" s="492"/>
      <c r="AK62" s="492"/>
      <c r="AL62" s="492"/>
      <c r="AM62" s="492"/>
      <c r="AN62" s="492"/>
      <c r="AO62" s="256"/>
      <c r="AP62" s="343"/>
      <c r="AQ62" s="335"/>
      <c r="AR62" s="335"/>
      <c r="AS62" s="335"/>
      <c r="AT62" s="335"/>
      <c r="AU62" s="335"/>
      <c r="AV62" s="335"/>
      <c r="AW62" s="335"/>
      <c r="AX62" s="335"/>
      <c r="AY62" s="335"/>
      <c r="AZ62" s="335"/>
      <c r="BA62" s="335"/>
      <c r="BB62" s="335"/>
      <c r="BC62" s="335"/>
      <c r="BD62" s="335"/>
      <c r="BE62" s="335"/>
      <c r="BF62" s="335"/>
      <c r="BG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row>
    <row r="63" spans="1:155" ht="20.25" customHeight="1" x14ac:dyDescent="0.3">
      <c r="A63" s="335"/>
      <c r="B63" s="342"/>
      <c r="C63" s="206"/>
      <c r="D63" s="206"/>
      <c r="E63" s="206"/>
      <c r="F63" s="206"/>
      <c r="G63" s="206"/>
      <c r="H63" s="206"/>
      <c r="I63" s="206"/>
      <c r="J63" s="206"/>
      <c r="K63" s="206"/>
      <c r="L63" s="206"/>
      <c r="M63" s="206"/>
      <c r="N63" s="206"/>
      <c r="O63" s="206"/>
      <c r="P63" s="206"/>
      <c r="Q63" s="206"/>
      <c r="R63" s="492"/>
      <c r="S63" s="492"/>
      <c r="T63" s="492"/>
      <c r="U63" s="492"/>
      <c r="V63" s="492"/>
      <c r="W63" s="492"/>
      <c r="X63" s="492"/>
      <c r="Y63" s="492"/>
      <c r="Z63" s="492"/>
      <c r="AA63" s="492"/>
      <c r="AB63" s="492"/>
      <c r="AC63" s="492"/>
      <c r="AD63" s="492"/>
      <c r="AE63" s="492"/>
      <c r="AF63" s="492"/>
      <c r="AG63" s="492"/>
      <c r="AH63" s="492"/>
      <c r="AI63" s="492"/>
      <c r="AJ63" s="492"/>
      <c r="AK63" s="492"/>
      <c r="AL63" s="492"/>
      <c r="AM63" s="492"/>
      <c r="AN63" s="492"/>
      <c r="AO63" s="256"/>
      <c r="AP63" s="343"/>
      <c r="AQ63" s="335"/>
      <c r="AR63" s="335"/>
      <c r="AS63" s="335"/>
      <c r="AT63" s="335"/>
      <c r="AU63" s="335"/>
      <c r="AV63" s="335"/>
      <c r="AW63" s="335"/>
      <c r="AX63" s="335"/>
      <c r="AY63" s="335"/>
      <c r="AZ63" s="335"/>
      <c r="BA63" s="335"/>
      <c r="BB63" s="335"/>
      <c r="BC63" s="335"/>
      <c r="BD63" s="335"/>
      <c r="BE63" s="335"/>
      <c r="BF63" s="335"/>
      <c r="BG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row>
    <row r="64" spans="1:155" s="235" customFormat="1" ht="20.25" customHeight="1" x14ac:dyDescent="0.3">
      <c r="A64" s="335"/>
      <c r="B64" s="240"/>
      <c r="C64" s="206">
        <v>5</v>
      </c>
      <c r="D64" s="254"/>
      <c r="E64" s="254"/>
      <c r="F64" s="254"/>
      <c r="G64" s="254"/>
      <c r="H64" s="254"/>
      <c r="I64" s="254"/>
      <c r="J64" s="254"/>
      <c r="K64" s="254"/>
      <c r="L64" s="254"/>
      <c r="M64" s="254"/>
      <c r="N64" s="254"/>
      <c r="O64" s="254"/>
      <c r="P64" s="254"/>
      <c r="Q64" s="254"/>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24"/>
      <c r="AP64" s="244"/>
      <c r="AQ64" s="335"/>
      <c r="AR64" s="335"/>
      <c r="AS64" s="335"/>
      <c r="AT64" s="335"/>
      <c r="AU64" s="335"/>
      <c r="AV64" s="335"/>
      <c r="AW64" s="335"/>
      <c r="AX64" s="335"/>
      <c r="AY64" s="335"/>
      <c r="AZ64" s="335"/>
      <c r="BA64" s="335"/>
      <c r="BB64" s="335"/>
      <c r="BC64" s="335"/>
      <c r="BD64" s="335"/>
      <c r="BE64" s="335"/>
      <c r="BF64" s="335"/>
      <c r="BG64" s="335"/>
      <c r="BH64" s="303"/>
      <c r="BI64" s="303"/>
      <c r="BJ64" s="303"/>
      <c r="BK64" s="303"/>
      <c r="BL64" s="303"/>
      <c r="BM64" s="303"/>
      <c r="BN64" s="303"/>
      <c r="BO64" s="303"/>
      <c r="BP64" s="303"/>
      <c r="BQ64" s="303"/>
      <c r="BR64" s="303"/>
      <c r="BS64" s="303"/>
      <c r="BT64" s="303"/>
      <c r="BU64" s="303"/>
      <c r="BV64" s="303"/>
      <c r="BW64" s="303"/>
      <c r="BX64" s="303"/>
      <c r="BY64" s="303"/>
      <c r="BZ64" s="303"/>
    </row>
    <row r="65" spans="1:155" s="235" customFormat="1" ht="20.25" customHeight="1" x14ac:dyDescent="0.3">
      <c r="A65" s="335"/>
      <c r="B65" s="240"/>
      <c r="C65" s="493" t="s">
        <v>302</v>
      </c>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244"/>
      <c r="AQ65" s="335"/>
      <c r="AR65" s="335"/>
      <c r="AS65" s="335"/>
      <c r="AT65" s="335"/>
      <c r="AU65" s="335"/>
      <c r="AV65" s="335"/>
      <c r="AW65" s="335"/>
      <c r="AX65" s="335"/>
      <c r="AY65" s="335"/>
      <c r="AZ65" s="335"/>
      <c r="BA65" s="335"/>
      <c r="BB65" s="335"/>
      <c r="BC65" s="335"/>
      <c r="BD65" s="335"/>
      <c r="BE65" s="335"/>
      <c r="BF65" s="335"/>
      <c r="BG65" s="335"/>
      <c r="BH65" s="303"/>
      <c r="BI65" s="303"/>
      <c r="BJ65" s="303"/>
      <c r="BK65" s="303"/>
      <c r="BL65" s="303"/>
      <c r="BM65" s="303"/>
      <c r="BN65" s="303"/>
      <c r="BO65" s="303"/>
      <c r="BP65" s="303"/>
      <c r="BQ65" s="303"/>
      <c r="BR65" s="303"/>
      <c r="BS65" s="303"/>
      <c r="BT65" s="303"/>
      <c r="BU65" s="303"/>
      <c r="BV65" s="303"/>
      <c r="BW65" s="303"/>
      <c r="BX65" s="303"/>
      <c r="BY65" s="303"/>
      <c r="BZ65" s="303"/>
    </row>
    <row r="66" spans="1:155" s="235" customFormat="1" ht="20.25" customHeight="1" x14ac:dyDescent="0.3">
      <c r="A66" s="335"/>
      <c r="B66" s="240"/>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244"/>
      <c r="AQ66" s="335"/>
      <c r="AR66" s="335"/>
      <c r="AS66" s="335"/>
      <c r="AT66" s="335"/>
      <c r="AU66" s="335"/>
      <c r="AV66" s="335"/>
      <c r="AW66" s="335"/>
      <c r="AX66" s="335"/>
      <c r="AY66" s="335"/>
      <c r="AZ66" s="335"/>
      <c r="BA66" s="335"/>
      <c r="BB66" s="335"/>
      <c r="BC66" s="335"/>
      <c r="BD66" s="335"/>
      <c r="BE66" s="335"/>
      <c r="BF66" s="335"/>
      <c r="BG66" s="335"/>
      <c r="BH66" s="303"/>
      <c r="BI66" s="303"/>
      <c r="BJ66" s="303"/>
      <c r="BK66" s="303"/>
      <c r="BL66" s="303"/>
      <c r="BM66" s="303"/>
      <c r="BN66" s="303"/>
      <c r="BO66" s="303"/>
      <c r="BP66" s="303"/>
      <c r="BQ66" s="303"/>
      <c r="BR66" s="303"/>
      <c r="BS66" s="303"/>
      <c r="BT66" s="303"/>
      <c r="BU66" s="303"/>
      <c r="BV66" s="303"/>
      <c r="BW66" s="303"/>
      <c r="BX66" s="303"/>
      <c r="BY66" s="303"/>
      <c r="BZ66" s="303"/>
    </row>
    <row r="67" spans="1:155" s="235" customFormat="1" ht="20.25" customHeight="1" x14ac:dyDescent="0.3">
      <c r="A67" s="335"/>
      <c r="B67" s="240"/>
      <c r="C67" s="206"/>
      <c r="D67" s="224"/>
      <c r="E67" s="260" t="s">
        <v>153</v>
      </c>
      <c r="F67" s="206"/>
      <c r="G67" s="206"/>
      <c r="H67" s="206"/>
      <c r="I67" s="206"/>
      <c r="J67" s="206"/>
      <c r="K67" s="206"/>
      <c r="L67" s="206"/>
      <c r="M67" s="206"/>
      <c r="N67" s="208"/>
      <c r="O67" s="208"/>
      <c r="P67" s="208"/>
      <c r="Q67" s="208"/>
      <c r="R67" s="492" t="s">
        <v>323</v>
      </c>
      <c r="S67" s="492"/>
      <c r="T67" s="492"/>
      <c r="U67" s="492"/>
      <c r="V67" s="492"/>
      <c r="W67" s="492"/>
      <c r="X67" s="492"/>
      <c r="Y67" s="492"/>
      <c r="Z67" s="492"/>
      <c r="AA67" s="492"/>
      <c r="AB67" s="492"/>
      <c r="AC67" s="492"/>
      <c r="AD67" s="492"/>
      <c r="AE67" s="492"/>
      <c r="AF67" s="492"/>
      <c r="AG67" s="492"/>
      <c r="AH67" s="492"/>
      <c r="AI67" s="492"/>
      <c r="AJ67" s="492"/>
      <c r="AK67" s="492"/>
      <c r="AL67" s="492"/>
      <c r="AM67" s="492"/>
      <c r="AN67" s="492"/>
      <c r="AO67" s="224"/>
      <c r="AP67" s="244"/>
      <c r="AQ67" s="335"/>
      <c r="AR67" s="335"/>
      <c r="AS67" s="335"/>
      <c r="AT67" s="335"/>
      <c r="AU67" s="335"/>
      <c r="AV67" s="335"/>
      <c r="AW67" s="335"/>
      <c r="AX67" s="335"/>
      <c r="AY67" s="335"/>
      <c r="AZ67" s="335"/>
      <c r="BA67" s="335"/>
      <c r="BB67" s="335"/>
      <c r="BC67" s="335"/>
      <c r="BD67" s="335"/>
      <c r="BE67" s="335"/>
      <c r="BF67" s="335"/>
      <c r="BG67" s="335"/>
      <c r="BH67" s="303"/>
      <c r="BI67" s="303"/>
      <c r="BJ67" s="303"/>
      <c r="BK67" s="303"/>
      <c r="BL67" s="303"/>
      <c r="BM67" s="303"/>
      <c r="BN67" s="303"/>
      <c r="BO67" s="303"/>
      <c r="BP67" s="303"/>
      <c r="BQ67" s="303"/>
      <c r="BR67" s="303"/>
      <c r="BS67" s="303"/>
      <c r="BT67" s="303"/>
      <c r="BU67" s="303"/>
      <c r="BV67" s="303"/>
      <c r="BW67" s="303"/>
      <c r="BX67" s="303"/>
      <c r="BY67" s="303"/>
      <c r="BZ67" s="303"/>
    </row>
    <row r="68" spans="1:155" s="235" customFormat="1" ht="20.25" customHeight="1" x14ac:dyDescent="0.3">
      <c r="A68" s="335"/>
      <c r="B68" s="240"/>
      <c r="C68" s="206"/>
      <c r="D68" s="206"/>
      <c r="E68" s="206"/>
      <c r="F68" s="206"/>
      <c r="G68" s="206"/>
      <c r="H68" s="206"/>
      <c r="I68" s="206"/>
      <c r="J68" s="206"/>
      <c r="K68" s="206"/>
      <c r="L68" s="206"/>
      <c r="M68" s="206"/>
      <c r="N68" s="206"/>
      <c r="O68" s="206"/>
      <c r="P68" s="206"/>
      <c r="Q68" s="206"/>
      <c r="R68" s="492"/>
      <c r="S68" s="492"/>
      <c r="T68" s="492"/>
      <c r="U68" s="492"/>
      <c r="V68" s="492"/>
      <c r="W68" s="492"/>
      <c r="X68" s="492"/>
      <c r="Y68" s="492"/>
      <c r="Z68" s="492"/>
      <c r="AA68" s="492"/>
      <c r="AB68" s="492"/>
      <c r="AC68" s="492"/>
      <c r="AD68" s="492"/>
      <c r="AE68" s="492"/>
      <c r="AF68" s="492"/>
      <c r="AG68" s="492"/>
      <c r="AH68" s="492"/>
      <c r="AI68" s="492"/>
      <c r="AJ68" s="492"/>
      <c r="AK68" s="492"/>
      <c r="AL68" s="492"/>
      <c r="AM68" s="492"/>
      <c r="AN68" s="492"/>
      <c r="AO68" s="224"/>
      <c r="AP68" s="244"/>
      <c r="AQ68" s="335"/>
      <c r="AR68" s="335"/>
      <c r="AS68" s="335"/>
      <c r="AT68" s="335"/>
      <c r="AU68" s="335"/>
      <c r="AV68" s="335"/>
      <c r="AW68" s="335"/>
      <c r="AX68" s="335"/>
      <c r="AY68" s="335"/>
      <c r="AZ68" s="335"/>
      <c r="BA68" s="335"/>
      <c r="BB68" s="335"/>
      <c r="BC68" s="335"/>
      <c r="BD68" s="335"/>
      <c r="BE68" s="335"/>
      <c r="BF68" s="335"/>
      <c r="BG68" s="335"/>
      <c r="BH68" s="303"/>
      <c r="BI68" s="303"/>
      <c r="BJ68" s="303"/>
      <c r="BK68" s="303"/>
      <c r="BL68" s="303"/>
      <c r="BM68" s="303"/>
      <c r="BN68" s="303"/>
      <c r="BO68" s="303"/>
      <c r="BP68" s="303"/>
      <c r="BQ68" s="303"/>
      <c r="BR68" s="303"/>
      <c r="BS68" s="303"/>
      <c r="BT68" s="303"/>
      <c r="BU68" s="303"/>
      <c r="BV68" s="303"/>
      <c r="BW68" s="303"/>
      <c r="BX68" s="303"/>
      <c r="BY68" s="303"/>
      <c r="BZ68" s="303"/>
    </row>
    <row r="69" spans="1:155" s="235" customFormat="1" ht="20.25" customHeight="1" x14ac:dyDescent="0.3">
      <c r="A69" s="335"/>
      <c r="B69" s="240"/>
      <c r="C69" s="206"/>
      <c r="D69" s="206"/>
      <c r="E69" s="206"/>
      <c r="F69" s="206"/>
      <c r="G69" s="206"/>
      <c r="H69" s="206"/>
      <c r="I69" s="206"/>
      <c r="J69" s="206"/>
      <c r="K69" s="206"/>
      <c r="L69" s="206"/>
      <c r="M69" s="206"/>
      <c r="N69" s="206"/>
      <c r="O69" s="206"/>
      <c r="P69" s="206"/>
      <c r="Q69" s="206"/>
      <c r="R69" s="492"/>
      <c r="S69" s="492"/>
      <c r="T69" s="492"/>
      <c r="U69" s="492"/>
      <c r="V69" s="492"/>
      <c r="W69" s="492"/>
      <c r="X69" s="492"/>
      <c r="Y69" s="492"/>
      <c r="Z69" s="492"/>
      <c r="AA69" s="492"/>
      <c r="AB69" s="492"/>
      <c r="AC69" s="492"/>
      <c r="AD69" s="492"/>
      <c r="AE69" s="492"/>
      <c r="AF69" s="492"/>
      <c r="AG69" s="492"/>
      <c r="AH69" s="492"/>
      <c r="AI69" s="492"/>
      <c r="AJ69" s="492"/>
      <c r="AK69" s="492"/>
      <c r="AL69" s="492"/>
      <c r="AM69" s="492"/>
      <c r="AN69" s="492"/>
      <c r="AO69" s="224"/>
      <c r="AP69" s="244"/>
      <c r="AQ69" s="335"/>
      <c r="AR69" s="335"/>
      <c r="AS69" s="335"/>
      <c r="AT69" s="335"/>
      <c r="AU69" s="335"/>
      <c r="AV69" s="335"/>
      <c r="AW69" s="335"/>
      <c r="AX69" s="335"/>
      <c r="AY69" s="335"/>
      <c r="AZ69" s="335"/>
      <c r="BA69" s="335"/>
      <c r="BB69" s="335"/>
      <c r="BC69" s="335"/>
      <c r="BD69" s="335"/>
      <c r="BE69" s="335"/>
      <c r="BF69" s="335"/>
      <c r="BG69" s="335"/>
      <c r="BH69" s="303"/>
      <c r="BI69" s="303"/>
      <c r="BJ69" s="303"/>
      <c r="BK69" s="303"/>
      <c r="BL69" s="303"/>
      <c r="BM69" s="303"/>
      <c r="BN69" s="303"/>
      <c r="BO69" s="303"/>
      <c r="BP69" s="303"/>
      <c r="BQ69" s="303"/>
      <c r="BR69" s="303"/>
      <c r="BS69" s="303"/>
      <c r="BT69" s="303"/>
      <c r="BU69" s="303"/>
      <c r="BV69" s="303"/>
      <c r="BW69" s="303"/>
      <c r="BX69" s="303"/>
      <c r="BY69" s="303"/>
      <c r="BZ69" s="303"/>
    </row>
    <row r="70" spans="1:155" s="235" customFormat="1" ht="20.25" customHeight="1" x14ac:dyDescent="0.3">
      <c r="A70" s="335"/>
      <c r="B70" s="240"/>
      <c r="C70" s="206"/>
      <c r="D70" s="206"/>
      <c r="E70" s="206"/>
      <c r="F70" s="206"/>
      <c r="G70" s="206"/>
      <c r="H70" s="206"/>
      <c r="I70" s="206"/>
      <c r="J70" s="206"/>
      <c r="K70" s="206"/>
      <c r="L70" s="206"/>
      <c r="M70" s="206"/>
      <c r="N70" s="206"/>
      <c r="O70" s="206"/>
      <c r="P70" s="206"/>
      <c r="Q70" s="206"/>
      <c r="R70" s="492"/>
      <c r="S70" s="492"/>
      <c r="T70" s="492"/>
      <c r="U70" s="492"/>
      <c r="V70" s="492"/>
      <c r="W70" s="492"/>
      <c r="X70" s="492"/>
      <c r="Y70" s="492"/>
      <c r="Z70" s="492"/>
      <c r="AA70" s="492"/>
      <c r="AB70" s="492"/>
      <c r="AC70" s="492"/>
      <c r="AD70" s="492"/>
      <c r="AE70" s="492"/>
      <c r="AF70" s="492"/>
      <c r="AG70" s="492"/>
      <c r="AH70" s="492"/>
      <c r="AI70" s="492"/>
      <c r="AJ70" s="492"/>
      <c r="AK70" s="492"/>
      <c r="AL70" s="492"/>
      <c r="AM70" s="492"/>
      <c r="AN70" s="492"/>
      <c r="AO70" s="224"/>
      <c r="AP70" s="244"/>
      <c r="AQ70" s="335"/>
      <c r="AR70" s="335"/>
      <c r="AS70" s="335"/>
      <c r="AT70" s="335"/>
      <c r="AU70" s="335"/>
      <c r="AV70" s="335"/>
      <c r="AW70" s="335"/>
      <c r="AX70" s="335"/>
      <c r="AY70" s="335"/>
      <c r="AZ70" s="335"/>
      <c r="BA70" s="335"/>
      <c r="BB70" s="335"/>
      <c r="BC70" s="335"/>
      <c r="BD70" s="335"/>
      <c r="BE70" s="335"/>
      <c r="BF70" s="335"/>
      <c r="BG70" s="335"/>
      <c r="BH70" s="303"/>
      <c r="BI70" s="303"/>
      <c r="BJ70" s="303"/>
      <c r="BK70" s="303"/>
      <c r="BL70" s="303"/>
      <c r="BM70" s="303"/>
      <c r="BN70" s="303"/>
      <c r="BO70" s="303"/>
      <c r="BP70" s="303"/>
      <c r="BQ70" s="303"/>
      <c r="BR70" s="303"/>
      <c r="BS70" s="303"/>
      <c r="BT70" s="303"/>
      <c r="BU70" s="303"/>
      <c r="BV70" s="303"/>
      <c r="BW70" s="303"/>
      <c r="BX70" s="303"/>
      <c r="BY70" s="303"/>
      <c r="BZ70" s="303"/>
    </row>
    <row r="71" spans="1:155" s="267" customFormat="1" ht="20.25" customHeight="1" x14ac:dyDescent="0.3">
      <c r="A71" s="339"/>
      <c r="B71" s="265"/>
      <c r="C71" s="206">
        <v>6</v>
      </c>
      <c r="D71" s="254"/>
      <c r="E71" s="254"/>
      <c r="F71" s="254"/>
      <c r="G71" s="254"/>
      <c r="H71" s="254"/>
      <c r="I71" s="254"/>
      <c r="J71" s="254"/>
      <c r="K71" s="254"/>
      <c r="L71" s="254"/>
      <c r="M71" s="254"/>
      <c r="N71" s="254"/>
      <c r="O71" s="254"/>
      <c r="P71" s="254"/>
      <c r="Q71" s="254"/>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24"/>
      <c r="AP71" s="266"/>
      <c r="AQ71" s="339"/>
      <c r="AR71" s="339"/>
      <c r="AS71" s="339"/>
      <c r="AT71" s="339"/>
      <c r="AU71" s="339"/>
      <c r="AV71" s="339"/>
      <c r="AW71" s="339"/>
      <c r="AX71" s="339"/>
      <c r="AY71" s="339"/>
      <c r="AZ71" s="339"/>
      <c r="BA71" s="339"/>
      <c r="BB71" s="339"/>
      <c r="BC71" s="339"/>
      <c r="BD71" s="339"/>
      <c r="BE71" s="339"/>
      <c r="BF71" s="339"/>
      <c r="BG71" s="339"/>
      <c r="BH71" s="344"/>
      <c r="BI71" s="344"/>
      <c r="BJ71" s="344"/>
      <c r="BK71" s="344"/>
      <c r="BL71" s="344"/>
      <c r="BM71" s="344"/>
      <c r="BN71" s="344"/>
      <c r="BO71" s="344"/>
      <c r="BP71" s="344"/>
      <c r="BQ71" s="344"/>
      <c r="BR71" s="344"/>
      <c r="BS71" s="344"/>
      <c r="BT71" s="344"/>
      <c r="BU71" s="344"/>
      <c r="BV71" s="344"/>
      <c r="BW71" s="344"/>
      <c r="BX71" s="344"/>
      <c r="BY71" s="344"/>
      <c r="BZ71" s="344"/>
    </row>
    <row r="72" spans="1:155" s="267" customFormat="1" ht="20.25" customHeight="1" x14ac:dyDescent="0.3">
      <c r="A72" s="339"/>
      <c r="B72" s="265"/>
      <c r="C72" s="493" t="s">
        <v>335</v>
      </c>
      <c r="D72" s="493"/>
      <c r="E72" s="493"/>
      <c r="F72" s="493"/>
      <c r="G72" s="493"/>
      <c r="H72" s="493"/>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266"/>
      <c r="AQ72" s="339"/>
      <c r="AR72" s="339"/>
      <c r="AS72" s="339"/>
      <c r="AT72" s="339"/>
      <c r="AU72" s="339"/>
      <c r="AV72" s="339"/>
      <c r="AW72" s="339"/>
      <c r="AX72" s="339"/>
      <c r="AY72" s="339"/>
      <c r="AZ72" s="339"/>
      <c r="BA72" s="339"/>
      <c r="BB72" s="339"/>
      <c r="BC72" s="339"/>
      <c r="BD72" s="339"/>
      <c r="BE72" s="339"/>
      <c r="BF72" s="339"/>
      <c r="BG72" s="339"/>
      <c r="BH72" s="344"/>
      <c r="BI72" s="344"/>
      <c r="BJ72" s="344"/>
      <c r="BK72" s="344"/>
      <c r="BL72" s="344"/>
      <c r="BM72" s="344"/>
      <c r="BN72" s="344"/>
      <c r="BO72" s="344"/>
      <c r="BP72" s="344"/>
      <c r="BQ72" s="344"/>
      <c r="BR72" s="344"/>
      <c r="BS72" s="344"/>
      <c r="BT72" s="344"/>
      <c r="BU72" s="344"/>
      <c r="BV72" s="344"/>
      <c r="BW72" s="344"/>
      <c r="BX72" s="344"/>
      <c r="BY72" s="344"/>
      <c r="BZ72" s="344"/>
    </row>
    <row r="73" spans="1:155" s="267" customFormat="1" ht="20.25" customHeight="1" x14ac:dyDescent="0.3">
      <c r="A73" s="339"/>
      <c r="B73" s="265"/>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266"/>
      <c r="AQ73" s="339"/>
      <c r="AR73" s="339"/>
      <c r="AS73" s="339"/>
      <c r="AT73" s="339"/>
      <c r="AU73" s="339"/>
      <c r="AV73" s="339"/>
      <c r="AW73" s="339"/>
      <c r="AX73" s="339"/>
      <c r="AY73" s="339"/>
      <c r="AZ73" s="339"/>
      <c r="BA73" s="339"/>
      <c r="BB73" s="339"/>
      <c r="BC73" s="339"/>
      <c r="BD73" s="339"/>
      <c r="BE73" s="339"/>
      <c r="BF73" s="339"/>
      <c r="BG73" s="339"/>
      <c r="BH73" s="344"/>
      <c r="BI73" s="344"/>
      <c r="BJ73" s="344"/>
      <c r="BK73" s="344"/>
      <c r="BL73" s="344"/>
      <c r="BM73" s="344"/>
      <c r="BN73" s="344"/>
      <c r="BO73" s="344"/>
      <c r="BP73" s="344"/>
      <c r="BQ73" s="344"/>
      <c r="BR73" s="344"/>
      <c r="BS73" s="344"/>
      <c r="BT73" s="344"/>
      <c r="BU73" s="344"/>
      <c r="BV73" s="344"/>
      <c r="BW73" s="344"/>
      <c r="BX73" s="344"/>
      <c r="BY73" s="344"/>
      <c r="BZ73" s="344"/>
    </row>
    <row r="74" spans="1:155" s="267" customFormat="1" ht="20.25" customHeight="1" x14ac:dyDescent="0.3">
      <c r="A74" s="339"/>
      <c r="B74" s="265"/>
      <c r="C74" s="206"/>
      <c r="D74" s="224"/>
      <c r="E74" s="260" t="s">
        <v>153</v>
      </c>
      <c r="F74" s="206"/>
      <c r="G74" s="206"/>
      <c r="H74" s="206"/>
      <c r="I74" s="206"/>
      <c r="J74" s="206"/>
      <c r="K74" s="206"/>
      <c r="L74" s="206"/>
      <c r="M74" s="206"/>
      <c r="N74" s="208"/>
      <c r="O74" s="208"/>
      <c r="P74" s="208"/>
      <c r="Q74" s="208"/>
      <c r="R74" s="492" t="s">
        <v>352</v>
      </c>
      <c r="S74" s="492"/>
      <c r="T74" s="492"/>
      <c r="U74" s="492"/>
      <c r="V74" s="492"/>
      <c r="W74" s="492"/>
      <c r="X74" s="492"/>
      <c r="Y74" s="492"/>
      <c r="Z74" s="492"/>
      <c r="AA74" s="492"/>
      <c r="AB74" s="492"/>
      <c r="AC74" s="492"/>
      <c r="AD74" s="492"/>
      <c r="AE74" s="492"/>
      <c r="AF74" s="492"/>
      <c r="AG74" s="492"/>
      <c r="AH74" s="492"/>
      <c r="AI74" s="492"/>
      <c r="AJ74" s="492"/>
      <c r="AK74" s="492"/>
      <c r="AL74" s="492"/>
      <c r="AM74" s="492"/>
      <c r="AN74" s="492"/>
      <c r="AO74" s="224"/>
      <c r="AP74" s="266"/>
      <c r="AQ74" s="339"/>
      <c r="AR74" s="339"/>
      <c r="AS74" s="339"/>
      <c r="AT74" s="339"/>
      <c r="AU74" s="339"/>
      <c r="AV74" s="339"/>
      <c r="AW74" s="339"/>
      <c r="AX74" s="339"/>
      <c r="AY74" s="339"/>
      <c r="AZ74" s="339"/>
      <c r="BA74" s="339"/>
      <c r="BB74" s="339"/>
      <c r="BC74" s="339"/>
      <c r="BD74" s="339"/>
      <c r="BE74" s="339"/>
      <c r="BF74" s="339"/>
      <c r="BG74" s="339"/>
      <c r="BH74" s="344"/>
      <c r="BI74" s="344"/>
      <c r="BJ74" s="344"/>
      <c r="BK74" s="344"/>
      <c r="BL74" s="344"/>
      <c r="BM74" s="344"/>
      <c r="BN74" s="344"/>
      <c r="BO74" s="344"/>
      <c r="BP74" s="344"/>
      <c r="BQ74" s="344"/>
      <c r="BR74" s="344"/>
      <c r="BS74" s="344"/>
      <c r="BT74" s="344"/>
      <c r="BU74" s="344"/>
      <c r="BV74" s="344"/>
      <c r="BW74" s="344"/>
      <c r="BX74" s="344"/>
      <c r="BY74" s="344"/>
      <c r="BZ74" s="344"/>
    </row>
    <row r="75" spans="1:155" s="267" customFormat="1" ht="20.25" customHeight="1" x14ac:dyDescent="0.3">
      <c r="A75" s="339"/>
      <c r="B75" s="265"/>
      <c r="C75" s="206"/>
      <c r="D75" s="206"/>
      <c r="E75" s="206"/>
      <c r="F75" s="206"/>
      <c r="G75" s="206"/>
      <c r="H75" s="206"/>
      <c r="I75" s="206"/>
      <c r="J75" s="206"/>
      <c r="K75" s="206"/>
      <c r="L75" s="206"/>
      <c r="M75" s="206"/>
      <c r="N75" s="206"/>
      <c r="O75" s="206"/>
      <c r="P75" s="206"/>
      <c r="Q75" s="206"/>
      <c r="R75" s="492"/>
      <c r="S75" s="492"/>
      <c r="T75" s="492"/>
      <c r="U75" s="492"/>
      <c r="V75" s="492"/>
      <c r="W75" s="492"/>
      <c r="X75" s="492"/>
      <c r="Y75" s="492"/>
      <c r="Z75" s="492"/>
      <c r="AA75" s="492"/>
      <c r="AB75" s="492"/>
      <c r="AC75" s="492"/>
      <c r="AD75" s="492"/>
      <c r="AE75" s="492"/>
      <c r="AF75" s="492"/>
      <c r="AG75" s="492"/>
      <c r="AH75" s="492"/>
      <c r="AI75" s="492"/>
      <c r="AJ75" s="492"/>
      <c r="AK75" s="492"/>
      <c r="AL75" s="492"/>
      <c r="AM75" s="492"/>
      <c r="AN75" s="492"/>
      <c r="AO75" s="224"/>
      <c r="AP75" s="266"/>
      <c r="AQ75" s="339"/>
      <c r="AR75" s="339"/>
      <c r="AS75" s="339"/>
      <c r="AT75" s="339"/>
      <c r="AU75" s="339"/>
      <c r="AV75" s="339"/>
      <c r="AW75" s="339"/>
      <c r="AX75" s="339"/>
      <c r="AY75" s="339"/>
      <c r="AZ75" s="339"/>
      <c r="BA75" s="339"/>
      <c r="BB75" s="339"/>
      <c r="BC75" s="339"/>
      <c r="BD75" s="339"/>
      <c r="BE75" s="339"/>
      <c r="BF75" s="339"/>
      <c r="BG75" s="339"/>
      <c r="BH75" s="344"/>
      <c r="BI75" s="344"/>
      <c r="BJ75" s="344"/>
      <c r="BK75" s="344"/>
      <c r="BL75" s="344"/>
      <c r="BM75" s="344"/>
      <c r="BN75" s="344"/>
      <c r="BO75" s="344"/>
      <c r="BP75" s="344"/>
      <c r="BQ75" s="344"/>
      <c r="BR75" s="344"/>
      <c r="BS75" s="344"/>
      <c r="BT75" s="344"/>
      <c r="BU75" s="344"/>
      <c r="BV75" s="344"/>
      <c r="BW75" s="344"/>
      <c r="BX75" s="344"/>
      <c r="BY75" s="344"/>
      <c r="BZ75" s="344"/>
    </row>
    <row r="76" spans="1:155" s="267" customFormat="1" ht="20.25" customHeight="1" x14ac:dyDescent="0.3">
      <c r="A76" s="339"/>
      <c r="B76" s="265"/>
      <c r="C76" s="206"/>
      <c r="D76" s="206"/>
      <c r="E76" s="206"/>
      <c r="F76" s="206"/>
      <c r="G76" s="206"/>
      <c r="H76" s="206"/>
      <c r="I76" s="206"/>
      <c r="J76" s="206"/>
      <c r="K76" s="206"/>
      <c r="L76" s="206"/>
      <c r="M76" s="206"/>
      <c r="N76" s="206"/>
      <c r="O76" s="206"/>
      <c r="P76" s="206"/>
      <c r="Q76" s="206"/>
      <c r="R76" s="492"/>
      <c r="S76" s="492"/>
      <c r="T76" s="492"/>
      <c r="U76" s="492"/>
      <c r="V76" s="492"/>
      <c r="W76" s="492"/>
      <c r="X76" s="492"/>
      <c r="Y76" s="492"/>
      <c r="Z76" s="492"/>
      <c r="AA76" s="492"/>
      <c r="AB76" s="492"/>
      <c r="AC76" s="492"/>
      <c r="AD76" s="492"/>
      <c r="AE76" s="492"/>
      <c r="AF76" s="492"/>
      <c r="AG76" s="492"/>
      <c r="AH76" s="492"/>
      <c r="AI76" s="492"/>
      <c r="AJ76" s="492"/>
      <c r="AK76" s="492"/>
      <c r="AL76" s="492"/>
      <c r="AM76" s="492"/>
      <c r="AN76" s="492"/>
      <c r="AO76" s="224"/>
      <c r="AP76" s="266"/>
      <c r="AQ76" s="339"/>
      <c r="AR76" s="339"/>
      <c r="AS76" s="339"/>
      <c r="AT76" s="339"/>
      <c r="AU76" s="339"/>
      <c r="AV76" s="339"/>
      <c r="AW76" s="339"/>
      <c r="AX76" s="339"/>
      <c r="AY76" s="339"/>
      <c r="AZ76" s="339"/>
      <c r="BA76" s="339"/>
      <c r="BB76" s="339"/>
      <c r="BC76" s="339"/>
      <c r="BD76" s="339"/>
      <c r="BE76" s="339"/>
      <c r="BF76" s="339"/>
      <c r="BG76" s="339"/>
      <c r="BH76" s="344"/>
      <c r="BI76" s="344"/>
      <c r="BJ76" s="344"/>
      <c r="BK76" s="344"/>
      <c r="BL76" s="344"/>
      <c r="BM76" s="344"/>
      <c r="BN76" s="344"/>
      <c r="BO76" s="344"/>
      <c r="BP76" s="344"/>
      <c r="BQ76" s="344"/>
      <c r="BR76" s="344"/>
      <c r="BS76" s="344"/>
      <c r="BT76" s="344"/>
      <c r="BU76" s="344"/>
      <c r="BV76" s="344"/>
      <c r="BW76" s="344"/>
      <c r="BX76" s="344"/>
      <c r="BY76" s="344"/>
      <c r="BZ76" s="344"/>
    </row>
    <row r="77" spans="1:155" s="235" customFormat="1" ht="20.25" customHeight="1" x14ac:dyDescent="0.3">
      <c r="A77" s="335"/>
      <c r="B77" s="240"/>
      <c r="C77" s="206"/>
      <c r="D77" s="206"/>
      <c r="E77" s="206"/>
      <c r="F77" s="206"/>
      <c r="G77" s="206"/>
      <c r="H77" s="206"/>
      <c r="I77" s="206"/>
      <c r="J77" s="206"/>
      <c r="K77" s="206"/>
      <c r="L77" s="206"/>
      <c r="M77" s="206"/>
      <c r="N77" s="206"/>
      <c r="O77" s="206"/>
      <c r="P77" s="206"/>
      <c r="Q77" s="206"/>
      <c r="R77" s="492"/>
      <c r="S77" s="492"/>
      <c r="T77" s="492"/>
      <c r="U77" s="492"/>
      <c r="V77" s="492"/>
      <c r="W77" s="492"/>
      <c r="X77" s="492"/>
      <c r="Y77" s="492"/>
      <c r="Z77" s="492"/>
      <c r="AA77" s="492"/>
      <c r="AB77" s="492"/>
      <c r="AC77" s="492"/>
      <c r="AD77" s="492"/>
      <c r="AE77" s="492"/>
      <c r="AF77" s="492"/>
      <c r="AG77" s="492"/>
      <c r="AH77" s="492"/>
      <c r="AI77" s="492"/>
      <c r="AJ77" s="492"/>
      <c r="AK77" s="492"/>
      <c r="AL77" s="492"/>
      <c r="AM77" s="492"/>
      <c r="AN77" s="492"/>
      <c r="AO77" s="224"/>
      <c r="AP77" s="244"/>
      <c r="AQ77" s="335"/>
      <c r="AR77" s="335"/>
      <c r="AS77" s="335"/>
      <c r="AT77" s="335"/>
      <c r="AU77" s="335"/>
      <c r="AV77" s="335"/>
      <c r="AW77" s="335"/>
      <c r="AX77" s="335"/>
      <c r="AY77" s="335"/>
      <c r="AZ77" s="335"/>
      <c r="BA77" s="335"/>
      <c r="BB77" s="335"/>
      <c r="BC77" s="335"/>
      <c r="BD77" s="335"/>
      <c r="BE77" s="335"/>
      <c r="BF77" s="335"/>
      <c r="BG77" s="335"/>
      <c r="BH77" s="303"/>
      <c r="BI77" s="303"/>
      <c r="BJ77" s="303"/>
      <c r="BK77" s="303"/>
      <c r="BL77" s="303"/>
      <c r="BM77" s="303"/>
      <c r="BN77" s="303"/>
      <c r="BO77" s="303"/>
      <c r="BP77" s="303"/>
      <c r="BQ77" s="303"/>
      <c r="BR77" s="303"/>
      <c r="BS77" s="303"/>
      <c r="BT77" s="303"/>
      <c r="BU77" s="303"/>
      <c r="BV77" s="303"/>
      <c r="BW77" s="303"/>
      <c r="BX77" s="303"/>
      <c r="BY77" s="303"/>
      <c r="BZ77" s="303"/>
    </row>
    <row r="78" spans="1:155" s="235" customFormat="1" ht="15.75" customHeight="1" x14ac:dyDescent="0.3">
      <c r="A78" s="335"/>
      <c r="B78" s="269"/>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AK78" s="270"/>
      <c r="AL78" s="270"/>
      <c r="AM78" s="270"/>
      <c r="AN78" s="270"/>
      <c r="AO78" s="270"/>
      <c r="AP78" s="271"/>
      <c r="AQ78" s="335"/>
      <c r="AR78" s="335"/>
      <c r="AS78" s="335"/>
      <c r="AT78" s="335"/>
      <c r="AU78" s="335"/>
      <c r="AV78" s="335"/>
      <c r="AW78" s="335"/>
      <c r="AX78" s="335"/>
      <c r="AY78" s="335"/>
      <c r="AZ78" s="335"/>
      <c r="BA78" s="335"/>
      <c r="BB78" s="335"/>
      <c r="BC78" s="335"/>
      <c r="BD78" s="335"/>
      <c r="BE78" s="335"/>
      <c r="BF78" s="335"/>
      <c r="BG78" s="335"/>
      <c r="BH78" s="303"/>
      <c r="BI78" s="303"/>
      <c r="BJ78" s="303"/>
      <c r="BK78" s="303"/>
      <c r="BL78" s="303"/>
      <c r="BM78" s="303"/>
      <c r="BN78" s="303"/>
      <c r="BO78" s="303"/>
      <c r="BP78" s="303"/>
      <c r="BQ78" s="303"/>
      <c r="BR78" s="303"/>
      <c r="BS78" s="303"/>
      <c r="BT78" s="303"/>
      <c r="BU78" s="303"/>
      <c r="BV78" s="303"/>
      <c r="BW78" s="303"/>
      <c r="BX78" s="303"/>
      <c r="BY78" s="303"/>
      <c r="BZ78" s="303"/>
    </row>
    <row r="79" spans="1:155" ht="20.25" customHeight="1" x14ac:dyDescent="0.3">
      <c r="A79" s="335"/>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335"/>
      <c r="AR79" s="335"/>
      <c r="AS79" s="335"/>
      <c r="AT79" s="335"/>
      <c r="AU79" s="335"/>
      <c r="AV79" s="335"/>
      <c r="AW79" s="335"/>
      <c r="AX79" s="335"/>
      <c r="AY79" s="335"/>
      <c r="AZ79" s="335"/>
      <c r="BA79" s="335"/>
      <c r="BB79" s="335"/>
      <c r="BC79" s="335"/>
      <c r="BD79" s="335"/>
      <c r="BE79" s="335"/>
      <c r="BF79" s="335"/>
      <c r="BG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row>
    <row r="80" spans="1:155" ht="20.25" customHeight="1" x14ac:dyDescent="0.3">
      <c r="A80" s="335"/>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335"/>
      <c r="AR80" s="335"/>
      <c r="AS80" s="335"/>
      <c r="AT80" s="335"/>
      <c r="AU80" s="335"/>
      <c r="AV80" s="335"/>
      <c r="AW80" s="335"/>
      <c r="AX80" s="335"/>
      <c r="AY80" s="335"/>
      <c r="AZ80" s="335"/>
      <c r="BA80" s="335"/>
      <c r="BB80" s="335"/>
      <c r="BC80" s="335"/>
      <c r="BD80" s="335"/>
      <c r="BE80" s="335"/>
      <c r="BF80" s="335"/>
      <c r="BG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row>
    <row r="81" spans="2:101" s="335" customFormat="1" ht="20.25" customHeight="1" x14ac:dyDescent="0.3">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BH81" s="303"/>
      <c r="BI81" s="303"/>
      <c r="BJ81" s="303"/>
      <c r="BK81" s="303"/>
      <c r="BL81" s="303"/>
      <c r="BM81" s="303"/>
      <c r="BN81" s="303"/>
      <c r="BO81" s="303"/>
      <c r="BP81" s="303"/>
      <c r="BQ81" s="303"/>
      <c r="BR81" s="303"/>
      <c r="BS81" s="303"/>
      <c r="BT81" s="303"/>
      <c r="BU81" s="303"/>
      <c r="BV81" s="303"/>
      <c r="BW81" s="303"/>
      <c r="BX81" s="303"/>
      <c r="BY81" s="303"/>
      <c r="BZ81" s="303"/>
      <c r="CA81" s="303"/>
      <c r="CB81" s="303"/>
      <c r="CC81" s="303"/>
      <c r="CD81" s="303"/>
      <c r="CE81" s="303"/>
      <c r="CF81" s="303"/>
      <c r="CG81" s="303"/>
      <c r="CH81" s="303"/>
      <c r="CI81" s="303"/>
      <c r="CJ81" s="303"/>
      <c r="CK81" s="303"/>
      <c r="CL81" s="303"/>
      <c r="CM81" s="303"/>
      <c r="CN81" s="303"/>
      <c r="CO81" s="303"/>
      <c r="CP81" s="303"/>
      <c r="CQ81" s="303"/>
      <c r="CR81" s="303"/>
      <c r="CS81" s="303"/>
      <c r="CT81" s="303"/>
      <c r="CU81" s="303"/>
      <c r="CV81" s="303"/>
      <c r="CW81" s="303"/>
    </row>
    <row r="82" spans="2:101" s="335" customFormat="1" ht="20.25" customHeight="1" x14ac:dyDescent="0.3">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BH82" s="303"/>
      <c r="BI82" s="303"/>
      <c r="BJ82" s="303"/>
      <c r="BK82" s="303"/>
      <c r="BL82" s="303"/>
      <c r="BM82" s="303"/>
      <c r="BN82" s="303"/>
      <c r="BO82" s="303"/>
      <c r="BP82" s="303"/>
      <c r="BQ82" s="303"/>
      <c r="BR82" s="303"/>
      <c r="BS82" s="303"/>
      <c r="BT82" s="303"/>
      <c r="BU82" s="303"/>
      <c r="BV82" s="303"/>
      <c r="BW82" s="303"/>
      <c r="BX82" s="303"/>
      <c r="BY82" s="303"/>
      <c r="BZ82" s="303"/>
      <c r="CA82" s="303"/>
      <c r="CB82" s="303"/>
      <c r="CC82" s="303"/>
      <c r="CD82" s="303"/>
      <c r="CE82" s="303"/>
      <c r="CF82" s="303"/>
      <c r="CG82" s="303"/>
      <c r="CH82" s="303"/>
      <c r="CI82" s="303"/>
      <c r="CJ82" s="303"/>
      <c r="CK82" s="303"/>
      <c r="CL82" s="303"/>
      <c r="CM82" s="303"/>
      <c r="CN82" s="303"/>
      <c r="CO82" s="303"/>
      <c r="CP82" s="303"/>
      <c r="CQ82" s="303"/>
      <c r="CR82" s="303"/>
      <c r="CS82" s="303"/>
      <c r="CT82" s="303"/>
      <c r="CU82" s="303"/>
      <c r="CV82" s="303"/>
      <c r="CW82" s="303"/>
    </row>
    <row r="83" spans="2:101" s="335" customFormat="1" ht="20.25" customHeight="1" x14ac:dyDescent="0.3">
      <c r="B83" s="206"/>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BH83" s="303"/>
      <c r="BI83" s="303"/>
      <c r="BJ83" s="303"/>
      <c r="BK83" s="303"/>
      <c r="BL83" s="303"/>
      <c r="BM83" s="303"/>
      <c r="BN83" s="303"/>
      <c r="BO83" s="303"/>
      <c r="BP83" s="303"/>
      <c r="BQ83" s="303"/>
      <c r="BR83" s="303"/>
      <c r="BS83" s="303"/>
      <c r="BT83" s="303"/>
      <c r="BU83" s="303"/>
      <c r="BV83" s="303"/>
      <c r="BW83" s="303"/>
      <c r="BX83" s="303"/>
      <c r="BY83" s="303"/>
      <c r="BZ83" s="303"/>
      <c r="CA83" s="303"/>
      <c r="CB83" s="303"/>
      <c r="CC83" s="303"/>
      <c r="CD83" s="303"/>
      <c r="CE83" s="303"/>
      <c r="CF83" s="303"/>
      <c r="CG83" s="303"/>
      <c r="CH83" s="303"/>
      <c r="CI83" s="303"/>
      <c r="CJ83" s="303"/>
      <c r="CK83" s="303"/>
      <c r="CL83" s="303"/>
      <c r="CM83" s="303"/>
      <c r="CN83" s="303"/>
      <c r="CO83" s="303"/>
      <c r="CP83" s="303"/>
      <c r="CQ83" s="303"/>
      <c r="CR83" s="303"/>
      <c r="CS83" s="303"/>
      <c r="CT83" s="303"/>
      <c r="CU83" s="303"/>
      <c r="CV83" s="303"/>
      <c r="CW83" s="303"/>
    </row>
    <row r="84" spans="2:101" s="335" customFormat="1" ht="20.25" customHeight="1" x14ac:dyDescent="0.3">
      <c r="B84" s="206"/>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c r="CO84" s="303"/>
      <c r="CP84" s="303"/>
      <c r="CQ84" s="303"/>
      <c r="CR84" s="303"/>
      <c r="CS84" s="303"/>
      <c r="CT84" s="303"/>
      <c r="CU84" s="303"/>
      <c r="CV84" s="303"/>
      <c r="CW84" s="303"/>
    </row>
    <row r="85" spans="2:101" s="335" customFormat="1" ht="20.25" customHeight="1" x14ac:dyDescent="0.3">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BH85" s="303"/>
      <c r="BI85" s="303"/>
      <c r="BJ85" s="303"/>
      <c r="BK85" s="303"/>
      <c r="BL85" s="303"/>
      <c r="BM85" s="303"/>
      <c r="BN85" s="303"/>
      <c r="BO85" s="303"/>
      <c r="BP85" s="303"/>
      <c r="BQ85" s="303"/>
      <c r="BR85" s="303"/>
      <c r="BS85" s="303"/>
      <c r="BT85" s="303"/>
      <c r="BU85" s="303"/>
      <c r="BV85" s="303"/>
      <c r="BW85" s="303"/>
      <c r="BX85" s="303"/>
      <c r="BY85" s="303"/>
      <c r="BZ85" s="303"/>
      <c r="CA85" s="303"/>
      <c r="CB85" s="303"/>
      <c r="CC85" s="303"/>
      <c r="CD85" s="303"/>
      <c r="CE85" s="303"/>
      <c r="CF85" s="303"/>
      <c r="CG85" s="303"/>
      <c r="CH85" s="303"/>
      <c r="CI85" s="303"/>
      <c r="CJ85" s="303"/>
      <c r="CK85" s="303"/>
      <c r="CL85" s="303"/>
      <c r="CM85" s="303"/>
      <c r="CN85" s="303"/>
      <c r="CO85" s="303"/>
      <c r="CP85" s="303"/>
      <c r="CQ85" s="303"/>
      <c r="CR85" s="303"/>
      <c r="CS85" s="303"/>
      <c r="CT85" s="303"/>
      <c r="CU85" s="303"/>
      <c r="CV85" s="303"/>
      <c r="CW85" s="303"/>
    </row>
    <row r="86" spans="2:101" s="335" customFormat="1" ht="20.25" customHeight="1" x14ac:dyDescent="0.3">
      <c r="B86" s="206"/>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BH86" s="303"/>
      <c r="BI86" s="303"/>
      <c r="BJ86" s="303"/>
      <c r="BK86" s="303"/>
      <c r="BL86" s="303"/>
      <c r="BM86" s="303"/>
      <c r="BN86" s="303"/>
      <c r="BO86" s="303"/>
      <c r="BP86" s="303"/>
      <c r="BQ86" s="303"/>
      <c r="BR86" s="303"/>
      <c r="BS86" s="303"/>
      <c r="BT86" s="303"/>
      <c r="BU86" s="303"/>
      <c r="BV86" s="303"/>
      <c r="BW86" s="303"/>
      <c r="BX86" s="303"/>
      <c r="BY86" s="303"/>
      <c r="BZ86" s="303"/>
      <c r="CA86" s="303"/>
      <c r="CB86" s="303"/>
      <c r="CC86" s="303"/>
      <c r="CD86" s="303"/>
      <c r="CE86" s="303"/>
      <c r="CF86" s="303"/>
      <c r="CG86" s="303"/>
      <c r="CH86" s="303"/>
      <c r="CI86" s="303"/>
      <c r="CJ86" s="303"/>
      <c r="CK86" s="303"/>
      <c r="CL86" s="303"/>
      <c r="CM86" s="303"/>
      <c r="CN86" s="303"/>
      <c r="CO86" s="303"/>
      <c r="CP86" s="303"/>
      <c r="CQ86" s="303"/>
      <c r="CR86" s="303"/>
      <c r="CS86" s="303"/>
      <c r="CT86" s="303"/>
      <c r="CU86" s="303"/>
      <c r="CV86" s="303"/>
      <c r="CW86" s="303"/>
    </row>
    <row r="87" spans="2:101" s="335" customFormat="1" ht="20.25" customHeight="1" x14ac:dyDescent="0.3">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BH87" s="303"/>
      <c r="BI87" s="303"/>
      <c r="BJ87" s="303"/>
      <c r="BK87" s="303"/>
      <c r="BL87" s="303"/>
      <c r="BM87" s="303"/>
      <c r="BN87" s="303"/>
      <c r="BO87" s="303"/>
      <c r="BP87" s="303"/>
      <c r="BQ87" s="303"/>
      <c r="BR87" s="303"/>
      <c r="BS87" s="303"/>
      <c r="BT87" s="303"/>
      <c r="BU87" s="303"/>
      <c r="BV87" s="303"/>
      <c r="BW87" s="303"/>
      <c r="BX87" s="303"/>
      <c r="BY87" s="303"/>
      <c r="BZ87" s="303"/>
      <c r="CA87" s="303"/>
      <c r="CB87" s="303"/>
      <c r="CC87" s="303"/>
      <c r="CD87" s="303"/>
      <c r="CE87" s="303"/>
      <c r="CF87" s="303"/>
      <c r="CG87" s="303"/>
      <c r="CH87" s="303"/>
      <c r="CI87" s="303"/>
      <c r="CJ87" s="303"/>
      <c r="CK87" s="303"/>
      <c r="CL87" s="303"/>
      <c r="CM87" s="303"/>
      <c r="CN87" s="303"/>
      <c r="CO87" s="303"/>
      <c r="CP87" s="303"/>
      <c r="CQ87" s="303"/>
      <c r="CR87" s="303"/>
      <c r="CS87" s="303"/>
      <c r="CT87" s="303"/>
      <c r="CU87" s="303"/>
      <c r="CV87" s="303"/>
      <c r="CW87" s="303"/>
    </row>
    <row r="88" spans="2:101" s="335" customFormat="1" ht="20.25" customHeight="1" x14ac:dyDescent="0.3">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BH88" s="303"/>
      <c r="BI88" s="303"/>
      <c r="BJ88" s="303"/>
      <c r="BK88" s="303"/>
      <c r="BL88" s="303"/>
      <c r="BM88" s="303"/>
      <c r="BN88" s="303"/>
      <c r="BO88" s="303"/>
      <c r="BP88" s="303"/>
      <c r="BQ88" s="303"/>
      <c r="BR88" s="303"/>
      <c r="BS88" s="303"/>
      <c r="BT88" s="303"/>
      <c r="BU88" s="303"/>
      <c r="BV88" s="303"/>
      <c r="BW88" s="303"/>
      <c r="BX88" s="303"/>
      <c r="BY88" s="303"/>
      <c r="BZ88" s="303"/>
      <c r="CA88" s="303"/>
      <c r="CB88" s="303"/>
      <c r="CC88" s="303"/>
      <c r="CD88" s="303"/>
      <c r="CE88" s="303"/>
      <c r="CF88" s="303"/>
      <c r="CG88" s="303"/>
      <c r="CH88" s="303"/>
      <c r="CI88" s="303"/>
      <c r="CJ88" s="303"/>
      <c r="CK88" s="303"/>
      <c r="CL88" s="303"/>
      <c r="CM88" s="303"/>
      <c r="CN88" s="303"/>
      <c r="CO88" s="303"/>
      <c r="CP88" s="303"/>
      <c r="CQ88" s="303"/>
      <c r="CR88" s="303"/>
      <c r="CS88" s="303"/>
      <c r="CT88" s="303"/>
      <c r="CU88" s="303"/>
      <c r="CV88" s="303"/>
      <c r="CW88" s="303"/>
    </row>
    <row r="89" spans="2:101" s="335" customFormat="1" ht="20.25" customHeight="1" x14ac:dyDescent="0.3">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BH89" s="303"/>
      <c r="BI89" s="303"/>
      <c r="BJ89" s="303"/>
      <c r="BK89" s="303"/>
      <c r="BL89" s="303"/>
      <c r="BM89" s="303"/>
      <c r="BN89" s="303"/>
      <c r="BO89" s="303"/>
      <c r="BP89" s="303"/>
      <c r="BQ89" s="303"/>
      <c r="BR89" s="303"/>
      <c r="BS89" s="303"/>
      <c r="BT89" s="303"/>
      <c r="BU89" s="303"/>
      <c r="BV89" s="303"/>
      <c r="BW89" s="303"/>
      <c r="BX89" s="303"/>
      <c r="BY89" s="303"/>
      <c r="BZ89" s="303"/>
      <c r="CA89" s="303"/>
      <c r="CB89" s="303"/>
      <c r="CC89" s="303"/>
      <c r="CD89" s="303"/>
      <c r="CE89" s="303"/>
      <c r="CF89" s="303"/>
      <c r="CG89" s="303"/>
      <c r="CH89" s="303"/>
      <c r="CI89" s="303"/>
      <c r="CJ89" s="303"/>
      <c r="CK89" s="303"/>
      <c r="CL89" s="303"/>
      <c r="CM89" s="303"/>
      <c r="CN89" s="303"/>
      <c r="CO89" s="303"/>
      <c r="CP89" s="303"/>
      <c r="CQ89" s="303"/>
      <c r="CR89" s="303"/>
      <c r="CS89" s="303"/>
      <c r="CT89" s="303"/>
      <c r="CU89" s="303"/>
      <c r="CV89" s="303"/>
      <c r="CW89" s="303"/>
    </row>
    <row r="90" spans="2:101" s="335" customFormat="1" ht="20.25" customHeight="1" x14ac:dyDescent="0.3">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303"/>
      <c r="AR90" s="303"/>
      <c r="AS90" s="303"/>
      <c r="AT90" s="303"/>
      <c r="AU90" s="303"/>
      <c r="AV90" s="303"/>
      <c r="AW90" s="303"/>
      <c r="AX90" s="303"/>
      <c r="AY90" s="303"/>
      <c r="AZ90" s="303"/>
      <c r="BA90" s="303"/>
      <c r="BB90" s="303"/>
      <c r="BC90" s="303"/>
      <c r="BD90" s="303"/>
      <c r="BE90" s="303"/>
      <c r="BF90" s="303"/>
      <c r="BG90" s="303"/>
      <c r="BH90" s="303"/>
      <c r="BI90" s="303"/>
      <c r="BJ90" s="303"/>
      <c r="BK90" s="303"/>
      <c r="BL90" s="303"/>
      <c r="BM90" s="303"/>
      <c r="BN90" s="303"/>
      <c r="BO90" s="303"/>
      <c r="BP90" s="303"/>
      <c r="BQ90" s="303"/>
      <c r="BR90" s="303"/>
      <c r="BS90" s="303"/>
      <c r="BT90" s="303"/>
      <c r="BU90" s="303"/>
      <c r="BV90" s="303"/>
      <c r="BW90" s="303"/>
      <c r="BX90" s="303"/>
      <c r="BY90" s="303"/>
      <c r="BZ90" s="303"/>
      <c r="CA90" s="303"/>
      <c r="CB90" s="303"/>
      <c r="CC90" s="303"/>
      <c r="CD90" s="303"/>
      <c r="CE90" s="303"/>
      <c r="CF90" s="303"/>
      <c r="CG90" s="303"/>
      <c r="CH90" s="303"/>
      <c r="CI90" s="303"/>
      <c r="CJ90" s="303"/>
      <c r="CK90" s="303"/>
      <c r="CL90" s="303"/>
      <c r="CM90" s="303"/>
      <c r="CN90" s="303"/>
      <c r="CO90" s="303"/>
      <c r="CP90" s="303"/>
      <c r="CQ90" s="303"/>
      <c r="CR90" s="303"/>
      <c r="CS90" s="303"/>
      <c r="CT90" s="303"/>
      <c r="CU90" s="303"/>
      <c r="CV90" s="303"/>
      <c r="CW90" s="303"/>
    </row>
    <row r="91" spans="2:101" s="335" customFormat="1" ht="20.25" customHeight="1" x14ac:dyDescent="0.3">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303"/>
      <c r="AR91" s="303"/>
      <c r="AS91" s="303"/>
      <c r="AT91" s="303"/>
      <c r="AU91" s="303"/>
      <c r="AV91" s="303"/>
      <c r="AW91" s="303"/>
      <c r="AX91" s="303"/>
      <c r="AY91" s="303"/>
      <c r="AZ91" s="303"/>
      <c r="BA91" s="303"/>
      <c r="BB91" s="303"/>
      <c r="BC91" s="303"/>
      <c r="BD91" s="303"/>
      <c r="BE91" s="303"/>
      <c r="BF91" s="303"/>
      <c r="BG91" s="303"/>
      <c r="BH91" s="303"/>
      <c r="BI91" s="303"/>
      <c r="BJ91" s="303"/>
      <c r="BK91" s="303"/>
      <c r="BL91" s="303"/>
      <c r="BM91" s="303"/>
      <c r="BN91" s="303"/>
      <c r="BO91" s="303"/>
      <c r="BP91" s="303"/>
      <c r="BQ91" s="303"/>
      <c r="BR91" s="303"/>
      <c r="BS91" s="303"/>
      <c r="BT91" s="303"/>
      <c r="BU91" s="303"/>
      <c r="BV91" s="303"/>
      <c r="BW91" s="303"/>
      <c r="BX91" s="303"/>
      <c r="BY91" s="303"/>
      <c r="BZ91" s="303"/>
      <c r="CA91" s="303"/>
      <c r="CB91" s="303"/>
      <c r="CC91" s="303"/>
      <c r="CD91" s="303"/>
      <c r="CE91" s="303"/>
      <c r="CF91" s="303"/>
      <c r="CG91" s="303"/>
      <c r="CH91" s="303"/>
      <c r="CI91" s="303"/>
      <c r="CJ91" s="303"/>
      <c r="CK91" s="303"/>
      <c r="CL91" s="303"/>
      <c r="CM91" s="303"/>
      <c r="CN91" s="303"/>
      <c r="CO91" s="303"/>
      <c r="CP91" s="303"/>
      <c r="CQ91" s="303"/>
      <c r="CR91" s="303"/>
      <c r="CS91" s="303"/>
      <c r="CT91" s="303"/>
      <c r="CU91" s="303"/>
      <c r="CV91" s="303"/>
      <c r="CW91" s="303"/>
    </row>
    <row r="92" spans="2:101" s="335" customFormat="1" ht="20.25" customHeight="1" x14ac:dyDescent="0.3">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303"/>
      <c r="AR92" s="303"/>
      <c r="AS92" s="303"/>
      <c r="AT92" s="303"/>
      <c r="AU92" s="303"/>
      <c r="AV92" s="303"/>
      <c r="AW92" s="303"/>
      <c r="AX92" s="303"/>
      <c r="AY92" s="303"/>
      <c r="AZ92" s="303"/>
      <c r="BA92" s="303"/>
      <c r="BB92" s="303"/>
      <c r="BC92" s="303"/>
      <c r="BD92" s="303"/>
      <c r="BE92" s="303"/>
      <c r="BF92" s="303"/>
      <c r="BG92" s="303"/>
      <c r="BH92" s="303"/>
      <c r="BI92" s="303"/>
      <c r="BJ92" s="303"/>
      <c r="BK92" s="303"/>
      <c r="BL92" s="303"/>
      <c r="BM92" s="303"/>
      <c r="BN92" s="303"/>
      <c r="BO92" s="303"/>
      <c r="BP92" s="303"/>
      <c r="BQ92" s="303"/>
      <c r="BR92" s="303"/>
      <c r="BS92" s="303"/>
      <c r="BT92" s="303"/>
      <c r="BU92" s="303"/>
      <c r="BV92" s="303"/>
      <c r="BW92" s="303"/>
      <c r="BX92" s="303"/>
      <c r="BY92" s="303"/>
      <c r="BZ92" s="303"/>
      <c r="CA92" s="303"/>
      <c r="CB92" s="303"/>
      <c r="CC92" s="303"/>
      <c r="CD92" s="303"/>
      <c r="CE92" s="303"/>
      <c r="CF92" s="303"/>
      <c r="CG92" s="303"/>
      <c r="CH92" s="303"/>
      <c r="CI92" s="303"/>
      <c r="CJ92" s="303"/>
      <c r="CK92" s="303"/>
      <c r="CL92" s="303"/>
      <c r="CM92" s="303"/>
      <c r="CN92" s="303"/>
      <c r="CO92" s="303"/>
      <c r="CP92" s="303"/>
      <c r="CQ92" s="303"/>
      <c r="CR92" s="303"/>
      <c r="CS92" s="303"/>
      <c r="CT92" s="303"/>
      <c r="CU92" s="303"/>
      <c r="CV92" s="303"/>
      <c r="CW92" s="303"/>
    </row>
    <row r="93" spans="2:101" s="335" customFormat="1" ht="20.25" customHeight="1" x14ac:dyDescent="0.3">
      <c r="B93" s="206"/>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303"/>
      <c r="AR93" s="303"/>
      <c r="AS93" s="303"/>
      <c r="AT93" s="303"/>
      <c r="AU93" s="303"/>
      <c r="AV93" s="303"/>
      <c r="AW93" s="303"/>
      <c r="AX93" s="303"/>
      <c r="AY93" s="303"/>
      <c r="AZ93" s="303"/>
      <c r="BA93" s="303"/>
      <c r="BB93" s="303"/>
      <c r="BC93" s="303"/>
      <c r="BD93" s="303"/>
      <c r="BE93" s="303"/>
      <c r="BF93" s="303"/>
      <c r="BG93" s="303"/>
      <c r="BH93" s="303"/>
      <c r="BI93" s="303"/>
      <c r="BJ93" s="303"/>
      <c r="BK93" s="303"/>
      <c r="BL93" s="303"/>
      <c r="BM93" s="303"/>
      <c r="BN93" s="303"/>
      <c r="BO93" s="303"/>
      <c r="BP93" s="303"/>
      <c r="BQ93" s="303"/>
      <c r="BR93" s="303"/>
      <c r="BS93" s="303"/>
      <c r="BT93" s="303"/>
      <c r="BU93" s="303"/>
      <c r="BV93" s="303"/>
      <c r="BW93" s="303"/>
      <c r="BX93" s="303"/>
      <c r="BY93" s="303"/>
      <c r="BZ93" s="303"/>
      <c r="CA93" s="303"/>
      <c r="CB93" s="303"/>
      <c r="CC93" s="303"/>
      <c r="CD93" s="303"/>
      <c r="CE93" s="303"/>
      <c r="CF93" s="303"/>
      <c r="CG93" s="303"/>
      <c r="CH93" s="303"/>
      <c r="CI93" s="303"/>
      <c r="CJ93" s="303"/>
      <c r="CK93" s="303"/>
      <c r="CL93" s="303"/>
      <c r="CM93" s="303"/>
      <c r="CN93" s="303"/>
      <c r="CO93" s="303"/>
      <c r="CP93" s="303"/>
      <c r="CQ93" s="303"/>
      <c r="CR93" s="303"/>
      <c r="CS93" s="303"/>
      <c r="CT93" s="303"/>
      <c r="CU93" s="303"/>
      <c r="CV93" s="303"/>
      <c r="CW93" s="303"/>
    </row>
    <row r="94" spans="2:101" s="335" customFormat="1" ht="20.25" customHeight="1" x14ac:dyDescent="0.3">
      <c r="B94" s="206"/>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03"/>
      <c r="CC94" s="303"/>
      <c r="CD94" s="303"/>
      <c r="CE94" s="303"/>
      <c r="CF94" s="303"/>
      <c r="CG94" s="303"/>
      <c r="CH94" s="303"/>
      <c r="CI94" s="303"/>
      <c r="CJ94" s="303"/>
      <c r="CK94" s="303"/>
      <c r="CL94" s="303"/>
      <c r="CM94" s="303"/>
      <c r="CN94" s="303"/>
      <c r="CO94" s="303"/>
      <c r="CP94" s="303"/>
      <c r="CQ94" s="303"/>
      <c r="CR94" s="303"/>
      <c r="CS94" s="303"/>
      <c r="CT94" s="303"/>
      <c r="CU94" s="303"/>
      <c r="CV94" s="303"/>
      <c r="CW94" s="303"/>
    </row>
    <row r="95" spans="2:101" s="335" customFormat="1" ht="20.25" customHeight="1" x14ac:dyDescent="0.3">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303"/>
      <c r="AR95" s="303"/>
      <c r="AS95" s="303"/>
      <c r="AT95" s="303"/>
      <c r="AU95" s="303"/>
      <c r="AV95" s="303"/>
      <c r="AW95" s="303"/>
      <c r="AX95" s="303"/>
      <c r="AY95" s="303"/>
      <c r="AZ95" s="303"/>
      <c r="BA95" s="303"/>
      <c r="BB95" s="303"/>
      <c r="BC95" s="303"/>
      <c r="BD95" s="303"/>
      <c r="BE95" s="303"/>
      <c r="BF95" s="303"/>
      <c r="BG95" s="303"/>
      <c r="BH95" s="303"/>
      <c r="BI95" s="303"/>
      <c r="BJ95" s="303"/>
      <c r="BK95" s="303"/>
      <c r="BL95" s="303"/>
      <c r="BM95" s="303"/>
      <c r="BN95" s="303"/>
      <c r="BO95" s="303"/>
      <c r="BP95" s="303"/>
      <c r="BQ95" s="303"/>
      <c r="BR95" s="303"/>
      <c r="BS95" s="303"/>
      <c r="BT95" s="303"/>
      <c r="BU95" s="303"/>
      <c r="BV95" s="303"/>
      <c r="BW95" s="303"/>
      <c r="BX95" s="303"/>
      <c r="BY95" s="303"/>
      <c r="BZ95" s="303"/>
      <c r="CA95" s="303"/>
      <c r="CB95" s="303"/>
      <c r="CC95" s="303"/>
      <c r="CD95" s="303"/>
      <c r="CE95" s="303"/>
      <c r="CF95" s="303"/>
      <c r="CG95" s="303"/>
      <c r="CH95" s="303"/>
      <c r="CI95" s="303"/>
      <c r="CJ95" s="303"/>
      <c r="CK95" s="303"/>
      <c r="CL95" s="303"/>
      <c r="CM95" s="303"/>
      <c r="CN95" s="303"/>
      <c r="CO95" s="303"/>
      <c r="CP95" s="303"/>
      <c r="CQ95" s="303"/>
      <c r="CR95" s="303"/>
      <c r="CS95" s="303"/>
      <c r="CT95" s="303"/>
      <c r="CU95" s="303"/>
      <c r="CV95" s="303"/>
      <c r="CW95" s="303"/>
    </row>
    <row r="96" spans="2:101" s="335" customFormat="1" ht="20.25" customHeight="1" x14ac:dyDescent="0.3">
      <c r="B96" s="206"/>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303"/>
      <c r="AR96" s="303"/>
      <c r="AS96" s="303"/>
      <c r="AT96" s="303"/>
      <c r="AU96" s="303"/>
      <c r="AV96" s="303"/>
      <c r="AW96" s="303"/>
      <c r="AX96" s="303"/>
      <c r="AY96" s="303"/>
      <c r="AZ96" s="303"/>
      <c r="BA96" s="303"/>
      <c r="BB96" s="303"/>
      <c r="BC96" s="303"/>
      <c r="BD96" s="303"/>
      <c r="BE96" s="303"/>
      <c r="BF96" s="303"/>
      <c r="BG96" s="303"/>
      <c r="BH96" s="303"/>
      <c r="BI96" s="303"/>
      <c r="BJ96" s="303"/>
      <c r="BK96" s="303"/>
      <c r="BL96" s="303"/>
      <c r="BM96" s="303"/>
      <c r="BN96" s="303"/>
      <c r="BO96" s="303"/>
      <c r="BP96" s="303"/>
      <c r="BQ96" s="303"/>
      <c r="BR96" s="303"/>
      <c r="BS96" s="303"/>
      <c r="BT96" s="303"/>
      <c r="BU96" s="303"/>
      <c r="BV96" s="303"/>
      <c r="BW96" s="303"/>
      <c r="BX96" s="303"/>
      <c r="BY96" s="303"/>
      <c r="BZ96" s="303"/>
      <c r="CA96" s="303"/>
      <c r="CB96" s="303"/>
      <c r="CC96" s="303"/>
      <c r="CD96" s="303"/>
      <c r="CE96" s="303"/>
      <c r="CF96" s="303"/>
      <c r="CG96" s="303"/>
      <c r="CH96" s="303"/>
      <c r="CI96" s="303"/>
      <c r="CJ96" s="303"/>
      <c r="CK96" s="303"/>
      <c r="CL96" s="303"/>
      <c r="CM96" s="303"/>
      <c r="CN96" s="303"/>
      <c r="CO96" s="303"/>
      <c r="CP96" s="303"/>
      <c r="CQ96" s="303"/>
      <c r="CR96" s="303"/>
      <c r="CS96" s="303"/>
      <c r="CT96" s="303"/>
      <c r="CU96" s="303"/>
      <c r="CV96" s="303"/>
      <c r="CW96" s="303"/>
    </row>
    <row r="97" spans="2:101" s="335" customFormat="1" ht="20.25" customHeight="1" x14ac:dyDescent="0.3">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303"/>
      <c r="AR97" s="303"/>
      <c r="AS97" s="303"/>
      <c r="AT97" s="303"/>
      <c r="AU97" s="303"/>
      <c r="AV97" s="303"/>
      <c r="AW97" s="303"/>
      <c r="AX97" s="303"/>
      <c r="AY97" s="303"/>
      <c r="AZ97" s="303"/>
      <c r="BA97" s="303"/>
      <c r="BB97" s="303"/>
      <c r="BC97" s="303"/>
      <c r="BD97" s="303"/>
      <c r="BE97" s="303"/>
      <c r="BF97" s="303"/>
      <c r="BG97" s="303"/>
      <c r="BH97" s="303"/>
      <c r="BI97" s="303"/>
      <c r="BJ97" s="303"/>
      <c r="BK97" s="303"/>
      <c r="BL97" s="303"/>
      <c r="BM97" s="303"/>
      <c r="BN97" s="303"/>
      <c r="BO97" s="303"/>
      <c r="BP97" s="303"/>
      <c r="BQ97" s="303"/>
      <c r="BR97" s="303"/>
      <c r="BS97" s="303"/>
      <c r="BT97" s="303"/>
      <c r="BU97" s="303"/>
      <c r="BV97" s="303"/>
      <c r="BW97" s="303"/>
      <c r="BX97" s="303"/>
      <c r="BY97" s="303"/>
      <c r="BZ97" s="303"/>
      <c r="CA97" s="303"/>
      <c r="CB97" s="303"/>
      <c r="CC97" s="303"/>
      <c r="CD97" s="303"/>
      <c r="CE97" s="303"/>
      <c r="CF97" s="303"/>
      <c r="CG97" s="303"/>
      <c r="CH97" s="303"/>
      <c r="CI97" s="303"/>
      <c r="CJ97" s="303"/>
      <c r="CK97" s="303"/>
      <c r="CL97" s="303"/>
      <c r="CM97" s="303"/>
      <c r="CN97" s="303"/>
      <c r="CO97" s="303"/>
      <c r="CP97" s="303"/>
      <c r="CQ97" s="303"/>
      <c r="CR97" s="303"/>
      <c r="CS97" s="303"/>
      <c r="CT97" s="303"/>
      <c r="CU97" s="303"/>
      <c r="CV97" s="303"/>
      <c r="CW97" s="303"/>
    </row>
    <row r="98" spans="2:101" s="335" customFormat="1" ht="20.25" customHeight="1" x14ac:dyDescent="0.3">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303"/>
      <c r="AR98" s="303"/>
      <c r="AS98" s="303"/>
      <c r="AT98" s="303"/>
      <c r="AU98" s="303"/>
      <c r="AV98" s="303"/>
      <c r="AW98" s="303"/>
      <c r="AX98" s="303"/>
      <c r="AY98" s="303"/>
      <c r="AZ98" s="303"/>
      <c r="BA98" s="303"/>
      <c r="BB98" s="303"/>
      <c r="BC98" s="303"/>
      <c r="BD98" s="303"/>
      <c r="BE98" s="303"/>
      <c r="BF98" s="303"/>
      <c r="BG98" s="303"/>
      <c r="BH98" s="303"/>
      <c r="BI98" s="303"/>
      <c r="BJ98" s="303"/>
      <c r="BK98" s="303"/>
      <c r="BL98" s="303"/>
      <c r="BM98" s="303"/>
      <c r="BN98" s="303"/>
      <c r="BO98" s="303"/>
      <c r="BP98" s="303"/>
      <c r="BQ98" s="303"/>
      <c r="BR98" s="303"/>
      <c r="BS98" s="303"/>
      <c r="BT98" s="303"/>
      <c r="BU98" s="303"/>
      <c r="BV98" s="303"/>
      <c r="BW98" s="303"/>
      <c r="BX98" s="303"/>
      <c r="BY98" s="303"/>
      <c r="BZ98" s="303"/>
      <c r="CA98" s="303"/>
      <c r="CB98" s="303"/>
      <c r="CC98" s="303"/>
      <c r="CD98" s="303"/>
      <c r="CE98" s="303"/>
      <c r="CF98" s="303"/>
      <c r="CG98" s="303"/>
      <c r="CH98" s="303"/>
      <c r="CI98" s="303"/>
      <c r="CJ98" s="303"/>
      <c r="CK98" s="303"/>
      <c r="CL98" s="303"/>
      <c r="CM98" s="303"/>
      <c r="CN98" s="303"/>
      <c r="CO98" s="303"/>
      <c r="CP98" s="303"/>
      <c r="CQ98" s="303"/>
      <c r="CR98" s="303"/>
      <c r="CS98" s="303"/>
      <c r="CT98" s="303"/>
      <c r="CU98" s="303"/>
      <c r="CV98" s="303"/>
      <c r="CW98" s="303"/>
    </row>
    <row r="99" spans="2:101" s="335" customFormat="1" ht="20.25" customHeight="1" x14ac:dyDescent="0.3">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303"/>
      <c r="AR99" s="303"/>
      <c r="AS99" s="303"/>
      <c r="AT99" s="303"/>
      <c r="AU99" s="303"/>
      <c r="AV99" s="303"/>
      <c r="AW99" s="303"/>
      <c r="AX99" s="303"/>
      <c r="AY99" s="303"/>
      <c r="AZ99" s="303"/>
      <c r="BA99" s="303"/>
      <c r="BB99" s="303"/>
      <c r="BC99" s="303"/>
      <c r="BD99" s="303"/>
      <c r="BE99" s="303"/>
      <c r="BF99" s="303"/>
      <c r="BG99" s="303"/>
      <c r="BH99" s="303"/>
      <c r="BI99" s="303"/>
      <c r="BJ99" s="303"/>
      <c r="BK99" s="303"/>
      <c r="BL99" s="303"/>
      <c r="BM99" s="303"/>
      <c r="BN99" s="303"/>
      <c r="BO99" s="303"/>
      <c r="BP99" s="303"/>
      <c r="BQ99" s="303"/>
      <c r="BR99" s="303"/>
      <c r="BS99" s="303"/>
      <c r="BT99" s="303"/>
      <c r="BU99" s="303"/>
      <c r="BV99" s="303"/>
      <c r="BW99" s="303"/>
      <c r="BX99" s="303"/>
      <c r="BY99" s="303"/>
      <c r="BZ99" s="303"/>
      <c r="CA99" s="303"/>
      <c r="CB99" s="303"/>
      <c r="CC99" s="303"/>
      <c r="CD99" s="303"/>
      <c r="CE99" s="303"/>
      <c r="CF99" s="303"/>
      <c r="CG99" s="303"/>
      <c r="CH99" s="303"/>
      <c r="CI99" s="303"/>
      <c r="CJ99" s="303"/>
      <c r="CK99" s="303"/>
      <c r="CL99" s="303"/>
      <c r="CM99" s="303"/>
      <c r="CN99" s="303"/>
      <c r="CO99" s="303"/>
      <c r="CP99" s="303"/>
      <c r="CQ99" s="303"/>
      <c r="CR99" s="303"/>
      <c r="CS99" s="303"/>
      <c r="CT99" s="303"/>
      <c r="CU99" s="303"/>
      <c r="CV99" s="303"/>
      <c r="CW99" s="303"/>
    </row>
    <row r="100" spans="2:101" s="335" customFormat="1" ht="20.25" customHeight="1" x14ac:dyDescent="0.3">
      <c r="B100" s="206"/>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03"/>
      <c r="CC100" s="303"/>
      <c r="CD100" s="303"/>
      <c r="CE100" s="303"/>
      <c r="CF100" s="303"/>
      <c r="CG100" s="303"/>
      <c r="CH100" s="303"/>
      <c r="CI100" s="303"/>
      <c r="CJ100" s="303"/>
      <c r="CK100" s="303"/>
      <c r="CL100" s="303"/>
      <c r="CM100" s="303"/>
      <c r="CN100" s="303"/>
      <c r="CO100" s="303"/>
      <c r="CP100" s="303"/>
      <c r="CQ100" s="303"/>
      <c r="CR100" s="303"/>
      <c r="CS100" s="303"/>
      <c r="CT100" s="303"/>
      <c r="CU100" s="303"/>
      <c r="CV100" s="303"/>
      <c r="CW100" s="303"/>
    </row>
    <row r="101" spans="2:101" s="335" customFormat="1" ht="20.25" customHeight="1" x14ac:dyDescent="0.3">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303"/>
      <c r="AR101" s="303"/>
      <c r="AS101" s="303"/>
      <c r="AT101" s="303"/>
      <c r="AU101" s="303"/>
      <c r="AV101" s="303"/>
      <c r="AW101" s="303"/>
      <c r="AX101" s="303"/>
      <c r="AY101" s="303"/>
      <c r="AZ101" s="303"/>
      <c r="BA101" s="303"/>
      <c r="BB101" s="303"/>
      <c r="BC101" s="303"/>
      <c r="BD101" s="303"/>
      <c r="BE101" s="303"/>
      <c r="BF101" s="303"/>
      <c r="BG101" s="303"/>
      <c r="BH101" s="303"/>
      <c r="BI101" s="303"/>
      <c r="BJ101" s="303"/>
      <c r="BK101" s="303"/>
      <c r="BL101" s="303"/>
      <c r="BM101" s="303"/>
      <c r="BN101" s="303"/>
      <c r="BO101" s="303"/>
      <c r="BP101" s="303"/>
      <c r="BQ101" s="303"/>
      <c r="BR101" s="303"/>
      <c r="BS101" s="303"/>
      <c r="BT101" s="303"/>
      <c r="BU101" s="303"/>
      <c r="BV101" s="303"/>
      <c r="BW101" s="303"/>
      <c r="BX101" s="303"/>
      <c r="BY101" s="303"/>
      <c r="BZ101" s="303"/>
      <c r="CA101" s="303"/>
      <c r="CB101" s="303"/>
      <c r="CC101" s="303"/>
      <c r="CD101" s="303"/>
      <c r="CE101" s="303"/>
      <c r="CF101" s="303"/>
      <c r="CG101" s="303"/>
      <c r="CH101" s="303"/>
      <c r="CI101" s="303"/>
      <c r="CJ101" s="303"/>
      <c r="CK101" s="303"/>
      <c r="CL101" s="303"/>
      <c r="CM101" s="303"/>
      <c r="CN101" s="303"/>
      <c r="CO101" s="303"/>
      <c r="CP101" s="303"/>
      <c r="CQ101" s="303"/>
      <c r="CR101" s="303"/>
      <c r="CS101" s="303"/>
      <c r="CT101" s="303"/>
      <c r="CU101" s="303"/>
      <c r="CV101" s="303"/>
      <c r="CW101" s="303"/>
    </row>
    <row r="102" spans="2:101" s="335" customFormat="1" ht="20.25" customHeight="1" x14ac:dyDescent="0.3">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303"/>
      <c r="AR102" s="303"/>
      <c r="AS102" s="303"/>
      <c r="AT102" s="303"/>
      <c r="AU102" s="303"/>
      <c r="AV102" s="303"/>
      <c r="AW102" s="303"/>
      <c r="AX102" s="303"/>
      <c r="AY102" s="303"/>
      <c r="AZ102" s="303"/>
      <c r="BA102" s="303"/>
      <c r="BB102" s="303"/>
      <c r="BC102" s="303"/>
      <c r="BD102" s="303"/>
      <c r="BE102" s="303"/>
      <c r="BF102" s="303"/>
      <c r="BG102" s="303"/>
      <c r="BH102" s="303"/>
      <c r="BI102" s="303"/>
      <c r="BJ102" s="303"/>
      <c r="BK102" s="303"/>
      <c r="BL102" s="303"/>
      <c r="BM102" s="303"/>
      <c r="BN102" s="303"/>
      <c r="BO102" s="303"/>
      <c r="BP102" s="303"/>
      <c r="BQ102" s="303"/>
      <c r="BR102" s="303"/>
      <c r="BS102" s="303"/>
      <c r="BT102" s="303"/>
      <c r="BU102" s="303"/>
      <c r="BV102" s="303"/>
      <c r="BW102" s="303"/>
      <c r="BX102" s="303"/>
      <c r="BY102" s="303"/>
      <c r="BZ102" s="303"/>
      <c r="CA102" s="303"/>
      <c r="CB102" s="303"/>
      <c r="CC102" s="303"/>
      <c r="CD102" s="303"/>
      <c r="CE102" s="303"/>
      <c r="CF102" s="303"/>
      <c r="CG102" s="303"/>
      <c r="CH102" s="303"/>
      <c r="CI102" s="303"/>
      <c r="CJ102" s="303"/>
      <c r="CK102" s="303"/>
      <c r="CL102" s="303"/>
      <c r="CM102" s="303"/>
      <c r="CN102" s="303"/>
      <c r="CO102" s="303"/>
      <c r="CP102" s="303"/>
      <c r="CQ102" s="303"/>
      <c r="CR102" s="303"/>
      <c r="CS102" s="303"/>
      <c r="CT102" s="303"/>
      <c r="CU102" s="303"/>
      <c r="CV102" s="303"/>
      <c r="CW102" s="303"/>
    </row>
    <row r="103" spans="2:101" s="335" customFormat="1" ht="20.25" customHeight="1" x14ac:dyDescent="0.3">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303"/>
      <c r="AR103" s="303"/>
      <c r="AS103" s="303"/>
      <c r="AT103" s="303"/>
      <c r="AU103" s="303"/>
      <c r="AV103" s="303"/>
      <c r="AW103" s="303"/>
      <c r="AX103" s="303"/>
      <c r="AY103" s="303"/>
      <c r="AZ103" s="303"/>
      <c r="BA103" s="303"/>
      <c r="BB103" s="303"/>
      <c r="BC103" s="303"/>
      <c r="BD103" s="303"/>
      <c r="BE103" s="303"/>
      <c r="BF103" s="303"/>
      <c r="BG103" s="303"/>
      <c r="BH103" s="303"/>
      <c r="BI103" s="303"/>
      <c r="BJ103" s="303"/>
      <c r="BK103" s="303"/>
      <c r="BL103" s="303"/>
      <c r="BM103" s="303"/>
      <c r="BN103" s="303"/>
      <c r="BO103" s="303"/>
      <c r="BP103" s="303"/>
      <c r="BQ103" s="303"/>
      <c r="BR103" s="303"/>
      <c r="BS103" s="303"/>
      <c r="BT103" s="303"/>
      <c r="BU103" s="303"/>
      <c r="BV103" s="303"/>
      <c r="BW103" s="303"/>
      <c r="BX103" s="303"/>
      <c r="BY103" s="303"/>
      <c r="BZ103" s="303"/>
      <c r="CA103" s="303"/>
      <c r="CB103" s="303"/>
      <c r="CC103" s="303"/>
      <c r="CD103" s="303"/>
      <c r="CE103" s="303"/>
      <c r="CF103" s="303"/>
      <c r="CG103" s="303"/>
      <c r="CH103" s="303"/>
      <c r="CI103" s="303"/>
      <c r="CJ103" s="303"/>
      <c r="CK103" s="303"/>
      <c r="CL103" s="303"/>
      <c r="CM103" s="303"/>
      <c r="CN103" s="303"/>
      <c r="CO103" s="303"/>
      <c r="CP103" s="303"/>
      <c r="CQ103" s="303"/>
      <c r="CR103" s="303"/>
      <c r="CS103" s="303"/>
      <c r="CT103" s="303"/>
      <c r="CU103" s="303"/>
      <c r="CV103" s="303"/>
      <c r="CW103" s="303"/>
    </row>
    <row r="104" spans="2:101" s="335" customFormat="1" ht="20.25" customHeight="1" x14ac:dyDescent="0.3">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303"/>
      <c r="AR104" s="303"/>
      <c r="AS104" s="303"/>
      <c r="AT104" s="303"/>
      <c r="AU104" s="303"/>
      <c r="AV104" s="303"/>
      <c r="AW104" s="303"/>
      <c r="AX104" s="303"/>
      <c r="AY104" s="303"/>
      <c r="AZ104" s="303"/>
      <c r="BA104" s="303"/>
      <c r="BB104" s="303"/>
      <c r="BC104" s="303"/>
      <c r="BD104" s="303"/>
      <c r="BE104" s="303"/>
      <c r="BF104" s="303"/>
      <c r="BG104" s="303"/>
      <c r="BH104" s="303"/>
      <c r="BI104" s="303"/>
      <c r="BJ104" s="303"/>
      <c r="BK104" s="303"/>
      <c r="BL104" s="303"/>
      <c r="BM104" s="303"/>
      <c r="BN104" s="303"/>
      <c r="BO104" s="303"/>
      <c r="BP104" s="303"/>
      <c r="BQ104" s="303"/>
      <c r="BR104" s="303"/>
      <c r="BS104" s="303"/>
      <c r="BT104" s="303"/>
      <c r="BU104" s="303"/>
      <c r="BV104" s="303"/>
      <c r="BW104" s="303"/>
      <c r="BX104" s="303"/>
      <c r="BY104" s="303"/>
      <c r="BZ104" s="303"/>
      <c r="CA104" s="303"/>
      <c r="CB104" s="303"/>
      <c r="CC104" s="303"/>
      <c r="CD104" s="303"/>
      <c r="CE104" s="303"/>
      <c r="CF104" s="303"/>
      <c r="CG104" s="303"/>
      <c r="CH104" s="303"/>
      <c r="CI104" s="303"/>
      <c r="CJ104" s="303"/>
      <c r="CK104" s="303"/>
      <c r="CL104" s="303"/>
      <c r="CM104" s="303"/>
      <c r="CN104" s="303"/>
      <c r="CO104" s="303"/>
      <c r="CP104" s="303"/>
      <c r="CQ104" s="303"/>
      <c r="CR104" s="303"/>
      <c r="CS104" s="303"/>
      <c r="CT104" s="303"/>
      <c r="CU104" s="303"/>
      <c r="CV104" s="303"/>
      <c r="CW104" s="303"/>
    </row>
    <row r="105" spans="2:101" s="335" customFormat="1" ht="20.25" customHeight="1" x14ac:dyDescent="0.3">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303"/>
      <c r="AR105" s="303"/>
      <c r="AS105" s="303"/>
      <c r="AT105" s="303"/>
      <c r="AU105" s="303"/>
      <c r="AV105" s="303"/>
      <c r="AW105" s="303"/>
      <c r="AX105" s="303"/>
      <c r="AY105" s="303"/>
      <c r="AZ105" s="303"/>
      <c r="BA105" s="303"/>
      <c r="BB105" s="303"/>
      <c r="BC105" s="303"/>
      <c r="BD105" s="303"/>
      <c r="BE105" s="303"/>
      <c r="BF105" s="303"/>
      <c r="BG105" s="303"/>
      <c r="BH105" s="303"/>
      <c r="BI105" s="303"/>
      <c r="BJ105" s="303"/>
      <c r="BK105" s="303"/>
      <c r="BL105" s="303"/>
      <c r="BM105" s="303"/>
      <c r="BN105" s="303"/>
      <c r="BO105" s="303"/>
      <c r="BP105" s="303"/>
      <c r="BQ105" s="303"/>
      <c r="BR105" s="303"/>
      <c r="BS105" s="303"/>
      <c r="BT105" s="303"/>
      <c r="BU105" s="303"/>
      <c r="BV105" s="303"/>
      <c r="BW105" s="303"/>
      <c r="BX105" s="303"/>
      <c r="BY105" s="303"/>
      <c r="BZ105" s="303"/>
      <c r="CA105" s="303"/>
      <c r="CB105" s="303"/>
      <c r="CC105" s="303"/>
      <c r="CD105" s="303"/>
      <c r="CE105" s="303"/>
      <c r="CF105" s="303"/>
      <c r="CG105" s="303"/>
      <c r="CH105" s="303"/>
      <c r="CI105" s="303"/>
      <c r="CJ105" s="303"/>
      <c r="CK105" s="303"/>
      <c r="CL105" s="303"/>
      <c r="CM105" s="303"/>
      <c r="CN105" s="303"/>
      <c r="CO105" s="303"/>
      <c r="CP105" s="303"/>
      <c r="CQ105" s="303"/>
      <c r="CR105" s="303"/>
      <c r="CS105" s="303"/>
      <c r="CT105" s="303"/>
      <c r="CU105" s="303"/>
      <c r="CV105" s="303"/>
      <c r="CW105" s="303"/>
    </row>
    <row r="106" spans="2:101" s="335" customFormat="1" ht="20.25" customHeight="1" x14ac:dyDescent="0.3">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03"/>
      <c r="CD106" s="303"/>
      <c r="CE106" s="303"/>
      <c r="CF106" s="303"/>
      <c r="CG106" s="303"/>
      <c r="CH106" s="303"/>
      <c r="CI106" s="303"/>
      <c r="CJ106" s="303"/>
      <c r="CK106" s="303"/>
      <c r="CL106" s="303"/>
      <c r="CM106" s="303"/>
      <c r="CN106" s="303"/>
      <c r="CO106" s="303"/>
      <c r="CP106" s="303"/>
      <c r="CQ106" s="303"/>
      <c r="CR106" s="303"/>
      <c r="CS106" s="303"/>
      <c r="CT106" s="303"/>
      <c r="CU106" s="303"/>
      <c r="CV106" s="303"/>
      <c r="CW106" s="303"/>
    </row>
    <row r="107" spans="2:101" s="335" customFormat="1" ht="20.25" customHeight="1" x14ac:dyDescent="0.3">
      <c r="B107" s="206"/>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303"/>
      <c r="AR107" s="303"/>
      <c r="AS107" s="303"/>
      <c r="AT107" s="303"/>
      <c r="AU107" s="303"/>
      <c r="AV107" s="303"/>
      <c r="AW107" s="303"/>
      <c r="AX107" s="303"/>
      <c r="AY107" s="303"/>
      <c r="AZ107" s="303"/>
      <c r="BA107" s="303"/>
      <c r="BB107" s="303"/>
      <c r="BC107" s="303"/>
      <c r="BD107" s="303"/>
      <c r="BE107" s="303"/>
      <c r="BF107" s="303"/>
      <c r="BG107" s="303"/>
      <c r="BH107" s="303"/>
      <c r="BI107" s="303"/>
      <c r="BJ107" s="303"/>
      <c r="BK107" s="303"/>
      <c r="BL107" s="303"/>
      <c r="BM107" s="303"/>
      <c r="BN107" s="303"/>
      <c r="BO107" s="303"/>
      <c r="BP107" s="303"/>
      <c r="BQ107" s="303"/>
      <c r="BR107" s="303"/>
      <c r="BS107" s="303"/>
      <c r="BT107" s="303"/>
      <c r="BU107" s="303"/>
      <c r="BV107" s="303"/>
      <c r="BW107" s="303"/>
      <c r="BX107" s="303"/>
      <c r="BY107" s="303"/>
      <c r="BZ107" s="303"/>
      <c r="CA107" s="303"/>
      <c r="CB107" s="303"/>
      <c r="CC107" s="303"/>
      <c r="CD107" s="303"/>
      <c r="CE107" s="303"/>
      <c r="CF107" s="303"/>
      <c r="CG107" s="303"/>
      <c r="CH107" s="303"/>
      <c r="CI107" s="303"/>
      <c r="CJ107" s="303"/>
      <c r="CK107" s="303"/>
      <c r="CL107" s="303"/>
      <c r="CM107" s="303"/>
      <c r="CN107" s="303"/>
      <c r="CO107" s="303"/>
      <c r="CP107" s="303"/>
      <c r="CQ107" s="303"/>
      <c r="CR107" s="303"/>
      <c r="CS107" s="303"/>
      <c r="CT107" s="303"/>
      <c r="CU107" s="303"/>
      <c r="CV107" s="303"/>
      <c r="CW107" s="303"/>
    </row>
    <row r="108" spans="2:101" s="335" customFormat="1" ht="20.25" customHeight="1" x14ac:dyDescent="0.3">
      <c r="B108" s="206"/>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303"/>
      <c r="BR108" s="303"/>
      <c r="BS108" s="303"/>
      <c r="BT108" s="303"/>
      <c r="BU108" s="303"/>
      <c r="BV108" s="303"/>
      <c r="BW108" s="303"/>
      <c r="BX108" s="303"/>
      <c r="BY108" s="303"/>
      <c r="BZ108" s="303"/>
      <c r="CA108" s="303"/>
      <c r="CB108" s="303"/>
      <c r="CC108" s="303"/>
      <c r="CD108" s="303"/>
      <c r="CE108" s="303"/>
      <c r="CF108" s="303"/>
      <c r="CG108" s="303"/>
      <c r="CH108" s="303"/>
      <c r="CI108" s="303"/>
      <c r="CJ108" s="303"/>
      <c r="CK108" s="303"/>
      <c r="CL108" s="303"/>
      <c r="CM108" s="303"/>
      <c r="CN108" s="303"/>
      <c r="CO108" s="303"/>
      <c r="CP108" s="303"/>
      <c r="CQ108" s="303"/>
      <c r="CR108" s="303"/>
      <c r="CS108" s="303"/>
      <c r="CT108" s="303"/>
      <c r="CU108" s="303"/>
      <c r="CV108" s="303"/>
      <c r="CW108" s="303"/>
    </row>
    <row r="109" spans="2:101" s="335" customFormat="1" ht="20.25" customHeight="1" x14ac:dyDescent="0.3">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303"/>
      <c r="AR109" s="303"/>
      <c r="AS109" s="303"/>
      <c r="AT109" s="303"/>
      <c r="AU109" s="303"/>
      <c r="AV109" s="303"/>
      <c r="AW109" s="303"/>
      <c r="AX109" s="303"/>
      <c r="AY109" s="303"/>
      <c r="AZ109" s="303"/>
      <c r="BA109" s="303"/>
      <c r="BB109" s="303"/>
      <c r="BC109" s="303"/>
      <c r="BD109" s="303"/>
      <c r="BE109" s="303"/>
      <c r="BF109" s="303"/>
      <c r="BG109" s="303"/>
      <c r="BH109" s="303"/>
      <c r="BI109" s="303"/>
      <c r="BJ109" s="303"/>
      <c r="BK109" s="303"/>
      <c r="BL109" s="303"/>
      <c r="BM109" s="303"/>
      <c r="BN109" s="303"/>
      <c r="BO109" s="303"/>
      <c r="BP109" s="303"/>
      <c r="BQ109" s="303"/>
      <c r="BR109" s="303"/>
      <c r="BS109" s="303"/>
      <c r="BT109" s="303"/>
      <c r="BU109" s="303"/>
      <c r="BV109" s="303"/>
      <c r="BW109" s="303"/>
      <c r="BX109" s="303"/>
      <c r="BY109" s="303"/>
      <c r="BZ109" s="303"/>
      <c r="CA109" s="303"/>
      <c r="CB109" s="303"/>
      <c r="CC109" s="303"/>
      <c r="CD109" s="303"/>
      <c r="CE109" s="303"/>
      <c r="CF109" s="303"/>
      <c r="CG109" s="303"/>
      <c r="CH109" s="303"/>
      <c r="CI109" s="303"/>
      <c r="CJ109" s="303"/>
      <c r="CK109" s="303"/>
      <c r="CL109" s="303"/>
      <c r="CM109" s="303"/>
      <c r="CN109" s="303"/>
      <c r="CO109" s="303"/>
      <c r="CP109" s="303"/>
      <c r="CQ109" s="303"/>
      <c r="CR109" s="303"/>
      <c r="CS109" s="303"/>
      <c r="CT109" s="303"/>
      <c r="CU109" s="303"/>
      <c r="CV109" s="303"/>
      <c r="CW109" s="303"/>
    </row>
    <row r="110" spans="2:101" s="335" customFormat="1" ht="20.25" customHeight="1" x14ac:dyDescent="0.3">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c r="AM110" s="206"/>
      <c r="AN110" s="206"/>
      <c r="AO110" s="206"/>
      <c r="AP110" s="206"/>
      <c r="AQ110" s="303"/>
      <c r="AR110" s="303"/>
      <c r="AS110" s="303"/>
      <c r="AT110" s="303"/>
      <c r="AU110" s="303"/>
      <c r="AV110" s="303"/>
      <c r="AW110" s="303"/>
      <c r="AX110" s="303"/>
      <c r="AY110" s="303"/>
      <c r="AZ110" s="303"/>
      <c r="BA110" s="303"/>
      <c r="BB110" s="303"/>
      <c r="BC110" s="303"/>
      <c r="BD110" s="303"/>
      <c r="BE110" s="303"/>
      <c r="BF110" s="303"/>
      <c r="BG110" s="303"/>
      <c r="BH110" s="303"/>
      <c r="BI110" s="303"/>
      <c r="BJ110" s="303"/>
      <c r="BK110" s="303"/>
      <c r="BL110" s="303"/>
      <c r="BM110" s="303"/>
      <c r="BN110" s="303"/>
      <c r="BO110" s="303"/>
      <c r="BP110" s="303"/>
      <c r="BQ110" s="303"/>
      <c r="BR110" s="303"/>
      <c r="BS110" s="303"/>
      <c r="BT110" s="303"/>
      <c r="BU110" s="303"/>
      <c r="BV110" s="303"/>
      <c r="BW110" s="303"/>
      <c r="BX110" s="303"/>
      <c r="BY110" s="303"/>
      <c r="BZ110" s="303"/>
      <c r="CA110" s="303"/>
      <c r="CB110" s="303"/>
      <c r="CC110" s="303"/>
      <c r="CD110" s="303"/>
      <c r="CE110" s="303"/>
      <c r="CF110" s="303"/>
      <c r="CG110" s="303"/>
      <c r="CH110" s="303"/>
      <c r="CI110" s="303"/>
      <c r="CJ110" s="303"/>
      <c r="CK110" s="303"/>
      <c r="CL110" s="303"/>
      <c r="CM110" s="303"/>
      <c r="CN110" s="303"/>
      <c r="CO110" s="303"/>
      <c r="CP110" s="303"/>
      <c r="CQ110" s="303"/>
      <c r="CR110" s="303"/>
      <c r="CS110" s="303"/>
      <c r="CT110" s="303"/>
      <c r="CU110" s="303"/>
      <c r="CV110" s="303"/>
      <c r="CW110" s="303"/>
    </row>
    <row r="111" spans="2:101" s="335" customFormat="1" ht="20.25" customHeight="1" x14ac:dyDescent="0.3">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c r="AM111" s="206"/>
      <c r="AN111" s="206"/>
      <c r="AO111" s="206"/>
      <c r="AP111" s="206"/>
      <c r="AQ111" s="303"/>
      <c r="AR111" s="303"/>
      <c r="AS111" s="303"/>
      <c r="AT111" s="303"/>
      <c r="AU111" s="303"/>
      <c r="AV111" s="303"/>
      <c r="AW111" s="303"/>
      <c r="AX111" s="303"/>
      <c r="AY111" s="303"/>
      <c r="AZ111" s="303"/>
      <c r="BA111" s="303"/>
      <c r="BB111" s="303"/>
      <c r="BC111" s="303"/>
      <c r="BD111" s="303"/>
      <c r="BE111" s="303"/>
      <c r="BF111" s="303"/>
      <c r="BG111" s="303"/>
      <c r="BH111" s="303"/>
      <c r="BI111" s="303"/>
      <c r="BJ111" s="303"/>
      <c r="BK111" s="303"/>
      <c r="BL111" s="303"/>
      <c r="BM111" s="303"/>
      <c r="BN111" s="303"/>
      <c r="BO111" s="303"/>
      <c r="BP111" s="303"/>
      <c r="BQ111" s="303"/>
      <c r="BR111" s="303"/>
      <c r="BS111" s="303"/>
      <c r="BT111" s="303"/>
      <c r="BU111" s="303"/>
      <c r="BV111" s="303"/>
      <c r="BW111" s="303"/>
      <c r="BX111" s="303"/>
      <c r="BY111" s="303"/>
      <c r="BZ111" s="303"/>
      <c r="CA111" s="303"/>
      <c r="CB111" s="303"/>
      <c r="CC111" s="303"/>
      <c r="CD111" s="303"/>
      <c r="CE111" s="303"/>
      <c r="CF111" s="303"/>
      <c r="CG111" s="303"/>
      <c r="CH111" s="303"/>
      <c r="CI111" s="303"/>
      <c r="CJ111" s="303"/>
      <c r="CK111" s="303"/>
      <c r="CL111" s="303"/>
      <c r="CM111" s="303"/>
      <c r="CN111" s="303"/>
      <c r="CO111" s="303"/>
      <c r="CP111" s="303"/>
      <c r="CQ111" s="303"/>
      <c r="CR111" s="303"/>
      <c r="CS111" s="303"/>
      <c r="CT111" s="303"/>
      <c r="CU111" s="303"/>
      <c r="CV111" s="303"/>
      <c r="CW111" s="303"/>
    </row>
    <row r="112" spans="2:101" s="335" customFormat="1" ht="20.25" customHeight="1" x14ac:dyDescent="0.3">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c r="AQ112" s="303"/>
      <c r="AR112" s="303"/>
      <c r="AS112" s="303"/>
      <c r="AT112" s="303"/>
      <c r="AU112" s="303"/>
      <c r="AV112" s="303"/>
      <c r="AW112" s="303"/>
      <c r="AX112" s="303"/>
      <c r="AY112" s="303"/>
      <c r="AZ112" s="303"/>
      <c r="BA112" s="303"/>
      <c r="BB112" s="303"/>
      <c r="BC112" s="303"/>
      <c r="BD112" s="303"/>
      <c r="BE112" s="303"/>
      <c r="BF112" s="303"/>
      <c r="BG112" s="303"/>
      <c r="BH112" s="303"/>
      <c r="BI112" s="303"/>
      <c r="BJ112" s="303"/>
      <c r="BK112" s="303"/>
      <c r="BL112" s="303"/>
      <c r="BM112" s="303"/>
      <c r="BN112" s="303"/>
      <c r="BO112" s="303"/>
      <c r="BP112" s="303"/>
      <c r="BQ112" s="303"/>
      <c r="BR112" s="303"/>
      <c r="BS112" s="303"/>
      <c r="BT112" s="303"/>
      <c r="BU112" s="303"/>
      <c r="BV112" s="303"/>
      <c r="BW112" s="303"/>
      <c r="BX112" s="303"/>
      <c r="BY112" s="303"/>
      <c r="BZ112" s="303"/>
      <c r="CA112" s="303"/>
      <c r="CB112" s="303"/>
      <c r="CC112" s="303"/>
      <c r="CD112" s="303"/>
      <c r="CE112" s="303"/>
      <c r="CF112" s="303"/>
      <c r="CG112" s="303"/>
      <c r="CH112" s="303"/>
      <c r="CI112" s="303"/>
      <c r="CJ112" s="303"/>
      <c r="CK112" s="303"/>
      <c r="CL112" s="303"/>
      <c r="CM112" s="303"/>
      <c r="CN112" s="303"/>
      <c r="CO112" s="303"/>
      <c r="CP112" s="303"/>
      <c r="CQ112" s="303"/>
      <c r="CR112" s="303"/>
      <c r="CS112" s="303"/>
      <c r="CT112" s="303"/>
      <c r="CU112" s="303"/>
      <c r="CV112" s="303"/>
      <c r="CW112" s="303"/>
    </row>
    <row r="113" spans="2:101" s="335" customFormat="1" ht="20.25" customHeight="1" x14ac:dyDescent="0.3">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03"/>
      <c r="CC113" s="303"/>
      <c r="CD113" s="303"/>
      <c r="CE113" s="303"/>
      <c r="CF113" s="303"/>
      <c r="CG113" s="303"/>
      <c r="CH113" s="303"/>
      <c r="CI113" s="303"/>
      <c r="CJ113" s="303"/>
      <c r="CK113" s="303"/>
      <c r="CL113" s="303"/>
      <c r="CM113" s="303"/>
      <c r="CN113" s="303"/>
      <c r="CO113" s="303"/>
      <c r="CP113" s="303"/>
      <c r="CQ113" s="303"/>
      <c r="CR113" s="303"/>
      <c r="CS113" s="303"/>
      <c r="CT113" s="303"/>
      <c r="CU113" s="303"/>
      <c r="CV113" s="303"/>
      <c r="CW113" s="303"/>
    </row>
    <row r="114" spans="2:101" s="335" customFormat="1" ht="20.25" customHeight="1" x14ac:dyDescent="0.3">
      <c r="B114" s="206"/>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303"/>
      <c r="AR114" s="303"/>
      <c r="AS114" s="303"/>
      <c r="AT114" s="303"/>
      <c r="AU114" s="303"/>
      <c r="AV114" s="303"/>
      <c r="AW114" s="303"/>
      <c r="AX114" s="303"/>
      <c r="AY114" s="303"/>
      <c r="AZ114" s="303"/>
      <c r="BA114" s="303"/>
      <c r="BB114" s="303"/>
      <c r="BC114" s="303"/>
      <c r="BD114" s="303"/>
      <c r="BE114" s="303"/>
      <c r="BF114" s="303"/>
      <c r="BG114" s="303"/>
      <c r="BH114" s="303"/>
      <c r="BI114" s="303"/>
      <c r="BJ114" s="303"/>
      <c r="BK114" s="303"/>
      <c r="BL114" s="303"/>
      <c r="BM114" s="303"/>
      <c r="BN114" s="303"/>
      <c r="BO114" s="303"/>
      <c r="BP114" s="303"/>
      <c r="BQ114" s="303"/>
      <c r="BR114" s="303"/>
      <c r="BS114" s="303"/>
      <c r="BT114" s="303"/>
      <c r="BU114" s="303"/>
      <c r="BV114" s="303"/>
      <c r="BW114" s="303"/>
      <c r="BX114" s="303"/>
      <c r="BY114" s="303"/>
      <c r="BZ114" s="303"/>
      <c r="CA114" s="303"/>
      <c r="CB114" s="303"/>
      <c r="CC114" s="303"/>
      <c r="CD114" s="303"/>
      <c r="CE114" s="303"/>
      <c r="CF114" s="303"/>
      <c r="CG114" s="303"/>
      <c r="CH114" s="303"/>
      <c r="CI114" s="303"/>
      <c r="CJ114" s="303"/>
      <c r="CK114" s="303"/>
      <c r="CL114" s="303"/>
      <c r="CM114" s="303"/>
      <c r="CN114" s="303"/>
      <c r="CO114" s="303"/>
      <c r="CP114" s="303"/>
      <c r="CQ114" s="303"/>
      <c r="CR114" s="303"/>
      <c r="CS114" s="303"/>
      <c r="CT114" s="303"/>
      <c r="CU114" s="303"/>
      <c r="CV114" s="303"/>
      <c r="CW114" s="303"/>
    </row>
    <row r="115" spans="2:101" s="335" customFormat="1" ht="20.25" customHeight="1" x14ac:dyDescent="0.3">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303"/>
      <c r="AR115" s="303"/>
      <c r="AS115" s="303"/>
      <c r="AT115" s="303"/>
      <c r="AU115" s="303"/>
      <c r="AV115" s="303"/>
      <c r="AW115" s="303"/>
      <c r="AX115" s="303"/>
      <c r="AY115" s="303"/>
      <c r="AZ115" s="303"/>
      <c r="BA115" s="303"/>
      <c r="BB115" s="303"/>
      <c r="BC115" s="303"/>
      <c r="BD115" s="303"/>
      <c r="BE115" s="303"/>
      <c r="BF115" s="303"/>
      <c r="BG115" s="303"/>
      <c r="BH115" s="303"/>
      <c r="BI115" s="303"/>
      <c r="BJ115" s="303"/>
      <c r="BK115" s="303"/>
      <c r="BL115" s="303"/>
      <c r="BM115" s="303"/>
      <c r="BN115" s="303"/>
      <c r="BO115" s="303"/>
      <c r="BP115" s="303"/>
      <c r="BQ115" s="303"/>
      <c r="BR115" s="303"/>
      <c r="BS115" s="303"/>
      <c r="BT115" s="303"/>
      <c r="BU115" s="303"/>
      <c r="BV115" s="303"/>
      <c r="BW115" s="303"/>
      <c r="BX115" s="303"/>
      <c r="BY115" s="303"/>
      <c r="BZ115" s="303"/>
      <c r="CA115" s="303"/>
      <c r="CB115" s="303"/>
      <c r="CC115" s="303"/>
      <c r="CD115" s="303"/>
      <c r="CE115" s="303"/>
      <c r="CF115" s="303"/>
      <c r="CG115" s="303"/>
      <c r="CH115" s="303"/>
      <c r="CI115" s="303"/>
      <c r="CJ115" s="303"/>
      <c r="CK115" s="303"/>
      <c r="CL115" s="303"/>
      <c r="CM115" s="303"/>
      <c r="CN115" s="303"/>
      <c r="CO115" s="303"/>
      <c r="CP115" s="303"/>
      <c r="CQ115" s="303"/>
      <c r="CR115" s="303"/>
      <c r="CS115" s="303"/>
      <c r="CT115" s="303"/>
      <c r="CU115" s="303"/>
      <c r="CV115" s="303"/>
      <c r="CW115" s="303"/>
    </row>
    <row r="116" spans="2:101" s="335" customFormat="1" ht="20.25" customHeight="1" x14ac:dyDescent="0.3">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303"/>
      <c r="AR116" s="303"/>
      <c r="AS116" s="303"/>
      <c r="AT116" s="303"/>
      <c r="AU116" s="303"/>
      <c r="AV116" s="303"/>
      <c r="AW116" s="303"/>
      <c r="AX116" s="303"/>
      <c r="AY116" s="303"/>
      <c r="AZ116" s="303"/>
      <c r="BA116" s="303"/>
      <c r="BB116" s="303"/>
      <c r="BC116" s="303"/>
      <c r="BD116" s="303"/>
      <c r="BE116" s="303"/>
      <c r="BF116" s="303"/>
      <c r="BG116" s="303"/>
      <c r="BH116" s="303"/>
      <c r="BI116" s="303"/>
      <c r="BJ116" s="303"/>
      <c r="BK116" s="303"/>
      <c r="BL116" s="303"/>
      <c r="BM116" s="303"/>
      <c r="BN116" s="303"/>
      <c r="BO116" s="303"/>
      <c r="BP116" s="303"/>
      <c r="BQ116" s="303"/>
      <c r="BR116" s="303"/>
      <c r="BS116" s="303"/>
      <c r="BT116" s="303"/>
      <c r="BU116" s="303"/>
      <c r="BV116" s="303"/>
      <c r="BW116" s="303"/>
      <c r="BX116" s="303"/>
      <c r="BY116" s="303"/>
      <c r="BZ116" s="303"/>
      <c r="CA116" s="303"/>
      <c r="CB116" s="303"/>
      <c r="CC116" s="303"/>
      <c r="CD116" s="303"/>
      <c r="CE116" s="303"/>
      <c r="CF116" s="303"/>
      <c r="CG116" s="303"/>
      <c r="CH116" s="303"/>
      <c r="CI116" s="303"/>
      <c r="CJ116" s="303"/>
      <c r="CK116" s="303"/>
      <c r="CL116" s="303"/>
      <c r="CM116" s="303"/>
      <c r="CN116" s="303"/>
      <c r="CO116" s="303"/>
      <c r="CP116" s="303"/>
      <c r="CQ116" s="303"/>
      <c r="CR116" s="303"/>
      <c r="CS116" s="303"/>
      <c r="CT116" s="303"/>
      <c r="CU116" s="303"/>
      <c r="CV116" s="303"/>
      <c r="CW116" s="303"/>
    </row>
    <row r="117" spans="2:101" s="335" customFormat="1" ht="20.25" customHeight="1" x14ac:dyDescent="0.3">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303"/>
      <c r="AR117" s="303"/>
      <c r="AS117" s="303"/>
      <c r="AT117" s="303"/>
      <c r="AU117" s="303"/>
      <c r="AV117" s="303"/>
      <c r="AW117" s="303"/>
      <c r="AX117" s="303"/>
      <c r="AY117" s="303"/>
      <c r="AZ117" s="303"/>
      <c r="BA117" s="303"/>
      <c r="BB117" s="303"/>
      <c r="BC117" s="303"/>
      <c r="BD117" s="303"/>
      <c r="BE117" s="303"/>
      <c r="BF117" s="303"/>
      <c r="BG117" s="303"/>
      <c r="BH117" s="303"/>
      <c r="BI117" s="303"/>
      <c r="BJ117" s="303"/>
      <c r="BK117" s="303"/>
      <c r="BL117" s="303"/>
      <c r="BM117" s="303"/>
      <c r="BN117" s="303"/>
      <c r="BO117" s="303"/>
      <c r="BP117" s="303"/>
      <c r="BQ117" s="303"/>
      <c r="BR117" s="303"/>
      <c r="BS117" s="303"/>
      <c r="BT117" s="303"/>
      <c r="BU117" s="303"/>
      <c r="BV117" s="303"/>
      <c r="BW117" s="303"/>
      <c r="BX117" s="303"/>
      <c r="BY117" s="303"/>
      <c r="BZ117" s="303"/>
      <c r="CA117" s="303"/>
      <c r="CB117" s="303"/>
      <c r="CC117" s="303"/>
      <c r="CD117" s="303"/>
      <c r="CE117" s="303"/>
      <c r="CF117" s="303"/>
      <c r="CG117" s="303"/>
      <c r="CH117" s="303"/>
      <c r="CI117" s="303"/>
      <c r="CJ117" s="303"/>
      <c r="CK117" s="303"/>
      <c r="CL117" s="303"/>
      <c r="CM117" s="303"/>
      <c r="CN117" s="303"/>
      <c r="CO117" s="303"/>
      <c r="CP117" s="303"/>
      <c r="CQ117" s="303"/>
      <c r="CR117" s="303"/>
      <c r="CS117" s="303"/>
      <c r="CT117" s="303"/>
      <c r="CU117" s="303"/>
      <c r="CV117" s="303"/>
      <c r="CW117" s="303"/>
    </row>
    <row r="118" spans="2:101" s="335" customFormat="1" ht="20.25" customHeight="1" x14ac:dyDescent="0.3">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c r="AP118" s="206"/>
      <c r="AQ118" s="303"/>
      <c r="AR118" s="303"/>
      <c r="AS118" s="303"/>
      <c r="AT118" s="303"/>
      <c r="AU118" s="303"/>
      <c r="AV118" s="303"/>
      <c r="AW118" s="303"/>
      <c r="AX118" s="303"/>
      <c r="AY118" s="303"/>
      <c r="AZ118" s="303"/>
      <c r="BA118" s="303"/>
      <c r="BB118" s="303"/>
      <c r="BC118" s="303"/>
      <c r="BD118" s="303"/>
      <c r="BE118" s="303"/>
      <c r="BF118" s="303"/>
      <c r="BG118" s="303"/>
      <c r="BH118" s="303"/>
      <c r="BI118" s="303"/>
      <c r="BJ118" s="303"/>
      <c r="BK118" s="303"/>
      <c r="BL118" s="303"/>
      <c r="BM118" s="303"/>
      <c r="BN118" s="303"/>
      <c r="BO118" s="303"/>
      <c r="BP118" s="303"/>
      <c r="BQ118" s="303"/>
      <c r="BR118" s="303"/>
      <c r="BS118" s="303"/>
      <c r="BT118" s="303"/>
      <c r="BU118" s="303"/>
      <c r="BV118" s="303"/>
      <c r="BW118" s="303"/>
      <c r="BX118" s="303"/>
      <c r="BY118" s="303"/>
      <c r="BZ118" s="303"/>
      <c r="CA118" s="303"/>
      <c r="CB118" s="303"/>
      <c r="CC118" s="303"/>
      <c r="CD118" s="303"/>
      <c r="CE118" s="303"/>
      <c r="CF118" s="303"/>
      <c r="CG118" s="303"/>
      <c r="CH118" s="303"/>
      <c r="CI118" s="303"/>
      <c r="CJ118" s="303"/>
      <c r="CK118" s="303"/>
      <c r="CL118" s="303"/>
      <c r="CM118" s="303"/>
      <c r="CN118" s="303"/>
      <c r="CO118" s="303"/>
      <c r="CP118" s="303"/>
      <c r="CQ118" s="303"/>
      <c r="CR118" s="303"/>
      <c r="CS118" s="303"/>
      <c r="CT118" s="303"/>
      <c r="CU118" s="303"/>
      <c r="CV118" s="303"/>
      <c r="CW118" s="303"/>
    </row>
    <row r="119" spans="2:101" s="335" customFormat="1" ht="20.25" customHeight="1" x14ac:dyDescent="0.3">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303"/>
      <c r="AR119" s="303"/>
      <c r="AS119" s="303"/>
      <c r="AT119" s="303"/>
      <c r="AU119" s="303"/>
      <c r="AV119" s="303"/>
      <c r="AW119" s="303"/>
      <c r="AX119" s="303"/>
      <c r="AY119" s="303"/>
      <c r="AZ119" s="303"/>
      <c r="BA119" s="303"/>
      <c r="BB119" s="303"/>
      <c r="BC119" s="303"/>
      <c r="BD119" s="303"/>
      <c r="BE119" s="303"/>
      <c r="BF119" s="303"/>
      <c r="BG119" s="303"/>
      <c r="BH119" s="303"/>
      <c r="BI119" s="303"/>
      <c r="BJ119" s="303"/>
      <c r="BK119" s="303"/>
      <c r="BL119" s="303"/>
      <c r="BM119" s="303"/>
      <c r="BN119" s="303"/>
      <c r="BO119" s="303"/>
      <c r="BP119" s="303"/>
      <c r="BQ119" s="303"/>
      <c r="BR119" s="303"/>
      <c r="BS119" s="303"/>
      <c r="BT119" s="303"/>
      <c r="BU119" s="303"/>
      <c r="BV119" s="303"/>
      <c r="BW119" s="303"/>
      <c r="BX119" s="303"/>
      <c r="BY119" s="303"/>
      <c r="BZ119" s="303"/>
      <c r="CA119" s="303"/>
      <c r="CB119" s="303"/>
      <c r="CC119" s="303"/>
      <c r="CD119" s="303"/>
      <c r="CE119" s="303"/>
      <c r="CF119" s="303"/>
      <c r="CG119" s="303"/>
      <c r="CH119" s="303"/>
      <c r="CI119" s="303"/>
      <c r="CJ119" s="303"/>
      <c r="CK119" s="303"/>
      <c r="CL119" s="303"/>
      <c r="CM119" s="303"/>
      <c r="CN119" s="303"/>
      <c r="CO119" s="303"/>
      <c r="CP119" s="303"/>
      <c r="CQ119" s="303"/>
      <c r="CR119" s="303"/>
      <c r="CS119" s="303"/>
      <c r="CT119" s="303"/>
      <c r="CU119" s="303"/>
      <c r="CV119" s="303"/>
      <c r="CW119" s="303"/>
    </row>
    <row r="120" spans="2:101" s="335" customFormat="1" ht="20.25" customHeight="1" x14ac:dyDescent="0.3">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303"/>
      <c r="AR120" s="303"/>
      <c r="AS120" s="303"/>
      <c r="AT120" s="303"/>
      <c r="AU120" s="303"/>
      <c r="AV120" s="303"/>
      <c r="AW120" s="303"/>
      <c r="AX120" s="303"/>
      <c r="AY120" s="303"/>
      <c r="AZ120" s="303"/>
      <c r="BA120" s="303"/>
      <c r="BB120" s="303"/>
      <c r="BC120" s="303"/>
      <c r="BD120" s="303"/>
      <c r="BE120" s="303"/>
      <c r="BF120" s="303"/>
      <c r="BG120" s="303"/>
      <c r="BH120" s="303"/>
      <c r="BI120" s="303"/>
      <c r="BJ120" s="303"/>
      <c r="BK120" s="303"/>
      <c r="BL120" s="303"/>
      <c r="BM120" s="303"/>
      <c r="BN120" s="303"/>
      <c r="BO120" s="303"/>
      <c r="BP120" s="303"/>
      <c r="BQ120" s="303"/>
      <c r="BR120" s="303"/>
      <c r="BS120" s="303"/>
      <c r="BT120" s="303"/>
      <c r="BU120" s="303"/>
      <c r="BV120" s="303"/>
      <c r="BW120" s="303"/>
      <c r="BX120" s="303"/>
      <c r="BY120" s="303"/>
      <c r="BZ120" s="303"/>
      <c r="CA120" s="303"/>
      <c r="CB120" s="303"/>
      <c r="CC120" s="303"/>
      <c r="CD120" s="303"/>
      <c r="CE120" s="303"/>
      <c r="CF120" s="303"/>
      <c r="CG120" s="303"/>
      <c r="CH120" s="303"/>
      <c r="CI120" s="303"/>
      <c r="CJ120" s="303"/>
      <c r="CK120" s="303"/>
      <c r="CL120" s="303"/>
      <c r="CM120" s="303"/>
      <c r="CN120" s="303"/>
      <c r="CO120" s="303"/>
      <c r="CP120" s="303"/>
      <c r="CQ120" s="303"/>
      <c r="CR120" s="303"/>
      <c r="CS120" s="303"/>
      <c r="CT120" s="303"/>
      <c r="CU120" s="303"/>
      <c r="CV120" s="303"/>
      <c r="CW120" s="303"/>
    </row>
    <row r="121" spans="2:101" s="335" customFormat="1" ht="20.25" customHeight="1" x14ac:dyDescent="0.3">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03"/>
      <c r="CC121" s="303"/>
      <c r="CD121" s="303"/>
      <c r="CE121" s="303"/>
      <c r="CF121" s="303"/>
      <c r="CG121" s="303"/>
      <c r="CH121" s="303"/>
      <c r="CI121" s="303"/>
      <c r="CJ121" s="303"/>
      <c r="CK121" s="303"/>
      <c r="CL121" s="303"/>
      <c r="CM121" s="303"/>
      <c r="CN121" s="303"/>
      <c r="CO121" s="303"/>
      <c r="CP121" s="303"/>
      <c r="CQ121" s="303"/>
      <c r="CR121" s="303"/>
      <c r="CS121" s="303"/>
      <c r="CT121" s="303"/>
      <c r="CU121" s="303"/>
      <c r="CV121" s="303"/>
      <c r="CW121" s="303"/>
    </row>
    <row r="122" spans="2:101" s="335" customFormat="1" ht="20.25" customHeight="1" x14ac:dyDescent="0.3">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303"/>
      <c r="AR122" s="303"/>
      <c r="AS122" s="303"/>
      <c r="AT122" s="303"/>
      <c r="AU122" s="303"/>
      <c r="AV122" s="303"/>
      <c r="AW122" s="303"/>
      <c r="AX122" s="303"/>
      <c r="AY122" s="303"/>
      <c r="AZ122" s="303"/>
      <c r="BA122" s="303"/>
      <c r="BB122" s="303"/>
      <c r="BC122" s="303"/>
      <c r="BD122" s="303"/>
      <c r="BE122" s="303"/>
      <c r="BF122" s="303"/>
      <c r="BG122" s="303"/>
      <c r="BH122" s="303"/>
      <c r="BI122" s="303"/>
      <c r="BJ122" s="303"/>
      <c r="BK122" s="303"/>
      <c r="BL122" s="303"/>
      <c r="BM122" s="303"/>
      <c r="BN122" s="303"/>
      <c r="BO122" s="303"/>
      <c r="BP122" s="303"/>
      <c r="BQ122" s="303"/>
      <c r="BR122" s="303"/>
      <c r="BS122" s="303"/>
      <c r="BT122" s="303"/>
      <c r="BU122" s="303"/>
      <c r="BV122" s="303"/>
      <c r="BW122" s="303"/>
      <c r="BX122" s="303"/>
      <c r="BY122" s="303"/>
      <c r="BZ122" s="303"/>
      <c r="CA122" s="303"/>
      <c r="CB122" s="303"/>
      <c r="CC122" s="303"/>
      <c r="CD122" s="303"/>
      <c r="CE122" s="303"/>
      <c r="CF122" s="303"/>
      <c r="CG122" s="303"/>
      <c r="CH122" s="303"/>
      <c r="CI122" s="303"/>
      <c r="CJ122" s="303"/>
      <c r="CK122" s="303"/>
      <c r="CL122" s="303"/>
      <c r="CM122" s="303"/>
      <c r="CN122" s="303"/>
      <c r="CO122" s="303"/>
      <c r="CP122" s="303"/>
      <c r="CQ122" s="303"/>
      <c r="CR122" s="303"/>
      <c r="CS122" s="303"/>
      <c r="CT122" s="303"/>
      <c r="CU122" s="303"/>
      <c r="CV122" s="303"/>
      <c r="CW122" s="303"/>
    </row>
    <row r="123" spans="2:101" s="335" customFormat="1" ht="20.25" customHeight="1" x14ac:dyDescent="0.3">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303"/>
      <c r="AR123" s="303"/>
      <c r="AS123" s="303"/>
      <c r="AT123" s="303"/>
      <c r="AU123" s="303"/>
      <c r="AV123" s="303"/>
      <c r="AW123" s="303"/>
      <c r="AX123" s="303"/>
      <c r="AY123" s="303"/>
      <c r="AZ123" s="303"/>
      <c r="BA123" s="303"/>
      <c r="BB123" s="303"/>
      <c r="BC123" s="303"/>
      <c r="BD123" s="303"/>
      <c r="BE123" s="303"/>
      <c r="BF123" s="303"/>
      <c r="BG123" s="303"/>
      <c r="BH123" s="303"/>
      <c r="BI123" s="303"/>
      <c r="BJ123" s="303"/>
      <c r="BK123" s="303"/>
      <c r="BL123" s="303"/>
      <c r="BM123" s="303"/>
      <c r="BN123" s="303"/>
      <c r="BO123" s="303"/>
      <c r="BP123" s="303"/>
      <c r="BQ123" s="303"/>
      <c r="BR123" s="303"/>
      <c r="BS123" s="303"/>
      <c r="BT123" s="303"/>
      <c r="BU123" s="303"/>
      <c r="BV123" s="303"/>
      <c r="BW123" s="303"/>
      <c r="BX123" s="303"/>
      <c r="BY123" s="303"/>
      <c r="BZ123" s="303"/>
      <c r="CA123" s="303"/>
      <c r="CB123" s="303"/>
      <c r="CC123" s="303"/>
      <c r="CD123" s="303"/>
      <c r="CE123" s="303"/>
      <c r="CF123" s="303"/>
      <c r="CG123" s="303"/>
      <c r="CH123" s="303"/>
      <c r="CI123" s="303"/>
      <c r="CJ123" s="303"/>
      <c r="CK123" s="303"/>
      <c r="CL123" s="303"/>
      <c r="CM123" s="303"/>
      <c r="CN123" s="303"/>
      <c r="CO123" s="303"/>
      <c r="CP123" s="303"/>
      <c r="CQ123" s="303"/>
      <c r="CR123" s="303"/>
      <c r="CS123" s="303"/>
      <c r="CT123" s="303"/>
      <c r="CU123" s="303"/>
      <c r="CV123" s="303"/>
      <c r="CW123" s="303"/>
    </row>
    <row r="124" spans="2:101" s="335" customFormat="1" ht="20.25" customHeight="1" x14ac:dyDescent="0.3">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303"/>
      <c r="AR124" s="303"/>
      <c r="AS124" s="303"/>
      <c r="AT124" s="303"/>
      <c r="AU124" s="303"/>
      <c r="AV124" s="303"/>
      <c r="AW124" s="303"/>
      <c r="AX124" s="303"/>
      <c r="AY124" s="303"/>
      <c r="AZ124" s="303"/>
      <c r="BA124" s="303"/>
      <c r="BB124" s="303"/>
      <c r="BC124" s="303"/>
      <c r="BD124" s="303"/>
      <c r="BE124" s="303"/>
      <c r="BF124" s="303"/>
      <c r="BG124" s="303"/>
      <c r="BH124" s="303"/>
      <c r="BI124" s="303"/>
      <c r="BJ124" s="303"/>
      <c r="BK124" s="303"/>
      <c r="BL124" s="303"/>
      <c r="BM124" s="303"/>
      <c r="BN124" s="303"/>
      <c r="BO124" s="303"/>
      <c r="BP124" s="303"/>
      <c r="BQ124" s="303"/>
      <c r="BR124" s="303"/>
      <c r="BS124" s="303"/>
      <c r="BT124" s="303"/>
      <c r="BU124" s="303"/>
      <c r="BV124" s="303"/>
      <c r="BW124" s="303"/>
      <c r="BX124" s="303"/>
      <c r="BY124" s="303"/>
      <c r="BZ124" s="303"/>
      <c r="CA124" s="303"/>
      <c r="CB124" s="303"/>
      <c r="CC124" s="303"/>
      <c r="CD124" s="303"/>
      <c r="CE124" s="303"/>
      <c r="CF124" s="303"/>
      <c r="CG124" s="303"/>
      <c r="CH124" s="303"/>
      <c r="CI124" s="303"/>
      <c r="CJ124" s="303"/>
      <c r="CK124" s="303"/>
      <c r="CL124" s="303"/>
      <c r="CM124" s="303"/>
      <c r="CN124" s="303"/>
      <c r="CO124" s="303"/>
      <c r="CP124" s="303"/>
      <c r="CQ124" s="303"/>
      <c r="CR124" s="303"/>
      <c r="CS124" s="303"/>
      <c r="CT124" s="303"/>
      <c r="CU124" s="303"/>
      <c r="CV124" s="303"/>
      <c r="CW124" s="303"/>
    </row>
    <row r="125" spans="2:101" s="335" customFormat="1" ht="20.25" customHeight="1" x14ac:dyDescent="0.3">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303"/>
      <c r="AR125" s="303"/>
      <c r="AS125" s="303"/>
      <c r="AT125" s="303"/>
      <c r="AU125" s="303"/>
      <c r="AV125" s="303"/>
      <c r="AW125" s="303"/>
      <c r="AX125" s="303"/>
      <c r="AY125" s="303"/>
      <c r="AZ125" s="303"/>
      <c r="BA125" s="303"/>
      <c r="BB125" s="303"/>
      <c r="BC125" s="303"/>
      <c r="BD125" s="303"/>
      <c r="BE125" s="303"/>
      <c r="BF125" s="303"/>
      <c r="BG125" s="303"/>
      <c r="BH125" s="303"/>
      <c r="BI125" s="303"/>
      <c r="BJ125" s="303"/>
      <c r="BK125" s="303"/>
      <c r="BL125" s="303"/>
      <c r="BM125" s="303"/>
      <c r="BN125" s="303"/>
      <c r="BO125" s="303"/>
      <c r="BP125" s="303"/>
      <c r="BQ125" s="303"/>
      <c r="BR125" s="303"/>
      <c r="BS125" s="303"/>
      <c r="BT125" s="303"/>
      <c r="BU125" s="303"/>
      <c r="BV125" s="303"/>
      <c r="BW125" s="303"/>
      <c r="BX125" s="303"/>
      <c r="BY125" s="303"/>
      <c r="BZ125" s="303"/>
      <c r="CA125" s="303"/>
      <c r="CB125" s="303"/>
      <c r="CC125" s="303"/>
      <c r="CD125" s="303"/>
      <c r="CE125" s="303"/>
      <c r="CF125" s="303"/>
      <c r="CG125" s="303"/>
      <c r="CH125" s="303"/>
      <c r="CI125" s="303"/>
      <c r="CJ125" s="303"/>
      <c r="CK125" s="303"/>
      <c r="CL125" s="303"/>
      <c r="CM125" s="303"/>
      <c r="CN125" s="303"/>
      <c r="CO125" s="303"/>
      <c r="CP125" s="303"/>
      <c r="CQ125" s="303"/>
      <c r="CR125" s="303"/>
      <c r="CS125" s="303"/>
      <c r="CT125" s="303"/>
      <c r="CU125" s="303"/>
      <c r="CV125" s="303"/>
      <c r="CW125" s="303"/>
    </row>
    <row r="126" spans="2:101" s="335" customFormat="1" ht="20.25" customHeight="1" x14ac:dyDescent="0.3">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303"/>
      <c r="AR126" s="303"/>
      <c r="AS126" s="303"/>
      <c r="AT126" s="303"/>
      <c r="AU126" s="303"/>
      <c r="AV126" s="303"/>
      <c r="AW126" s="303"/>
      <c r="AX126" s="303"/>
      <c r="AY126" s="303"/>
      <c r="AZ126" s="303"/>
      <c r="BA126" s="303"/>
      <c r="BB126" s="303"/>
      <c r="BC126" s="303"/>
      <c r="BD126" s="303"/>
      <c r="BE126" s="303"/>
      <c r="BF126" s="303"/>
      <c r="BG126" s="303"/>
      <c r="BH126" s="303"/>
      <c r="BI126" s="303"/>
      <c r="BJ126" s="303"/>
      <c r="BK126" s="303"/>
      <c r="BL126" s="303"/>
      <c r="BM126" s="303"/>
      <c r="BN126" s="303"/>
      <c r="BO126" s="303"/>
      <c r="BP126" s="303"/>
      <c r="BQ126" s="303"/>
      <c r="BR126" s="303"/>
      <c r="BS126" s="303"/>
      <c r="BT126" s="303"/>
      <c r="BU126" s="303"/>
      <c r="BV126" s="303"/>
      <c r="BW126" s="303"/>
      <c r="BX126" s="303"/>
      <c r="BY126" s="303"/>
      <c r="BZ126" s="303"/>
      <c r="CA126" s="303"/>
      <c r="CB126" s="303"/>
      <c r="CC126" s="303"/>
      <c r="CD126" s="303"/>
      <c r="CE126" s="303"/>
      <c r="CF126" s="303"/>
      <c r="CG126" s="303"/>
      <c r="CH126" s="303"/>
      <c r="CI126" s="303"/>
      <c r="CJ126" s="303"/>
      <c r="CK126" s="303"/>
      <c r="CL126" s="303"/>
      <c r="CM126" s="303"/>
      <c r="CN126" s="303"/>
      <c r="CO126" s="303"/>
      <c r="CP126" s="303"/>
      <c r="CQ126" s="303"/>
      <c r="CR126" s="303"/>
      <c r="CS126" s="303"/>
      <c r="CT126" s="303"/>
      <c r="CU126" s="303"/>
      <c r="CV126" s="303"/>
      <c r="CW126" s="303"/>
    </row>
    <row r="127" spans="2:101" s="335" customFormat="1" ht="20.25" customHeight="1" x14ac:dyDescent="0.3">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303"/>
      <c r="AR127" s="303"/>
      <c r="AS127" s="303"/>
      <c r="AT127" s="303"/>
      <c r="AU127" s="303"/>
      <c r="AV127" s="303"/>
      <c r="AW127" s="303"/>
      <c r="AX127" s="303"/>
      <c r="AY127" s="303"/>
      <c r="AZ127" s="303"/>
      <c r="BA127" s="303"/>
      <c r="BB127" s="303"/>
      <c r="BC127" s="303"/>
      <c r="BD127" s="303"/>
      <c r="BE127" s="303"/>
      <c r="BF127" s="303"/>
      <c r="BG127" s="303"/>
      <c r="BH127" s="303"/>
      <c r="BI127" s="303"/>
      <c r="BJ127" s="303"/>
      <c r="BK127" s="303"/>
      <c r="BL127" s="303"/>
      <c r="BM127" s="303"/>
      <c r="BN127" s="303"/>
      <c r="BO127" s="303"/>
      <c r="BP127" s="303"/>
      <c r="BQ127" s="303"/>
      <c r="BR127" s="303"/>
      <c r="BS127" s="303"/>
      <c r="BT127" s="303"/>
      <c r="BU127" s="303"/>
      <c r="BV127" s="303"/>
      <c r="BW127" s="303"/>
      <c r="BX127" s="303"/>
      <c r="BY127" s="303"/>
      <c r="BZ127" s="303"/>
      <c r="CA127" s="303"/>
      <c r="CB127" s="303"/>
      <c r="CC127" s="303"/>
      <c r="CD127" s="303"/>
      <c r="CE127" s="303"/>
      <c r="CF127" s="303"/>
      <c r="CG127" s="303"/>
      <c r="CH127" s="303"/>
      <c r="CI127" s="303"/>
      <c r="CJ127" s="303"/>
      <c r="CK127" s="303"/>
      <c r="CL127" s="303"/>
      <c r="CM127" s="303"/>
      <c r="CN127" s="303"/>
      <c r="CO127" s="303"/>
      <c r="CP127" s="303"/>
      <c r="CQ127" s="303"/>
      <c r="CR127" s="303"/>
      <c r="CS127" s="303"/>
      <c r="CT127" s="303"/>
      <c r="CU127" s="303"/>
      <c r="CV127" s="303"/>
      <c r="CW127" s="303"/>
    </row>
    <row r="128" spans="2:101" s="335" customFormat="1" ht="20.25" customHeight="1" x14ac:dyDescent="0.3">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c r="AM128" s="206"/>
      <c r="AN128" s="206"/>
      <c r="AO128" s="206"/>
      <c r="AP128" s="206"/>
      <c r="AQ128" s="303"/>
      <c r="AR128" s="303"/>
      <c r="AS128" s="303"/>
      <c r="AT128" s="303"/>
      <c r="AU128" s="303"/>
      <c r="AV128" s="303"/>
      <c r="AW128" s="303"/>
      <c r="AX128" s="303"/>
      <c r="AY128" s="303"/>
      <c r="AZ128" s="303"/>
      <c r="BA128" s="303"/>
      <c r="BB128" s="303"/>
      <c r="BC128" s="303"/>
      <c r="BD128" s="303"/>
      <c r="BE128" s="303"/>
      <c r="BF128" s="303"/>
      <c r="BG128" s="303"/>
      <c r="BH128" s="303"/>
      <c r="BI128" s="303"/>
      <c r="BJ128" s="303"/>
      <c r="BK128" s="303"/>
      <c r="BL128" s="303"/>
      <c r="BM128" s="303"/>
      <c r="BN128" s="303"/>
      <c r="BO128" s="303"/>
      <c r="BP128" s="303"/>
      <c r="BQ128" s="303"/>
      <c r="BR128" s="303"/>
      <c r="BS128" s="303"/>
      <c r="BT128" s="303"/>
      <c r="BU128" s="303"/>
      <c r="BV128" s="303"/>
      <c r="BW128" s="303"/>
      <c r="BX128" s="303"/>
      <c r="BY128" s="303"/>
      <c r="BZ128" s="303"/>
      <c r="CA128" s="303"/>
      <c r="CB128" s="303"/>
      <c r="CC128" s="303"/>
      <c r="CD128" s="303"/>
      <c r="CE128" s="303"/>
      <c r="CF128" s="303"/>
      <c r="CG128" s="303"/>
      <c r="CH128" s="303"/>
      <c r="CI128" s="303"/>
      <c r="CJ128" s="303"/>
      <c r="CK128" s="303"/>
      <c r="CL128" s="303"/>
      <c r="CM128" s="303"/>
      <c r="CN128" s="303"/>
      <c r="CO128" s="303"/>
      <c r="CP128" s="303"/>
      <c r="CQ128" s="303"/>
      <c r="CR128" s="303"/>
      <c r="CS128" s="303"/>
      <c r="CT128" s="303"/>
      <c r="CU128" s="303"/>
      <c r="CV128" s="303"/>
      <c r="CW128" s="303"/>
    </row>
    <row r="129" spans="2:101" s="335" customFormat="1" ht="20.25" customHeight="1" x14ac:dyDescent="0.3">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03"/>
      <c r="CC129" s="303"/>
      <c r="CD129" s="303"/>
      <c r="CE129" s="303"/>
      <c r="CF129" s="303"/>
      <c r="CG129" s="303"/>
      <c r="CH129" s="303"/>
      <c r="CI129" s="303"/>
      <c r="CJ129" s="303"/>
      <c r="CK129" s="303"/>
      <c r="CL129" s="303"/>
      <c r="CM129" s="303"/>
      <c r="CN129" s="303"/>
      <c r="CO129" s="303"/>
      <c r="CP129" s="303"/>
      <c r="CQ129" s="303"/>
      <c r="CR129" s="303"/>
      <c r="CS129" s="303"/>
      <c r="CT129" s="303"/>
      <c r="CU129" s="303"/>
      <c r="CV129" s="303"/>
      <c r="CW129" s="303"/>
    </row>
    <row r="130" spans="2:101" s="335" customFormat="1" ht="20.25" customHeight="1" x14ac:dyDescent="0.3">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303"/>
      <c r="AR130" s="303"/>
      <c r="AS130" s="303"/>
      <c r="AT130" s="303"/>
      <c r="AU130" s="303"/>
      <c r="AV130" s="303"/>
      <c r="AW130" s="303"/>
      <c r="AX130" s="303"/>
      <c r="AY130" s="303"/>
      <c r="AZ130" s="303"/>
      <c r="BA130" s="303"/>
      <c r="BB130" s="303"/>
      <c r="BC130" s="303"/>
      <c r="BD130" s="303"/>
      <c r="BE130" s="303"/>
      <c r="BF130" s="303"/>
      <c r="BG130" s="303"/>
      <c r="BH130" s="303"/>
      <c r="BI130" s="303"/>
      <c r="BJ130" s="303"/>
      <c r="BK130" s="303"/>
      <c r="BL130" s="303"/>
      <c r="BM130" s="303"/>
      <c r="BN130" s="303"/>
      <c r="BO130" s="303"/>
      <c r="BP130" s="303"/>
      <c r="BQ130" s="303"/>
      <c r="BR130" s="303"/>
      <c r="BS130" s="303"/>
      <c r="BT130" s="303"/>
      <c r="BU130" s="303"/>
      <c r="BV130" s="303"/>
      <c r="BW130" s="303"/>
      <c r="BX130" s="303"/>
      <c r="BY130" s="303"/>
      <c r="BZ130" s="303"/>
      <c r="CA130" s="303"/>
      <c r="CB130" s="303"/>
      <c r="CC130" s="303"/>
      <c r="CD130" s="303"/>
      <c r="CE130" s="303"/>
      <c r="CF130" s="303"/>
      <c r="CG130" s="303"/>
      <c r="CH130" s="303"/>
      <c r="CI130" s="303"/>
      <c r="CJ130" s="303"/>
      <c r="CK130" s="303"/>
      <c r="CL130" s="303"/>
      <c r="CM130" s="303"/>
      <c r="CN130" s="303"/>
      <c r="CO130" s="303"/>
      <c r="CP130" s="303"/>
      <c r="CQ130" s="303"/>
      <c r="CR130" s="303"/>
      <c r="CS130" s="303"/>
      <c r="CT130" s="303"/>
      <c r="CU130" s="303"/>
      <c r="CV130" s="303"/>
      <c r="CW130" s="303"/>
    </row>
    <row r="131" spans="2:101" s="335" customFormat="1" ht="20.25" customHeight="1" x14ac:dyDescent="0.3">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303"/>
      <c r="AR131" s="303"/>
      <c r="AS131" s="303"/>
      <c r="AT131" s="303"/>
      <c r="AU131" s="303"/>
      <c r="AV131" s="303"/>
      <c r="AW131" s="303"/>
      <c r="AX131" s="303"/>
      <c r="AY131" s="303"/>
      <c r="AZ131" s="303"/>
      <c r="BA131" s="303"/>
      <c r="BB131" s="303"/>
      <c r="BC131" s="303"/>
      <c r="BD131" s="303"/>
      <c r="BE131" s="303"/>
      <c r="BF131" s="303"/>
      <c r="BG131" s="303"/>
      <c r="BH131" s="303"/>
      <c r="BI131" s="303"/>
      <c r="BJ131" s="303"/>
      <c r="BK131" s="303"/>
      <c r="BL131" s="303"/>
      <c r="BM131" s="303"/>
      <c r="BN131" s="303"/>
      <c r="BO131" s="303"/>
      <c r="BP131" s="303"/>
      <c r="BQ131" s="303"/>
      <c r="BR131" s="303"/>
      <c r="BS131" s="303"/>
      <c r="BT131" s="303"/>
      <c r="BU131" s="303"/>
      <c r="BV131" s="303"/>
      <c r="BW131" s="303"/>
      <c r="BX131" s="303"/>
      <c r="BY131" s="303"/>
      <c r="BZ131" s="303"/>
      <c r="CA131" s="303"/>
      <c r="CB131" s="303"/>
      <c r="CC131" s="303"/>
      <c r="CD131" s="303"/>
      <c r="CE131" s="303"/>
      <c r="CF131" s="303"/>
      <c r="CG131" s="303"/>
      <c r="CH131" s="303"/>
      <c r="CI131" s="303"/>
      <c r="CJ131" s="303"/>
      <c r="CK131" s="303"/>
      <c r="CL131" s="303"/>
      <c r="CM131" s="303"/>
      <c r="CN131" s="303"/>
      <c r="CO131" s="303"/>
      <c r="CP131" s="303"/>
      <c r="CQ131" s="303"/>
      <c r="CR131" s="303"/>
      <c r="CS131" s="303"/>
      <c r="CT131" s="303"/>
      <c r="CU131" s="303"/>
      <c r="CV131" s="303"/>
      <c r="CW131" s="303"/>
    </row>
    <row r="132" spans="2:101" s="335" customFormat="1" ht="20.25" customHeight="1" x14ac:dyDescent="0.3">
      <c r="B132" s="206"/>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303"/>
      <c r="AR132" s="303"/>
      <c r="AS132" s="303"/>
      <c r="AT132" s="303"/>
      <c r="AU132" s="303"/>
      <c r="AV132" s="303"/>
      <c r="AW132" s="303"/>
      <c r="AX132" s="303"/>
      <c r="AY132" s="303"/>
      <c r="AZ132" s="303"/>
      <c r="BA132" s="303"/>
      <c r="BB132" s="303"/>
      <c r="BC132" s="303"/>
      <c r="BD132" s="303"/>
      <c r="BE132" s="303"/>
      <c r="BF132" s="303"/>
      <c r="BG132" s="303"/>
      <c r="BH132" s="303"/>
      <c r="BI132" s="303"/>
      <c r="BJ132" s="303"/>
      <c r="BK132" s="303"/>
      <c r="BL132" s="303"/>
      <c r="BM132" s="303"/>
      <c r="BN132" s="303"/>
      <c r="BO132" s="303"/>
      <c r="BP132" s="303"/>
      <c r="BQ132" s="303"/>
      <c r="BR132" s="303"/>
      <c r="BS132" s="303"/>
      <c r="BT132" s="303"/>
      <c r="BU132" s="303"/>
      <c r="BV132" s="303"/>
      <c r="BW132" s="303"/>
      <c r="BX132" s="303"/>
      <c r="BY132" s="303"/>
      <c r="BZ132" s="303"/>
      <c r="CA132" s="303"/>
      <c r="CB132" s="303"/>
      <c r="CC132" s="303"/>
      <c r="CD132" s="303"/>
      <c r="CE132" s="303"/>
      <c r="CF132" s="303"/>
      <c r="CG132" s="303"/>
      <c r="CH132" s="303"/>
      <c r="CI132" s="303"/>
      <c r="CJ132" s="303"/>
      <c r="CK132" s="303"/>
      <c r="CL132" s="303"/>
      <c r="CM132" s="303"/>
      <c r="CN132" s="303"/>
      <c r="CO132" s="303"/>
      <c r="CP132" s="303"/>
      <c r="CQ132" s="303"/>
      <c r="CR132" s="303"/>
      <c r="CS132" s="303"/>
      <c r="CT132" s="303"/>
      <c r="CU132" s="303"/>
      <c r="CV132" s="303"/>
      <c r="CW132" s="303"/>
    </row>
    <row r="133" spans="2:101" s="335" customFormat="1" ht="20.25" customHeight="1" x14ac:dyDescent="0.3">
      <c r="B133" s="206"/>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303"/>
      <c r="AR133" s="303"/>
      <c r="AS133" s="303"/>
      <c r="AT133" s="303"/>
      <c r="AU133" s="303"/>
      <c r="AV133" s="303"/>
      <c r="AW133" s="303"/>
      <c r="AX133" s="303"/>
      <c r="AY133" s="303"/>
      <c r="AZ133" s="303"/>
      <c r="BA133" s="303"/>
      <c r="BB133" s="303"/>
      <c r="BC133" s="303"/>
      <c r="BD133" s="303"/>
      <c r="BE133" s="303"/>
      <c r="BF133" s="303"/>
      <c r="BG133" s="303"/>
      <c r="BH133" s="303"/>
      <c r="BI133" s="303"/>
      <c r="BJ133" s="303"/>
      <c r="BK133" s="303"/>
      <c r="BL133" s="303"/>
      <c r="BM133" s="303"/>
      <c r="BN133" s="303"/>
      <c r="BO133" s="303"/>
      <c r="BP133" s="303"/>
      <c r="BQ133" s="303"/>
      <c r="BR133" s="303"/>
      <c r="BS133" s="303"/>
      <c r="BT133" s="303"/>
      <c r="BU133" s="303"/>
      <c r="BV133" s="303"/>
      <c r="BW133" s="303"/>
      <c r="BX133" s="303"/>
      <c r="BY133" s="303"/>
      <c r="BZ133" s="303"/>
      <c r="CA133" s="303"/>
      <c r="CB133" s="303"/>
      <c r="CC133" s="303"/>
      <c r="CD133" s="303"/>
      <c r="CE133" s="303"/>
      <c r="CF133" s="303"/>
      <c r="CG133" s="303"/>
      <c r="CH133" s="303"/>
      <c r="CI133" s="303"/>
      <c r="CJ133" s="303"/>
      <c r="CK133" s="303"/>
      <c r="CL133" s="303"/>
      <c r="CM133" s="303"/>
      <c r="CN133" s="303"/>
      <c r="CO133" s="303"/>
      <c r="CP133" s="303"/>
      <c r="CQ133" s="303"/>
      <c r="CR133" s="303"/>
      <c r="CS133" s="303"/>
      <c r="CT133" s="303"/>
      <c r="CU133" s="303"/>
      <c r="CV133" s="303"/>
      <c r="CW133" s="303"/>
    </row>
    <row r="134" spans="2:101" s="335" customFormat="1" ht="20.25" customHeight="1" x14ac:dyDescent="0.3">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303"/>
      <c r="AR134" s="303"/>
      <c r="AS134" s="303"/>
      <c r="AT134" s="303"/>
      <c r="AU134" s="303"/>
      <c r="AV134" s="303"/>
      <c r="AW134" s="303"/>
      <c r="AX134" s="303"/>
      <c r="AY134" s="303"/>
      <c r="AZ134" s="303"/>
      <c r="BA134" s="303"/>
      <c r="BB134" s="303"/>
      <c r="BC134" s="303"/>
      <c r="BD134" s="303"/>
      <c r="BE134" s="303"/>
      <c r="BF134" s="303"/>
      <c r="BG134" s="303"/>
      <c r="BH134" s="303"/>
      <c r="BI134" s="303"/>
      <c r="BJ134" s="303"/>
      <c r="BK134" s="303"/>
      <c r="BL134" s="303"/>
      <c r="BM134" s="303"/>
      <c r="BN134" s="303"/>
      <c r="BO134" s="303"/>
      <c r="BP134" s="303"/>
      <c r="BQ134" s="303"/>
      <c r="BR134" s="303"/>
      <c r="BS134" s="303"/>
      <c r="BT134" s="303"/>
      <c r="BU134" s="303"/>
      <c r="BV134" s="303"/>
      <c r="BW134" s="303"/>
      <c r="BX134" s="303"/>
      <c r="BY134" s="303"/>
      <c r="BZ134" s="303"/>
      <c r="CA134" s="303"/>
      <c r="CB134" s="303"/>
      <c r="CC134" s="303"/>
      <c r="CD134" s="303"/>
      <c r="CE134" s="303"/>
      <c r="CF134" s="303"/>
      <c r="CG134" s="303"/>
      <c r="CH134" s="303"/>
      <c r="CI134" s="303"/>
      <c r="CJ134" s="303"/>
      <c r="CK134" s="303"/>
      <c r="CL134" s="303"/>
      <c r="CM134" s="303"/>
      <c r="CN134" s="303"/>
      <c r="CO134" s="303"/>
      <c r="CP134" s="303"/>
      <c r="CQ134" s="303"/>
      <c r="CR134" s="303"/>
      <c r="CS134" s="303"/>
      <c r="CT134" s="303"/>
      <c r="CU134" s="303"/>
      <c r="CV134" s="303"/>
      <c r="CW134" s="303"/>
    </row>
    <row r="135" spans="2:101" s="335" customFormat="1" ht="20.25" customHeight="1" x14ac:dyDescent="0.3">
      <c r="B135" s="206"/>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303"/>
      <c r="AR135" s="303"/>
      <c r="AS135" s="303"/>
      <c r="AT135" s="303"/>
      <c r="AU135" s="303"/>
      <c r="AV135" s="303"/>
      <c r="AW135" s="303"/>
      <c r="AX135" s="303"/>
      <c r="AY135" s="303"/>
      <c r="AZ135" s="303"/>
      <c r="BA135" s="303"/>
      <c r="BB135" s="303"/>
      <c r="BC135" s="303"/>
      <c r="BD135" s="303"/>
      <c r="BE135" s="303"/>
      <c r="BF135" s="303"/>
      <c r="BG135" s="303"/>
      <c r="BH135" s="303"/>
      <c r="BI135" s="303"/>
      <c r="BJ135" s="303"/>
      <c r="BK135" s="303"/>
      <c r="BL135" s="303"/>
      <c r="BM135" s="303"/>
      <c r="BN135" s="303"/>
      <c r="BO135" s="303"/>
      <c r="BP135" s="303"/>
      <c r="BQ135" s="303"/>
      <c r="BR135" s="303"/>
      <c r="BS135" s="303"/>
      <c r="BT135" s="303"/>
      <c r="BU135" s="303"/>
      <c r="BV135" s="303"/>
      <c r="BW135" s="303"/>
      <c r="BX135" s="303"/>
      <c r="BY135" s="303"/>
      <c r="BZ135" s="303"/>
      <c r="CA135" s="303"/>
      <c r="CB135" s="303"/>
      <c r="CC135" s="303"/>
      <c r="CD135" s="303"/>
      <c r="CE135" s="303"/>
      <c r="CF135" s="303"/>
      <c r="CG135" s="303"/>
      <c r="CH135" s="303"/>
      <c r="CI135" s="303"/>
      <c r="CJ135" s="303"/>
      <c r="CK135" s="303"/>
      <c r="CL135" s="303"/>
      <c r="CM135" s="303"/>
      <c r="CN135" s="303"/>
      <c r="CO135" s="303"/>
      <c r="CP135" s="303"/>
      <c r="CQ135" s="303"/>
      <c r="CR135" s="303"/>
      <c r="CS135" s="303"/>
      <c r="CT135" s="303"/>
      <c r="CU135" s="303"/>
      <c r="CV135" s="303"/>
      <c r="CW135" s="303"/>
    </row>
    <row r="136" spans="2:101" s="335" customFormat="1" ht="20.25" customHeight="1" x14ac:dyDescent="0.3">
      <c r="B136" s="206"/>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303"/>
      <c r="AR136" s="303"/>
      <c r="AS136" s="303"/>
      <c r="AT136" s="303"/>
      <c r="AU136" s="303"/>
      <c r="AV136" s="303"/>
      <c r="AW136" s="303"/>
      <c r="AX136" s="303"/>
      <c r="AY136" s="303"/>
      <c r="AZ136" s="303"/>
      <c r="BA136" s="303"/>
      <c r="BB136" s="303"/>
      <c r="BC136" s="303"/>
      <c r="BD136" s="303"/>
      <c r="BE136" s="303"/>
      <c r="BF136" s="303"/>
      <c r="BG136" s="303"/>
      <c r="BH136" s="303"/>
      <c r="BI136" s="303"/>
      <c r="BJ136" s="303"/>
      <c r="BK136" s="303"/>
      <c r="BL136" s="303"/>
      <c r="BM136" s="303"/>
      <c r="BN136" s="303"/>
      <c r="BO136" s="303"/>
      <c r="BP136" s="303"/>
      <c r="BQ136" s="303"/>
      <c r="BR136" s="303"/>
      <c r="BS136" s="303"/>
      <c r="BT136" s="303"/>
      <c r="BU136" s="303"/>
      <c r="BV136" s="303"/>
      <c r="BW136" s="303"/>
      <c r="BX136" s="303"/>
      <c r="BY136" s="303"/>
      <c r="BZ136" s="303"/>
      <c r="CA136" s="303"/>
      <c r="CB136" s="303"/>
      <c r="CC136" s="303"/>
      <c r="CD136" s="303"/>
      <c r="CE136" s="303"/>
      <c r="CF136" s="303"/>
      <c r="CG136" s="303"/>
      <c r="CH136" s="303"/>
      <c r="CI136" s="303"/>
      <c r="CJ136" s="303"/>
      <c r="CK136" s="303"/>
      <c r="CL136" s="303"/>
      <c r="CM136" s="303"/>
      <c r="CN136" s="303"/>
      <c r="CO136" s="303"/>
      <c r="CP136" s="303"/>
      <c r="CQ136" s="303"/>
      <c r="CR136" s="303"/>
      <c r="CS136" s="303"/>
      <c r="CT136" s="303"/>
      <c r="CU136" s="303"/>
      <c r="CV136" s="303"/>
      <c r="CW136" s="303"/>
    </row>
    <row r="137" spans="2:101" s="335" customFormat="1" ht="20.25" customHeight="1" x14ac:dyDescent="0.3">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303"/>
      <c r="AR137" s="303"/>
      <c r="AS137" s="303"/>
      <c r="AT137" s="303"/>
      <c r="AU137" s="303"/>
      <c r="AV137" s="303"/>
      <c r="AW137" s="303"/>
      <c r="AX137" s="303"/>
      <c r="AY137" s="303"/>
      <c r="AZ137" s="303"/>
      <c r="BA137" s="303"/>
      <c r="BB137" s="303"/>
      <c r="BC137" s="303"/>
      <c r="BD137" s="303"/>
      <c r="BE137" s="303"/>
      <c r="BF137" s="303"/>
      <c r="BG137" s="303"/>
      <c r="BH137" s="303"/>
      <c r="BI137" s="303"/>
      <c r="BJ137" s="303"/>
      <c r="BK137" s="303"/>
      <c r="BL137" s="303"/>
      <c r="BM137" s="303"/>
      <c r="BN137" s="303"/>
      <c r="BO137" s="303"/>
      <c r="BP137" s="303"/>
      <c r="BQ137" s="303"/>
      <c r="BR137" s="303"/>
      <c r="BS137" s="303"/>
      <c r="BT137" s="303"/>
      <c r="BU137" s="303"/>
      <c r="BV137" s="303"/>
      <c r="BW137" s="303"/>
      <c r="BX137" s="303"/>
      <c r="BY137" s="303"/>
      <c r="BZ137" s="303"/>
      <c r="CA137" s="303"/>
      <c r="CB137" s="303"/>
      <c r="CC137" s="303"/>
      <c r="CD137" s="303"/>
      <c r="CE137" s="303"/>
      <c r="CF137" s="303"/>
      <c r="CG137" s="303"/>
      <c r="CH137" s="303"/>
      <c r="CI137" s="303"/>
      <c r="CJ137" s="303"/>
      <c r="CK137" s="303"/>
      <c r="CL137" s="303"/>
      <c r="CM137" s="303"/>
      <c r="CN137" s="303"/>
      <c r="CO137" s="303"/>
      <c r="CP137" s="303"/>
      <c r="CQ137" s="303"/>
      <c r="CR137" s="303"/>
      <c r="CS137" s="303"/>
      <c r="CT137" s="303"/>
      <c r="CU137" s="303"/>
      <c r="CV137" s="303"/>
      <c r="CW137" s="303"/>
    </row>
    <row r="138" spans="2:101" s="335" customFormat="1" ht="20.25" customHeight="1" x14ac:dyDescent="0.3">
      <c r="B138" s="206"/>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303"/>
      <c r="AR138" s="303"/>
      <c r="AS138" s="303"/>
      <c r="AT138" s="303"/>
      <c r="AU138" s="303"/>
      <c r="AV138" s="303"/>
      <c r="AW138" s="303"/>
      <c r="AX138" s="303"/>
      <c r="AY138" s="303"/>
      <c r="AZ138" s="303"/>
      <c r="BA138" s="303"/>
      <c r="BB138" s="303"/>
      <c r="BC138" s="303"/>
      <c r="BD138" s="303"/>
      <c r="BE138" s="303"/>
      <c r="BF138" s="303"/>
      <c r="BG138" s="303"/>
      <c r="BH138" s="303"/>
      <c r="BI138" s="303"/>
      <c r="BJ138" s="303"/>
      <c r="BK138" s="303"/>
      <c r="BL138" s="303"/>
      <c r="BM138" s="303"/>
      <c r="BN138" s="303"/>
      <c r="BO138" s="303"/>
      <c r="BP138" s="303"/>
      <c r="BQ138" s="303"/>
      <c r="BR138" s="303"/>
      <c r="BS138" s="303"/>
      <c r="BT138" s="303"/>
      <c r="BU138" s="303"/>
      <c r="BV138" s="303"/>
      <c r="BW138" s="303"/>
      <c r="BX138" s="303"/>
      <c r="BY138" s="303"/>
      <c r="BZ138" s="303"/>
      <c r="CA138" s="303"/>
      <c r="CB138" s="303"/>
      <c r="CC138" s="303"/>
      <c r="CD138" s="303"/>
      <c r="CE138" s="303"/>
      <c r="CF138" s="303"/>
      <c r="CG138" s="303"/>
      <c r="CH138" s="303"/>
      <c r="CI138" s="303"/>
      <c r="CJ138" s="303"/>
      <c r="CK138" s="303"/>
      <c r="CL138" s="303"/>
      <c r="CM138" s="303"/>
      <c r="CN138" s="303"/>
      <c r="CO138" s="303"/>
      <c r="CP138" s="303"/>
      <c r="CQ138" s="303"/>
      <c r="CR138" s="303"/>
      <c r="CS138" s="303"/>
      <c r="CT138" s="303"/>
      <c r="CU138" s="303"/>
      <c r="CV138" s="303"/>
      <c r="CW138" s="303"/>
    </row>
    <row r="139" spans="2:101" s="335" customFormat="1" ht="20.25" customHeight="1" x14ac:dyDescent="0.3">
      <c r="B139" s="206"/>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303"/>
      <c r="AR139" s="303"/>
      <c r="AS139" s="303"/>
      <c r="AT139" s="303"/>
      <c r="AU139" s="303"/>
      <c r="AV139" s="303"/>
      <c r="AW139" s="303"/>
      <c r="AX139" s="303"/>
      <c r="AY139" s="303"/>
      <c r="AZ139" s="303"/>
      <c r="BA139" s="303"/>
      <c r="BB139" s="303"/>
      <c r="BC139" s="303"/>
      <c r="BD139" s="303"/>
      <c r="BE139" s="303"/>
      <c r="BF139" s="303"/>
      <c r="BG139" s="303"/>
      <c r="BH139" s="303"/>
      <c r="BI139" s="303"/>
      <c r="BJ139" s="303"/>
      <c r="BK139" s="303"/>
      <c r="BL139" s="303"/>
      <c r="BM139" s="303"/>
      <c r="BN139" s="303"/>
      <c r="BO139" s="303"/>
      <c r="BP139" s="303"/>
      <c r="BQ139" s="303"/>
      <c r="BR139" s="303"/>
      <c r="BS139" s="303"/>
      <c r="BT139" s="303"/>
      <c r="BU139" s="303"/>
      <c r="BV139" s="303"/>
      <c r="BW139" s="303"/>
      <c r="BX139" s="303"/>
      <c r="BY139" s="303"/>
      <c r="BZ139" s="303"/>
      <c r="CA139" s="303"/>
      <c r="CB139" s="303"/>
      <c r="CC139" s="303"/>
      <c r="CD139" s="303"/>
      <c r="CE139" s="303"/>
      <c r="CF139" s="303"/>
      <c r="CG139" s="303"/>
      <c r="CH139" s="303"/>
      <c r="CI139" s="303"/>
      <c r="CJ139" s="303"/>
      <c r="CK139" s="303"/>
      <c r="CL139" s="303"/>
      <c r="CM139" s="303"/>
      <c r="CN139" s="303"/>
      <c r="CO139" s="303"/>
      <c r="CP139" s="303"/>
      <c r="CQ139" s="303"/>
      <c r="CR139" s="303"/>
      <c r="CS139" s="303"/>
      <c r="CT139" s="303"/>
      <c r="CU139" s="303"/>
      <c r="CV139" s="303"/>
      <c r="CW139" s="303"/>
    </row>
    <row r="140" spans="2:101" s="335" customFormat="1" ht="20.25" customHeight="1" x14ac:dyDescent="0.3">
      <c r="B140" s="206"/>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c r="AA140" s="206"/>
      <c r="AB140" s="206"/>
      <c r="AC140" s="206"/>
      <c r="AD140" s="206"/>
      <c r="AE140" s="206"/>
      <c r="AF140" s="206"/>
      <c r="AG140" s="206"/>
      <c r="AH140" s="206"/>
      <c r="AI140" s="206"/>
      <c r="AJ140" s="206"/>
      <c r="AK140" s="206"/>
      <c r="AL140" s="206"/>
      <c r="AM140" s="206"/>
      <c r="AN140" s="206"/>
      <c r="AO140" s="206"/>
      <c r="AP140" s="206"/>
      <c r="AQ140" s="303"/>
      <c r="AR140" s="303"/>
      <c r="AS140" s="303"/>
      <c r="AT140" s="303"/>
      <c r="AU140" s="303"/>
      <c r="AV140" s="303"/>
      <c r="AW140" s="303"/>
      <c r="AX140" s="303"/>
      <c r="AY140" s="303"/>
      <c r="AZ140" s="303"/>
      <c r="BA140" s="303"/>
      <c r="BB140" s="303"/>
      <c r="BC140" s="303"/>
      <c r="BD140" s="303"/>
      <c r="BE140" s="303"/>
      <c r="BF140" s="303"/>
      <c r="BG140" s="303"/>
      <c r="BH140" s="303"/>
      <c r="BI140" s="303"/>
      <c r="BJ140" s="303"/>
      <c r="BK140" s="303"/>
      <c r="BL140" s="303"/>
      <c r="BM140" s="303"/>
      <c r="BN140" s="303"/>
      <c r="BO140" s="303"/>
      <c r="BP140" s="303"/>
      <c r="BQ140" s="303"/>
      <c r="BR140" s="303"/>
      <c r="BS140" s="303"/>
      <c r="BT140" s="303"/>
      <c r="BU140" s="303"/>
      <c r="BV140" s="303"/>
      <c r="BW140" s="303"/>
      <c r="BX140" s="303"/>
      <c r="BY140" s="303"/>
      <c r="BZ140" s="303"/>
      <c r="CA140" s="303"/>
      <c r="CB140" s="303"/>
      <c r="CC140" s="303"/>
      <c r="CD140" s="303"/>
      <c r="CE140" s="303"/>
      <c r="CF140" s="303"/>
      <c r="CG140" s="303"/>
      <c r="CH140" s="303"/>
      <c r="CI140" s="303"/>
      <c r="CJ140" s="303"/>
      <c r="CK140" s="303"/>
      <c r="CL140" s="303"/>
      <c r="CM140" s="303"/>
      <c r="CN140" s="303"/>
      <c r="CO140" s="303"/>
      <c r="CP140" s="303"/>
      <c r="CQ140" s="303"/>
      <c r="CR140" s="303"/>
      <c r="CS140" s="303"/>
      <c r="CT140" s="303"/>
      <c r="CU140" s="303"/>
      <c r="CV140" s="303"/>
      <c r="CW140" s="303"/>
    </row>
    <row r="141" spans="2:101" s="335" customFormat="1" ht="20.25" customHeight="1" x14ac:dyDescent="0.3">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303"/>
      <c r="AR141" s="303"/>
      <c r="AS141" s="303"/>
      <c r="AT141" s="303"/>
      <c r="AU141" s="303"/>
      <c r="AV141" s="303"/>
      <c r="AW141" s="303"/>
      <c r="AX141" s="303"/>
      <c r="AY141" s="303"/>
      <c r="AZ141" s="303"/>
      <c r="BA141" s="303"/>
      <c r="BB141" s="303"/>
      <c r="BC141" s="303"/>
      <c r="BD141" s="303"/>
      <c r="BE141" s="303"/>
      <c r="BF141" s="303"/>
      <c r="BG141" s="303"/>
      <c r="BH141" s="303"/>
      <c r="BI141" s="303"/>
      <c r="BJ141" s="303"/>
      <c r="BK141" s="303"/>
      <c r="BL141" s="303"/>
      <c r="BM141" s="303"/>
      <c r="BN141" s="303"/>
      <c r="BO141" s="303"/>
      <c r="BP141" s="303"/>
      <c r="BQ141" s="303"/>
      <c r="BR141" s="303"/>
      <c r="BS141" s="303"/>
      <c r="BT141" s="303"/>
      <c r="BU141" s="303"/>
      <c r="BV141" s="303"/>
      <c r="BW141" s="303"/>
      <c r="BX141" s="303"/>
      <c r="BY141" s="303"/>
      <c r="BZ141" s="303"/>
      <c r="CA141" s="303"/>
      <c r="CB141" s="303"/>
      <c r="CC141" s="303"/>
      <c r="CD141" s="303"/>
      <c r="CE141" s="303"/>
      <c r="CF141" s="303"/>
      <c r="CG141" s="303"/>
      <c r="CH141" s="303"/>
      <c r="CI141" s="303"/>
      <c r="CJ141" s="303"/>
      <c r="CK141" s="303"/>
      <c r="CL141" s="303"/>
      <c r="CM141" s="303"/>
      <c r="CN141" s="303"/>
      <c r="CO141" s="303"/>
      <c r="CP141" s="303"/>
      <c r="CQ141" s="303"/>
      <c r="CR141" s="303"/>
      <c r="CS141" s="303"/>
      <c r="CT141" s="303"/>
      <c r="CU141" s="303"/>
      <c r="CV141" s="303"/>
      <c r="CW141" s="303"/>
    </row>
    <row r="142" spans="2:101" s="335" customFormat="1" ht="20.25" customHeight="1" x14ac:dyDescent="0.3">
      <c r="B142" s="206"/>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303"/>
      <c r="AR142" s="303"/>
      <c r="AS142" s="303"/>
      <c r="AT142" s="303"/>
      <c r="AU142" s="303"/>
      <c r="AV142" s="303"/>
      <c r="AW142" s="303"/>
      <c r="AX142" s="303"/>
      <c r="AY142" s="303"/>
      <c r="AZ142" s="303"/>
      <c r="BA142" s="303"/>
      <c r="BB142" s="303"/>
      <c r="BC142" s="303"/>
      <c r="BD142" s="303"/>
      <c r="BE142" s="303"/>
      <c r="BF142" s="303"/>
      <c r="BG142" s="303"/>
      <c r="BH142" s="303"/>
      <c r="BI142" s="303"/>
      <c r="BJ142" s="303"/>
      <c r="BK142" s="303"/>
      <c r="BL142" s="303"/>
      <c r="BM142" s="303"/>
      <c r="BN142" s="303"/>
      <c r="BO142" s="303"/>
      <c r="BP142" s="303"/>
      <c r="BQ142" s="303"/>
      <c r="BR142" s="303"/>
      <c r="BS142" s="303"/>
      <c r="BT142" s="303"/>
      <c r="BU142" s="303"/>
      <c r="BV142" s="303"/>
      <c r="BW142" s="303"/>
      <c r="BX142" s="303"/>
      <c r="BY142" s="303"/>
      <c r="BZ142" s="303"/>
      <c r="CA142" s="303"/>
      <c r="CB142" s="303"/>
      <c r="CC142" s="303"/>
      <c r="CD142" s="303"/>
      <c r="CE142" s="303"/>
      <c r="CF142" s="303"/>
      <c r="CG142" s="303"/>
      <c r="CH142" s="303"/>
      <c r="CI142" s="303"/>
      <c r="CJ142" s="303"/>
      <c r="CK142" s="303"/>
      <c r="CL142" s="303"/>
      <c r="CM142" s="303"/>
      <c r="CN142" s="303"/>
      <c r="CO142" s="303"/>
      <c r="CP142" s="303"/>
      <c r="CQ142" s="303"/>
      <c r="CR142" s="303"/>
      <c r="CS142" s="303"/>
      <c r="CT142" s="303"/>
      <c r="CU142" s="303"/>
      <c r="CV142" s="303"/>
      <c r="CW142" s="303"/>
    </row>
    <row r="143" spans="2:101" s="335" customFormat="1" ht="20.25" customHeight="1" x14ac:dyDescent="0.3">
      <c r="B143" s="206"/>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303"/>
      <c r="AR143" s="303"/>
      <c r="AS143" s="303"/>
      <c r="AT143" s="303"/>
      <c r="AU143" s="303"/>
      <c r="AV143" s="303"/>
      <c r="AW143" s="303"/>
      <c r="AX143" s="303"/>
      <c r="AY143" s="303"/>
      <c r="AZ143" s="303"/>
      <c r="BA143" s="303"/>
      <c r="BB143" s="303"/>
      <c r="BC143" s="303"/>
      <c r="BD143" s="303"/>
      <c r="BE143" s="303"/>
      <c r="BF143" s="303"/>
      <c r="BG143" s="303"/>
      <c r="BH143" s="303"/>
      <c r="BI143" s="303"/>
      <c r="BJ143" s="303"/>
      <c r="BK143" s="303"/>
      <c r="BL143" s="303"/>
      <c r="BM143" s="303"/>
      <c r="BN143" s="303"/>
      <c r="BO143" s="303"/>
      <c r="BP143" s="303"/>
      <c r="BQ143" s="303"/>
      <c r="BR143" s="303"/>
      <c r="BS143" s="303"/>
      <c r="BT143" s="303"/>
      <c r="BU143" s="303"/>
      <c r="BV143" s="303"/>
      <c r="BW143" s="303"/>
      <c r="BX143" s="303"/>
      <c r="BY143" s="303"/>
      <c r="BZ143" s="303"/>
      <c r="CA143" s="303"/>
      <c r="CB143" s="303"/>
      <c r="CC143" s="303"/>
      <c r="CD143" s="303"/>
      <c r="CE143" s="303"/>
      <c r="CF143" s="303"/>
      <c r="CG143" s="303"/>
      <c r="CH143" s="303"/>
      <c r="CI143" s="303"/>
      <c r="CJ143" s="303"/>
      <c r="CK143" s="303"/>
      <c r="CL143" s="303"/>
      <c r="CM143" s="303"/>
      <c r="CN143" s="303"/>
      <c r="CO143" s="303"/>
      <c r="CP143" s="303"/>
      <c r="CQ143" s="303"/>
      <c r="CR143" s="303"/>
      <c r="CS143" s="303"/>
      <c r="CT143" s="303"/>
      <c r="CU143" s="303"/>
      <c r="CV143" s="303"/>
      <c r="CW143" s="303"/>
    </row>
    <row r="144" spans="2:101" s="335" customFormat="1" ht="20.25" customHeight="1" x14ac:dyDescent="0.3">
      <c r="B144" s="206"/>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03"/>
      <c r="CC144" s="303"/>
      <c r="CD144" s="303"/>
      <c r="CE144" s="303"/>
      <c r="CF144" s="303"/>
      <c r="CG144" s="303"/>
      <c r="CH144" s="303"/>
      <c r="CI144" s="303"/>
      <c r="CJ144" s="303"/>
      <c r="CK144" s="303"/>
      <c r="CL144" s="303"/>
      <c r="CM144" s="303"/>
      <c r="CN144" s="303"/>
      <c r="CO144" s="303"/>
      <c r="CP144" s="303"/>
      <c r="CQ144" s="303"/>
      <c r="CR144" s="303"/>
      <c r="CS144" s="303"/>
      <c r="CT144" s="303"/>
      <c r="CU144" s="303"/>
      <c r="CV144" s="303"/>
      <c r="CW144" s="303"/>
    </row>
    <row r="145" spans="2:101" s="335" customFormat="1" ht="20.25" customHeight="1" x14ac:dyDescent="0.3">
      <c r="B145" s="206"/>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303"/>
      <c r="AR145" s="303"/>
      <c r="AS145" s="303"/>
      <c r="AT145" s="303"/>
      <c r="AU145" s="303"/>
      <c r="AV145" s="303"/>
      <c r="AW145" s="303"/>
      <c r="AX145" s="303"/>
      <c r="AY145" s="303"/>
      <c r="AZ145" s="303"/>
      <c r="BA145" s="303"/>
      <c r="BB145" s="303"/>
      <c r="BC145" s="303"/>
      <c r="BD145" s="303"/>
      <c r="BE145" s="303"/>
      <c r="BF145" s="303"/>
      <c r="BG145" s="303"/>
      <c r="BH145" s="303"/>
      <c r="BI145" s="303"/>
      <c r="BJ145" s="303"/>
      <c r="BK145" s="303"/>
      <c r="BL145" s="303"/>
      <c r="BM145" s="303"/>
      <c r="BN145" s="303"/>
      <c r="BO145" s="303"/>
      <c r="BP145" s="303"/>
      <c r="BQ145" s="303"/>
      <c r="BR145" s="303"/>
      <c r="BS145" s="303"/>
      <c r="BT145" s="303"/>
      <c r="BU145" s="303"/>
      <c r="BV145" s="303"/>
      <c r="BW145" s="303"/>
      <c r="BX145" s="303"/>
      <c r="BY145" s="303"/>
      <c r="BZ145" s="303"/>
      <c r="CA145" s="303"/>
      <c r="CB145" s="303"/>
      <c r="CC145" s="303"/>
      <c r="CD145" s="303"/>
      <c r="CE145" s="303"/>
      <c r="CF145" s="303"/>
      <c r="CG145" s="303"/>
      <c r="CH145" s="303"/>
      <c r="CI145" s="303"/>
      <c r="CJ145" s="303"/>
      <c r="CK145" s="303"/>
      <c r="CL145" s="303"/>
      <c r="CM145" s="303"/>
      <c r="CN145" s="303"/>
      <c r="CO145" s="303"/>
      <c r="CP145" s="303"/>
      <c r="CQ145" s="303"/>
      <c r="CR145" s="303"/>
      <c r="CS145" s="303"/>
      <c r="CT145" s="303"/>
      <c r="CU145" s="303"/>
      <c r="CV145" s="303"/>
      <c r="CW145" s="303"/>
    </row>
    <row r="146" spans="2:101" s="335" customFormat="1" ht="20.25" customHeight="1" x14ac:dyDescent="0.3">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303"/>
      <c r="AR146" s="303"/>
      <c r="AS146" s="303"/>
      <c r="AT146" s="303"/>
      <c r="AU146" s="303"/>
      <c r="AV146" s="303"/>
      <c r="AW146" s="303"/>
      <c r="AX146" s="303"/>
      <c r="AY146" s="303"/>
      <c r="AZ146" s="303"/>
      <c r="BA146" s="303"/>
      <c r="BB146" s="303"/>
      <c r="BC146" s="303"/>
      <c r="BD146" s="303"/>
      <c r="BE146" s="303"/>
      <c r="BF146" s="303"/>
      <c r="BG146" s="303"/>
      <c r="BH146" s="303"/>
      <c r="BI146" s="303"/>
      <c r="BJ146" s="303"/>
      <c r="BK146" s="303"/>
      <c r="BL146" s="303"/>
      <c r="BM146" s="303"/>
      <c r="BN146" s="303"/>
      <c r="BO146" s="303"/>
      <c r="BP146" s="303"/>
      <c r="BQ146" s="303"/>
      <c r="BR146" s="303"/>
      <c r="BS146" s="303"/>
      <c r="BT146" s="303"/>
      <c r="BU146" s="303"/>
      <c r="BV146" s="303"/>
      <c r="BW146" s="303"/>
      <c r="BX146" s="303"/>
      <c r="BY146" s="303"/>
      <c r="BZ146" s="303"/>
      <c r="CA146" s="303"/>
      <c r="CB146" s="303"/>
      <c r="CC146" s="303"/>
      <c r="CD146" s="303"/>
      <c r="CE146" s="303"/>
      <c r="CF146" s="303"/>
      <c r="CG146" s="303"/>
      <c r="CH146" s="303"/>
      <c r="CI146" s="303"/>
      <c r="CJ146" s="303"/>
      <c r="CK146" s="303"/>
      <c r="CL146" s="303"/>
      <c r="CM146" s="303"/>
      <c r="CN146" s="303"/>
      <c r="CO146" s="303"/>
      <c r="CP146" s="303"/>
      <c r="CQ146" s="303"/>
      <c r="CR146" s="303"/>
      <c r="CS146" s="303"/>
      <c r="CT146" s="303"/>
      <c r="CU146" s="303"/>
      <c r="CV146" s="303"/>
      <c r="CW146" s="303"/>
    </row>
    <row r="147" spans="2:101" s="335" customFormat="1" ht="20.25" customHeight="1" x14ac:dyDescent="0.3">
      <c r="B147" s="206"/>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303"/>
      <c r="AR147" s="303"/>
      <c r="AS147" s="303"/>
      <c r="AT147" s="303"/>
      <c r="AU147" s="303"/>
      <c r="AV147" s="303"/>
      <c r="AW147" s="303"/>
      <c r="AX147" s="303"/>
      <c r="AY147" s="303"/>
      <c r="AZ147" s="303"/>
      <c r="BA147" s="303"/>
      <c r="BB147" s="303"/>
      <c r="BC147" s="303"/>
      <c r="BD147" s="303"/>
      <c r="BE147" s="303"/>
      <c r="BF147" s="303"/>
      <c r="BG147" s="303"/>
      <c r="BH147" s="303"/>
      <c r="BI147" s="303"/>
      <c r="BJ147" s="303"/>
      <c r="BK147" s="303"/>
      <c r="BL147" s="303"/>
      <c r="BM147" s="303"/>
      <c r="BN147" s="303"/>
      <c r="BO147" s="303"/>
      <c r="BP147" s="303"/>
      <c r="BQ147" s="303"/>
      <c r="BR147" s="303"/>
      <c r="BS147" s="303"/>
      <c r="BT147" s="303"/>
      <c r="BU147" s="303"/>
      <c r="BV147" s="303"/>
      <c r="BW147" s="303"/>
      <c r="BX147" s="303"/>
      <c r="BY147" s="303"/>
      <c r="BZ147" s="303"/>
      <c r="CA147" s="303"/>
      <c r="CB147" s="303"/>
      <c r="CC147" s="303"/>
      <c r="CD147" s="303"/>
      <c r="CE147" s="303"/>
      <c r="CF147" s="303"/>
      <c r="CG147" s="303"/>
      <c r="CH147" s="303"/>
      <c r="CI147" s="303"/>
      <c r="CJ147" s="303"/>
      <c r="CK147" s="303"/>
      <c r="CL147" s="303"/>
      <c r="CM147" s="303"/>
      <c r="CN147" s="303"/>
      <c r="CO147" s="303"/>
      <c r="CP147" s="303"/>
      <c r="CQ147" s="303"/>
      <c r="CR147" s="303"/>
      <c r="CS147" s="303"/>
      <c r="CT147" s="303"/>
      <c r="CU147" s="303"/>
      <c r="CV147" s="303"/>
      <c r="CW147" s="303"/>
    </row>
    <row r="148" spans="2:101" s="335" customFormat="1" ht="20.25" customHeight="1" x14ac:dyDescent="0.3">
      <c r="B148" s="206"/>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303"/>
      <c r="AR148" s="303"/>
      <c r="AS148" s="303"/>
      <c r="AT148" s="303"/>
      <c r="AU148" s="303"/>
      <c r="AV148" s="303"/>
      <c r="AW148" s="303"/>
      <c r="AX148" s="303"/>
      <c r="AY148" s="303"/>
      <c r="AZ148" s="303"/>
      <c r="BA148" s="303"/>
      <c r="BB148" s="303"/>
      <c r="BC148" s="303"/>
      <c r="BD148" s="303"/>
      <c r="BE148" s="303"/>
      <c r="BF148" s="303"/>
      <c r="BG148" s="303"/>
      <c r="BH148" s="303"/>
      <c r="BI148" s="303"/>
      <c r="BJ148" s="303"/>
      <c r="BK148" s="303"/>
      <c r="BL148" s="303"/>
      <c r="BM148" s="303"/>
      <c r="BN148" s="303"/>
      <c r="BO148" s="303"/>
      <c r="BP148" s="303"/>
      <c r="BQ148" s="303"/>
      <c r="BR148" s="303"/>
      <c r="BS148" s="303"/>
      <c r="BT148" s="303"/>
      <c r="BU148" s="303"/>
      <c r="BV148" s="303"/>
      <c r="BW148" s="303"/>
      <c r="BX148" s="303"/>
      <c r="BY148" s="303"/>
      <c r="BZ148" s="303"/>
      <c r="CA148" s="303"/>
      <c r="CB148" s="303"/>
      <c r="CC148" s="303"/>
      <c r="CD148" s="303"/>
      <c r="CE148" s="303"/>
      <c r="CF148" s="303"/>
      <c r="CG148" s="303"/>
      <c r="CH148" s="303"/>
      <c r="CI148" s="303"/>
      <c r="CJ148" s="303"/>
      <c r="CK148" s="303"/>
      <c r="CL148" s="303"/>
      <c r="CM148" s="303"/>
      <c r="CN148" s="303"/>
      <c r="CO148" s="303"/>
      <c r="CP148" s="303"/>
      <c r="CQ148" s="303"/>
      <c r="CR148" s="303"/>
      <c r="CS148" s="303"/>
      <c r="CT148" s="303"/>
      <c r="CU148" s="303"/>
      <c r="CV148" s="303"/>
      <c r="CW148" s="303"/>
    </row>
    <row r="149" spans="2:101" s="335" customFormat="1" ht="20.25" customHeight="1" x14ac:dyDescent="0.3">
      <c r="B149" s="206"/>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303"/>
      <c r="AR149" s="303"/>
      <c r="AS149" s="303"/>
      <c r="AT149" s="303"/>
      <c r="AU149" s="303"/>
      <c r="AV149" s="303"/>
      <c r="AW149" s="303"/>
      <c r="AX149" s="303"/>
      <c r="AY149" s="303"/>
      <c r="AZ149" s="303"/>
      <c r="BA149" s="303"/>
      <c r="BB149" s="303"/>
      <c r="BC149" s="303"/>
      <c r="BD149" s="303"/>
      <c r="BE149" s="303"/>
      <c r="BF149" s="303"/>
      <c r="BG149" s="303"/>
      <c r="BH149" s="303"/>
      <c r="BI149" s="303"/>
      <c r="BJ149" s="303"/>
      <c r="BK149" s="303"/>
      <c r="BL149" s="303"/>
      <c r="BM149" s="303"/>
      <c r="BN149" s="303"/>
      <c r="BO149" s="303"/>
      <c r="BP149" s="303"/>
      <c r="BQ149" s="303"/>
      <c r="BR149" s="303"/>
      <c r="BS149" s="303"/>
      <c r="BT149" s="303"/>
      <c r="BU149" s="303"/>
      <c r="BV149" s="303"/>
      <c r="BW149" s="303"/>
      <c r="BX149" s="303"/>
      <c r="BY149" s="303"/>
      <c r="BZ149" s="303"/>
      <c r="CA149" s="303"/>
      <c r="CB149" s="303"/>
      <c r="CC149" s="303"/>
      <c r="CD149" s="303"/>
      <c r="CE149" s="303"/>
      <c r="CF149" s="303"/>
      <c r="CG149" s="303"/>
      <c r="CH149" s="303"/>
      <c r="CI149" s="303"/>
      <c r="CJ149" s="303"/>
      <c r="CK149" s="303"/>
      <c r="CL149" s="303"/>
      <c r="CM149" s="303"/>
      <c r="CN149" s="303"/>
      <c r="CO149" s="303"/>
      <c r="CP149" s="303"/>
      <c r="CQ149" s="303"/>
      <c r="CR149" s="303"/>
      <c r="CS149" s="303"/>
      <c r="CT149" s="303"/>
      <c r="CU149" s="303"/>
      <c r="CV149" s="303"/>
      <c r="CW149" s="303"/>
    </row>
    <row r="150" spans="2:101" s="335" customFormat="1" ht="20.25" customHeight="1" x14ac:dyDescent="0.3">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c r="AA150" s="206"/>
      <c r="AB150" s="206"/>
      <c r="AC150" s="206"/>
      <c r="AD150" s="206"/>
      <c r="AE150" s="206"/>
      <c r="AF150" s="206"/>
      <c r="AG150" s="206"/>
      <c r="AH150" s="206"/>
      <c r="AI150" s="206"/>
      <c r="AJ150" s="206"/>
      <c r="AK150" s="206"/>
      <c r="AL150" s="206"/>
      <c r="AM150" s="206"/>
      <c r="AN150" s="206"/>
      <c r="AO150" s="206"/>
      <c r="AP150" s="206"/>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03"/>
      <c r="CD150" s="303"/>
      <c r="CE150" s="303"/>
      <c r="CF150" s="303"/>
      <c r="CG150" s="303"/>
      <c r="CH150" s="303"/>
      <c r="CI150" s="303"/>
      <c r="CJ150" s="303"/>
      <c r="CK150" s="303"/>
      <c r="CL150" s="303"/>
      <c r="CM150" s="303"/>
      <c r="CN150" s="303"/>
      <c r="CO150" s="303"/>
      <c r="CP150" s="303"/>
      <c r="CQ150" s="303"/>
      <c r="CR150" s="303"/>
      <c r="CS150" s="303"/>
      <c r="CT150" s="303"/>
      <c r="CU150" s="303"/>
      <c r="CV150" s="303"/>
      <c r="CW150" s="303"/>
    </row>
    <row r="151" spans="2:101" s="335" customFormat="1" ht="20.25" customHeight="1" x14ac:dyDescent="0.3">
      <c r="B151" s="206"/>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c r="AA151" s="206"/>
      <c r="AB151" s="206"/>
      <c r="AC151" s="206"/>
      <c r="AD151" s="206"/>
      <c r="AE151" s="206"/>
      <c r="AF151" s="206"/>
      <c r="AG151" s="206"/>
      <c r="AH151" s="206"/>
      <c r="AI151" s="206"/>
      <c r="AJ151" s="206"/>
      <c r="AK151" s="206"/>
      <c r="AL151" s="206"/>
      <c r="AM151" s="206"/>
      <c r="AN151" s="206"/>
      <c r="AO151" s="206"/>
      <c r="AP151" s="206"/>
      <c r="AQ151" s="303"/>
      <c r="AR151" s="303"/>
      <c r="AS151" s="303"/>
      <c r="AT151" s="303"/>
      <c r="AU151" s="303"/>
      <c r="AV151" s="303"/>
      <c r="AW151" s="303"/>
      <c r="AX151" s="303"/>
      <c r="AY151" s="303"/>
      <c r="AZ151" s="303"/>
      <c r="BA151" s="303"/>
      <c r="BB151" s="303"/>
      <c r="BC151" s="303"/>
      <c r="BD151" s="303"/>
      <c r="BE151" s="303"/>
      <c r="BF151" s="303"/>
      <c r="BG151" s="303"/>
      <c r="BH151" s="303"/>
      <c r="BI151" s="303"/>
      <c r="BJ151" s="303"/>
      <c r="BK151" s="303"/>
      <c r="BL151" s="303"/>
      <c r="BM151" s="303"/>
      <c r="BN151" s="303"/>
      <c r="BO151" s="303"/>
      <c r="BP151" s="303"/>
      <c r="BQ151" s="303"/>
      <c r="BR151" s="303"/>
      <c r="BS151" s="303"/>
      <c r="BT151" s="303"/>
      <c r="BU151" s="303"/>
      <c r="BV151" s="303"/>
      <c r="BW151" s="303"/>
      <c r="BX151" s="303"/>
      <c r="BY151" s="303"/>
      <c r="BZ151" s="303"/>
      <c r="CA151" s="303"/>
      <c r="CB151" s="303"/>
      <c r="CC151" s="303"/>
      <c r="CD151" s="303"/>
      <c r="CE151" s="303"/>
      <c r="CF151" s="303"/>
      <c r="CG151" s="303"/>
      <c r="CH151" s="303"/>
      <c r="CI151" s="303"/>
      <c r="CJ151" s="303"/>
      <c r="CK151" s="303"/>
      <c r="CL151" s="303"/>
      <c r="CM151" s="303"/>
      <c r="CN151" s="303"/>
      <c r="CO151" s="303"/>
      <c r="CP151" s="303"/>
      <c r="CQ151" s="303"/>
      <c r="CR151" s="303"/>
      <c r="CS151" s="303"/>
      <c r="CT151" s="303"/>
      <c r="CU151" s="303"/>
      <c r="CV151" s="303"/>
      <c r="CW151" s="303"/>
    </row>
    <row r="152" spans="2:101" s="335" customFormat="1" ht="20.25" customHeight="1" x14ac:dyDescent="0.3">
      <c r="B152" s="206"/>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303"/>
      <c r="AR152" s="303"/>
      <c r="AS152" s="303"/>
      <c r="AT152" s="303"/>
      <c r="AU152" s="303"/>
      <c r="AV152" s="303"/>
      <c r="AW152" s="303"/>
      <c r="AX152" s="303"/>
      <c r="AY152" s="303"/>
      <c r="AZ152" s="303"/>
      <c r="BA152" s="303"/>
      <c r="BB152" s="303"/>
      <c r="BC152" s="303"/>
      <c r="BD152" s="303"/>
      <c r="BE152" s="303"/>
      <c r="BF152" s="303"/>
      <c r="BG152" s="303"/>
      <c r="BH152" s="303"/>
      <c r="BI152" s="303"/>
      <c r="BJ152" s="303"/>
      <c r="BK152" s="303"/>
      <c r="BL152" s="303"/>
      <c r="BM152" s="303"/>
      <c r="BN152" s="303"/>
      <c r="BO152" s="303"/>
      <c r="BP152" s="303"/>
      <c r="BQ152" s="303"/>
      <c r="BR152" s="303"/>
      <c r="BS152" s="303"/>
      <c r="BT152" s="303"/>
      <c r="BU152" s="303"/>
      <c r="BV152" s="303"/>
      <c r="BW152" s="303"/>
      <c r="BX152" s="303"/>
      <c r="BY152" s="303"/>
      <c r="BZ152" s="303"/>
      <c r="CA152" s="303"/>
      <c r="CB152" s="303"/>
      <c r="CC152" s="303"/>
      <c r="CD152" s="303"/>
      <c r="CE152" s="303"/>
      <c r="CF152" s="303"/>
      <c r="CG152" s="303"/>
      <c r="CH152" s="303"/>
      <c r="CI152" s="303"/>
      <c r="CJ152" s="303"/>
      <c r="CK152" s="303"/>
      <c r="CL152" s="303"/>
      <c r="CM152" s="303"/>
      <c r="CN152" s="303"/>
      <c r="CO152" s="303"/>
      <c r="CP152" s="303"/>
      <c r="CQ152" s="303"/>
      <c r="CR152" s="303"/>
      <c r="CS152" s="303"/>
      <c r="CT152" s="303"/>
      <c r="CU152" s="303"/>
      <c r="CV152" s="303"/>
      <c r="CW152" s="303"/>
    </row>
    <row r="153" spans="2:101" s="335" customFormat="1" ht="20.25" customHeight="1" x14ac:dyDescent="0.3">
      <c r="B153" s="206"/>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c r="AA153" s="206"/>
      <c r="AB153" s="206"/>
      <c r="AC153" s="206"/>
      <c r="AD153" s="206"/>
      <c r="AE153" s="206"/>
      <c r="AF153" s="206"/>
      <c r="AG153" s="206"/>
      <c r="AH153" s="206"/>
      <c r="AI153" s="206"/>
      <c r="AJ153" s="206"/>
      <c r="AK153" s="206"/>
      <c r="AL153" s="206"/>
      <c r="AM153" s="206"/>
      <c r="AN153" s="206"/>
      <c r="AO153" s="206"/>
      <c r="AP153" s="206"/>
      <c r="AQ153" s="303"/>
      <c r="AR153" s="303"/>
      <c r="AS153" s="303"/>
      <c r="AT153" s="303"/>
      <c r="AU153" s="303"/>
      <c r="AV153" s="303"/>
      <c r="AW153" s="303"/>
      <c r="AX153" s="303"/>
      <c r="AY153" s="303"/>
      <c r="AZ153" s="303"/>
      <c r="BA153" s="303"/>
      <c r="BB153" s="303"/>
      <c r="BC153" s="303"/>
      <c r="BD153" s="303"/>
      <c r="BE153" s="303"/>
      <c r="BF153" s="303"/>
      <c r="BG153" s="303"/>
      <c r="BH153" s="303"/>
      <c r="BI153" s="303"/>
      <c r="BJ153" s="303"/>
      <c r="BK153" s="303"/>
      <c r="BL153" s="303"/>
      <c r="BM153" s="303"/>
      <c r="BN153" s="303"/>
      <c r="BO153" s="303"/>
      <c r="BP153" s="303"/>
      <c r="BQ153" s="303"/>
      <c r="BR153" s="303"/>
      <c r="BS153" s="303"/>
      <c r="BT153" s="303"/>
      <c r="BU153" s="303"/>
      <c r="BV153" s="303"/>
      <c r="BW153" s="303"/>
      <c r="BX153" s="303"/>
      <c r="BY153" s="303"/>
      <c r="BZ153" s="303"/>
      <c r="CA153" s="303"/>
      <c r="CB153" s="303"/>
      <c r="CC153" s="303"/>
      <c r="CD153" s="303"/>
      <c r="CE153" s="303"/>
      <c r="CF153" s="303"/>
      <c r="CG153" s="303"/>
      <c r="CH153" s="303"/>
      <c r="CI153" s="303"/>
      <c r="CJ153" s="303"/>
      <c r="CK153" s="303"/>
      <c r="CL153" s="303"/>
      <c r="CM153" s="303"/>
      <c r="CN153" s="303"/>
      <c r="CO153" s="303"/>
      <c r="CP153" s="303"/>
      <c r="CQ153" s="303"/>
      <c r="CR153" s="303"/>
      <c r="CS153" s="303"/>
      <c r="CT153" s="303"/>
      <c r="CU153" s="303"/>
      <c r="CV153" s="303"/>
      <c r="CW153" s="303"/>
    </row>
    <row r="154" spans="2:101" s="335" customFormat="1" ht="20.25" customHeight="1" x14ac:dyDescent="0.3">
      <c r="B154" s="206"/>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c r="AA154" s="206"/>
      <c r="AB154" s="206"/>
      <c r="AC154" s="206"/>
      <c r="AD154" s="206"/>
      <c r="AE154" s="206"/>
      <c r="AF154" s="206"/>
      <c r="AG154" s="206"/>
      <c r="AH154" s="206"/>
      <c r="AI154" s="206"/>
      <c r="AJ154" s="206"/>
      <c r="AK154" s="206"/>
      <c r="AL154" s="206"/>
      <c r="AM154" s="206"/>
      <c r="AN154" s="206"/>
      <c r="AO154" s="206"/>
      <c r="AP154" s="206"/>
      <c r="AQ154" s="303"/>
      <c r="AR154" s="303"/>
      <c r="AS154" s="303"/>
      <c r="AT154" s="303"/>
      <c r="AU154" s="303"/>
      <c r="AV154" s="303"/>
      <c r="AW154" s="303"/>
      <c r="AX154" s="303"/>
      <c r="AY154" s="303"/>
      <c r="AZ154" s="303"/>
      <c r="BA154" s="303"/>
      <c r="BB154" s="303"/>
      <c r="BC154" s="303"/>
      <c r="BD154" s="303"/>
      <c r="BE154" s="303"/>
      <c r="BF154" s="303"/>
      <c r="BG154" s="303"/>
      <c r="BH154" s="303"/>
      <c r="BI154" s="303"/>
      <c r="BJ154" s="303"/>
      <c r="BK154" s="303"/>
      <c r="BL154" s="303"/>
      <c r="BM154" s="303"/>
      <c r="BN154" s="303"/>
      <c r="BO154" s="303"/>
      <c r="BP154" s="303"/>
      <c r="BQ154" s="303"/>
      <c r="BR154" s="303"/>
      <c r="BS154" s="303"/>
      <c r="BT154" s="303"/>
      <c r="BU154" s="303"/>
      <c r="BV154" s="303"/>
      <c r="BW154" s="303"/>
      <c r="BX154" s="303"/>
      <c r="BY154" s="303"/>
      <c r="BZ154" s="303"/>
      <c r="CA154" s="303"/>
      <c r="CB154" s="303"/>
      <c r="CC154" s="303"/>
      <c r="CD154" s="303"/>
      <c r="CE154" s="303"/>
      <c r="CF154" s="303"/>
      <c r="CG154" s="303"/>
      <c r="CH154" s="303"/>
      <c r="CI154" s="303"/>
      <c r="CJ154" s="303"/>
      <c r="CK154" s="303"/>
      <c r="CL154" s="303"/>
      <c r="CM154" s="303"/>
      <c r="CN154" s="303"/>
      <c r="CO154" s="303"/>
      <c r="CP154" s="303"/>
      <c r="CQ154" s="303"/>
      <c r="CR154" s="303"/>
      <c r="CS154" s="303"/>
      <c r="CT154" s="303"/>
      <c r="CU154" s="303"/>
      <c r="CV154" s="303"/>
      <c r="CW154" s="303"/>
    </row>
    <row r="155" spans="2:101" s="335" customFormat="1" ht="20.25" customHeight="1" x14ac:dyDescent="0.3">
      <c r="B155" s="206"/>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c r="AA155" s="206"/>
      <c r="AB155" s="206"/>
      <c r="AC155" s="206"/>
      <c r="AD155" s="206"/>
      <c r="AE155" s="206"/>
      <c r="AF155" s="206"/>
      <c r="AG155" s="206"/>
      <c r="AH155" s="206"/>
      <c r="AI155" s="206"/>
      <c r="AJ155" s="206"/>
      <c r="AK155" s="206"/>
      <c r="AL155" s="206"/>
      <c r="AM155" s="206"/>
      <c r="AN155" s="206"/>
      <c r="AO155" s="206"/>
      <c r="AP155" s="206"/>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row>
    <row r="156" spans="2:101" s="335" customFormat="1" ht="20.25" customHeight="1" x14ac:dyDescent="0.3">
      <c r="B156" s="206"/>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c r="AA156" s="206"/>
      <c r="AB156" s="206"/>
      <c r="AC156" s="206"/>
      <c r="AD156" s="206"/>
      <c r="AE156" s="206"/>
      <c r="AF156" s="206"/>
      <c r="AG156" s="206"/>
      <c r="AH156" s="206"/>
      <c r="AI156" s="206"/>
      <c r="AJ156" s="206"/>
      <c r="AK156" s="206"/>
      <c r="AL156" s="206"/>
      <c r="AM156" s="206"/>
      <c r="AN156" s="206"/>
      <c r="AO156" s="206"/>
      <c r="AP156" s="206"/>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03"/>
      <c r="CC156" s="303"/>
      <c r="CD156" s="303"/>
      <c r="CE156" s="303"/>
      <c r="CF156" s="303"/>
      <c r="CG156" s="303"/>
      <c r="CH156" s="303"/>
      <c r="CI156" s="303"/>
      <c r="CJ156" s="303"/>
      <c r="CK156" s="303"/>
      <c r="CL156" s="303"/>
      <c r="CM156" s="303"/>
      <c r="CN156" s="303"/>
      <c r="CO156" s="303"/>
      <c r="CP156" s="303"/>
      <c r="CQ156" s="303"/>
      <c r="CR156" s="303"/>
      <c r="CS156" s="303"/>
      <c r="CT156" s="303"/>
      <c r="CU156" s="303"/>
      <c r="CV156" s="303"/>
      <c r="CW156" s="303"/>
    </row>
    <row r="157" spans="2:101" s="335" customFormat="1" ht="20.25" customHeight="1" x14ac:dyDescent="0.3">
      <c r="B157" s="206"/>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303"/>
      <c r="AR157" s="303"/>
      <c r="AS157" s="303"/>
      <c r="AT157" s="303"/>
      <c r="AU157" s="303"/>
      <c r="AV157" s="303"/>
      <c r="AW157" s="303"/>
      <c r="AX157" s="303"/>
      <c r="AY157" s="303"/>
      <c r="AZ157" s="303"/>
      <c r="BA157" s="303"/>
      <c r="BB157" s="303"/>
      <c r="BC157" s="303"/>
      <c r="BD157" s="303"/>
      <c r="BE157" s="303"/>
      <c r="BF157" s="303"/>
      <c r="BG157" s="303"/>
      <c r="BH157" s="303"/>
      <c r="BI157" s="303"/>
      <c r="BJ157" s="303"/>
      <c r="BK157" s="303"/>
      <c r="BL157" s="303"/>
      <c r="BM157" s="303"/>
      <c r="BN157" s="303"/>
      <c r="BO157" s="303"/>
      <c r="BP157" s="303"/>
      <c r="BQ157" s="303"/>
      <c r="BR157" s="303"/>
      <c r="BS157" s="303"/>
      <c r="BT157" s="303"/>
      <c r="BU157" s="303"/>
      <c r="BV157" s="303"/>
      <c r="BW157" s="303"/>
      <c r="BX157" s="303"/>
      <c r="BY157" s="303"/>
      <c r="BZ157" s="303"/>
      <c r="CA157" s="303"/>
      <c r="CB157" s="303"/>
      <c r="CC157" s="303"/>
      <c r="CD157" s="303"/>
      <c r="CE157" s="303"/>
      <c r="CF157" s="303"/>
      <c r="CG157" s="303"/>
      <c r="CH157" s="303"/>
      <c r="CI157" s="303"/>
      <c r="CJ157" s="303"/>
      <c r="CK157" s="303"/>
      <c r="CL157" s="303"/>
      <c r="CM157" s="303"/>
      <c r="CN157" s="303"/>
      <c r="CO157" s="303"/>
      <c r="CP157" s="303"/>
      <c r="CQ157" s="303"/>
      <c r="CR157" s="303"/>
      <c r="CS157" s="303"/>
      <c r="CT157" s="303"/>
      <c r="CU157" s="303"/>
      <c r="CV157" s="303"/>
      <c r="CW157" s="303"/>
    </row>
    <row r="158" spans="2:101" s="335" customFormat="1" ht="20.25" customHeight="1" x14ac:dyDescent="0.3">
      <c r="B158" s="206"/>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c r="AA158" s="206"/>
      <c r="AB158" s="206"/>
      <c r="AC158" s="206"/>
      <c r="AD158" s="206"/>
      <c r="AE158" s="206"/>
      <c r="AF158" s="206"/>
      <c r="AG158" s="206"/>
      <c r="AH158" s="206"/>
      <c r="AI158" s="206"/>
      <c r="AJ158" s="206"/>
      <c r="AK158" s="206"/>
      <c r="AL158" s="206"/>
      <c r="AM158" s="206"/>
      <c r="AN158" s="206"/>
      <c r="AO158" s="206"/>
      <c r="AP158" s="206"/>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3"/>
      <c r="CB158" s="303"/>
      <c r="CC158" s="303"/>
      <c r="CD158" s="303"/>
      <c r="CE158" s="303"/>
      <c r="CF158" s="303"/>
      <c r="CG158" s="303"/>
      <c r="CH158" s="303"/>
      <c r="CI158" s="303"/>
      <c r="CJ158" s="303"/>
      <c r="CK158" s="303"/>
      <c r="CL158" s="303"/>
      <c r="CM158" s="303"/>
      <c r="CN158" s="303"/>
      <c r="CO158" s="303"/>
      <c r="CP158" s="303"/>
      <c r="CQ158" s="303"/>
      <c r="CR158" s="303"/>
      <c r="CS158" s="303"/>
      <c r="CT158" s="303"/>
      <c r="CU158" s="303"/>
      <c r="CV158" s="303"/>
      <c r="CW158" s="303"/>
    </row>
    <row r="159" spans="2:101" s="335" customFormat="1" ht="20.25" customHeight="1" x14ac:dyDescent="0.3">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c r="AA159" s="206"/>
      <c r="AB159" s="206"/>
      <c r="AC159" s="206"/>
      <c r="AD159" s="206"/>
      <c r="AE159" s="206"/>
      <c r="AF159" s="206"/>
      <c r="AG159" s="206"/>
      <c r="AH159" s="206"/>
      <c r="AI159" s="206"/>
      <c r="AJ159" s="206"/>
      <c r="AK159" s="206"/>
      <c r="AL159" s="206"/>
      <c r="AM159" s="206"/>
      <c r="AN159" s="206"/>
      <c r="AO159" s="206"/>
      <c r="AP159" s="206"/>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3"/>
      <c r="CB159" s="303"/>
      <c r="CC159" s="303"/>
      <c r="CD159" s="303"/>
      <c r="CE159" s="303"/>
      <c r="CF159" s="303"/>
      <c r="CG159" s="303"/>
      <c r="CH159" s="303"/>
      <c r="CI159" s="303"/>
      <c r="CJ159" s="303"/>
      <c r="CK159" s="303"/>
      <c r="CL159" s="303"/>
      <c r="CM159" s="303"/>
      <c r="CN159" s="303"/>
      <c r="CO159" s="303"/>
      <c r="CP159" s="303"/>
      <c r="CQ159" s="303"/>
      <c r="CR159" s="303"/>
      <c r="CS159" s="303"/>
      <c r="CT159" s="303"/>
      <c r="CU159" s="303"/>
      <c r="CV159" s="303"/>
      <c r="CW159" s="303"/>
    </row>
    <row r="160" spans="2:101" s="335" customFormat="1" ht="20.25" customHeight="1" x14ac:dyDescent="0.3">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c r="AA160" s="206"/>
      <c r="AB160" s="206"/>
      <c r="AC160" s="206"/>
      <c r="AD160" s="206"/>
      <c r="AE160" s="206"/>
      <c r="AF160" s="206"/>
      <c r="AG160" s="206"/>
      <c r="AH160" s="206"/>
      <c r="AI160" s="206"/>
      <c r="AJ160" s="206"/>
      <c r="AK160" s="206"/>
      <c r="AL160" s="206"/>
      <c r="AM160" s="206"/>
      <c r="AN160" s="206"/>
      <c r="AO160" s="206"/>
      <c r="AP160" s="206"/>
      <c r="AQ160" s="303"/>
      <c r="AR160" s="303"/>
      <c r="AS160" s="303"/>
      <c r="AT160" s="303"/>
      <c r="AU160" s="303"/>
      <c r="AV160" s="303"/>
      <c r="AW160" s="303"/>
      <c r="AX160" s="303"/>
      <c r="AY160" s="303"/>
      <c r="AZ160" s="303"/>
      <c r="BA160" s="303"/>
      <c r="BB160" s="303"/>
      <c r="BC160" s="303"/>
      <c r="BD160" s="303"/>
      <c r="BE160" s="303"/>
      <c r="BF160" s="303"/>
      <c r="BG160" s="303"/>
      <c r="BH160" s="303"/>
      <c r="BI160" s="303"/>
      <c r="BJ160" s="303"/>
      <c r="BK160" s="303"/>
      <c r="BL160" s="303"/>
      <c r="BM160" s="303"/>
      <c r="BN160" s="303"/>
      <c r="BO160" s="303"/>
      <c r="BP160" s="303"/>
      <c r="BQ160" s="303"/>
      <c r="BR160" s="303"/>
      <c r="BS160" s="303"/>
      <c r="BT160" s="303"/>
      <c r="BU160" s="303"/>
      <c r="BV160" s="303"/>
      <c r="BW160" s="303"/>
      <c r="BX160" s="303"/>
      <c r="BY160" s="303"/>
      <c r="BZ160" s="303"/>
      <c r="CA160" s="303"/>
      <c r="CB160" s="303"/>
      <c r="CC160" s="303"/>
      <c r="CD160" s="303"/>
      <c r="CE160" s="303"/>
      <c r="CF160" s="303"/>
      <c r="CG160" s="303"/>
      <c r="CH160" s="303"/>
      <c r="CI160" s="303"/>
      <c r="CJ160" s="303"/>
      <c r="CK160" s="303"/>
      <c r="CL160" s="303"/>
      <c r="CM160" s="303"/>
      <c r="CN160" s="303"/>
      <c r="CO160" s="303"/>
      <c r="CP160" s="303"/>
      <c r="CQ160" s="303"/>
      <c r="CR160" s="303"/>
      <c r="CS160" s="303"/>
      <c r="CT160" s="303"/>
      <c r="CU160" s="303"/>
      <c r="CV160" s="303"/>
      <c r="CW160" s="303"/>
    </row>
    <row r="161" spans="2:101" s="335" customFormat="1" ht="20.25" customHeight="1" x14ac:dyDescent="0.3">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303"/>
      <c r="AR161" s="303"/>
      <c r="AS161" s="303"/>
      <c r="AT161" s="303"/>
      <c r="AU161" s="303"/>
      <c r="AV161" s="303"/>
      <c r="AW161" s="303"/>
      <c r="AX161" s="303"/>
      <c r="AY161" s="303"/>
      <c r="AZ161" s="303"/>
      <c r="BA161" s="303"/>
      <c r="BB161" s="303"/>
      <c r="BC161" s="303"/>
      <c r="BD161" s="303"/>
      <c r="BE161" s="303"/>
      <c r="BF161" s="303"/>
      <c r="BG161" s="303"/>
      <c r="BH161" s="303"/>
      <c r="BI161" s="303"/>
      <c r="BJ161" s="303"/>
      <c r="BK161" s="303"/>
      <c r="BL161" s="303"/>
      <c r="BM161" s="303"/>
      <c r="BN161" s="303"/>
      <c r="BO161" s="303"/>
      <c r="BP161" s="303"/>
      <c r="BQ161" s="303"/>
      <c r="BR161" s="303"/>
      <c r="BS161" s="303"/>
      <c r="BT161" s="303"/>
      <c r="BU161" s="303"/>
      <c r="BV161" s="303"/>
      <c r="BW161" s="303"/>
      <c r="BX161" s="303"/>
      <c r="BY161" s="303"/>
      <c r="BZ161" s="303"/>
      <c r="CA161" s="303"/>
      <c r="CB161" s="303"/>
      <c r="CC161" s="303"/>
      <c r="CD161" s="303"/>
      <c r="CE161" s="303"/>
      <c r="CF161" s="303"/>
      <c r="CG161" s="303"/>
      <c r="CH161" s="303"/>
      <c r="CI161" s="303"/>
      <c r="CJ161" s="303"/>
      <c r="CK161" s="303"/>
      <c r="CL161" s="303"/>
      <c r="CM161" s="303"/>
      <c r="CN161" s="303"/>
      <c r="CO161" s="303"/>
      <c r="CP161" s="303"/>
      <c r="CQ161" s="303"/>
      <c r="CR161" s="303"/>
      <c r="CS161" s="303"/>
      <c r="CT161" s="303"/>
      <c r="CU161" s="303"/>
      <c r="CV161" s="303"/>
      <c r="CW161" s="303"/>
    </row>
    <row r="162" spans="2:101" s="335" customFormat="1" ht="20.25" customHeight="1" x14ac:dyDescent="0.3">
      <c r="B162" s="206"/>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c r="AA162" s="206"/>
      <c r="AB162" s="206"/>
      <c r="AC162" s="206"/>
      <c r="AD162" s="206"/>
      <c r="AE162" s="206"/>
      <c r="AF162" s="206"/>
      <c r="AG162" s="206"/>
      <c r="AH162" s="206"/>
      <c r="AI162" s="206"/>
      <c r="AJ162" s="206"/>
      <c r="AK162" s="206"/>
      <c r="AL162" s="206"/>
      <c r="AM162" s="206"/>
      <c r="AN162" s="206"/>
      <c r="AO162" s="206"/>
      <c r="AP162" s="206"/>
      <c r="AQ162" s="303"/>
      <c r="AR162" s="303"/>
      <c r="AS162" s="303"/>
      <c r="AT162" s="303"/>
      <c r="AU162" s="303"/>
      <c r="AV162" s="303"/>
      <c r="AW162" s="303"/>
      <c r="AX162" s="303"/>
      <c r="AY162" s="303"/>
      <c r="AZ162" s="303"/>
      <c r="BA162" s="303"/>
      <c r="BB162" s="303"/>
      <c r="BC162" s="303"/>
      <c r="BD162" s="303"/>
      <c r="BE162" s="303"/>
      <c r="BF162" s="303"/>
      <c r="BG162" s="303"/>
      <c r="BH162" s="303"/>
      <c r="BI162" s="303"/>
      <c r="BJ162" s="303"/>
      <c r="BK162" s="303"/>
      <c r="BL162" s="303"/>
      <c r="BM162" s="303"/>
      <c r="BN162" s="303"/>
      <c r="BO162" s="303"/>
      <c r="BP162" s="303"/>
      <c r="BQ162" s="303"/>
      <c r="BR162" s="303"/>
      <c r="BS162" s="303"/>
      <c r="BT162" s="303"/>
      <c r="BU162" s="303"/>
      <c r="BV162" s="303"/>
      <c r="BW162" s="303"/>
      <c r="BX162" s="303"/>
      <c r="BY162" s="303"/>
      <c r="BZ162" s="303"/>
      <c r="CA162" s="303"/>
      <c r="CB162" s="303"/>
      <c r="CC162" s="303"/>
      <c r="CD162" s="303"/>
      <c r="CE162" s="303"/>
      <c r="CF162" s="303"/>
      <c r="CG162" s="303"/>
      <c r="CH162" s="303"/>
      <c r="CI162" s="303"/>
      <c r="CJ162" s="303"/>
      <c r="CK162" s="303"/>
      <c r="CL162" s="303"/>
      <c r="CM162" s="303"/>
      <c r="CN162" s="303"/>
      <c r="CO162" s="303"/>
      <c r="CP162" s="303"/>
      <c r="CQ162" s="303"/>
      <c r="CR162" s="303"/>
      <c r="CS162" s="303"/>
      <c r="CT162" s="303"/>
      <c r="CU162" s="303"/>
      <c r="CV162" s="303"/>
      <c r="CW162" s="303"/>
    </row>
    <row r="163" spans="2:101" s="335" customFormat="1" ht="20.25" customHeight="1" x14ac:dyDescent="0.3">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c r="AA163" s="206"/>
      <c r="AB163" s="206"/>
      <c r="AC163" s="206"/>
      <c r="AD163" s="206"/>
      <c r="AE163" s="206"/>
      <c r="AF163" s="206"/>
      <c r="AG163" s="206"/>
      <c r="AH163" s="206"/>
      <c r="AI163" s="206"/>
      <c r="AJ163" s="206"/>
      <c r="AK163" s="206"/>
      <c r="AL163" s="206"/>
      <c r="AM163" s="206"/>
      <c r="AN163" s="206"/>
      <c r="AO163" s="206"/>
      <c r="AP163" s="206"/>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03"/>
      <c r="CC163" s="303"/>
      <c r="CD163" s="303"/>
      <c r="CE163" s="303"/>
      <c r="CF163" s="303"/>
      <c r="CG163" s="303"/>
      <c r="CH163" s="303"/>
      <c r="CI163" s="303"/>
      <c r="CJ163" s="303"/>
      <c r="CK163" s="303"/>
      <c r="CL163" s="303"/>
      <c r="CM163" s="303"/>
      <c r="CN163" s="303"/>
      <c r="CO163" s="303"/>
      <c r="CP163" s="303"/>
      <c r="CQ163" s="303"/>
      <c r="CR163" s="303"/>
      <c r="CS163" s="303"/>
      <c r="CT163" s="303"/>
      <c r="CU163" s="303"/>
      <c r="CV163" s="303"/>
      <c r="CW163" s="303"/>
    </row>
    <row r="164" spans="2:101" s="335" customFormat="1" ht="20.25" customHeight="1" x14ac:dyDescent="0.3">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206"/>
      <c r="AL164" s="206"/>
      <c r="AM164" s="206"/>
      <c r="AN164" s="206"/>
      <c r="AO164" s="206"/>
      <c r="AP164" s="206"/>
      <c r="AQ164" s="303"/>
      <c r="AR164" s="303"/>
      <c r="AS164" s="303"/>
      <c r="AT164" s="303"/>
      <c r="AU164" s="303"/>
      <c r="AV164" s="303"/>
      <c r="AW164" s="303"/>
      <c r="AX164" s="303"/>
      <c r="AY164" s="303"/>
      <c r="AZ164" s="303"/>
      <c r="BA164" s="303"/>
      <c r="BB164" s="303"/>
      <c r="BC164" s="303"/>
      <c r="BD164" s="303"/>
      <c r="BE164" s="303"/>
      <c r="BF164" s="303"/>
      <c r="BG164" s="303"/>
      <c r="BH164" s="303"/>
      <c r="BI164" s="303"/>
      <c r="BJ164" s="303"/>
      <c r="BK164" s="303"/>
      <c r="BL164" s="303"/>
      <c r="BM164" s="303"/>
      <c r="BN164" s="303"/>
      <c r="BO164" s="303"/>
      <c r="BP164" s="303"/>
      <c r="BQ164" s="303"/>
      <c r="BR164" s="303"/>
      <c r="BS164" s="303"/>
      <c r="BT164" s="303"/>
      <c r="BU164" s="303"/>
      <c r="BV164" s="303"/>
      <c r="BW164" s="303"/>
      <c r="BX164" s="303"/>
      <c r="BY164" s="303"/>
      <c r="BZ164" s="303"/>
      <c r="CA164" s="303"/>
      <c r="CB164" s="303"/>
      <c r="CC164" s="303"/>
      <c r="CD164" s="303"/>
      <c r="CE164" s="303"/>
      <c r="CF164" s="303"/>
      <c r="CG164" s="303"/>
      <c r="CH164" s="303"/>
      <c r="CI164" s="303"/>
      <c r="CJ164" s="303"/>
      <c r="CK164" s="303"/>
      <c r="CL164" s="303"/>
      <c r="CM164" s="303"/>
      <c r="CN164" s="303"/>
      <c r="CO164" s="303"/>
      <c r="CP164" s="303"/>
      <c r="CQ164" s="303"/>
      <c r="CR164" s="303"/>
      <c r="CS164" s="303"/>
      <c r="CT164" s="303"/>
      <c r="CU164" s="303"/>
      <c r="CV164" s="303"/>
      <c r="CW164" s="303"/>
    </row>
    <row r="165" spans="2:101" s="335" customFormat="1" ht="20.25" customHeight="1" x14ac:dyDescent="0.3">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303"/>
      <c r="AR165" s="303"/>
      <c r="AS165" s="303"/>
      <c r="AT165" s="303"/>
      <c r="AU165" s="303"/>
      <c r="AV165" s="303"/>
      <c r="AW165" s="303"/>
      <c r="AX165" s="303"/>
      <c r="AY165" s="303"/>
      <c r="AZ165" s="303"/>
      <c r="BA165" s="303"/>
      <c r="BB165" s="303"/>
      <c r="BC165" s="303"/>
      <c r="BD165" s="303"/>
      <c r="BE165" s="303"/>
      <c r="BF165" s="303"/>
      <c r="BG165" s="303"/>
      <c r="BH165" s="303"/>
      <c r="BI165" s="303"/>
      <c r="BJ165" s="303"/>
      <c r="BK165" s="303"/>
      <c r="BL165" s="303"/>
      <c r="BM165" s="303"/>
      <c r="BN165" s="303"/>
      <c r="BO165" s="303"/>
      <c r="BP165" s="303"/>
      <c r="BQ165" s="303"/>
      <c r="BR165" s="303"/>
      <c r="BS165" s="303"/>
      <c r="BT165" s="303"/>
      <c r="BU165" s="303"/>
      <c r="BV165" s="303"/>
      <c r="BW165" s="303"/>
      <c r="BX165" s="303"/>
      <c r="BY165" s="303"/>
      <c r="BZ165" s="303"/>
      <c r="CA165" s="303"/>
      <c r="CB165" s="303"/>
      <c r="CC165" s="303"/>
      <c r="CD165" s="303"/>
      <c r="CE165" s="303"/>
      <c r="CF165" s="303"/>
      <c r="CG165" s="303"/>
      <c r="CH165" s="303"/>
      <c r="CI165" s="303"/>
      <c r="CJ165" s="303"/>
      <c r="CK165" s="303"/>
      <c r="CL165" s="303"/>
      <c r="CM165" s="303"/>
      <c r="CN165" s="303"/>
      <c r="CO165" s="303"/>
      <c r="CP165" s="303"/>
      <c r="CQ165" s="303"/>
      <c r="CR165" s="303"/>
      <c r="CS165" s="303"/>
      <c r="CT165" s="303"/>
      <c r="CU165" s="303"/>
      <c r="CV165" s="303"/>
      <c r="CW165" s="303"/>
    </row>
    <row r="166" spans="2:101" s="335" customFormat="1" ht="20.25" customHeight="1" x14ac:dyDescent="0.3">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206"/>
      <c r="AL166" s="206"/>
      <c r="AM166" s="206"/>
      <c r="AN166" s="206"/>
      <c r="AO166" s="206"/>
      <c r="AP166" s="206"/>
      <c r="AQ166" s="303"/>
      <c r="AR166" s="303"/>
      <c r="AS166" s="303"/>
      <c r="AT166" s="303"/>
      <c r="AU166" s="303"/>
      <c r="AV166" s="303"/>
      <c r="AW166" s="303"/>
      <c r="AX166" s="303"/>
      <c r="AY166" s="303"/>
      <c r="AZ166" s="303"/>
      <c r="BA166" s="303"/>
      <c r="BB166" s="303"/>
      <c r="BC166" s="303"/>
      <c r="BD166" s="303"/>
      <c r="BE166" s="303"/>
      <c r="BF166" s="303"/>
      <c r="BG166" s="303"/>
      <c r="BH166" s="303"/>
      <c r="BI166" s="303"/>
      <c r="BJ166" s="303"/>
      <c r="BK166" s="303"/>
      <c r="BL166" s="303"/>
      <c r="BM166" s="303"/>
      <c r="BN166" s="303"/>
      <c r="BO166" s="303"/>
      <c r="BP166" s="303"/>
      <c r="BQ166" s="303"/>
      <c r="BR166" s="303"/>
      <c r="BS166" s="303"/>
      <c r="BT166" s="303"/>
      <c r="BU166" s="303"/>
      <c r="BV166" s="303"/>
      <c r="BW166" s="303"/>
      <c r="BX166" s="303"/>
      <c r="BY166" s="303"/>
      <c r="BZ166" s="303"/>
      <c r="CA166" s="303"/>
      <c r="CB166" s="303"/>
      <c r="CC166" s="303"/>
      <c r="CD166" s="303"/>
      <c r="CE166" s="303"/>
      <c r="CF166" s="303"/>
      <c r="CG166" s="303"/>
      <c r="CH166" s="303"/>
      <c r="CI166" s="303"/>
      <c r="CJ166" s="303"/>
      <c r="CK166" s="303"/>
      <c r="CL166" s="303"/>
      <c r="CM166" s="303"/>
      <c r="CN166" s="303"/>
      <c r="CO166" s="303"/>
      <c r="CP166" s="303"/>
      <c r="CQ166" s="303"/>
      <c r="CR166" s="303"/>
      <c r="CS166" s="303"/>
      <c r="CT166" s="303"/>
      <c r="CU166" s="303"/>
      <c r="CV166" s="303"/>
      <c r="CW166" s="303"/>
    </row>
    <row r="167" spans="2:101" s="335" customFormat="1" ht="20.25" customHeight="1" x14ac:dyDescent="0.3">
      <c r="B167" s="206"/>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206"/>
      <c r="AL167" s="206"/>
      <c r="AM167" s="206"/>
      <c r="AN167" s="206"/>
      <c r="AO167" s="206"/>
      <c r="AP167" s="206"/>
      <c r="AQ167" s="303"/>
      <c r="AR167" s="303"/>
      <c r="AS167" s="303"/>
      <c r="AT167" s="303"/>
      <c r="AU167" s="303"/>
      <c r="AV167" s="303"/>
      <c r="AW167" s="303"/>
      <c r="AX167" s="303"/>
      <c r="AY167" s="303"/>
      <c r="AZ167" s="303"/>
      <c r="BA167" s="303"/>
      <c r="BB167" s="303"/>
      <c r="BC167" s="303"/>
      <c r="BD167" s="303"/>
      <c r="BE167" s="303"/>
      <c r="BF167" s="303"/>
      <c r="BG167" s="303"/>
      <c r="BH167" s="303"/>
      <c r="BI167" s="303"/>
      <c r="BJ167" s="303"/>
      <c r="BK167" s="303"/>
      <c r="BL167" s="303"/>
      <c r="BM167" s="303"/>
      <c r="BN167" s="303"/>
      <c r="BO167" s="303"/>
      <c r="BP167" s="303"/>
      <c r="BQ167" s="303"/>
      <c r="BR167" s="303"/>
      <c r="BS167" s="303"/>
      <c r="BT167" s="303"/>
      <c r="BU167" s="303"/>
      <c r="BV167" s="303"/>
      <c r="BW167" s="303"/>
      <c r="BX167" s="303"/>
      <c r="BY167" s="303"/>
      <c r="BZ167" s="303"/>
      <c r="CA167" s="303"/>
      <c r="CB167" s="303"/>
      <c r="CC167" s="303"/>
      <c r="CD167" s="303"/>
      <c r="CE167" s="303"/>
      <c r="CF167" s="303"/>
      <c r="CG167" s="303"/>
      <c r="CH167" s="303"/>
      <c r="CI167" s="303"/>
      <c r="CJ167" s="303"/>
      <c r="CK167" s="303"/>
      <c r="CL167" s="303"/>
      <c r="CM167" s="303"/>
      <c r="CN167" s="303"/>
      <c r="CO167" s="303"/>
      <c r="CP167" s="303"/>
      <c r="CQ167" s="303"/>
      <c r="CR167" s="303"/>
      <c r="CS167" s="303"/>
      <c r="CT167" s="303"/>
      <c r="CU167" s="303"/>
      <c r="CV167" s="303"/>
      <c r="CW167" s="303"/>
    </row>
    <row r="168" spans="2:101" s="335" customFormat="1" ht="20.25" customHeight="1" x14ac:dyDescent="0.3">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206"/>
      <c r="AL168" s="206"/>
      <c r="AM168" s="206"/>
      <c r="AN168" s="206"/>
      <c r="AO168" s="206"/>
      <c r="AP168" s="206"/>
      <c r="AQ168" s="303"/>
      <c r="AR168" s="303"/>
      <c r="AS168" s="303"/>
      <c r="AT168" s="303"/>
      <c r="AU168" s="303"/>
      <c r="AV168" s="303"/>
      <c r="AW168" s="303"/>
      <c r="AX168" s="303"/>
      <c r="AY168" s="303"/>
      <c r="AZ168" s="303"/>
      <c r="BA168" s="303"/>
      <c r="BB168" s="303"/>
      <c r="BC168" s="303"/>
      <c r="BD168" s="303"/>
      <c r="BE168" s="303"/>
      <c r="BF168" s="303"/>
      <c r="BG168" s="303"/>
      <c r="BH168" s="303"/>
      <c r="BI168" s="303"/>
      <c r="BJ168" s="303"/>
      <c r="BK168" s="303"/>
      <c r="BL168" s="303"/>
      <c r="BM168" s="303"/>
      <c r="BN168" s="303"/>
      <c r="BO168" s="303"/>
      <c r="BP168" s="303"/>
      <c r="BQ168" s="303"/>
      <c r="BR168" s="303"/>
      <c r="BS168" s="303"/>
      <c r="BT168" s="303"/>
      <c r="BU168" s="303"/>
      <c r="BV168" s="303"/>
      <c r="BW168" s="303"/>
      <c r="BX168" s="303"/>
      <c r="BY168" s="303"/>
      <c r="BZ168" s="303"/>
      <c r="CA168" s="303"/>
      <c r="CB168" s="303"/>
      <c r="CC168" s="303"/>
      <c r="CD168" s="303"/>
      <c r="CE168" s="303"/>
      <c r="CF168" s="303"/>
      <c r="CG168" s="303"/>
      <c r="CH168" s="303"/>
      <c r="CI168" s="303"/>
      <c r="CJ168" s="303"/>
      <c r="CK168" s="303"/>
      <c r="CL168" s="303"/>
      <c r="CM168" s="303"/>
      <c r="CN168" s="303"/>
      <c r="CO168" s="303"/>
      <c r="CP168" s="303"/>
      <c r="CQ168" s="303"/>
      <c r="CR168" s="303"/>
      <c r="CS168" s="303"/>
      <c r="CT168" s="303"/>
      <c r="CU168" s="303"/>
      <c r="CV168" s="303"/>
      <c r="CW168" s="303"/>
    </row>
    <row r="169" spans="2:101" s="335" customFormat="1" ht="20.25" customHeight="1" x14ac:dyDescent="0.3">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303"/>
      <c r="AR169" s="303"/>
      <c r="AS169" s="303"/>
      <c r="AT169" s="303"/>
      <c r="AU169" s="303"/>
      <c r="AV169" s="303"/>
      <c r="AW169" s="303"/>
      <c r="AX169" s="303"/>
      <c r="AY169" s="303"/>
      <c r="AZ169" s="303"/>
      <c r="BA169" s="303"/>
      <c r="BB169" s="303"/>
      <c r="BC169" s="303"/>
      <c r="BD169" s="303"/>
      <c r="BE169" s="303"/>
      <c r="BF169" s="303"/>
      <c r="BG169" s="303"/>
      <c r="BH169" s="303"/>
      <c r="BI169" s="303"/>
      <c r="BJ169" s="303"/>
      <c r="BK169" s="303"/>
      <c r="BL169" s="303"/>
      <c r="BM169" s="303"/>
      <c r="BN169" s="303"/>
      <c r="BO169" s="303"/>
      <c r="BP169" s="303"/>
      <c r="BQ169" s="303"/>
      <c r="BR169" s="303"/>
      <c r="BS169" s="303"/>
      <c r="BT169" s="303"/>
      <c r="BU169" s="303"/>
      <c r="BV169" s="303"/>
      <c r="BW169" s="303"/>
      <c r="BX169" s="303"/>
      <c r="BY169" s="303"/>
      <c r="BZ169" s="303"/>
      <c r="CA169" s="303"/>
      <c r="CB169" s="303"/>
      <c r="CC169" s="303"/>
      <c r="CD169" s="303"/>
      <c r="CE169" s="303"/>
      <c r="CF169" s="303"/>
      <c r="CG169" s="303"/>
      <c r="CH169" s="303"/>
      <c r="CI169" s="303"/>
      <c r="CJ169" s="303"/>
      <c r="CK169" s="303"/>
      <c r="CL169" s="303"/>
      <c r="CM169" s="303"/>
      <c r="CN169" s="303"/>
      <c r="CO169" s="303"/>
      <c r="CP169" s="303"/>
      <c r="CQ169" s="303"/>
      <c r="CR169" s="303"/>
      <c r="CS169" s="303"/>
      <c r="CT169" s="303"/>
      <c r="CU169" s="303"/>
      <c r="CV169" s="303"/>
      <c r="CW169" s="303"/>
    </row>
    <row r="170" spans="2:101" s="335" customFormat="1" ht="20.25" customHeight="1" x14ac:dyDescent="0.3">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c r="AB170" s="206"/>
      <c r="AC170" s="206"/>
      <c r="AD170" s="206"/>
      <c r="AE170" s="206"/>
      <c r="AF170" s="206"/>
      <c r="AG170" s="206"/>
      <c r="AH170" s="206"/>
      <c r="AI170" s="206"/>
      <c r="AJ170" s="206"/>
      <c r="AK170" s="206"/>
      <c r="AL170" s="206"/>
      <c r="AM170" s="206"/>
      <c r="AN170" s="206"/>
      <c r="AO170" s="206"/>
      <c r="AP170" s="206"/>
      <c r="AQ170" s="303"/>
      <c r="AR170" s="303"/>
      <c r="AS170" s="303"/>
      <c r="AT170" s="303"/>
      <c r="AU170" s="303"/>
      <c r="AV170" s="303"/>
      <c r="AW170" s="303"/>
      <c r="AX170" s="303"/>
      <c r="AY170" s="303"/>
      <c r="AZ170" s="303"/>
      <c r="BA170" s="303"/>
      <c r="BB170" s="303"/>
      <c r="BC170" s="303"/>
      <c r="BD170" s="303"/>
      <c r="BE170" s="303"/>
      <c r="BF170" s="303"/>
      <c r="BG170" s="303"/>
      <c r="BH170" s="303"/>
      <c r="BI170" s="303"/>
      <c r="BJ170" s="303"/>
      <c r="BK170" s="303"/>
      <c r="BL170" s="303"/>
      <c r="BM170" s="303"/>
      <c r="BN170" s="303"/>
      <c r="BO170" s="303"/>
      <c r="BP170" s="303"/>
      <c r="BQ170" s="303"/>
      <c r="BR170" s="303"/>
      <c r="BS170" s="303"/>
      <c r="BT170" s="303"/>
      <c r="BU170" s="303"/>
      <c r="BV170" s="303"/>
      <c r="BW170" s="303"/>
      <c r="BX170" s="303"/>
      <c r="BY170" s="303"/>
      <c r="BZ170" s="303"/>
      <c r="CA170" s="303"/>
      <c r="CB170" s="303"/>
      <c r="CC170" s="303"/>
      <c r="CD170" s="303"/>
      <c r="CE170" s="303"/>
      <c r="CF170" s="303"/>
      <c r="CG170" s="303"/>
      <c r="CH170" s="303"/>
      <c r="CI170" s="303"/>
      <c r="CJ170" s="303"/>
      <c r="CK170" s="303"/>
      <c r="CL170" s="303"/>
      <c r="CM170" s="303"/>
      <c r="CN170" s="303"/>
      <c r="CO170" s="303"/>
      <c r="CP170" s="303"/>
      <c r="CQ170" s="303"/>
      <c r="CR170" s="303"/>
      <c r="CS170" s="303"/>
      <c r="CT170" s="303"/>
      <c r="CU170" s="303"/>
      <c r="CV170" s="303"/>
      <c r="CW170" s="303"/>
    </row>
    <row r="171" spans="2:101" s="335" customFormat="1" ht="20.25" customHeight="1" x14ac:dyDescent="0.3">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03"/>
      <c r="CC171" s="303"/>
      <c r="CD171" s="303"/>
      <c r="CE171" s="303"/>
      <c r="CF171" s="303"/>
      <c r="CG171" s="303"/>
      <c r="CH171" s="303"/>
      <c r="CI171" s="303"/>
      <c r="CJ171" s="303"/>
      <c r="CK171" s="303"/>
      <c r="CL171" s="303"/>
      <c r="CM171" s="303"/>
      <c r="CN171" s="303"/>
      <c r="CO171" s="303"/>
      <c r="CP171" s="303"/>
      <c r="CQ171" s="303"/>
      <c r="CR171" s="303"/>
      <c r="CS171" s="303"/>
      <c r="CT171" s="303"/>
      <c r="CU171" s="303"/>
      <c r="CV171" s="303"/>
      <c r="CW171" s="303"/>
    </row>
    <row r="172" spans="2:101" s="335" customFormat="1" x14ac:dyDescent="0.3">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303"/>
      <c r="AR172" s="303"/>
      <c r="AS172" s="303"/>
      <c r="AT172" s="303"/>
      <c r="AU172" s="303"/>
      <c r="AV172" s="303"/>
      <c r="AW172" s="303"/>
      <c r="AX172" s="303"/>
      <c r="AY172" s="303"/>
      <c r="AZ172" s="303"/>
      <c r="BA172" s="303"/>
      <c r="BB172" s="303"/>
      <c r="BC172" s="303"/>
      <c r="BD172" s="303"/>
      <c r="BE172" s="303"/>
      <c r="BF172" s="303"/>
      <c r="BG172" s="303"/>
      <c r="BH172" s="303"/>
      <c r="BI172" s="303"/>
      <c r="BJ172" s="303"/>
      <c r="BK172" s="303"/>
      <c r="BL172" s="303"/>
      <c r="BM172" s="303"/>
      <c r="BN172" s="303"/>
      <c r="BO172" s="303"/>
      <c r="BP172" s="303"/>
      <c r="BQ172" s="303"/>
      <c r="BR172" s="303"/>
      <c r="BS172" s="303"/>
      <c r="BT172" s="303"/>
      <c r="BU172" s="303"/>
      <c r="BV172" s="303"/>
      <c r="BW172" s="303"/>
      <c r="BX172" s="303"/>
      <c r="BY172" s="303"/>
      <c r="BZ172" s="303"/>
      <c r="CA172" s="303"/>
      <c r="CB172" s="303"/>
      <c r="CC172" s="303"/>
      <c r="CD172" s="303"/>
      <c r="CE172" s="303"/>
      <c r="CF172" s="303"/>
      <c r="CG172" s="303"/>
      <c r="CH172" s="303"/>
      <c r="CI172" s="303"/>
      <c r="CJ172" s="303"/>
      <c r="CK172" s="303"/>
      <c r="CL172" s="303"/>
      <c r="CM172" s="303"/>
      <c r="CN172" s="303"/>
      <c r="CO172" s="303"/>
      <c r="CP172" s="303"/>
      <c r="CQ172" s="303"/>
      <c r="CR172" s="303"/>
      <c r="CS172" s="303"/>
      <c r="CT172" s="303"/>
      <c r="CU172" s="303"/>
      <c r="CV172" s="303"/>
      <c r="CW172" s="303"/>
    </row>
    <row r="173" spans="2:101" s="335" customFormat="1" x14ac:dyDescent="0.3">
      <c r="B173" s="206"/>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c r="AA173" s="206"/>
      <c r="AB173" s="206"/>
      <c r="AC173" s="206"/>
      <c r="AD173" s="206"/>
      <c r="AE173" s="206"/>
      <c r="AF173" s="206"/>
      <c r="AG173" s="206"/>
      <c r="AH173" s="206"/>
      <c r="AI173" s="206"/>
      <c r="AJ173" s="206"/>
      <c r="AK173" s="206"/>
      <c r="AL173" s="206"/>
      <c r="AM173" s="206"/>
      <c r="AN173" s="206"/>
      <c r="AO173" s="206"/>
      <c r="AP173" s="206"/>
      <c r="AQ173" s="303"/>
      <c r="AR173" s="303"/>
      <c r="AS173" s="303"/>
      <c r="AT173" s="303"/>
      <c r="AU173" s="303"/>
      <c r="AV173" s="303"/>
      <c r="AW173" s="303"/>
      <c r="AX173" s="303"/>
      <c r="AY173" s="303"/>
      <c r="AZ173" s="303"/>
      <c r="BA173" s="303"/>
      <c r="BB173" s="303"/>
      <c r="BC173" s="303"/>
      <c r="BD173" s="303"/>
      <c r="BE173" s="303"/>
      <c r="BF173" s="303"/>
      <c r="BG173" s="303"/>
      <c r="BH173" s="303"/>
      <c r="BI173" s="303"/>
      <c r="BJ173" s="303"/>
      <c r="BK173" s="303"/>
      <c r="BL173" s="303"/>
      <c r="BM173" s="303"/>
      <c r="BN173" s="303"/>
      <c r="BO173" s="303"/>
      <c r="BP173" s="303"/>
      <c r="BQ173" s="303"/>
      <c r="BR173" s="303"/>
      <c r="BS173" s="303"/>
      <c r="BT173" s="303"/>
      <c r="BU173" s="303"/>
      <c r="BV173" s="303"/>
      <c r="BW173" s="303"/>
      <c r="BX173" s="303"/>
      <c r="BY173" s="303"/>
      <c r="BZ173" s="303"/>
      <c r="CA173" s="303"/>
      <c r="CB173" s="303"/>
      <c r="CC173" s="303"/>
      <c r="CD173" s="303"/>
      <c r="CE173" s="303"/>
      <c r="CF173" s="303"/>
      <c r="CG173" s="303"/>
      <c r="CH173" s="303"/>
      <c r="CI173" s="303"/>
      <c r="CJ173" s="303"/>
      <c r="CK173" s="303"/>
      <c r="CL173" s="303"/>
      <c r="CM173" s="303"/>
      <c r="CN173" s="303"/>
      <c r="CO173" s="303"/>
      <c r="CP173" s="303"/>
      <c r="CQ173" s="303"/>
      <c r="CR173" s="303"/>
      <c r="CS173" s="303"/>
      <c r="CT173" s="303"/>
      <c r="CU173" s="303"/>
      <c r="CV173" s="303"/>
      <c r="CW173" s="303"/>
    </row>
    <row r="174" spans="2:101" s="335" customFormat="1" x14ac:dyDescent="0.3">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303"/>
      <c r="AR174" s="303"/>
      <c r="AS174" s="303"/>
      <c r="AT174" s="303"/>
      <c r="AU174" s="303"/>
      <c r="AV174" s="303"/>
      <c r="AW174" s="303"/>
      <c r="AX174" s="303"/>
      <c r="AY174" s="303"/>
      <c r="AZ174" s="303"/>
      <c r="BA174" s="303"/>
      <c r="BB174" s="303"/>
      <c r="BC174" s="303"/>
      <c r="BD174" s="303"/>
      <c r="BE174" s="303"/>
      <c r="BF174" s="303"/>
      <c r="BG174" s="303"/>
      <c r="BH174" s="303"/>
      <c r="BI174" s="303"/>
      <c r="BJ174" s="303"/>
      <c r="BK174" s="303"/>
      <c r="BL174" s="303"/>
      <c r="BM174" s="303"/>
      <c r="BN174" s="303"/>
      <c r="BO174" s="303"/>
      <c r="BP174" s="303"/>
      <c r="BQ174" s="303"/>
      <c r="BR174" s="303"/>
      <c r="BS174" s="303"/>
      <c r="BT174" s="303"/>
      <c r="BU174" s="303"/>
      <c r="BV174" s="303"/>
      <c r="BW174" s="303"/>
      <c r="BX174" s="303"/>
      <c r="BY174" s="303"/>
      <c r="BZ174" s="303"/>
      <c r="CA174" s="303"/>
      <c r="CB174" s="303"/>
      <c r="CC174" s="303"/>
      <c r="CD174" s="303"/>
      <c r="CE174" s="303"/>
      <c r="CF174" s="303"/>
      <c r="CG174" s="303"/>
      <c r="CH174" s="303"/>
      <c r="CI174" s="303"/>
      <c r="CJ174" s="303"/>
      <c r="CK174" s="303"/>
      <c r="CL174" s="303"/>
      <c r="CM174" s="303"/>
      <c r="CN174" s="303"/>
      <c r="CO174" s="303"/>
      <c r="CP174" s="303"/>
      <c r="CQ174" s="303"/>
      <c r="CR174" s="303"/>
      <c r="CS174" s="303"/>
      <c r="CT174" s="303"/>
      <c r="CU174" s="303"/>
      <c r="CV174" s="303"/>
      <c r="CW174" s="303"/>
    </row>
    <row r="175" spans="2:101" s="335" customFormat="1" x14ac:dyDescent="0.3">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6"/>
      <c r="AN175" s="206"/>
      <c r="AO175" s="206"/>
      <c r="AP175" s="206"/>
      <c r="AQ175" s="303"/>
      <c r="AR175" s="303"/>
      <c r="AS175" s="303"/>
      <c r="AT175" s="303"/>
      <c r="AU175" s="303"/>
      <c r="AV175" s="303"/>
      <c r="AW175" s="303"/>
      <c r="AX175" s="303"/>
      <c r="AY175" s="303"/>
      <c r="AZ175" s="303"/>
      <c r="BA175" s="303"/>
      <c r="BB175" s="303"/>
      <c r="BC175" s="303"/>
      <c r="BD175" s="303"/>
      <c r="BE175" s="303"/>
      <c r="BF175" s="303"/>
      <c r="BG175" s="303"/>
      <c r="BH175" s="303"/>
      <c r="BI175" s="303"/>
      <c r="BJ175" s="303"/>
      <c r="BK175" s="303"/>
      <c r="BL175" s="303"/>
      <c r="BM175" s="303"/>
      <c r="BN175" s="303"/>
      <c r="BO175" s="303"/>
      <c r="BP175" s="303"/>
      <c r="BQ175" s="303"/>
      <c r="BR175" s="303"/>
      <c r="BS175" s="303"/>
      <c r="BT175" s="303"/>
      <c r="BU175" s="303"/>
      <c r="BV175" s="303"/>
      <c r="BW175" s="303"/>
      <c r="BX175" s="303"/>
      <c r="BY175" s="303"/>
      <c r="BZ175" s="303"/>
      <c r="CA175" s="303"/>
      <c r="CB175" s="303"/>
      <c r="CC175" s="303"/>
      <c r="CD175" s="303"/>
      <c r="CE175" s="303"/>
      <c r="CF175" s="303"/>
      <c r="CG175" s="303"/>
      <c r="CH175" s="303"/>
      <c r="CI175" s="303"/>
      <c r="CJ175" s="303"/>
      <c r="CK175" s="303"/>
      <c r="CL175" s="303"/>
      <c r="CM175" s="303"/>
      <c r="CN175" s="303"/>
      <c r="CO175" s="303"/>
      <c r="CP175" s="303"/>
      <c r="CQ175" s="303"/>
      <c r="CR175" s="303"/>
      <c r="CS175" s="303"/>
      <c r="CT175" s="303"/>
      <c r="CU175" s="303"/>
      <c r="CV175" s="303"/>
      <c r="CW175" s="303"/>
    </row>
    <row r="176" spans="2:101" s="335" customFormat="1" x14ac:dyDescent="0.3">
      <c r="B176" s="206"/>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c r="AA176" s="206"/>
      <c r="AB176" s="206"/>
      <c r="AC176" s="206"/>
      <c r="AD176" s="206"/>
      <c r="AE176" s="206"/>
      <c r="AF176" s="206"/>
      <c r="AG176" s="206"/>
      <c r="AH176" s="206"/>
      <c r="AI176" s="206"/>
      <c r="AJ176" s="206"/>
      <c r="AK176" s="206"/>
      <c r="AL176" s="206"/>
      <c r="AM176" s="206"/>
      <c r="AN176" s="206"/>
      <c r="AO176" s="206"/>
      <c r="AP176" s="206"/>
      <c r="AQ176" s="303"/>
      <c r="AR176" s="303"/>
      <c r="AS176" s="303"/>
      <c r="AT176" s="303"/>
      <c r="AU176" s="303"/>
      <c r="AV176" s="303"/>
      <c r="AW176" s="303"/>
      <c r="AX176" s="303"/>
      <c r="AY176" s="303"/>
      <c r="AZ176" s="303"/>
      <c r="BA176" s="303"/>
      <c r="BB176" s="303"/>
      <c r="BC176" s="303"/>
      <c r="BD176" s="303"/>
      <c r="BE176" s="303"/>
      <c r="BF176" s="303"/>
      <c r="BG176" s="303"/>
      <c r="BH176" s="303"/>
      <c r="BI176" s="303"/>
      <c r="BJ176" s="303"/>
      <c r="BK176" s="303"/>
      <c r="BL176" s="303"/>
      <c r="BM176" s="303"/>
      <c r="BN176" s="303"/>
      <c r="BO176" s="303"/>
      <c r="BP176" s="303"/>
      <c r="BQ176" s="303"/>
      <c r="BR176" s="303"/>
      <c r="BS176" s="303"/>
      <c r="BT176" s="303"/>
      <c r="BU176" s="303"/>
      <c r="BV176" s="303"/>
      <c r="BW176" s="303"/>
      <c r="BX176" s="303"/>
      <c r="BY176" s="303"/>
      <c r="BZ176" s="303"/>
      <c r="CA176" s="303"/>
      <c r="CB176" s="303"/>
      <c r="CC176" s="303"/>
      <c r="CD176" s="303"/>
      <c r="CE176" s="303"/>
      <c r="CF176" s="303"/>
      <c r="CG176" s="303"/>
      <c r="CH176" s="303"/>
      <c r="CI176" s="303"/>
      <c r="CJ176" s="303"/>
      <c r="CK176" s="303"/>
      <c r="CL176" s="303"/>
      <c r="CM176" s="303"/>
      <c r="CN176" s="303"/>
      <c r="CO176" s="303"/>
      <c r="CP176" s="303"/>
      <c r="CQ176" s="303"/>
      <c r="CR176" s="303"/>
      <c r="CS176" s="303"/>
      <c r="CT176" s="303"/>
      <c r="CU176" s="303"/>
      <c r="CV176" s="303"/>
      <c r="CW176" s="303"/>
    </row>
    <row r="177" spans="2:101" s="335" customFormat="1" x14ac:dyDescent="0.3">
      <c r="B177" s="206"/>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206"/>
      <c r="AL177" s="206"/>
      <c r="AM177" s="206"/>
      <c r="AN177" s="206"/>
      <c r="AO177" s="206"/>
      <c r="AP177" s="206"/>
      <c r="AQ177" s="303"/>
      <c r="AR177" s="303"/>
      <c r="AS177" s="303"/>
      <c r="AT177" s="303"/>
      <c r="AU177" s="303"/>
      <c r="AV177" s="303"/>
      <c r="AW177" s="303"/>
      <c r="AX177" s="303"/>
      <c r="AY177" s="303"/>
      <c r="AZ177" s="303"/>
      <c r="BA177" s="303"/>
      <c r="BB177" s="303"/>
      <c r="BC177" s="303"/>
      <c r="BD177" s="303"/>
      <c r="BE177" s="303"/>
      <c r="BF177" s="303"/>
      <c r="BG177" s="303"/>
      <c r="BH177" s="303"/>
      <c r="BI177" s="303"/>
      <c r="BJ177" s="303"/>
      <c r="BK177" s="303"/>
      <c r="BL177" s="303"/>
      <c r="BM177" s="303"/>
      <c r="BN177" s="303"/>
      <c r="BO177" s="303"/>
      <c r="BP177" s="303"/>
      <c r="BQ177" s="303"/>
      <c r="BR177" s="303"/>
      <c r="BS177" s="303"/>
      <c r="BT177" s="303"/>
      <c r="BU177" s="303"/>
      <c r="BV177" s="303"/>
      <c r="BW177" s="303"/>
      <c r="BX177" s="303"/>
      <c r="BY177" s="303"/>
      <c r="BZ177" s="303"/>
      <c r="CA177" s="303"/>
      <c r="CB177" s="303"/>
      <c r="CC177" s="303"/>
      <c r="CD177" s="303"/>
      <c r="CE177" s="303"/>
      <c r="CF177" s="303"/>
      <c r="CG177" s="303"/>
      <c r="CH177" s="303"/>
      <c r="CI177" s="303"/>
      <c r="CJ177" s="303"/>
      <c r="CK177" s="303"/>
      <c r="CL177" s="303"/>
      <c r="CM177" s="303"/>
      <c r="CN177" s="303"/>
      <c r="CO177" s="303"/>
      <c r="CP177" s="303"/>
      <c r="CQ177" s="303"/>
      <c r="CR177" s="303"/>
      <c r="CS177" s="303"/>
      <c r="CT177" s="303"/>
      <c r="CU177" s="303"/>
      <c r="CV177" s="303"/>
      <c r="CW177" s="303"/>
    </row>
    <row r="178" spans="2:101" s="335" customFormat="1" x14ac:dyDescent="0.3">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303"/>
      <c r="AR178" s="303"/>
      <c r="AS178" s="303"/>
      <c r="AT178" s="303"/>
      <c r="AU178" s="303"/>
      <c r="AV178" s="303"/>
      <c r="AW178" s="303"/>
      <c r="AX178" s="303"/>
      <c r="AY178" s="303"/>
      <c r="AZ178" s="303"/>
      <c r="BA178" s="303"/>
      <c r="BB178" s="303"/>
      <c r="BC178" s="303"/>
      <c r="BD178" s="303"/>
      <c r="BE178" s="303"/>
      <c r="BF178" s="303"/>
      <c r="BG178" s="303"/>
      <c r="BH178" s="303"/>
      <c r="BI178" s="303"/>
      <c r="BJ178" s="303"/>
      <c r="BK178" s="303"/>
      <c r="BL178" s="303"/>
      <c r="BM178" s="303"/>
      <c r="BN178" s="303"/>
      <c r="BO178" s="303"/>
      <c r="BP178" s="303"/>
      <c r="BQ178" s="303"/>
      <c r="BR178" s="303"/>
      <c r="BS178" s="303"/>
      <c r="BT178" s="303"/>
      <c r="BU178" s="303"/>
      <c r="BV178" s="303"/>
      <c r="BW178" s="303"/>
      <c r="BX178" s="303"/>
      <c r="BY178" s="303"/>
      <c r="BZ178" s="303"/>
      <c r="CA178" s="303"/>
      <c r="CB178" s="303"/>
      <c r="CC178" s="303"/>
      <c r="CD178" s="303"/>
      <c r="CE178" s="303"/>
      <c r="CF178" s="303"/>
      <c r="CG178" s="303"/>
      <c r="CH178" s="303"/>
      <c r="CI178" s="303"/>
      <c r="CJ178" s="303"/>
      <c r="CK178" s="303"/>
      <c r="CL178" s="303"/>
      <c r="CM178" s="303"/>
      <c r="CN178" s="303"/>
      <c r="CO178" s="303"/>
      <c r="CP178" s="303"/>
      <c r="CQ178" s="303"/>
      <c r="CR178" s="303"/>
      <c r="CS178" s="303"/>
      <c r="CT178" s="303"/>
      <c r="CU178" s="303"/>
      <c r="CV178" s="303"/>
      <c r="CW178" s="303"/>
    </row>
    <row r="179" spans="2:101" s="335" customFormat="1" x14ac:dyDescent="0.3">
      <c r="B179" s="206"/>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c r="AK179" s="206"/>
      <c r="AL179" s="206"/>
      <c r="AM179" s="206"/>
      <c r="AN179" s="206"/>
      <c r="AO179" s="206"/>
      <c r="AP179" s="206"/>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03"/>
      <c r="CC179" s="303"/>
      <c r="CD179" s="303"/>
      <c r="CE179" s="303"/>
      <c r="CF179" s="303"/>
      <c r="CG179" s="303"/>
      <c r="CH179" s="303"/>
      <c r="CI179" s="303"/>
      <c r="CJ179" s="303"/>
      <c r="CK179" s="303"/>
      <c r="CL179" s="303"/>
      <c r="CM179" s="303"/>
      <c r="CN179" s="303"/>
      <c r="CO179" s="303"/>
      <c r="CP179" s="303"/>
      <c r="CQ179" s="303"/>
      <c r="CR179" s="303"/>
      <c r="CS179" s="303"/>
      <c r="CT179" s="303"/>
      <c r="CU179" s="303"/>
      <c r="CV179" s="303"/>
      <c r="CW179" s="303"/>
    </row>
    <row r="180" spans="2:101" s="335" customFormat="1" x14ac:dyDescent="0.3">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303"/>
      <c r="AR180" s="303"/>
      <c r="AS180" s="303"/>
      <c r="AT180" s="303"/>
      <c r="AU180" s="303"/>
      <c r="AV180" s="303"/>
      <c r="AW180" s="303"/>
      <c r="AX180" s="303"/>
      <c r="AY180" s="303"/>
      <c r="AZ180" s="303"/>
      <c r="BA180" s="303"/>
      <c r="BB180" s="303"/>
      <c r="BC180" s="303"/>
      <c r="BD180" s="303"/>
      <c r="BE180" s="303"/>
      <c r="BF180" s="303"/>
      <c r="BG180" s="303"/>
      <c r="BH180" s="303"/>
      <c r="BI180" s="303"/>
      <c r="BJ180" s="303"/>
      <c r="BK180" s="303"/>
      <c r="BL180" s="303"/>
      <c r="BM180" s="303"/>
      <c r="BN180" s="303"/>
      <c r="BO180" s="303"/>
      <c r="BP180" s="303"/>
      <c r="BQ180" s="303"/>
      <c r="BR180" s="303"/>
      <c r="BS180" s="303"/>
      <c r="BT180" s="303"/>
      <c r="BU180" s="303"/>
      <c r="BV180" s="303"/>
      <c r="BW180" s="303"/>
      <c r="BX180" s="303"/>
      <c r="BY180" s="303"/>
      <c r="BZ180" s="303"/>
      <c r="CA180" s="303"/>
      <c r="CB180" s="303"/>
      <c r="CC180" s="303"/>
      <c r="CD180" s="303"/>
      <c r="CE180" s="303"/>
      <c r="CF180" s="303"/>
      <c r="CG180" s="303"/>
      <c r="CH180" s="303"/>
      <c r="CI180" s="303"/>
      <c r="CJ180" s="303"/>
      <c r="CK180" s="303"/>
      <c r="CL180" s="303"/>
      <c r="CM180" s="303"/>
      <c r="CN180" s="303"/>
      <c r="CO180" s="303"/>
      <c r="CP180" s="303"/>
      <c r="CQ180" s="303"/>
      <c r="CR180" s="303"/>
      <c r="CS180" s="303"/>
      <c r="CT180" s="303"/>
      <c r="CU180" s="303"/>
      <c r="CV180" s="303"/>
      <c r="CW180" s="303"/>
    </row>
    <row r="181" spans="2:101" s="335" customFormat="1" x14ac:dyDescent="0.3">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303"/>
      <c r="AR181" s="303"/>
      <c r="AS181" s="303"/>
      <c r="AT181" s="303"/>
      <c r="AU181" s="303"/>
      <c r="AV181" s="303"/>
      <c r="AW181" s="303"/>
      <c r="AX181" s="303"/>
      <c r="AY181" s="303"/>
      <c r="AZ181" s="303"/>
      <c r="BA181" s="303"/>
      <c r="BB181" s="303"/>
      <c r="BC181" s="303"/>
      <c r="BD181" s="303"/>
      <c r="BE181" s="303"/>
      <c r="BF181" s="303"/>
      <c r="BG181" s="303"/>
      <c r="BH181" s="303"/>
      <c r="BI181" s="303"/>
      <c r="BJ181" s="303"/>
      <c r="BK181" s="303"/>
      <c r="BL181" s="303"/>
      <c r="BM181" s="303"/>
      <c r="BN181" s="303"/>
      <c r="BO181" s="303"/>
      <c r="BP181" s="303"/>
      <c r="BQ181" s="303"/>
      <c r="BR181" s="303"/>
      <c r="BS181" s="303"/>
      <c r="BT181" s="303"/>
      <c r="BU181" s="303"/>
      <c r="BV181" s="303"/>
      <c r="BW181" s="303"/>
      <c r="BX181" s="303"/>
      <c r="BY181" s="303"/>
      <c r="BZ181" s="303"/>
      <c r="CA181" s="303"/>
      <c r="CB181" s="303"/>
      <c r="CC181" s="303"/>
      <c r="CD181" s="303"/>
      <c r="CE181" s="303"/>
      <c r="CF181" s="303"/>
      <c r="CG181" s="303"/>
      <c r="CH181" s="303"/>
      <c r="CI181" s="303"/>
      <c r="CJ181" s="303"/>
      <c r="CK181" s="303"/>
      <c r="CL181" s="303"/>
      <c r="CM181" s="303"/>
      <c r="CN181" s="303"/>
      <c r="CO181" s="303"/>
      <c r="CP181" s="303"/>
      <c r="CQ181" s="303"/>
      <c r="CR181" s="303"/>
      <c r="CS181" s="303"/>
      <c r="CT181" s="303"/>
      <c r="CU181" s="303"/>
      <c r="CV181" s="303"/>
      <c r="CW181" s="303"/>
    </row>
    <row r="182" spans="2:101" s="335" customFormat="1" x14ac:dyDescent="0.3">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303"/>
      <c r="AR182" s="303"/>
      <c r="AS182" s="303"/>
      <c r="AT182" s="303"/>
      <c r="AU182" s="303"/>
      <c r="AV182" s="303"/>
      <c r="AW182" s="303"/>
      <c r="AX182" s="303"/>
      <c r="AY182" s="303"/>
      <c r="AZ182" s="303"/>
      <c r="BA182" s="303"/>
      <c r="BB182" s="303"/>
      <c r="BC182" s="303"/>
      <c r="BD182" s="303"/>
      <c r="BE182" s="303"/>
      <c r="BF182" s="303"/>
      <c r="BG182" s="303"/>
      <c r="BH182" s="303"/>
      <c r="BI182" s="303"/>
      <c r="BJ182" s="303"/>
      <c r="BK182" s="303"/>
      <c r="BL182" s="303"/>
      <c r="BM182" s="303"/>
      <c r="BN182" s="303"/>
      <c r="BO182" s="303"/>
      <c r="BP182" s="303"/>
      <c r="BQ182" s="303"/>
      <c r="BR182" s="303"/>
      <c r="BS182" s="303"/>
      <c r="BT182" s="303"/>
      <c r="BU182" s="303"/>
      <c r="BV182" s="303"/>
      <c r="BW182" s="303"/>
      <c r="BX182" s="303"/>
      <c r="BY182" s="303"/>
      <c r="BZ182" s="303"/>
      <c r="CA182" s="303"/>
      <c r="CB182" s="303"/>
      <c r="CC182" s="303"/>
      <c r="CD182" s="303"/>
      <c r="CE182" s="303"/>
      <c r="CF182" s="303"/>
      <c r="CG182" s="303"/>
      <c r="CH182" s="303"/>
      <c r="CI182" s="303"/>
      <c r="CJ182" s="303"/>
      <c r="CK182" s="303"/>
      <c r="CL182" s="303"/>
      <c r="CM182" s="303"/>
      <c r="CN182" s="303"/>
      <c r="CO182" s="303"/>
      <c r="CP182" s="303"/>
      <c r="CQ182" s="303"/>
      <c r="CR182" s="303"/>
      <c r="CS182" s="303"/>
      <c r="CT182" s="303"/>
      <c r="CU182" s="303"/>
      <c r="CV182" s="303"/>
      <c r="CW182" s="303"/>
    </row>
    <row r="183" spans="2:101" s="335" customFormat="1" x14ac:dyDescent="0.3">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303"/>
      <c r="AR183" s="303"/>
      <c r="AS183" s="303"/>
      <c r="AT183" s="303"/>
      <c r="AU183" s="303"/>
      <c r="AV183" s="303"/>
      <c r="AW183" s="303"/>
      <c r="AX183" s="303"/>
      <c r="AY183" s="303"/>
      <c r="AZ183" s="303"/>
      <c r="BA183" s="303"/>
      <c r="BB183" s="303"/>
      <c r="BC183" s="303"/>
      <c r="BD183" s="303"/>
      <c r="BE183" s="303"/>
      <c r="BF183" s="303"/>
      <c r="BG183" s="303"/>
      <c r="BH183" s="303"/>
      <c r="BI183" s="303"/>
      <c r="BJ183" s="303"/>
      <c r="BK183" s="303"/>
      <c r="BL183" s="303"/>
      <c r="BM183" s="303"/>
      <c r="BN183" s="303"/>
      <c r="BO183" s="303"/>
      <c r="BP183" s="303"/>
      <c r="BQ183" s="303"/>
      <c r="BR183" s="303"/>
      <c r="BS183" s="303"/>
      <c r="BT183" s="303"/>
      <c r="BU183" s="303"/>
      <c r="BV183" s="303"/>
      <c r="BW183" s="303"/>
      <c r="BX183" s="303"/>
      <c r="BY183" s="303"/>
      <c r="BZ183" s="303"/>
      <c r="CA183" s="303"/>
      <c r="CB183" s="303"/>
      <c r="CC183" s="303"/>
      <c r="CD183" s="303"/>
      <c r="CE183" s="303"/>
      <c r="CF183" s="303"/>
      <c r="CG183" s="303"/>
      <c r="CH183" s="303"/>
      <c r="CI183" s="303"/>
      <c r="CJ183" s="303"/>
      <c r="CK183" s="303"/>
      <c r="CL183" s="303"/>
      <c r="CM183" s="303"/>
      <c r="CN183" s="303"/>
      <c r="CO183" s="303"/>
      <c r="CP183" s="303"/>
      <c r="CQ183" s="303"/>
      <c r="CR183" s="303"/>
      <c r="CS183" s="303"/>
      <c r="CT183" s="303"/>
      <c r="CU183" s="303"/>
      <c r="CV183" s="303"/>
      <c r="CW183" s="303"/>
    </row>
    <row r="184" spans="2:101" s="335" customFormat="1" x14ac:dyDescent="0.3">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303"/>
      <c r="AR184" s="303"/>
      <c r="AS184" s="303"/>
      <c r="AT184" s="303"/>
      <c r="AU184" s="303"/>
      <c r="AV184" s="303"/>
      <c r="AW184" s="303"/>
      <c r="AX184" s="303"/>
      <c r="AY184" s="303"/>
      <c r="AZ184" s="303"/>
      <c r="BA184" s="303"/>
      <c r="BB184" s="303"/>
      <c r="BC184" s="303"/>
      <c r="BD184" s="303"/>
      <c r="BE184" s="303"/>
      <c r="BF184" s="303"/>
      <c r="BG184" s="303"/>
      <c r="BH184" s="303"/>
      <c r="BI184" s="303"/>
      <c r="BJ184" s="303"/>
      <c r="BK184" s="303"/>
      <c r="BL184" s="303"/>
      <c r="BM184" s="303"/>
      <c r="BN184" s="303"/>
      <c r="BO184" s="303"/>
      <c r="BP184" s="303"/>
      <c r="BQ184" s="303"/>
      <c r="BR184" s="303"/>
      <c r="BS184" s="303"/>
      <c r="BT184" s="303"/>
      <c r="BU184" s="303"/>
      <c r="BV184" s="303"/>
      <c r="BW184" s="303"/>
      <c r="BX184" s="303"/>
      <c r="BY184" s="303"/>
      <c r="BZ184" s="303"/>
      <c r="CA184" s="303"/>
      <c r="CB184" s="303"/>
      <c r="CC184" s="303"/>
      <c r="CD184" s="303"/>
      <c r="CE184" s="303"/>
      <c r="CF184" s="303"/>
      <c r="CG184" s="303"/>
      <c r="CH184" s="303"/>
      <c r="CI184" s="303"/>
      <c r="CJ184" s="303"/>
      <c r="CK184" s="303"/>
      <c r="CL184" s="303"/>
      <c r="CM184" s="303"/>
      <c r="CN184" s="303"/>
      <c r="CO184" s="303"/>
      <c r="CP184" s="303"/>
      <c r="CQ184" s="303"/>
      <c r="CR184" s="303"/>
      <c r="CS184" s="303"/>
      <c r="CT184" s="303"/>
      <c r="CU184" s="303"/>
      <c r="CV184" s="303"/>
      <c r="CW184" s="303"/>
    </row>
    <row r="185" spans="2:101" s="335" customFormat="1" x14ac:dyDescent="0.3">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303"/>
      <c r="AR185" s="303"/>
      <c r="AS185" s="303"/>
      <c r="AT185" s="303"/>
      <c r="AU185" s="303"/>
      <c r="AV185" s="303"/>
      <c r="AW185" s="303"/>
      <c r="AX185" s="303"/>
      <c r="AY185" s="303"/>
      <c r="AZ185" s="303"/>
      <c r="BA185" s="303"/>
      <c r="BB185" s="303"/>
      <c r="BC185" s="303"/>
      <c r="BD185" s="303"/>
      <c r="BE185" s="303"/>
      <c r="BF185" s="303"/>
      <c r="BG185" s="303"/>
      <c r="BH185" s="303"/>
      <c r="BI185" s="303"/>
      <c r="BJ185" s="303"/>
      <c r="BK185" s="303"/>
      <c r="BL185" s="303"/>
      <c r="BM185" s="303"/>
      <c r="BN185" s="303"/>
      <c r="BO185" s="303"/>
      <c r="BP185" s="303"/>
      <c r="BQ185" s="303"/>
      <c r="BR185" s="303"/>
      <c r="BS185" s="303"/>
      <c r="BT185" s="303"/>
      <c r="BU185" s="303"/>
      <c r="BV185" s="303"/>
      <c r="BW185" s="303"/>
      <c r="BX185" s="303"/>
      <c r="BY185" s="303"/>
      <c r="BZ185" s="303"/>
      <c r="CA185" s="303"/>
      <c r="CB185" s="303"/>
      <c r="CC185" s="303"/>
      <c r="CD185" s="303"/>
      <c r="CE185" s="303"/>
      <c r="CF185" s="303"/>
      <c r="CG185" s="303"/>
      <c r="CH185" s="303"/>
      <c r="CI185" s="303"/>
      <c r="CJ185" s="303"/>
      <c r="CK185" s="303"/>
      <c r="CL185" s="303"/>
      <c r="CM185" s="303"/>
      <c r="CN185" s="303"/>
      <c r="CO185" s="303"/>
      <c r="CP185" s="303"/>
      <c r="CQ185" s="303"/>
      <c r="CR185" s="303"/>
      <c r="CS185" s="303"/>
      <c r="CT185" s="303"/>
      <c r="CU185" s="303"/>
      <c r="CV185" s="303"/>
      <c r="CW185" s="303"/>
    </row>
    <row r="186" spans="2:101" s="335" customFormat="1" x14ac:dyDescent="0.3">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303"/>
      <c r="AR186" s="303"/>
      <c r="AS186" s="303"/>
      <c r="AT186" s="303"/>
      <c r="AU186" s="303"/>
      <c r="AV186" s="303"/>
      <c r="AW186" s="303"/>
      <c r="AX186" s="303"/>
      <c r="AY186" s="303"/>
      <c r="AZ186" s="303"/>
      <c r="BA186" s="303"/>
      <c r="BB186" s="303"/>
      <c r="BC186" s="303"/>
      <c r="BD186" s="303"/>
      <c r="BE186" s="303"/>
      <c r="BF186" s="303"/>
      <c r="BG186" s="303"/>
      <c r="BH186" s="303"/>
      <c r="BI186" s="303"/>
      <c r="BJ186" s="303"/>
      <c r="BK186" s="303"/>
      <c r="BL186" s="303"/>
      <c r="BM186" s="303"/>
      <c r="BN186" s="303"/>
      <c r="BO186" s="303"/>
      <c r="BP186" s="303"/>
      <c r="BQ186" s="303"/>
      <c r="BR186" s="303"/>
      <c r="BS186" s="303"/>
      <c r="BT186" s="303"/>
      <c r="BU186" s="303"/>
      <c r="BV186" s="303"/>
      <c r="BW186" s="303"/>
      <c r="BX186" s="303"/>
      <c r="BY186" s="303"/>
      <c r="BZ186" s="303"/>
      <c r="CA186" s="303"/>
      <c r="CB186" s="303"/>
      <c r="CC186" s="303"/>
      <c r="CD186" s="303"/>
      <c r="CE186" s="303"/>
      <c r="CF186" s="303"/>
      <c r="CG186" s="303"/>
      <c r="CH186" s="303"/>
      <c r="CI186" s="303"/>
      <c r="CJ186" s="303"/>
      <c r="CK186" s="303"/>
      <c r="CL186" s="303"/>
      <c r="CM186" s="303"/>
      <c r="CN186" s="303"/>
      <c r="CO186" s="303"/>
      <c r="CP186" s="303"/>
      <c r="CQ186" s="303"/>
      <c r="CR186" s="303"/>
      <c r="CS186" s="303"/>
      <c r="CT186" s="303"/>
      <c r="CU186" s="303"/>
      <c r="CV186" s="303"/>
      <c r="CW186" s="303"/>
    </row>
    <row r="187" spans="2:101" s="335" customFormat="1" x14ac:dyDescent="0.3">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303"/>
      <c r="AR187" s="303"/>
      <c r="AS187" s="303"/>
      <c r="AT187" s="303"/>
      <c r="AU187" s="303"/>
      <c r="AV187" s="303"/>
      <c r="AW187" s="303"/>
      <c r="AX187" s="303"/>
      <c r="AY187" s="303"/>
      <c r="AZ187" s="303"/>
      <c r="BA187" s="303"/>
      <c r="BB187" s="303"/>
      <c r="BC187" s="303"/>
      <c r="BD187" s="303"/>
      <c r="BE187" s="303"/>
      <c r="BF187" s="303"/>
      <c r="BG187" s="303"/>
      <c r="BH187" s="303"/>
      <c r="BI187" s="303"/>
      <c r="BJ187" s="303"/>
      <c r="BK187" s="303"/>
      <c r="BL187" s="303"/>
      <c r="BM187" s="303"/>
      <c r="BN187" s="303"/>
      <c r="BO187" s="303"/>
      <c r="BP187" s="303"/>
      <c r="BQ187" s="303"/>
      <c r="BR187" s="303"/>
      <c r="BS187" s="303"/>
      <c r="BT187" s="303"/>
      <c r="BU187" s="303"/>
      <c r="BV187" s="303"/>
      <c r="BW187" s="303"/>
      <c r="BX187" s="303"/>
      <c r="BY187" s="303"/>
      <c r="BZ187" s="303"/>
      <c r="CA187" s="303"/>
      <c r="CB187" s="303"/>
      <c r="CC187" s="303"/>
      <c r="CD187" s="303"/>
      <c r="CE187" s="303"/>
      <c r="CF187" s="303"/>
      <c r="CG187" s="303"/>
      <c r="CH187" s="303"/>
      <c r="CI187" s="303"/>
      <c r="CJ187" s="303"/>
      <c r="CK187" s="303"/>
      <c r="CL187" s="303"/>
      <c r="CM187" s="303"/>
      <c r="CN187" s="303"/>
      <c r="CO187" s="303"/>
      <c r="CP187" s="303"/>
      <c r="CQ187" s="303"/>
      <c r="CR187" s="303"/>
      <c r="CS187" s="303"/>
      <c r="CT187" s="303"/>
      <c r="CU187" s="303"/>
      <c r="CV187" s="303"/>
      <c r="CW187" s="303"/>
    </row>
    <row r="188" spans="2:101" s="335" customFormat="1" x14ac:dyDescent="0.3">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303"/>
      <c r="AR188" s="303"/>
      <c r="AS188" s="303"/>
      <c r="AT188" s="303"/>
      <c r="AU188" s="303"/>
      <c r="AV188" s="303"/>
      <c r="AW188" s="303"/>
      <c r="AX188" s="303"/>
      <c r="AY188" s="303"/>
      <c r="AZ188" s="303"/>
      <c r="BA188" s="303"/>
      <c r="BB188" s="303"/>
      <c r="BC188" s="303"/>
      <c r="BD188" s="303"/>
      <c r="BE188" s="303"/>
      <c r="BF188" s="303"/>
      <c r="BG188" s="303"/>
      <c r="BH188" s="303"/>
      <c r="BI188" s="303"/>
      <c r="BJ188" s="303"/>
      <c r="BK188" s="303"/>
      <c r="BL188" s="303"/>
      <c r="BM188" s="303"/>
      <c r="BN188" s="303"/>
      <c r="BO188" s="303"/>
      <c r="BP188" s="303"/>
      <c r="BQ188" s="303"/>
      <c r="BR188" s="303"/>
      <c r="BS188" s="303"/>
      <c r="BT188" s="303"/>
      <c r="BU188" s="303"/>
      <c r="BV188" s="303"/>
      <c r="BW188" s="303"/>
      <c r="BX188" s="303"/>
      <c r="BY188" s="303"/>
      <c r="BZ188" s="303"/>
      <c r="CA188" s="303"/>
      <c r="CB188" s="303"/>
      <c r="CC188" s="303"/>
      <c r="CD188" s="303"/>
      <c r="CE188" s="303"/>
      <c r="CF188" s="303"/>
      <c r="CG188" s="303"/>
      <c r="CH188" s="303"/>
      <c r="CI188" s="303"/>
      <c r="CJ188" s="303"/>
      <c r="CK188" s="303"/>
      <c r="CL188" s="303"/>
      <c r="CM188" s="303"/>
      <c r="CN188" s="303"/>
      <c r="CO188" s="303"/>
      <c r="CP188" s="303"/>
      <c r="CQ188" s="303"/>
      <c r="CR188" s="303"/>
      <c r="CS188" s="303"/>
      <c r="CT188" s="303"/>
      <c r="CU188" s="303"/>
      <c r="CV188" s="303"/>
      <c r="CW188" s="303"/>
    </row>
    <row r="189" spans="2:101" s="335" customFormat="1" x14ac:dyDescent="0.3">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303"/>
      <c r="AR189" s="303"/>
      <c r="AS189" s="303"/>
      <c r="AT189" s="303"/>
      <c r="AU189" s="303"/>
      <c r="AV189" s="303"/>
      <c r="AW189" s="303"/>
      <c r="AX189" s="303"/>
      <c r="AY189" s="303"/>
      <c r="AZ189" s="303"/>
      <c r="BA189" s="303"/>
      <c r="BB189" s="303"/>
      <c r="BC189" s="303"/>
      <c r="BD189" s="303"/>
      <c r="BE189" s="303"/>
      <c r="BF189" s="303"/>
      <c r="BG189" s="303"/>
      <c r="BH189" s="303"/>
      <c r="BI189" s="303"/>
      <c r="BJ189" s="303"/>
      <c r="BK189" s="303"/>
      <c r="BL189" s="303"/>
      <c r="BM189" s="303"/>
      <c r="BN189" s="303"/>
      <c r="BO189" s="303"/>
      <c r="BP189" s="303"/>
      <c r="BQ189" s="303"/>
      <c r="BR189" s="303"/>
      <c r="BS189" s="303"/>
      <c r="BT189" s="303"/>
      <c r="BU189" s="303"/>
      <c r="BV189" s="303"/>
      <c r="BW189" s="303"/>
      <c r="BX189" s="303"/>
      <c r="BY189" s="303"/>
      <c r="BZ189" s="303"/>
      <c r="CA189" s="303"/>
      <c r="CB189" s="303"/>
      <c r="CC189" s="303"/>
      <c r="CD189" s="303"/>
      <c r="CE189" s="303"/>
      <c r="CF189" s="303"/>
      <c r="CG189" s="303"/>
      <c r="CH189" s="303"/>
      <c r="CI189" s="303"/>
      <c r="CJ189" s="303"/>
      <c r="CK189" s="303"/>
      <c r="CL189" s="303"/>
      <c r="CM189" s="303"/>
      <c r="CN189" s="303"/>
      <c r="CO189" s="303"/>
      <c r="CP189" s="303"/>
      <c r="CQ189" s="303"/>
      <c r="CR189" s="303"/>
      <c r="CS189" s="303"/>
      <c r="CT189" s="303"/>
      <c r="CU189" s="303"/>
      <c r="CV189" s="303"/>
      <c r="CW189" s="303"/>
    </row>
    <row r="190" spans="2:101" s="335" customFormat="1" x14ac:dyDescent="0.3">
      <c r="B190" s="206"/>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303"/>
      <c r="AR190" s="303"/>
      <c r="AS190" s="303"/>
      <c r="AT190" s="303"/>
      <c r="AU190" s="303"/>
      <c r="AV190" s="303"/>
      <c r="AW190" s="303"/>
      <c r="AX190" s="303"/>
      <c r="AY190" s="303"/>
      <c r="AZ190" s="303"/>
      <c r="BA190" s="303"/>
      <c r="BB190" s="303"/>
      <c r="BC190" s="303"/>
      <c r="BD190" s="303"/>
      <c r="BE190" s="303"/>
      <c r="BF190" s="303"/>
      <c r="BG190" s="303"/>
      <c r="BH190" s="303"/>
      <c r="BI190" s="303"/>
      <c r="BJ190" s="303"/>
      <c r="BK190" s="303"/>
      <c r="BL190" s="303"/>
      <c r="BM190" s="303"/>
      <c r="BN190" s="303"/>
      <c r="BO190" s="303"/>
      <c r="BP190" s="303"/>
      <c r="BQ190" s="303"/>
      <c r="BR190" s="303"/>
      <c r="BS190" s="303"/>
      <c r="BT190" s="303"/>
      <c r="BU190" s="303"/>
      <c r="BV190" s="303"/>
      <c r="BW190" s="303"/>
      <c r="BX190" s="303"/>
      <c r="BY190" s="303"/>
      <c r="BZ190" s="303"/>
      <c r="CA190" s="303"/>
      <c r="CB190" s="303"/>
      <c r="CC190" s="303"/>
      <c r="CD190" s="303"/>
      <c r="CE190" s="303"/>
      <c r="CF190" s="303"/>
      <c r="CG190" s="303"/>
      <c r="CH190" s="303"/>
      <c r="CI190" s="303"/>
      <c r="CJ190" s="303"/>
      <c r="CK190" s="303"/>
      <c r="CL190" s="303"/>
      <c r="CM190" s="303"/>
      <c r="CN190" s="303"/>
      <c r="CO190" s="303"/>
      <c r="CP190" s="303"/>
      <c r="CQ190" s="303"/>
      <c r="CR190" s="303"/>
      <c r="CS190" s="303"/>
      <c r="CT190" s="303"/>
      <c r="CU190" s="303"/>
      <c r="CV190" s="303"/>
      <c r="CW190" s="303"/>
    </row>
    <row r="191" spans="2:101" s="335" customFormat="1" x14ac:dyDescent="0.3">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303"/>
      <c r="AR191" s="303"/>
      <c r="AS191" s="303"/>
      <c r="AT191" s="303"/>
      <c r="AU191" s="303"/>
      <c r="AV191" s="303"/>
      <c r="AW191" s="303"/>
      <c r="AX191" s="303"/>
      <c r="AY191" s="303"/>
      <c r="AZ191" s="303"/>
      <c r="BA191" s="303"/>
      <c r="BB191" s="303"/>
      <c r="BC191" s="303"/>
      <c r="BD191" s="303"/>
      <c r="BE191" s="303"/>
      <c r="BF191" s="303"/>
      <c r="BG191" s="303"/>
      <c r="BH191" s="303"/>
      <c r="BI191" s="303"/>
      <c r="BJ191" s="303"/>
      <c r="BK191" s="303"/>
      <c r="BL191" s="303"/>
      <c r="BM191" s="303"/>
      <c r="BN191" s="303"/>
      <c r="BO191" s="303"/>
      <c r="BP191" s="303"/>
      <c r="BQ191" s="303"/>
      <c r="BR191" s="303"/>
      <c r="BS191" s="303"/>
      <c r="BT191" s="303"/>
      <c r="BU191" s="303"/>
      <c r="BV191" s="303"/>
      <c r="BW191" s="303"/>
      <c r="BX191" s="303"/>
      <c r="BY191" s="303"/>
      <c r="BZ191" s="303"/>
      <c r="CA191" s="303"/>
      <c r="CB191" s="303"/>
      <c r="CC191" s="303"/>
      <c r="CD191" s="303"/>
      <c r="CE191" s="303"/>
      <c r="CF191" s="303"/>
      <c r="CG191" s="303"/>
      <c r="CH191" s="303"/>
      <c r="CI191" s="303"/>
      <c r="CJ191" s="303"/>
      <c r="CK191" s="303"/>
      <c r="CL191" s="303"/>
      <c r="CM191" s="303"/>
      <c r="CN191" s="303"/>
      <c r="CO191" s="303"/>
      <c r="CP191" s="303"/>
      <c r="CQ191" s="303"/>
      <c r="CR191" s="303"/>
      <c r="CS191" s="303"/>
      <c r="CT191" s="303"/>
      <c r="CU191" s="303"/>
      <c r="CV191" s="303"/>
      <c r="CW191" s="303"/>
    </row>
    <row r="192" spans="2:101" s="335" customFormat="1" x14ac:dyDescent="0.3">
      <c r="B192" s="206"/>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c r="AA192" s="206"/>
      <c r="AB192" s="206"/>
      <c r="AC192" s="206"/>
      <c r="AD192" s="206"/>
      <c r="AE192" s="206"/>
      <c r="AF192" s="206"/>
      <c r="AG192" s="206"/>
      <c r="AH192" s="206"/>
      <c r="AI192" s="206"/>
      <c r="AJ192" s="206"/>
      <c r="AK192" s="206"/>
      <c r="AL192" s="206"/>
      <c r="AM192" s="206"/>
      <c r="AN192" s="206"/>
      <c r="AO192" s="206"/>
      <c r="AP192" s="206"/>
      <c r="AQ192" s="303"/>
      <c r="AR192" s="303"/>
      <c r="AS192" s="303"/>
      <c r="AT192" s="303"/>
      <c r="AU192" s="303"/>
      <c r="AV192" s="303"/>
      <c r="AW192" s="303"/>
      <c r="AX192" s="303"/>
      <c r="AY192" s="303"/>
      <c r="AZ192" s="303"/>
      <c r="BA192" s="303"/>
      <c r="BB192" s="303"/>
      <c r="BC192" s="303"/>
      <c r="BD192" s="303"/>
      <c r="BE192" s="303"/>
      <c r="BF192" s="303"/>
      <c r="BG192" s="303"/>
      <c r="BH192" s="303"/>
      <c r="BI192" s="303"/>
      <c r="BJ192" s="303"/>
      <c r="BK192" s="303"/>
      <c r="BL192" s="303"/>
      <c r="BM192" s="303"/>
      <c r="BN192" s="303"/>
      <c r="BO192" s="303"/>
      <c r="BP192" s="303"/>
      <c r="BQ192" s="303"/>
      <c r="BR192" s="303"/>
      <c r="BS192" s="303"/>
      <c r="BT192" s="303"/>
      <c r="BU192" s="303"/>
      <c r="BV192" s="303"/>
      <c r="BW192" s="303"/>
      <c r="BX192" s="303"/>
      <c r="BY192" s="303"/>
      <c r="BZ192" s="303"/>
      <c r="CA192" s="303"/>
      <c r="CB192" s="303"/>
      <c r="CC192" s="303"/>
      <c r="CD192" s="303"/>
      <c r="CE192" s="303"/>
      <c r="CF192" s="303"/>
      <c r="CG192" s="303"/>
      <c r="CH192" s="303"/>
      <c r="CI192" s="303"/>
      <c r="CJ192" s="303"/>
      <c r="CK192" s="303"/>
      <c r="CL192" s="303"/>
      <c r="CM192" s="303"/>
      <c r="CN192" s="303"/>
      <c r="CO192" s="303"/>
      <c r="CP192" s="303"/>
      <c r="CQ192" s="303"/>
      <c r="CR192" s="303"/>
      <c r="CS192" s="303"/>
      <c r="CT192" s="303"/>
      <c r="CU192" s="303"/>
      <c r="CV192" s="303"/>
      <c r="CW192" s="303"/>
    </row>
    <row r="193" spans="2:101" s="335" customFormat="1" x14ac:dyDescent="0.3">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303"/>
      <c r="AR193" s="303"/>
      <c r="AS193" s="303"/>
      <c r="AT193" s="303"/>
      <c r="AU193" s="303"/>
      <c r="AV193" s="303"/>
      <c r="AW193" s="303"/>
      <c r="AX193" s="303"/>
      <c r="AY193" s="303"/>
      <c r="AZ193" s="303"/>
      <c r="BA193" s="303"/>
      <c r="BB193" s="303"/>
      <c r="BC193" s="303"/>
      <c r="BD193" s="303"/>
      <c r="BE193" s="303"/>
      <c r="BF193" s="303"/>
      <c r="BG193" s="303"/>
      <c r="BH193" s="303"/>
      <c r="BI193" s="303"/>
      <c r="BJ193" s="303"/>
      <c r="BK193" s="303"/>
      <c r="BL193" s="303"/>
      <c r="BM193" s="303"/>
      <c r="BN193" s="303"/>
      <c r="BO193" s="303"/>
      <c r="BP193" s="303"/>
      <c r="BQ193" s="303"/>
      <c r="BR193" s="303"/>
      <c r="BS193" s="303"/>
      <c r="BT193" s="303"/>
      <c r="BU193" s="303"/>
      <c r="BV193" s="303"/>
      <c r="BW193" s="303"/>
      <c r="BX193" s="303"/>
      <c r="BY193" s="303"/>
      <c r="BZ193" s="303"/>
      <c r="CA193" s="303"/>
      <c r="CB193" s="303"/>
      <c r="CC193" s="303"/>
      <c r="CD193" s="303"/>
      <c r="CE193" s="303"/>
      <c r="CF193" s="303"/>
      <c r="CG193" s="303"/>
      <c r="CH193" s="303"/>
      <c r="CI193" s="303"/>
      <c r="CJ193" s="303"/>
      <c r="CK193" s="303"/>
      <c r="CL193" s="303"/>
      <c r="CM193" s="303"/>
      <c r="CN193" s="303"/>
      <c r="CO193" s="303"/>
      <c r="CP193" s="303"/>
      <c r="CQ193" s="303"/>
      <c r="CR193" s="303"/>
      <c r="CS193" s="303"/>
      <c r="CT193" s="303"/>
      <c r="CU193" s="303"/>
      <c r="CV193" s="303"/>
      <c r="CW193" s="303"/>
    </row>
    <row r="194" spans="2:101" s="335" customFormat="1" x14ac:dyDescent="0.3">
      <c r="B194" s="206"/>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c r="AA194" s="206"/>
      <c r="AB194" s="206"/>
      <c r="AC194" s="206"/>
      <c r="AD194" s="206"/>
      <c r="AE194" s="206"/>
      <c r="AF194" s="206"/>
      <c r="AG194" s="206"/>
      <c r="AH194" s="206"/>
      <c r="AI194" s="206"/>
      <c r="AJ194" s="206"/>
      <c r="AK194" s="206"/>
      <c r="AL194" s="206"/>
      <c r="AM194" s="206"/>
      <c r="AN194" s="206"/>
      <c r="AO194" s="206"/>
      <c r="AP194" s="206"/>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03"/>
      <c r="CD194" s="303"/>
      <c r="CE194" s="303"/>
      <c r="CF194" s="303"/>
      <c r="CG194" s="303"/>
      <c r="CH194" s="303"/>
      <c r="CI194" s="303"/>
      <c r="CJ194" s="303"/>
      <c r="CK194" s="303"/>
      <c r="CL194" s="303"/>
      <c r="CM194" s="303"/>
      <c r="CN194" s="303"/>
      <c r="CO194" s="303"/>
      <c r="CP194" s="303"/>
      <c r="CQ194" s="303"/>
      <c r="CR194" s="303"/>
      <c r="CS194" s="303"/>
      <c r="CT194" s="303"/>
      <c r="CU194" s="303"/>
      <c r="CV194" s="303"/>
      <c r="CW194" s="303"/>
    </row>
    <row r="195" spans="2:101" s="335" customFormat="1" x14ac:dyDescent="0.3">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303"/>
      <c r="AR195" s="303"/>
      <c r="AS195" s="303"/>
      <c r="AT195" s="303"/>
      <c r="AU195" s="303"/>
      <c r="AV195" s="303"/>
      <c r="AW195" s="303"/>
      <c r="AX195" s="303"/>
      <c r="AY195" s="303"/>
      <c r="AZ195" s="303"/>
      <c r="BA195" s="303"/>
      <c r="BB195" s="303"/>
      <c r="BC195" s="303"/>
      <c r="BD195" s="303"/>
      <c r="BE195" s="303"/>
      <c r="BF195" s="303"/>
      <c r="BG195" s="303"/>
      <c r="BH195" s="303"/>
      <c r="BI195" s="303"/>
      <c r="BJ195" s="303"/>
      <c r="BK195" s="303"/>
      <c r="BL195" s="303"/>
      <c r="BM195" s="303"/>
      <c r="BN195" s="303"/>
      <c r="BO195" s="303"/>
      <c r="BP195" s="303"/>
      <c r="BQ195" s="303"/>
      <c r="BR195" s="303"/>
      <c r="BS195" s="303"/>
      <c r="BT195" s="303"/>
      <c r="BU195" s="303"/>
      <c r="BV195" s="303"/>
      <c r="BW195" s="303"/>
      <c r="BX195" s="303"/>
      <c r="BY195" s="303"/>
      <c r="BZ195" s="303"/>
      <c r="CA195" s="303"/>
      <c r="CB195" s="303"/>
      <c r="CC195" s="303"/>
      <c r="CD195" s="303"/>
      <c r="CE195" s="303"/>
      <c r="CF195" s="303"/>
      <c r="CG195" s="303"/>
      <c r="CH195" s="303"/>
      <c r="CI195" s="303"/>
      <c r="CJ195" s="303"/>
      <c r="CK195" s="303"/>
      <c r="CL195" s="303"/>
      <c r="CM195" s="303"/>
      <c r="CN195" s="303"/>
      <c r="CO195" s="303"/>
      <c r="CP195" s="303"/>
      <c r="CQ195" s="303"/>
      <c r="CR195" s="303"/>
      <c r="CS195" s="303"/>
      <c r="CT195" s="303"/>
      <c r="CU195" s="303"/>
      <c r="CV195" s="303"/>
      <c r="CW195" s="303"/>
    </row>
    <row r="196" spans="2:101" s="335" customFormat="1" x14ac:dyDescent="0.3">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c r="AA196" s="206"/>
      <c r="AB196" s="206"/>
      <c r="AC196" s="206"/>
      <c r="AD196" s="206"/>
      <c r="AE196" s="206"/>
      <c r="AF196" s="206"/>
      <c r="AG196" s="206"/>
      <c r="AH196" s="206"/>
      <c r="AI196" s="206"/>
      <c r="AJ196" s="206"/>
      <c r="AK196" s="206"/>
      <c r="AL196" s="206"/>
      <c r="AM196" s="206"/>
      <c r="AN196" s="206"/>
      <c r="AO196" s="206"/>
      <c r="AP196" s="206"/>
      <c r="AQ196" s="303"/>
      <c r="AR196" s="303"/>
      <c r="AS196" s="303"/>
      <c r="AT196" s="303"/>
      <c r="AU196" s="303"/>
      <c r="AV196" s="303"/>
      <c r="AW196" s="303"/>
      <c r="AX196" s="303"/>
      <c r="AY196" s="303"/>
      <c r="AZ196" s="303"/>
      <c r="BA196" s="303"/>
      <c r="BB196" s="303"/>
      <c r="BC196" s="303"/>
      <c r="BD196" s="303"/>
      <c r="BE196" s="303"/>
      <c r="BF196" s="303"/>
      <c r="BG196" s="303"/>
      <c r="BH196" s="303"/>
      <c r="BI196" s="303"/>
      <c r="BJ196" s="303"/>
      <c r="BK196" s="303"/>
      <c r="BL196" s="303"/>
      <c r="BM196" s="303"/>
      <c r="BN196" s="303"/>
      <c r="BO196" s="303"/>
      <c r="BP196" s="303"/>
      <c r="BQ196" s="303"/>
      <c r="BR196" s="303"/>
      <c r="BS196" s="303"/>
      <c r="BT196" s="303"/>
      <c r="BU196" s="303"/>
      <c r="BV196" s="303"/>
      <c r="BW196" s="303"/>
      <c r="BX196" s="303"/>
      <c r="BY196" s="303"/>
      <c r="BZ196" s="303"/>
      <c r="CA196" s="303"/>
      <c r="CB196" s="303"/>
      <c r="CC196" s="303"/>
      <c r="CD196" s="303"/>
      <c r="CE196" s="303"/>
      <c r="CF196" s="303"/>
      <c r="CG196" s="303"/>
      <c r="CH196" s="303"/>
      <c r="CI196" s="303"/>
      <c r="CJ196" s="303"/>
      <c r="CK196" s="303"/>
      <c r="CL196" s="303"/>
      <c r="CM196" s="303"/>
      <c r="CN196" s="303"/>
      <c r="CO196" s="303"/>
      <c r="CP196" s="303"/>
      <c r="CQ196" s="303"/>
      <c r="CR196" s="303"/>
      <c r="CS196" s="303"/>
      <c r="CT196" s="303"/>
      <c r="CU196" s="303"/>
      <c r="CV196" s="303"/>
      <c r="CW196" s="303"/>
    </row>
    <row r="197" spans="2:101" s="335" customFormat="1" x14ac:dyDescent="0.3">
      <c r="B197" s="206"/>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c r="AA197" s="206"/>
      <c r="AB197" s="206"/>
      <c r="AC197" s="206"/>
      <c r="AD197" s="206"/>
      <c r="AE197" s="206"/>
      <c r="AF197" s="206"/>
      <c r="AG197" s="206"/>
      <c r="AH197" s="206"/>
      <c r="AI197" s="206"/>
      <c r="AJ197" s="206"/>
      <c r="AK197" s="206"/>
      <c r="AL197" s="206"/>
      <c r="AM197" s="206"/>
      <c r="AN197" s="206"/>
      <c r="AO197" s="206"/>
      <c r="AP197" s="206"/>
      <c r="AQ197" s="303"/>
      <c r="AR197" s="303"/>
      <c r="AS197" s="303"/>
      <c r="AT197" s="303"/>
      <c r="AU197" s="303"/>
      <c r="AV197" s="303"/>
      <c r="AW197" s="303"/>
      <c r="AX197" s="303"/>
      <c r="AY197" s="303"/>
      <c r="AZ197" s="303"/>
      <c r="BA197" s="303"/>
      <c r="BB197" s="303"/>
      <c r="BC197" s="303"/>
      <c r="BD197" s="303"/>
      <c r="BE197" s="303"/>
      <c r="BF197" s="303"/>
      <c r="BG197" s="303"/>
      <c r="BH197" s="303"/>
      <c r="BI197" s="303"/>
      <c r="BJ197" s="303"/>
      <c r="BK197" s="303"/>
      <c r="BL197" s="303"/>
      <c r="BM197" s="303"/>
      <c r="BN197" s="303"/>
      <c r="BO197" s="303"/>
      <c r="BP197" s="303"/>
      <c r="BQ197" s="303"/>
      <c r="BR197" s="303"/>
      <c r="BS197" s="303"/>
      <c r="BT197" s="303"/>
      <c r="BU197" s="303"/>
      <c r="BV197" s="303"/>
      <c r="BW197" s="303"/>
      <c r="BX197" s="303"/>
      <c r="BY197" s="303"/>
      <c r="BZ197" s="303"/>
      <c r="CA197" s="303"/>
      <c r="CB197" s="303"/>
      <c r="CC197" s="303"/>
      <c r="CD197" s="303"/>
      <c r="CE197" s="303"/>
      <c r="CF197" s="303"/>
      <c r="CG197" s="303"/>
      <c r="CH197" s="303"/>
      <c r="CI197" s="303"/>
      <c r="CJ197" s="303"/>
      <c r="CK197" s="303"/>
      <c r="CL197" s="303"/>
      <c r="CM197" s="303"/>
      <c r="CN197" s="303"/>
      <c r="CO197" s="303"/>
      <c r="CP197" s="303"/>
      <c r="CQ197" s="303"/>
      <c r="CR197" s="303"/>
      <c r="CS197" s="303"/>
      <c r="CT197" s="303"/>
      <c r="CU197" s="303"/>
      <c r="CV197" s="303"/>
      <c r="CW197" s="303"/>
    </row>
    <row r="198" spans="2:101" s="335" customFormat="1" x14ac:dyDescent="0.3">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303"/>
      <c r="AR198" s="303"/>
      <c r="AS198" s="303"/>
      <c r="AT198" s="303"/>
      <c r="AU198" s="303"/>
      <c r="AV198" s="303"/>
      <c r="AW198" s="303"/>
      <c r="AX198" s="303"/>
      <c r="AY198" s="303"/>
      <c r="AZ198" s="303"/>
      <c r="BA198" s="303"/>
      <c r="BB198" s="303"/>
      <c r="BC198" s="303"/>
      <c r="BD198" s="303"/>
      <c r="BE198" s="303"/>
      <c r="BF198" s="303"/>
      <c r="BG198" s="303"/>
      <c r="BH198" s="303"/>
      <c r="BI198" s="303"/>
      <c r="BJ198" s="303"/>
      <c r="BK198" s="303"/>
      <c r="BL198" s="303"/>
      <c r="BM198" s="303"/>
      <c r="BN198" s="303"/>
      <c r="BO198" s="303"/>
      <c r="BP198" s="303"/>
      <c r="BQ198" s="303"/>
      <c r="BR198" s="303"/>
      <c r="BS198" s="303"/>
      <c r="BT198" s="303"/>
      <c r="BU198" s="303"/>
      <c r="BV198" s="303"/>
      <c r="BW198" s="303"/>
      <c r="BX198" s="303"/>
      <c r="BY198" s="303"/>
      <c r="BZ198" s="303"/>
      <c r="CA198" s="303"/>
      <c r="CB198" s="303"/>
      <c r="CC198" s="303"/>
      <c r="CD198" s="303"/>
      <c r="CE198" s="303"/>
      <c r="CF198" s="303"/>
      <c r="CG198" s="303"/>
      <c r="CH198" s="303"/>
      <c r="CI198" s="303"/>
      <c r="CJ198" s="303"/>
      <c r="CK198" s="303"/>
      <c r="CL198" s="303"/>
      <c r="CM198" s="303"/>
      <c r="CN198" s="303"/>
      <c r="CO198" s="303"/>
      <c r="CP198" s="303"/>
      <c r="CQ198" s="303"/>
      <c r="CR198" s="303"/>
      <c r="CS198" s="303"/>
      <c r="CT198" s="303"/>
      <c r="CU198" s="303"/>
      <c r="CV198" s="303"/>
      <c r="CW198" s="303"/>
    </row>
    <row r="199" spans="2:101" s="335" customFormat="1" x14ac:dyDescent="0.3">
      <c r="B199" s="206"/>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c r="AA199" s="206"/>
      <c r="AB199" s="206"/>
      <c r="AC199" s="206"/>
      <c r="AD199" s="206"/>
      <c r="AE199" s="206"/>
      <c r="AF199" s="206"/>
      <c r="AG199" s="206"/>
      <c r="AH199" s="206"/>
      <c r="AI199" s="206"/>
      <c r="AJ199" s="206"/>
      <c r="AK199" s="206"/>
      <c r="AL199" s="206"/>
      <c r="AM199" s="206"/>
      <c r="AN199" s="206"/>
      <c r="AO199" s="206"/>
      <c r="AP199" s="206"/>
      <c r="AQ199" s="303"/>
      <c r="AR199" s="303"/>
      <c r="AS199" s="303"/>
      <c r="AT199" s="303"/>
      <c r="AU199" s="303"/>
      <c r="AV199" s="303"/>
      <c r="AW199" s="303"/>
      <c r="AX199" s="303"/>
      <c r="AY199" s="303"/>
      <c r="AZ199" s="303"/>
      <c r="BA199" s="303"/>
      <c r="BB199" s="303"/>
      <c r="BC199" s="303"/>
      <c r="BD199" s="303"/>
      <c r="BE199" s="303"/>
      <c r="BF199" s="303"/>
      <c r="BG199" s="303"/>
      <c r="BH199" s="303"/>
      <c r="BI199" s="303"/>
      <c r="BJ199" s="303"/>
      <c r="BK199" s="303"/>
      <c r="BL199" s="303"/>
      <c r="BM199" s="303"/>
      <c r="BN199" s="303"/>
      <c r="BO199" s="303"/>
      <c r="BP199" s="303"/>
      <c r="BQ199" s="303"/>
      <c r="BR199" s="303"/>
      <c r="BS199" s="303"/>
      <c r="BT199" s="303"/>
      <c r="BU199" s="303"/>
      <c r="BV199" s="303"/>
      <c r="BW199" s="303"/>
      <c r="BX199" s="303"/>
      <c r="BY199" s="303"/>
      <c r="BZ199" s="303"/>
      <c r="CA199" s="303"/>
      <c r="CB199" s="303"/>
      <c r="CC199" s="303"/>
      <c r="CD199" s="303"/>
      <c r="CE199" s="303"/>
      <c r="CF199" s="303"/>
      <c r="CG199" s="303"/>
      <c r="CH199" s="303"/>
      <c r="CI199" s="303"/>
      <c r="CJ199" s="303"/>
      <c r="CK199" s="303"/>
      <c r="CL199" s="303"/>
      <c r="CM199" s="303"/>
      <c r="CN199" s="303"/>
      <c r="CO199" s="303"/>
      <c r="CP199" s="303"/>
      <c r="CQ199" s="303"/>
      <c r="CR199" s="303"/>
      <c r="CS199" s="303"/>
      <c r="CT199" s="303"/>
      <c r="CU199" s="303"/>
      <c r="CV199" s="303"/>
      <c r="CW199" s="303"/>
    </row>
    <row r="200" spans="2:101" s="335" customFormat="1" x14ac:dyDescent="0.3">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03"/>
      <c r="CC200" s="303"/>
      <c r="CD200" s="303"/>
      <c r="CE200" s="303"/>
      <c r="CF200" s="303"/>
      <c r="CG200" s="303"/>
      <c r="CH200" s="303"/>
      <c r="CI200" s="303"/>
      <c r="CJ200" s="303"/>
      <c r="CK200" s="303"/>
      <c r="CL200" s="303"/>
      <c r="CM200" s="303"/>
      <c r="CN200" s="303"/>
      <c r="CO200" s="303"/>
      <c r="CP200" s="303"/>
      <c r="CQ200" s="303"/>
      <c r="CR200" s="303"/>
      <c r="CS200" s="303"/>
      <c r="CT200" s="303"/>
      <c r="CU200" s="303"/>
      <c r="CV200" s="303"/>
      <c r="CW200" s="303"/>
    </row>
    <row r="201" spans="2:101" s="335" customFormat="1" x14ac:dyDescent="0.3">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303"/>
      <c r="AR201" s="303"/>
      <c r="AS201" s="303"/>
      <c r="AT201" s="303"/>
      <c r="AU201" s="303"/>
      <c r="AV201" s="303"/>
      <c r="AW201" s="303"/>
      <c r="AX201" s="303"/>
      <c r="AY201" s="303"/>
      <c r="AZ201" s="303"/>
      <c r="BA201" s="303"/>
      <c r="BB201" s="303"/>
      <c r="BC201" s="303"/>
      <c r="BD201" s="303"/>
      <c r="BE201" s="303"/>
      <c r="BF201" s="303"/>
      <c r="BG201" s="303"/>
      <c r="BH201" s="303"/>
      <c r="BI201" s="303"/>
      <c r="BJ201" s="303"/>
      <c r="BK201" s="303"/>
      <c r="BL201" s="303"/>
      <c r="BM201" s="303"/>
      <c r="BN201" s="303"/>
      <c r="BO201" s="303"/>
      <c r="BP201" s="303"/>
      <c r="BQ201" s="303"/>
      <c r="BR201" s="303"/>
      <c r="BS201" s="303"/>
      <c r="BT201" s="303"/>
      <c r="BU201" s="303"/>
      <c r="BV201" s="303"/>
      <c r="BW201" s="303"/>
      <c r="BX201" s="303"/>
      <c r="BY201" s="303"/>
      <c r="BZ201" s="303"/>
      <c r="CA201" s="303"/>
      <c r="CB201" s="303"/>
      <c r="CC201" s="303"/>
      <c r="CD201" s="303"/>
      <c r="CE201" s="303"/>
      <c r="CF201" s="303"/>
      <c r="CG201" s="303"/>
      <c r="CH201" s="303"/>
      <c r="CI201" s="303"/>
      <c r="CJ201" s="303"/>
      <c r="CK201" s="303"/>
      <c r="CL201" s="303"/>
      <c r="CM201" s="303"/>
      <c r="CN201" s="303"/>
      <c r="CO201" s="303"/>
      <c r="CP201" s="303"/>
      <c r="CQ201" s="303"/>
      <c r="CR201" s="303"/>
      <c r="CS201" s="303"/>
      <c r="CT201" s="303"/>
      <c r="CU201" s="303"/>
      <c r="CV201" s="303"/>
      <c r="CW201" s="303"/>
    </row>
    <row r="202" spans="2:101" s="335" customFormat="1" x14ac:dyDescent="0.3">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c r="AA202" s="206"/>
      <c r="AB202" s="206"/>
      <c r="AC202" s="206"/>
      <c r="AD202" s="206"/>
      <c r="AE202" s="206"/>
      <c r="AF202" s="206"/>
      <c r="AG202" s="206"/>
      <c r="AH202" s="206"/>
      <c r="AI202" s="206"/>
      <c r="AJ202" s="206"/>
      <c r="AK202" s="206"/>
      <c r="AL202" s="206"/>
      <c r="AM202" s="206"/>
      <c r="AN202" s="206"/>
      <c r="AO202" s="206"/>
      <c r="AP202" s="206"/>
      <c r="AQ202" s="303"/>
      <c r="AR202" s="303"/>
      <c r="AS202" s="303"/>
      <c r="AT202" s="303"/>
      <c r="AU202" s="303"/>
      <c r="AV202" s="303"/>
      <c r="AW202" s="303"/>
      <c r="AX202" s="303"/>
      <c r="AY202" s="303"/>
      <c r="AZ202" s="303"/>
      <c r="BA202" s="303"/>
      <c r="BB202" s="303"/>
      <c r="BC202" s="303"/>
      <c r="BD202" s="303"/>
      <c r="BE202" s="303"/>
      <c r="BF202" s="303"/>
      <c r="BG202" s="303"/>
      <c r="BH202" s="303"/>
      <c r="BI202" s="303"/>
      <c r="BJ202" s="303"/>
      <c r="BK202" s="303"/>
      <c r="BL202" s="303"/>
      <c r="BM202" s="303"/>
      <c r="BN202" s="303"/>
      <c r="BO202" s="303"/>
      <c r="BP202" s="303"/>
      <c r="BQ202" s="303"/>
      <c r="BR202" s="303"/>
      <c r="BS202" s="303"/>
      <c r="BT202" s="303"/>
      <c r="BU202" s="303"/>
      <c r="BV202" s="303"/>
      <c r="BW202" s="303"/>
      <c r="BX202" s="303"/>
      <c r="BY202" s="303"/>
      <c r="BZ202" s="303"/>
      <c r="CA202" s="303"/>
      <c r="CB202" s="303"/>
      <c r="CC202" s="303"/>
      <c r="CD202" s="303"/>
      <c r="CE202" s="303"/>
      <c r="CF202" s="303"/>
      <c r="CG202" s="303"/>
      <c r="CH202" s="303"/>
      <c r="CI202" s="303"/>
      <c r="CJ202" s="303"/>
      <c r="CK202" s="303"/>
      <c r="CL202" s="303"/>
      <c r="CM202" s="303"/>
      <c r="CN202" s="303"/>
      <c r="CO202" s="303"/>
      <c r="CP202" s="303"/>
      <c r="CQ202" s="303"/>
      <c r="CR202" s="303"/>
      <c r="CS202" s="303"/>
      <c r="CT202" s="303"/>
      <c r="CU202" s="303"/>
      <c r="CV202" s="303"/>
      <c r="CW202" s="303"/>
    </row>
    <row r="203" spans="2:101" s="335" customFormat="1" x14ac:dyDescent="0.3">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6"/>
      <c r="AC203" s="206"/>
      <c r="AD203" s="206"/>
      <c r="AE203" s="206"/>
      <c r="AF203" s="206"/>
      <c r="AG203" s="206"/>
      <c r="AH203" s="206"/>
      <c r="AI203" s="206"/>
      <c r="AJ203" s="206"/>
      <c r="AK203" s="206"/>
      <c r="AL203" s="206"/>
      <c r="AM203" s="206"/>
      <c r="AN203" s="206"/>
      <c r="AO203" s="206"/>
      <c r="AP203" s="206"/>
      <c r="AQ203" s="303"/>
      <c r="AR203" s="303"/>
      <c r="AS203" s="303"/>
      <c r="AT203" s="303"/>
      <c r="AU203" s="303"/>
      <c r="AV203" s="303"/>
      <c r="AW203" s="303"/>
      <c r="AX203" s="303"/>
      <c r="AY203" s="303"/>
      <c r="AZ203" s="303"/>
      <c r="BA203" s="303"/>
      <c r="BB203" s="303"/>
      <c r="BC203" s="303"/>
      <c r="BD203" s="303"/>
      <c r="BE203" s="303"/>
      <c r="BF203" s="303"/>
      <c r="BG203" s="303"/>
      <c r="BH203" s="303"/>
      <c r="BI203" s="303"/>
      <c r="BJ203" s="303"/>
      <c r="BK203" s="303"/>
      <c r="BL203" s="303"/>
      <c r="BM203" s="303"/>
      <c r="BN203" s="303"/>
      <c r="BO203" s="303"/>
      <c r="BP203" s="303"/>
      <c r="BQ203" s="303"/>
      <c r="BR203" s="303"/>
      <c r="BS203" s="303"/>
      <c r="BT203" s="303"/>
      <c r="BU203" s="303"/>
      <c r="BV203" s="303"/>
      <c r="BW203" s="303"/>
      <c r="BX203" s="303"/>
      <c r="BY203" s="303"/>
      <c r="BZ203" s="303"/>
      <c r="CA203" s="303"/>
      <c r="CB203" s="303"/>
      <c r="CC203" s="303"/>
      <c r="CD203" s="303"/>
      <c r="CE203" s="303"/>
      <c r="CF203" s="303"/>
      <c r="CG203" s="303"/>
      <c r="CH203" s="303"/>
      <c r="CI203" s="303"/>
      <c r="CJ203" s="303"/>
      <c r="CK203" s="303"/>
      <c r="CL203" s="303"/>
      <c r="CM203" s="303"/>
      <c r="CN203" s="303"/>
      <c r="CO203" s="303"/>
      <c r="CP203" s="303"/>
      <c r="CQ203" s="303"/>
      <c r="CR203" s="303"/>
      <c r="CS203" s="303"/>
      <c r="CT203" s="303"/>
      <c r="CU203" s="303"/>
      <c r="CV203" s="303"/>
      <c r="CW203" s="303"/>
    </row>
    <row r="204" spans="2:101" s="335" customFormat="1" x14ac:dyDescent="0.3">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303"/>
      <c r="AR204" s="303"/>
      <c r="AS204" s="303"/>
      <c r="AT204" s="303"/>
      <c r="AU204" s="303"/>
      <c r="AV204" s="303"/>
      <c r="AW204" s="303"/>
      <c r="AX204" s="303"/>
      <c r="AY204" s="303"/>
      <c r="AZ204" s="303"/>
      <c r="BA204" s="303"/>
      <c r="BB204" s="303"/>
      <c r="BC204" s="303"/>
      <c r="BD204" s="303"/>
      <c r="BE204" s="303"/>
      <c r="BF204" s="303"/>
      <c r="BG204" s="303"/>
      <c r="BH204" s="303"/>
      <c r="BI204" s="303"/>
      <c r="BJ204" s="303"/>
      <c r="BK204" s="303"/>
      <c r="BL204" s="303"/>
      <c r="BM204" s="303"/>
      <c r="BN204" s="303"/>
      <c r="BO204" s="303"/>
      <c r="BP204" s="303"/>
      <c r="BQ204" s="303"/>
      <c r="BR204" s="303"/>
      <c r="BS204" s="303"/>
      <c r="BT204" s="303"/>
      <c r="BU204" s="303"/>
      <c r="BV204" s="303"/>
      <c r="BW204" s="303"/>
      <c r="BX204" s="303"/>
      <c r="BY204" s="303"/>
      <c r="BZ204" s="303"/>
      <c r="CA204" s="303"/>
      <c r="CB204" s="303"/>
      <c r="CC204" s="303"/>
      <c r="CD204" s="303"/>
      <c r="CE204" s="303"/>
      <c r="CF204" s="303"/>
      <c r="CG204" s="303"/>
      <c r="CH204" s="303"/>
      <c r="CI204" s="303"/>
      <c r="CJ204" s="303"/>
      <c r="CK204" s="303"/>
      <c r="CL204" s="303"/>
      <c r="CM204" s="303"/>
      <c r="CN204" s="303"/>
      <c r="CO204" s="303"/>
      <c r="CP204" s="303"/>
      <c r="CQ204" s="303"/>
      <c r="CR204" s="303"/>
      <c r="CS204" s="303"/>
      <c r="CT204" s="303"/>
      <c r="CU204" s="303"/>
      <c r="CV204" s="303"/>
      <c r="CW204" s="303"/>
    </row>
    <row r="205" spans="2:101" s="335" customFormat="1" x14ac:dyDescent="0.3">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c r="AA205" s="206"/>
      <c r="AB205" s="206"/>
      <c r="AC205" s="206"/>
      <c r="AD205" s="206"/>
      <c r="AE205" s="206"/>
      <c r="AF205" s="206"/>
      <c r="AG205" s="206"/>
      <c r="AH205" s="206"/>
      <c r="AI205" s="206"/>
      <c r="AJ205" s="206"/>
      <c r="AK205" s="206"/>
      <c r="AL205" s="206"/>
      <c r="AM205" s="206"/>
      <c r="AN205" s="206"/>
      <c r="AO205" s="206"/>
      <c r="AP205" s="206"/>
      <c r="AQ205" s="303"/>
      <c r="AR205" s="303"/>
      <c r="AS205" s="303"/>
      <c r="AT205" s="303"/>
      <c r="AU205" s="303"/>
      <c r="AV205" s="303"/>
      <c r="AW205" s="303"/>
      <c r="AX205" s="303"/>
      <c r="AY205" s="303"/>
      <c r="AZ205" s="303"/>
      <c r="BA205" s="303"/>
      <c r="BB205" s="303"/>
      <c r="BC205" s="303"/>
      <c r="BD205" s="303"/>
      <c r="BE205" s="303"/>
      <c r="BF205" s="303"/>
      <c r="BG205" s="303"/>
      <c r="BH205" s="303"/>
      <c r="BI205" s="303"/>
      <c r="BJ205" s="303"/>
      <c r="BK205" s="303"/>
      <c r="BL205" s="303"/>
      <c r="BM205" s="303"/>
      <c r="BN205" s="303"/>
      <c r="BO205" s="303"/>
      <c r="BP205" s="303"/>
      <c r="BQ205" s="303"/>
      <c r="BR205" s="303"/>
      <c r="BS205" s="303"/>
      <c r="BT205" s="303"/>
      <c r="BU205" s="303"/>
      <c r="BV205" s="303"/>
      <c r="BW205" s="303"/>
      <c r="BX205" s="303"/>
      <c r="BY205" s="303"/>
      <c r="BZ205" s="303"/>
      <c r="CA205" s="303"/>
      <c r="CB205" s="303"/>
      <c r="CC205" s="303"/>
      <c r="CD205" s="303"/>
      <c r="CE205" s="303"/>
      <c r="CF205" s="303"/>
      <c r="CG205" s="303"/>
      <c r="CH205" s="303"/>
      <c r="CI205" s="303"/>
      <c r="CJ205" s="303"/>
      <c r="CK205" s="303"/>
      <c r="CL205" s="303"/>
      <c r="CM205" s="303"/>
      <c r="CN205" s="303"/>
      <c r="CO205" s="303"/>
      <c r="CP205" s="303"/>
      <c r="CQ205" s="303"/>
      <c r="CR205" s="303"/>
      <c r="CS205" s="303"/>
      <c r="CT205" s="303"/>
      <c r="CU205" s="303"/>
      <c r="CV205" s="303"/>
      <c r="CW205" s="303"/>
    </row>
    <row r="206" spans="2:101" s="335" customFormat="1" x14ac:dyDescent="0.3">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c r="AM206" s="206"/>
      <c r="AN206" s="206"/>
      <c r="AO206" s="206"/>
      <c r="AP206" s="206"/>
      <c r="AQ206" s="303"/>
      <c r="AR206" s="303"/>
      <c r="AS206" s="303"/>
      <c r="AT206" s="303"/>
      <c r="AU206" s="303"/>
      <c r="AV206" s="303"/>
      <c r="AW206" s="303"/>
      <c r="AX206" s="303"/>
      <c r="AY206" s="303"/>
      <c r="AZ206" s="303"/>
      <c r="BA206" s="303"/>
      <c r="BB206" s="303"/>
      <c r="BC206" s="303"/>
      <c r="BD206" s="303"/>
      <c r="BE206" s="303"/>
      <c r="BF206" s="303"/>
      <c r="BG206" s="303"/>
      <c r="BH206" s="303"/>
      <c r="BI206" s="303"/>
      <c r="BJ206" s="303"/>
      <c r="BK206" s="303"/>
      <c r="BL206" s="303"/>
      <c r="BM206" s="303"/>
      <c r="BN206" s="303"/>
      <c r="BO206" s="303"/>
      <c r="BP206" s="303"/>
      <c r="BQ206" s="303"/>
      <c r="BR206" s="303"/>
      <c r="BS206" s="303"/>
      <c r="BT206" s="303"/>
      <c r="BU206" s="303"/>
      <c r="BV206" s="303"/>
      <c r="BW206" s="303"/>
      <c r="BX206" s="303"/>
      <c r="BY206" s="303"/>
      <c r="BZ206" s="303"/>
      <c r="CA206" s="303"/>
      <c r="CB206" s="303"/>
      <c r="CC206" s="303"/>
      <c r="CD206" s="303"/>
      <c r="CE206" s="303"/>
      <c r="CF206" s="303"/>
      <c r="CG206" s="303"/>
      <c r="CH206" s="303"/>
      <c r="CI206" s="303"/>
      <c r="CJ206" s="303"/>
      <c r="CK206" s="303"/>
      <c r="CL206" s="303"/>
      <c r="CM206" s="303"/>
      <c r="CN206" s="303"/>
      <c r="CO206" s="303"/>
      <c r="CP206" s="303"/>
      <c r="CQ206" s="303"/>
      <c r="CR206" s="303"/>
      <c r="CS206" s="303"/>
      <c r="CT206" s="303"/>
      <c r="CU206" s="303"/>
      <c r="CV206" s="303"/>
      <c r="CW206" s="303"/>
    </row>
    <row r="207" spans="2:101" s="335" customFormat="1" x14ac:dyDescent="0.3">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c r="AA207" s="206"/>
      <c r="AB207" s="206"/>
      <c r="AC207" s="206"/>
      <c r="AD207" s="206"/>
      <c r="AE207" s="206"/>
      <c r="AF207" s="206"/>
      <c r="AG207" s="206"/>
      <c r="AH207" s="206"/>
      <c r="AI207" s="206"/>
      <c r="AJ207" s="206"/>
      <c r="AK207" s="206"/>
      <c r="AL207" s="206"/>
      <c r="AM207" s="206"/>
      <c r="AN207" s="206"/>
      <c r="AO207" s="206"/>
      <c r="AP207" s="206"/>
      <c r="AQ207" s="303"/>
      <c r="AR207" s="303"/>
      <c r="AS207" s="303"/>
      <c r="AT207" s="303"/>
      <c r="AU207" s="303"/>
      <c r="AV207" s="303"/>
      <c r="AW207" s="303"/>
      <c r="AX207" s="303"/>
      <c r="AY207" s="303"/>
      <c r="AZ207" s="303"/>
      <c r="BA207" s="303"/>
      <c r="BB207" s="303"/>
      <c r="BC207" s="303"/>
      <c r="BD207" s="303"/>
      <c r="BE207" s="303"/>
      <c r="BF207" s="303"/>
      <c r="BG207" s="303"/>
      <c r="BH207" s="303"/>
      <c r="BI207" s="303"/>
      <c r="BJ207" s="303"/>
      <c r="BK207" s="303"/>
      <c r="BL207" s="303"/>
      <c r="BM207" s="303"/>
      <c r="BN207" s="303"/>
      <c r="BO207" s="303"/>
      <c r="BP207" s="303"/>
      <c r="BQ207" s="303"/>
      <c r="BR207" s="303"/>
      <c r="BS207" s="303"/>
      <c r="BT207" s="303"/>
      <c r="BU207" s="303"/>
      <c r="BV207" s="303"/>
      <c r="BW207" s="303"/>
      <c r="BX207" s="303"/>
      <c r="BY207" s="303"/>
      <c r="BZ207" s="303"/>
      <c r="CA207" s="303"/>
      <c r="CB207" s="303"/>
      <c r="CC207" s="303"/>
      <c r="CD207" s="303"/>
      <c r="CE207" s="303"/>
      <c r="CF207" s="303"/>
      <c r="CG207" s="303"/>
      <c r="CH207" s="303"/>
      <c r="CI207" s="303"/>
      <c r="CJ207" s="303"/>
      <c r="CK207" s="303"/>
      <c r="CL207" s="303"/>
      <c r="CM207" s="303"/>
      <c r="CN207" s="303"/>
      <c r="CO207" s="303"/>
      <c r="CP207" s="303"/>
      <c r="CQ207" s="303"/>
      <c r="CR207" s="303"/>
      <c r="CS207" s="303"/>
      <c r="CT207" s="303"/>
      <c r="CU207" s="303"/>
      <c r="CV207" s="303"/>
      <c r="CW207" s="303"/>
    </row>
    <row r="208" spans="2:101" s="335" customFormat="1" x14ac:dyDescent="0.3">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c r="AA208" s="206"/>
      <c r="AB208" s="206"/>
      <c r="AC208" s="206"/>
      <c r="AD208" s="206"/>
      <c r="AE208" s="206"/>
      <c r="AF208" s="206"/>
      <c r="AG208" s="206"/>
      <c r="AH208" s="206"/>
      <c r="AI208" s="206"/>
      <c r="AJ208" s="206"/>
      <c r="AK208" s="206"/>
      <c r="AL208" s="206"/>
      <c r="AM208" s="206"/>
      <c r="AN208" s="206"/>
      <c r="AO208" s="206"/>
      <c r="AP208" s="206"/>
      <c r="AQ208" s="303"/>
      <c r="AR208" s="303"/>
      <c r="AS208" s="303"/>
      <c r="AT208" s="303"/>
      <c r="AU208" s="303"/>
      <c r="AV208" s="303"/>
      <c r="AW208" s="303"/>
      <c r="AX208" s="303"/>
      <c r="AY208" s="303"/>
      <c r="AZ208" s="303"/>
      <c r="BA208" s="303"/>
      <c r="BB208" s="303"/>
      <c r="BC208" s="303"/>
      <c r="BD208" s="303"/>
      <c r="BE208" s="303"/>
      <c r="BF208" s="303"/>
      <c r="BG208" s="303"/>
      <c r="BH208" s="303"/>
      <c r="BI208" s="303"/>
      <c r="BJ208" s="303"/>
      <c r="BK208" s="303"/>
      <c r="BL208" s="303"/>
      <c r="BM208" s="303"/>
      <c r="BN208" s="303"/>
      <c r="BO208" s="303"/>
      <c r="BP208" s="303"/>
      <c r="BQ208" s="303"/>
      <c r="BR208" s="303"/>
      <c r="BS208" s="303"/>
      <c r="BT208" s="303"/>
      <c r="BU208" s="303"/>
      <c r="BV208" s="303"/>
      <c r="BW208" s="303"/>
      <c r="BX208" s="303"/>
      <c r="BY208" s="303"/>
      <c r="BZ208" s="303"/>
      <c r="CA208" s="303"/>
      <c r="CB208" s="303"/>
      <c r="CC208" s="303"/>
      <c r="CD208" s="303"/>
      <c r="CE208" s="303"/>
      <c r="CF208" s="303"/>
      <c r="CG208" s="303"/>
      <c r="CH208" s="303"/>
      <c r="CI208" s="303"/>
      <c r="CJ208" s="303"/>
      <c r="CK208" s="303"/>
      <c r="CL208" s="303"/>
      <c r="CM208" s="303"/>
      <c r="CN208" s="303"/>
      <c r="CO208" s="303"/>
      <c r="CP208" s="303"/>
      <c r="CQ208" s="303"/>
      <c r="CR208" s="303"/>
      <c r="CS208" s="303"/>
      <c r="CT208" s="303"/>
      <c r="CU208" s="303"/>
      <c r="CV208" s="303"/>
      <c r="CW208" s="303"/>
    </row>
    <row r="209" spans="2:101" s="335" customFormat="1" x14ac:dyDescent="0.3">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6"/>
      <c r="AC209" s="206"/>
      <c r="AD209" s="206"/>
      <c r="AE209" s="206"/>
      <c r="AF209" s="206"/>
      <c r="AG209" s="206"/>
      <c r="AH209" s="206"/>
      <c r="AI209" s="206"/>
      <c r="AJ209" s="206"/>
      <c r="AK209" s="206"/>
      <c r="AL209" s="206"/>
      <c r="AM209" s="206"/>
      <c r="AN209" s="206"/>
      <c r="AO209" s="206"/>
      <c r="AP209" s="206"/>
      <c r="AQ209" s="303"/>
      <c r="AR209" s="303"/>
      <c r="AS209" s="303"/>
      <c r="AT209" s="303"/>
      <c r="AU209" s="303"/>
      <c r="AV209" s="303"/>
      <c r="AW209" s="303"/>
      <c r="AX209" s="303"/>
      <c r="AY209" s="303"/>
      <c r="AZ209" s="303"/>
      <c r="BA209" s="303"/>
      <c r="BB209" s="303"/>
      <c r="BC209" s="303"/>
      <c r="BD209" s="303"/>
      <c r="BE209" s="303"/>
      <c r="BF209" s="303"/>
      <c r="BG209" s="303"/>
      <c r="BH209" s="303"/>
      <c r="BI209" s="303"/>
      <c r="BJ209" s="303"/>
      <c r="BK209" s="303"/>
      <c r="BL209" s="303"/>
      <c r="BM209" s="303"/>
      <c r="BN209" s="303"/>
      <c r="BO209" s="303"/>
      <c r="BP209" s="303"/>
      <c r="BQ209" s="303"/>
      <c r="BR209" s="303"/>
      <c r="BS209" s="303"/>
      <c r="BT209" s="303"/>
      <c r="BU209" s="303"/>
      <c r="BV209" s="303"/>
      <c r="BW209" s="303"/>
      <c r="BX209" s="303"/>
      <c r="BY209" s="303"/>
      <c r="BZ209" s="303"/>
      <c r="CA209" s="303"/>
      <c r="CB209" s="303"/>
      <c r="CC209" s="303"/>
      <c r="CD209" s="303"/>
      <c r="CE209" s="303"/>
      <c r="CF209" s="303"/>
      <c r="CG209" s="303"/>
      <c r="CH209" s="303"/>
      <c r="CI209" s="303"/>
      <c r="CJ209" s="303"/>
      <c r="CK209" s="303"/>
      <c r="CL209" s="303"/>
      <c r="CM209" s="303"/>
      <c r="CN209" s="303"/>
      <c r="CO209" s="303"/>
      <c r="CP209" s="303"/>
      <c r="CQ209" s="303"/>
      <c r="CR209" s="303"/>
      <c r="CS209" s="303"/>
      <c r="CT209" s="303"/>
      <c r="CU209" s="303"/>
      <c r="CV209" s="303"/>
      <c r="CW209" s="303"/>
    </row>
    <row r="210" spans="2:101" s="335" customFormat="1" x14ac:dyDescent="0.3">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6"/>
      <c r="AC210" s="206"/>
      <c r="AD210" s="206"/>
      <c r="AE210" s="206"/>
      <c r="AF210" s="206"/>
      <c r="AG210" s="206"/>
      <c r="AH210" s="206"/>
      <c r="AI210" s="206"/>
      <c r="AJ210" s="206"/>
      <c r="AK210" s="206"/>
      <c r="AL210" s="206"/>
      <c r="AM210" s="206"/>
      <c r="AN210" s="206"/>
      <c r="AO210" s="206"/>
      <c r="AP210" s="206"/>
      <c r="AQ210" s="303"/>
      <c r="AR210" s="303"/>
      <c r="AS210" s="303"/>
      <c r="AT210" s="303"/>
      <c r="AU210" s="303"/>
      <c r="AV210" s="303"/>
      <c r="AW210" s="303"/>
      <c r="AX210" s="303"/>
      <c r="AY210" s="303"/>
      <c r="AZ210" s="303"/>
      <c r="BA210" s="303"/>
      <c r="BB210" s="303"/>
      <c r="BC210" s="303"/>
      <c r="BD210" s="303"/>
      <c r="BE210" s="303"/>
      <c r="BF210" s="303"/>
      <c r="BG210" s="303"/>
      <c r="BH210" s="303"/>
      <c r="BI210" s="303"/>
      <c r="BJ210" s="303"/>
      <c r="BK210" s="303"/>
      <c r="BL210" s="303"/>
      <c r="BM210" s="303"/>
      <c r="BN210" s="303"/>
      <c r="BO210" s="303"/>
      <c r="BP210" s="303"/>
      <c r="BQ210" s="303"/>
      <c r="BR210" s="303"/>
      <c r="BS210" s="303"/>
      <c r="BT210" s="303"/>
      <c r="BU210" s="303"/>
      <c r="BV210" s="303"/>
      <c r="BW210" s="303"/>
      <c r="BX210" s="303"/>
      <c r="BY210" s="303"/>
      <c r="BZ210" s="303"/>
      <c r="CA210" s="303"/>
      <c r="CB210" s="303"/>
      <c r="CC210" s="303"/>
      <c r="CD210" s="303"/>
      <c r="CE210" s="303"/>
      <c r="CF210" s="303"/>
      <c r="CG210" s="303"/>
      <c r="CH210" s="303"/>
      <c r="CI210" s="303"/>
      <c r="CJ210" s="303"/>
      <c r="CK210" s="303"/>
      <c r="CL210" s="303"/>
      <c r="CM210" s="303"/>
      <c r="CN210" s="303"/>
      <c r="CO210" s="303"/>
      <c r="CP210" s="303"/>
      <c r="CQ210" s="303"/>
      <c r="CR210" s="303"/>
      <c r="CS210" s="303"/>
      <c r="CT210" s="303"/>
      <c r="CU210" s="303"/>
      <c r="CV210" s="303"/>
      <c r="CW210" s="303"/>
    </row>
    <row r="211" spans="2:101" s="335" customFormat="1" x14ac:dyDescent="0.3">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c r="AB211" s="206"/>
      <c r="AC211" s="206"/>
      <c r="AD211" s="206"/>
      <c r="AE211" s="206"/>
      <c r="AF211" s="206"/>
      <c r="AG211" s="206"/>
      <c r="AH211" s="206"/>
      <c r="AI211" s="206"/>
      <c r="AJ211" s="206"/>
      <c r="AK211" s="206"/>
      <c r="AL211" s="206"/>
      <c r="AM211" s="206"/>
      <c r="AN211" s="206"/>
      <c r="AO211" s="206"/>
      <c r="AP211" s="206"/>
      <c r="AQ211" s="303"/>
      <c r="AR211" s="303"/>
      <c r="AS211" s="303"/>
      <c r="AT211" s="303"/>
      <c r="AU211" s="303"/>
      <c r="AV211" s="303"/>
      <c r="AW211" s="303"/>
      <c r="AX211" s="303"/>
      <c r="AY211" s="303"/>
      <c r="AZ211" s="303"/>
      <c r="BA211" s="303"/>
      <c r="BB211" s="303"/>
      <c r="BC211" s="303"/>
      <c r="BD211" s="303"/>
      <c r="BE211" s="303"/>
      <c r="BF211" s="303"/>
      <c r="BG211" s="303"/>
      <c r="BH211" s="303"/>
      <c r="BI211" s="303"/>
      <c r="BJ211" s="303"/>
      <c r="BK211" s="303"/>
      <c r="BL211" s="303"/>
      <c r="BM211" s="303"/>
      <c r="BN211" s="303"/>
      <c r="BO211" s="303"/>
      <c r="BP211" s="303"/>
      <c r="BQ211" s="303"/>
      <c r="BR211" s="303"/>
      <c r="BS211" s="303"/>
      <c r="BT211" s="303"/>
      <c r="BU211" s="303"/>
      <c r="BV211" s="303"/>
      <c r="BW211" s="303"/>
      <c r="BX211" s="303"/>
      <c r="BY211" s="303"/>
      <c r="BZ211" s="303"/>
      <c r="CA211" s="303"/>
      <c r="CB211" s="303"/>
      <c r="CC211" s="303"/>
      <c r="CD211" s="303"/>
      <c r="CE211" s="303"/>
      <c r="CF211" s="303"/>
      <c r="CG211" s="303"/>
      <c r="CH211" s="303"/>
      <c r="CI211" s="303"/>
      <c r="CJ211" s="303"/>
      <c r="CK211" s="303"/>
      <c r="CL211" s="303"/>
      <c r="CM211" s="303"/>
      <c r="CN211" s="303"/>
      <c r="CO211" s="303"/>
      <c r="CP211" s="303"/>
      <c r="CQ211" s="303"/>
      <c r="CR211" s="303"/>
      <c r="CS211" s="303"/>
      <c r="CT211" s="303"/>
      <c r="CU211" s="303"/>
      <c r="CV211" s="303"/>
      <c r="CW211" s="303"/>
    </row>
    <row r="212" spans="2:101" s="335" customFormat="1" x14ac:dyDescent="0.3">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c r="AB212" s="206"/>
      <c r="AC212" s="206"/>
      <c r="AD212" s="206"/>
      <c r="AE212" s="206"/>
      <c r="AF212" s="206"/>
      <c r="AG212" s="206"/>
      <c r="AH212" s="206"/>
      <c r="AI212" s="206"/>
      <c r="AJ212" s="206"/>
      <c r="AK212" s="206"/>
      <c r="AL212" s="206"/>
      <c r="AM212" s="206"/>
      <c r="AN212" s="206"/>
      <c r="AO212" s="206"/>
      <c r="AP212" s="206"/>
      <c r="AQ212" s="303"/>
      <c r="AR212" s="303"/>
      <c r="AS212" s="303"/>
      <c r="AT212" s="303"/>
      <c r="AU212" s="303"/>
      <c r="AV212" s="303"/>
      <c r="AW212" s="303"/>
      <c r="AX212" s="303"/>
      <c r="AY212" s="303"/>
      <c r="AZ212" s="303"/>
      <c r="BA212" s="303"/>
      <c r="BB212" s="303"/>
      <c r="BC212" s="303"/>
      <c r="BD212" s="303"/>
      <c r="BE212" s="303"/>
      <c r="BF212" s="303"/>
      <c r="BG212" s="303"/>
      <c r="BH212" s="303"/>
      <c r="BI212" s="303"/>
      <c r="BJ212" s="303"/>
      <c r="BK212" s="303"/>
      <c r="BL212" s="303"/>
      <c r="BM212" s="303"/>
      <c r="BN212" s="303"/>
      <c r="BO212" s="303"/>
      <c r="BP212" s="303"/>
      <c r="BQ212" s="303"/>
      <c r="BR212" s="303"/>
      <c r="BS212" s="303"/>
      <c r="BT212" s="303"/>
      <c r="BU212" s="303"/>
      <c r="BV212" s="303"/>
      <c r="BW212" s="303"/>
      <c r="BX212" s="303"/>
      <c r="BY212" s="303"/>
      <c r="BZ212" s="303"/>
      <c r="CA212" s="303"/>
      <c r="CB212" s="303"/>
      <c r="CC212" s="303"/>
      <c r="CD212" s="303"/>
      <c r="CE212" s="303"/>
      <c r="CF212" s="303"/>
      <c r="CG212" s="303"/>
      <c r="CH212" s="303"/>
      <c r="CI212" s="303"/>
      <c r="CJ212" s="303"/>
      <c r="CK212" s="303"/>
      <c r="CL212" s="303"/>
      <c r="CM212" s="303"/>
      <c r="CN212" s="303"/>
      <c r="CO212" s="303"/>
      <c r="CP212" s="303"/>
      <c r="CQ212" s="303"/>
      <c r="CR212" s="303"/>
      <c r="CS212" s="303"/>
      <c r="CT212" s="303"/>
      <c r="CU212" s="303"/>
      <c r="CV212" s="303"/>
      <c r="CW212" s="303"/>
    </row>
    <row r="213" spans="2:101" s="335" customFormat="1" x14ac:dyDescent="0.3">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c r="AB213" s="206"/>
      <c r="AC213" s="206"/>
      <c r="AD213" s="206"/>
      <c r="AE213" s="206"/>
      <c r="AF213" s="206"/>
      <c r="AG213" s="206"/>
      <c r="AH213" s="206"/>
      <c r="AI213" s="206"/>
      <c r="AJ213" s="206"/>
      <c r="AK213" s="206"/>
      <c r="AL213" s="206"/>
      <c r="AM213" s="206"/>
      <c r="AN213" s="206"/>
      <c r="AO213" s="206"/>
      <c r="AP213" s="206"/>
      <c r="AQ213" s="303"/>
      <c r="AR213" s="303"/>
      <c r="AS213" s="303"/>
      <c r="AT213" s="303"/>
      <c r="AU213" s="303"/>
      <c r="AV213" s="303"/>
      <c r="AW213" s="303"/>
      <c r="AX213" s="303"/>
      <c r="AY213" s="303"/>
      <c r="AZ213" s="303"/>
      <c r="BA213" s="303"/>
      <c r="BB213" s="303"/>
      <c r="BC213" s="303"/>
      <c r="BD213" s="303"/>
      <c r="BE213" s="303"/>
      <c r="BF213" s="303"/>
      <c r="BG213" s="303"/>
      <c r="BH213" s="303"/>
      <c r="BI213" s="303"/>
      <c r="BJ213" s="303"/>
      <c r="BK213" s="303"/>
      <c r="BL213" s="303"/>
      <c r="BM213" s="303"/>
      <c r="BN213" s="303"/>
      <c r="BO213" s="303"/>
      <c r="BP213" s="303"/>
      <c r="BQ213" s="303"/>
      <c r="BR213" s="303"/>
      <c r="BS213" s="303"/>
      <c r="BT213" s="303"/>
      <c r="BU213" s="303"/>
      <c r="BV213" s="303"/>
      <c r="BW213" s="303"/>
      <c r="BX213" s="303"/>
      <c r="BY213" s="303"/>
      <c r="BZ213" s="303"/>
      <c r="CA213" s="303"/>
      <c r="CB213" s="303"/>
      <c r="CC213" s="303"/>
      <c r="CD213" s="303"/>
      <c r="CE213" s="303"/>
      <c r="CF213" s="303"/>
      <c r="CG213" s="303"/>
      <c r="CH213" s="303"/>
      <c r="CI213" s="303"/>
      <c r="CJ213" s="303"/>
      <c r="CK213" s="303"/>
      <c r="CL213" s="303"/>
      <c r="CM213" s="303"/>
      <c r="CN213" s="303"/>
      <c r="CO213" s="303"/>
      <c r="CP213" s="303"/>
      <c r="CQ213" s="303"/>
      <c r="CR213" s="303"/>
      <c r="CS213" s="303"/>
      <c r="CT213" s="303"/>
      <c r="CU213" s="303"/>
      <c r="CV213" s="303"/>
      <c r="CW213" s="303"/>
    </row>
    <row r="214" spans="2:101" s="335" customFormat="1" x14ac:dyDescent="0.3">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6"/>
      <c r="AC214" s="206"/>
      <c r="AD214" s="206"/>
      <c r="AE214" s="206"/>
      <c r="AF214" s="206"/>
      <c r="AG214" s="206"/>
      <c r="AH214" s="206"/>
      <c r="AI214" s="206"/>
      <c r="AJ214" s="206"/>
      <c r="AK214" s="206"/>
      <c r="AL214" s="206"/>
      <c r="AM214" s="206"/>
      <c r="AN214" s="206"/>
      <c r="AO214" s="206"/>
      <c r="AP214" s="206"/>
      <c r="AQ214" s="303"/>
      <c r="AR214" s="303"/>
      <c r="AS214" s="303"/>
      <c r="AT214" s="303"/>
      <c r="AU214" s="303"/>
      <c r="AV214" s="303"/>
      <c r="AW214" s="303"/>
      <c r="AX214" s="303"/>
      <c r="AY214" s="303"/>
      <c r="AZ214" s="303"/>
      <c r="BA214" s="303"/>
      <c r="BB214" s="303"/>
      <c r="BC214" s="303"/>
      <c r="BD214" s="303"/>
      <c r="BE214" s="303"/>
      <c r="BF214" s="303"/>
      <c r="BG214" s="303"/>
      <c r="BH214" s="303"/>
      <c r="BI214" s="303"/>
      <c r="BJ214" s="303"/>
      <c r="BK214" s="303"/>
      <c r="BL214" s="303"/>
      <c r="BM214" s="303"/>
      <c r="BN214" s="303"/>
      <c r="BO214" s="303"/>
      <c r="BP214" s="303"/>
      <c r="BQ214" s="303"/>
      <c r="BR214" s="303"/>
      <c r="BS214" s="303"/>
      <c r="BT214" s="303"/>
      <c r="BU214" s="303"/>
      <c r="BV214" s="303"/>
      <c r="BW214" s="303"/>
      <c r="BX214" s="303"/>
      <c r="BY214" s="303"/>
      <c r="BZ214" s="303"/>
      <c r="CA214" s="303"/>
      <c r="CB214" s="303"/>
      <c r="CC214" s="303"/>
      <c r="CD214" s="303"/>
      <c r="CE214" s="303"/>
      <c r="CF214" s="303"/>
      <c r="CG214" s="303"/>
      <c r="CH214" s="303"/>
      <c r="CI214" s="303"/>
      <c r="CJ214" s="303"/>
      <c r="CK214" s="303"/>
      <c r="CL214" s="303"/>
      <c r="CM214" s="303"/>
      <c r="CN214" s="303"/>
      <c r="CO214" s="303"/>
      <c r="CP214" s="303"/>
      <c r="CQ214" s="303"/>
      <c r="CR214" s="303"/>
      <c r="CS214" s="303"/>
      <c r="CT214" s="303"/>
      <c r="CU214" s="303"/>
      <c r="CV214" s="303"/>
      <c r="CW214" s="303"/>
    </row>
    <row r="215" spans="2:101" s="335" customFormat="1" x14ac:dyDescent="0.3">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c r="AB215" s="206"/>
      <c r="AC215" s="206"/>
      <c r="AD215" s="206"/>
      <c r="AE215" s="206"/>
      <c r="AF215" s="206"/>
      <c r="AG215" s="206"/>
      <c r="AH215" s="206"/>
      <c r="AI215" s="206"/>
      <c r="AJ215" s="206"/>
      <c r="AK215" s="206"/>
      <c r="AL215" s="206"/>
      <c r="AM215" s="206"/>
      <c r="AN215" s="206"/>
      <c r="AO215" s="206"/>
      <c r="AP215" s="206"/>
      <c r="AQ215" s="303"/>
      <c r="AR215" s="303"/>
      <c r="AS215" s="303"/>
      <c r="AT215" s="303"/>
      <c r="AU215" s="303"/>
      <c r="AV215" s="303"/>
      <c r="AW215" s="303"/>
      <c r="AX215" s="303"/>
      <c r="AY215" s="303"/>
      <c r="AZ215" s="303"/>
      <c r="BA215" s="303"/>
      <c r="BB215" s="303"/>
      <c r="BC215" s="303"/>
      <c r="BD215" s="303"/>
      <c r="BE215" s="303"/>
      <c r="BF215" s="303"/>
      <c r="BG215" s="303"/>
      <c r="BH215" s="303"/>
      <c r="BI215" s="303"/>
      <c r="BJ215" s="303"/>
      <c r="BK215" s="303"/>
      <c r="BL215" s="303"/>
      <c r="BM215" s="303"/>
      <c r="BN215" s="303"/>
      <c r="BO215" s="303"/>
      <c r="BP215" s="303"/>
      <c r="BQ215" s="303"/>
      <c r="BR215" s="303"/>
      <c r="BS215" s="303"/>
      <c r="BT215" s="303"/>
      <c r="BU215" s="303"/>
      <c r="BV215" s="303"/>
      <c r="BW215" s="303"/>
      <c r="BX215" s="303"/>
      <c r="BY215" s="303"/>
      <c r="BZ215" s="303"/>
      <c r="CA215" s="303"/>
      <c r="CB215" s="303"/>
      <c r="CC215" s="303"/>
      <c r="CD215" s="303"/>
      <c r="CE215" s="303"/>
      <c r="CF215" s="303"/>
      <c r="CG215" s="303"/>
      <c r="CH215" s="303"/>
      <c r="CI215" s="303"/>
      <c r="CJ215" s="303"/>
      <c r="CK215" s="303"/>
      <c r="CL215" s="303"/>
      <c r="CM215" s="303"/>
      <c r="CN215" s="303"/>
      <c r="CO215" s="303"/>
      <c r="CP215" s="303"/>
      <c r="CQ215" s="303"/>
      <c r="CR215" s="303"/>
      <c r="CS215" s="303"/>
      <c r="CT215" s="303"/>
      <c r="CU215" s="303"/>
      <c r="CV215" s="303"/>
      <c r="CW215" s="303"/>
    </row>
    <row r="216" spans="2:101" s="335" customFormat="1" x14ac:dyDescent="0.3">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c r="AB216" s="206"/>
      <c r="AC216" s="206"/>
      <c r="AD216" s="206"/>
      <c r="AE216" s="206"/>
      <c r="AF216" s="206"/>
      <c r="AG216" s="206"/>
      <c r="AH216" s="206"/>
      <c r="AI216" s="206"/>
      <c r="AJ216" s="206"/>
      <c r="AK216" s="206"/>
      <c r="AL216" s="206"/>
      <c r="AM216" s="206"/>
      <c r="AN216" s="206"/>
      <c r="AO216" s="206"/>
      <c r="AP216" s="206"/>
      <c r="AQ216" s="303"/>
      <c r="AR216" s="303"/>
      <c r="AS216" s="303"/>
      <c r="AT216" s="303"/>
      <c r="AU216" s="303"/>
      <c r="AV216" s="303"/>
      <c r="AW216" s="303"/>
      <c r="AX216" s="303"/>
      <c r="AY216" s="303"/>
      <c r="AZ216" s="303"/>
      <c r="BA216" s="303"/>
      <c r="BB216" s="303"/>
      <c r="BC216" s="303"/>
      <c r="BD216" s="303"/>
      <c r="BE216" s="303"/>
      <c r="BF216" s="303"/>
      <c r="BG216" s="303"/>
      <c r="BH216" s="303"/>
      <c r="BI216" s="303"/>
      <c r="BJ216" s="303"/>
      <c r="BK216" s="303"/>
      <c r="BL216" s="303"/>
      <c r="BM216" s="303"/>
      <c r="BN216" s="303"/>
      <c r="BO216" s="303"/>
      <c r="BP216" s="303"/>
      <c r="BQ216" s="303"/>
      <c r="BR216" s="303"/>
      <c r="BS216" s="303"/>
      <c r="BT216" s="303"/>
      <c r="BU216" s="303"/>
      <c r="BV216" s="303"/>
      <c r="BW216" s="303"/>
      <c r="BX216" s="303"/>
      <c r="BY216" s="303"/>
      <c r="BZ216" s="303"/>
      <c r="CA216" s="303"/>
      <c r="CB216" s="303"/>
      <c r="CC216" s="303"/>
      <c r="CD216" s="303"/>
      <c r="CE216" s="303"/>
      <c r="CF216" s="303"/>
      <c r="CG216" s="303"/>
      <c r="CH216" s="303"/>
      <c r="CI216" s="303"/>
      <c r="CJ216" s="303"/>
      <c r="CK216" s="303"/>
      <c r="CL216" s="303"/>
      <c r="CM216" s="303"/>
      <c r="CN216" s="303"/>
      <c r="CO216" s="303"/>
      <c r="CP216" s="303"/>
      <c r="CQ216" s="303"/>
      <c r="CR216" s="303"/>
      <c r="CS216" s="303"/>
      <c r="CT216" s="303"/>
      <c r="CU216" s="303"/>
      <c r="CV216" s="303"/>
      <c r="CW216" s="303"/>
    </row>
    <row r="217" spans="2:101" s="335" customFormat="1" x14ac:dyDescent="0.3">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6"/>
      <c r="AC217" s="206"/>
      <c r="AD217" s="206"/>
      <c r="AE217" s="206"/>
      <c r="AF217" s="206"/>
      <c r="AG217" s="206"/>
      <c r="AH217" s="206"/>
      <c r="AI217" s="206"/>
      <c r="AJ217" s="206"/>
      <c r="AK217" s="206"/>
      <c r="AL217" s="206"/>
      <c r="AM217" s="206"/>
      <c r="AN217" s="206"/>
      <c r="AO217" s="206"/>
      <c r="AP217" s="206"/>
      <c r="AQ217" s="303"/>
      <c r="AR217" s="303"/>
      <c r="AS217" s="303"/>
      <c r="AT217" s="303"/>
      <c r="AU217" s="303"/>
      <c r="AV217" s="303"/>
      <c r="AW217" s="303"/>
      <c r="AX217" s="303"/>
      <c r="AY217" s="303"/>
      <c r="AZ217" s="303"/>
      <c r="BA217" s="303"/>
      <c r="BB217" s="303"/>
      <c r="BC217" s="303"/>
      <c r="BD217" s="303"/>
      <c r="BE217" s="303"/>
      <c r="BF217" s="303"/>
      <c r="BG217" s="303"/>
      <c r="BH217" s="303"/>
      <c r="BI217" s="303"/>
      <c r="BJ217" s="303"/>
      <c r="BK217" s="303"/>
      <c r="BL217" s="303"/>
      <c r="BM217" s="303"/>
      <c r="BN217" s="303"/>
      <c r="BO217" s="303"/>
      <c r="BP217" s="303"/>
      <c r="BQ217" s="303"/>
      <c r="BR217" s="303"/>
      <c r="BS217" s="303"/>
      <c r="BT217" s="303"/>
      <c r="BU217" s="303"/>
      <c r="BV217" s="303"/>
      <c r="BW217" s="303"/>
      <c r="BX217" s="303"/>
      <c r="BY217" s="303"/>
      <c r="BZ217" s="303"/>
      <c r="CA217" s="303"/>
      <c r="CB217" s="303"/>
      <c r="CC217" s="303"/>
      <c r="CD217" s="303"/>
      <c r="CE217" s="303"/>
      <c r="CF217" s="303"/>
      <c r="CG217" s="303"/>
      <c r="CH217" s="303"/>
      <c r="CI217" s="303"/>
      <c r="CJ217" s="303"/>
      <c r="CK217" s="303"/>
      <c r="CL217" s="303"/>
      <c r="CM217" s="303"/>
      <c r="CN217" s="303"/>
      <c r="CO217" s="303"/>
      <c r="CP217" s="303"/>
      <c r="CQ217" s="303"/>
      <c r="CR217" s="303"/>
      <c r="CS217" s="303"/>
      <c r="CT217" s="303"/>
      <c r="CU217" s="303"/>
      <c r="CV217" s="303"/>
      <c r="CW217" s="303"/>
    </row>
    <row r="218" spans="2:101" s="335" customFormat="1" x14ac:dyDescent="0.3">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6"/>
      <c r="AC218" s="206"/>
      <c r="AD218" s="206"/>
      <c r="AE218" s="206"/>
      <c r="AF218" s="206"/>
      <c r="AG218" s="206"/>
      <c r="AH218" s="206"/>
      <c r="AI218" s="206"/>
      <c r="AJ218" s="206"/>
      <c r="AK218" s="206"/>
      <c r="AL218" s="206"/>
      <c r="AM218" s="206"/>
      <c r="AN218" s="206"/>
      <c r="AO218" s="206"/>
      <c r="AP218" s="206"/>
      <c r="AQ218" s="303"/>
      <c r="AR218" s="303"/>
      <c r="AS218" s="303"/>
      <c r="AT218" s="303"/>
      <c r="AU218" s="303"/>
      <c r="AV218" s="303"/>
      <c r="AW218" s="303"/>
      <c r="AX218" s="303"/>
      <c r="AY218" s="303"/>
      <c r="AZ218" s="303"/>
      <c r="BA218" s="303"/>
      <c r="BB218" s="303"/>
      <c r="BC218" s="303"/>
      <c r="BD218" s="303"/>
      <c r="BE218" s="303"/>
      <c r="BF218" s="303"/>
      <c r="BG218" s="303"/>
      <c r="BH218" s="303"/>
      <c r="BI218" s="303"/>
      <c r="BJ218" s="303"/>
      <c r="BK218" s="303"/>
      <c r="BL218" s="303"/>
      <c r="BM218" s="303"/>
      <c r="BN218" s="303"/>
      <c r="BO218" s="303"/>
      <c r="BP218" s="303"/>
      <c r="BQ218" s="303"/>
      <c r="BR218" s="303"/>
      <c r="BS218" s="303"/>
      <c r="BT218" s="303"/>
      <c r="BU218" s="303"/>
      <c r="BV218" s="303"/>
      <c r="BW218" s="303"/>
      <c r="BX218" s="303"/>
      <c r="BY218" s="303"/>
      <c r="BZ218" s="303"/>
      <c r="CA218" s="303"/>
      <c r="CB218" s="303"/>
      <c r="CC218" s="303"/>
      <c r="CD218" s="303"/>
      <c r="CE218" s="303"/>
      <c r="CF218" s="303"/>
      <c r="CG218" s="303"/>
      <c r="CH218" s="303"/>
      <c r="CI218" s="303"/>
      <c r="CJ218" s="303"/>
      <c r="CK218" s="303"/>
      <c r="CL218" s="303"/>
      <c r="CM218" s="303"/>
      <c r="CN218" s="303"/>
      <c r="CO218" s="303"/>
      <c r="CP218" s="303"/>
      <c r="CQ218" s="303"/>
      <c r="CR218" s="303"/>
      <c r="CS218" s="303"/>
      <c r="CT218" s="303"/>
      <c r="CU218" s="303"/>
      <c r="CV218" s="303"/>
      <c r="CW218" s="303"/>
    </row>
    <row r="219" spans="2:101" s="335" customFormat="1" x14ac:dyDescent="0.3">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c r="AB219" s="206"/>
      <c r="AC219" s="206"/>
      <c r="AD219" s="206"/>
      <c r="AE219" s="206"/>
      <c r="AF219" s="206"/>
      <c r="AG219" s="206"/>
      <c r="AH219" s="206"/>
      <c r="AI219" s="206"/>
      <c r="AJ219" s="206"/>
      <c r="AK219" s="206"/>
      <c r="AL219" s="206"/>
      <c r="AM219" s="206"/>
      <c r="AN219" s="206"/>
      <c r="AO219" s="206"/>
      <c r="AP219" s="206"/>
      <c r="AQ219" s="303"/>
      <c r="AR219" s="303"/>
      <c r="AS219" s="303"/>
      <c r="AT219" s="303"/>
      <c r="AU219" s="303"/>
      <c r="AV219" s="303"/>
      <c r="AW219" s="303"/>
      <c r="AX219" s="303"/>
      <c r="AY219" s="303"/>
      <c r="AZ219" s="303"/>
      <c r="BA219" s="303"/>
      <c r="BB219" s="303"/>
      <c r="BC219" s="303"/>
      <c r="BD219" s="303"/>
      <c r="BE219" s="303"/>
      <c r="BF219" s="303"/>
      <c r="BG219" s="303"/>
      <c r="BH219" s="303"/>
      <c r="BI219" s="303"/>
      <c r="BJ219" s="303"/>
      <c r="BK219" s="303"/>
      <c r="BL219" s="303"/>
      <c r="BM219" s="303"/>
      <c r="BN219" s="303"/>
      <c r="BO219" s="303"/>
      <c r="BP219" s="303"/>
      <c r="BQ219" s="303"/>
      <c r="BR219" s="303"/>
      <c r="BS219" s="303"/>
      <c r="BT219" s="303"/>
      <c r="BU219" s="303"/>
      <c r="BV219" s="303"/>
      <c r="BW219" s="303"/>
      <c r="BX219" s="303"/>
      <c r="BY219" s="303"/>
      <c r="BZ219" s="303"/>
      <c r="CA219" s="303"/>
      <c r="CB219" s="303"/>
      <c r="CC219" s="303"/>
      <c r="CD219" s="303"/>
      <c r="CE219" s="303"/>
      <c r="CF219" s="303"/>
      <c r="CG219" s="303"/>
      <c r="CH219" s="303"/>
      <c r="CI219" s="303"/>
      <c r="CJ219" s="303"/>
      <c r="CK219" s="303"/>
      <c r="CL219" s="303"/>
      <c r="CM219" s="303"/>
      <c r="CN219" s="303"/>
      <c r="CO219" s="303"/>
      <c r="CP219" s="303"/>
      <c r="CQ219" s="303"/>
      <c r="CR219" s="303"/>
      <c r="CS219" s="303"/>
      <c r="CT219" s="303"/>
      <c r="CU219" s="303"/>
      <c r="CV219" s="303"/>
      <c r="CW219" s="303"/>
    </row>
    <row r="220" spans="2:101" s="335" customFormat="1" x14ac:dyDescent="0.3">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c r="AB220" s="206"/>
      <c r="AC220" s="206"/>
      <c r="AD220" s="206"/>
      <c r="AE220" s="206"/>
      <c r="AF220" s="206"/>
      <c r="AG220" s="206"/>
      <c r="AH220" s="206"/>
      <c r="AI220" s="206"/>
      <c r="AJ220" s="206"/>
      <c r="AK220" s="206"/>
      <c r="AL220" s="206"/>
      <c r="AM220" s="206"/>
      <c r="AN220" s="206"/>
      <c r="AO220" s="206"/>
      <c r="AP220" s="206"/>
      <c r="AQ220" s="303"/>
      <c r="AR220" s="303"/>
      <c r="AS220" s="303"/>
      <c r="AT220" s="303"/>
      <c r="AU220" s="303"/>
      <c r="AV220" s="303"/>
      <c r="AW220" s="303"/>
      <c r="AX220" s="303"/>
      <c r="AY220" s="303"/>
      <c r="AZ220" s="303"/>
      <c r="BA220" s="303"/>
      <c r="BB220" s="303"/>
      <c r="BC220" s="303"/>
      <c r="BD220" s="303"/>
      <c r="BE220" s="303"/>
      <c r="BF220" s="303"/>
      <c r="BG220" s="303"/>
      <c r="BH220" s="303"/>
      <c r="BI220" s="303"/>
      <c r="BJ220" s="303"/>
      <c r="BK220" s="303"/>
      <c r="BL220" s="303"/>
      <c r="BM220" s="303"/>
      <c r="BN220" s="303"/>
      <c r="BO220" s="303"/>
      <c r="BP220" s="303"/>
      <c r="BQ220" s="303"/>
      <c r="BR220" s="303"/>
      <c r="BS220" s="303"/>
      <c r="BT220" s="303"/>
      <c r="BU220" s="303"/>
      <c r="BV220" s="303"/>
      <c r="BW220" s="303"/>
      <c r="BX220" s="303"/>
      <c r="BY220" s="303"/>
      <c r="BZ220" s="303"/>
      <c r="CA220" s="303"/>
      <c r="CB220" s="303"/>
      <c r="CC220" s="303"/>
      <c r="CD220" s="303"/>
      <c r="CE220" s="303"/>
      <c r="CF220" s="303"/>
      <c r="CG220" s="303"/>
      <c r="CH220" s="303"/>
      <c r="CI220" s="303"/>
      <c r="CJ220" s="303"/>
      <c r="CK220" s="303"/>
      <c r="CL220" s="303"/>
      <c r="CM220" s="303"/>
      <c r="CN220" s="303"/>
      <c r="CO220" s="303"/>
      <c r="CP220" s="303"/>
      <c r="CQ220" s="303"/>
      <c r="CR220" s="303"/>
      <c r="CS220" s="303"/>
      <c r="CT220" s="303"/>
      <c r="CU220" s="303"/>
      <c r="CV220" s="303"/>
      <c r="CW220" s="303"/>
    </row>
    <row r="221" spans="2:101" s="335" customFormat="1" x14ac:dyDescent="0.3">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c r="AC221" s="206"/>
      <c r="AD221" s="206"/>
      <c r="AE221" s="206"/>
      <c r="AF221" s="206"/>
      <c r="AG221" s="206"/>
      <c r="AH221" s="206"/>
      <c r="AI221" s="206"/>
      <c r="AJ221" s="206"/>
      <c r="AK221" s="206"/>
      <c r="AL221" s="206"/>
      <c r="AM221" s="206"/>
      <c r="AN221" s="206"/>
      <c r="AO221" s="206"/>
      <c r="AP221" s="206"/>
      <c r="AQ221" s="303"/>
      <c r="AR221" s="303"/>
      <c r="AS221" s="303"/>
      <c r="AT221" s="303"/>
      <c r="AU221" s="303"/>
      <c r="AV221" s="303"/>
      <c r="AW221" s="303"/>
      <c r="AX221" s="303"/>
      <c r="AY221" s="303"/>
      <c r="AZ221" s="303"/>
      <c r="BA221" s="303"/>
      <c r="BB221" s="303"/>
      <c r="BC221" s="303"/>
      <c r="BD221" s="303"/>
      <c r="BE221" s="303"/>
      <c r="BF221" s="303"/>
      <c r="BG221" s="303"/>
      <c r="BH221" s="303"/>
      <c r="BI221" s="303"/>
      <c r="BJ221" s="303"/>
      <c r="BK221" s="303"/>
      <c r="BL221" s="303"/>
      <c r="BM221" s="303"/>
      <c r="BN221" s="303"/>
      <c r="BO221" s="303"/>
      <c r="BP221" s="303"/>
      <c r="BQ221" s="303"/>
      <c r="BR221" s="303"/>
      <c r="BS221" s="303"/>
      <c r="BT221" s="303"/>
      <c r="BU221" s="303"/>
      <c r="BV221" s="303"/>
      <c r="BW221" s="303"/>
      <c r="BX221" s="303"/>
      <c r="BY221" s="303"/>
      <c r="BZ221" s="303"/>
      <c r="CA221" s="303"/>
      <c r="CB221" s="303"/>
      <c r="CC221" s="303"/>
      <c r="CD221" s="303"/>
      <c r="CE221" s="303"/>
      <c r="CF221" s="303"/>
      <c r="CG221" s="303"/>
      <c r="CH221" s="303"/>
      <c r="CI221" s="303"/>
      <c r="CJ221" s="303"/>
      <c r="CK221" s="303"/>
      <c r="CL221" s="303"/>
      <c r="CM221" s="303"/>
      <c r="CN221" s="303"/>
      <c r="CO221" s="303"/>
      <c r="CP221" s="303"/>
      <c r="CQ221" s="303"/>
      <c r="CR221" s="303"/>
      <c r="CS221" s="303"/>
      <c r="CT221" s="303"/>
      <c r="CU221" s="303"/>
      <c r="CV221" s="303"/>
      <c r="CW221" s="303"/>
    </row>
    <row r="222" spans="2:101" s="335" customFormat="1" x14ac:dyDescent="0.3">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303"/>
      <c r="AR222" s="303"/>
      <c r="AS222" s="303"/>
      <c r="AT222" s="303"/>
      <c r="AU222" s="303"/>
      <c r="AV222" s="303"/>
      <c r="AW222" s="303"/>
      <c r="AX222" s="303"/>
      <c r="AY222" s="303"/>
      <c r="AZ222" s="303"/>
      <c r="BA222" s="303"/>
      <c r="BB222" s="303"/>
      <c r="BC222" s="303"/>
      <c r="BD222" s="303"/>
      <c r="BE222" s="303"/>
      <c r="BF222" s="303"/>
      <c r="BG222" s="303"/>
      <c r="BH222" s="303"/>
      <c r="BI222" s="303"/>
      <c r="BJ222" s="303"/>
      <c r="BK222" s="303"/>
      <c r="BL222" s="303"/>
      <c r="BM222" s="303"/>
      <c r="BN222" s="303"/>
      <c r="BO222" s="303"/>
      <c r="BP222" s="303"/>
      <c r="BQ222" s="303"/>
      <c r="BR222" s="303"/>
      <c r="BS222" s="303"/>
      <c r="BT222" s="303"/>
      <c r="BU222" s="303"/>
      <c r="BV222" s="303"/>
      <c r="BW222" s="303"/>
      <c r="BX222" s="303"/>
      <c r="BY222" s="303"/>
      <c r="BZ222" s="303"/>
      <c r="CA222" s="303"/>
      <c r="CB222" s="303"/>
      <c r="CC222" s="303"/>
      <c r="CD222" s="303"/>
      <c r="CE222" s="303"/>
      <c r="CF222" s="303"/>
      <c r="CG222" s="303"/>
      <c r="CH222" s="303"/>
      <c r="CI222" s="303"/>
      <c r="CJ222" s="303"/>
      <c r="CK222" s="303"/>
      <c r="CL222" s="303"/>
      <c r="CM222" s="303"/>
      <c r="CN222" s="303"/>
      <c r="CO222" s="303"/>
      <c r="CP222" s="303"/>
      <c r="CQ222" s="303"/>
      <c r="CR222" s="303"/>
      <c r="CS222" s="303"/>
      <c r="CT222" s="303"/>
      <c r="CU222" s="303"/>
      <c r="CV222" s="303"/>
      <c r="CW222" s="303"/>
    </row>
    <row r="223" spans="2:101" s="335" customFormat="1" x14ac:dyDescent="0.3">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6"/>
      <c r="AC223" s="206"/>
      <c r="AD223" s="206"/>
      <c r="AE223" s="206"/>
      <c r="AF223" s="206"/>
      <c r="AG223" s="206"/>
      <c r="AH223" s="206"/>
      <c r="AI223" s="206"/>
      <c r="AJ223" s="206"/>
      <c r="AK223" s="206"/>
      <c r="AL223" s="206"/>
      <c r="AM223" s="206"/>
      <c r="AN223" s="206"/>
      <c r="AO223" s="206"/>
      <c r="AP223" s="206"/>
      <c r="AQ223" s="303"/>
      <c r="AR223" s="303"/>
      <c r="AS223" s="303"/>
      <c r="AT223" s="303"/>
      <c r="AU223" s="303"/>
      <c r="AV223" s="303"/>
      <c r="AW223" s="303"/>
      <c r="AX223" s="303"/>
      <c r="AY223" s="303"/>
      <c r="AZ223" s="303"/>
      <c r="BA223" s="303"/>
      <c r="BB223" s="303"/>
      <c r="BC223" s="303"/>
      <c r="BD223" s="303"/>
      <c r="BE223" s="303"/>
      <c r="BF223" s="303"/>
      <c r="BG223" s="303"/>
      <c r="BH223" s="303"/>
      <c r="BI223" s="303"/>
      <c r="BJ223" s="303"/>
      <c r="BK223" s="303"/>
      <c r="BL223" s="303"/>
      <c r="BM223" s="303"/>
      <c r="BN223" s="303"/>
      <c r="BO223" s="303"/>
      <c r="BP223" s="303"/>
      <c r="BQ223" s="303"/>
      <c r="BR223" s="303"/>
      <c r="BS223" s="303"/>
      <c r="BT223" s="303"/>
      <c r="BU223" s="303"/>
      <c r="BV223" s="303"/>
      <c r="BW223" s="303"/>
      <c r="BX223" s="303"/>
      <c r="BY223" s="303"/>
      <c r="BZ223" s="303"/>
      <c r="CA223" s="303"/>
      <c r="CB223" s="303"/>
      <c r="CC223" s="303"/>
      <c r="CD223" s="303"/>
      <c r="CE223" s="303"/>
      <c r="CF223" s="303"/>
      <c r="CG223" s="303"/>
      <c r="CH223" s="303"/>
      <c r="CI223" s="303"/>
      <c r="CJ223" s="303"/>
      <c r="CK223" s="303"/>
      <c r="CL223" s="303"/>
      <c r="CM223" s="303"/>
      <c r="CN223" s="303"/>
      <c r="CO223" s="303"/>
      <c r="CP223" s="303"/>
      <c r="CQ223" s="303"/>
      <c r="CR223" s="303"/>
      <c r="CS223" s="303"/>
      <c r="CT223" s="303"/>
      <c r="CU223" s="303"/>
      <c r="CV223" s="303"/>
      <c r="CW223" s="303"/>
    </row>
    <row r="224" spans="2:101" s="335" customFormat="1" x14ac:dyDescent="0.3">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c r="AB224" s="206"/>
      <c r="AC224" s="206"/>
      <c r="AD224" s="206"/>
      <c r="AE224" s="206"/>
      <c r="AF224" s="206"/>
      <c r="AG224" s="206"/>
      <c r="AH224" s="206"/>
      <c r="AI224" s="206"/>
      <c r="AJ224" s="206"/>
      <c r="AK224" s="206"/>
      <c r="AL224" s="206"/>
      <c r="AM224" s="206"/>
      <c r="AN224" s="206"/>
      <c r="AO224" s="206"/>
      <c r="AP224" s="206"/>
      <c r="AQ224" s="303"/>
      <c r="AR224" s="303"/>
      <c r="AS224" s="303"/>
      <c r="AT224" s="303"/>
      <c r="AU224" s="303"/>
      <c r="AV224" s="303"/>
      <c r="AW224" s="303"/>
      <c r="AX224" s="303"/>
      <c r="AY224" s="303"/>
      <c r="AZ224" s="303"/>
      <c r="BA224" s="303"/>
      <c r="BB224" s="303"/>
      <c r="BC224" s="303"/>
      <c r="BD224" s="303"/>
      <c r="BE224" s="303"/>
      <c r="BF224" s="303"/>
      <c r="BG224" s="303"/>
      <c r="BH224" s="303"/>
      <c r="BI224" s="303"/>
      <c r="BJ224" s="303"/>
      <c r="BK224" s="303"/>
      <c r="BL224" s="303"/>
      <c r="BM224" s="303"/>
      <c r="BN224" s="303"/>
      <c r="BO224" s="303"/>
      <c r="BP224" s="303"/>
      <c r="BQ224" s="303"/>
      <c r="BR224" s="303"/>
      <c r="BS224" s="303"/>
      <c r="BT224" s="303"/>
      <c r="BU224" s="303"/>
      <c r="BV224" s="303"/>
      <c r="BW224" s="303"/>
      <c r="BX224" s="303"/>
      <c r="BY224" s="303"/>
      <c r="BZ224" s="303"/>
      <c r="CA224" s="303"/>
      <c r="CB224" s="303"/>
      <c r="CC224" s="303"/>
      <c r="CD224" s="303"/>
      <c r="CE224" s="303"/>
      <c r="CF224" s="303"/>
      <c r="CG224" s="303"/>
      <c r="CH224" s="303"/>
      <c r="CI224" s="303"/>
      <c r="CJ224" s="303"/>
      <c r="CK224" s="303"/>
      <c r="CL224" s="303"/>
      <c r="CM224" s="303"/>
      <c r="CN224" s="303"/>
      <c r="CO224" s="303"/>
      <c r="CP224" s="303"/>
      <c r="CQ224" s="303"/>
      <c r="CR224" s="303"/>
      <c r="CS224" s="303"/>
      <c r="CT224" s="303"/>
      <c r="CU224" s="303"/>
      <c r="CV224" s="303"/>
      <c r="CW224" s="303"/>
    </row>
    <row r="225" spans="2:101" s="335" customFormat="1" x14ac:dyDescent="0.3">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6"/>
      <c r="AC225" s="206"/>
      <c r="AD225" s="206"/>
      <c r="AE225" s="206"/>
      <c r="AF225" s="206"/>
      <c r="AG225" s="206"/>
      <c r="AH225" s="206"/>
      <c r="AI225" s="206"/>
      <c r="AJ225" s="206"/>
      <c r="AK225" s="206"/>
      <c r="AL225" s="206"/>
      <c r="AM225" s="206"/>
      <c r="AN225" s="206"/>
      <c r="AO225" s="206"/>
      <c r="AP225" s="206"/>
      <c r="AQ225" s="303"/>
      <c r="AR225" s="303"/>
      <c r="AS225" s="303"/>
      <c r="AT225" s="303"/>
      <c r="AU225" s="303"/>
      <c r="AV225" s="303"/>
      <c r="AW225" s="303"/>
      <c r="AX225" s="303"/>
      <c r="AY225" s="303"/>
      <c r="AZ225" s="303"/>
      <c r="BA225" s="303"/>
      <c r="BB225" s="303"/>
      <c r="BC225" s="303"/>
      <c r="BD225" s="303"/>
      <c r="BE225" s="303"/>
      <c r="BF225" s="303"/>
      <c r="BG225" s="303"/>
      <c r="BH225" s="303"/>
      <c r="BI225" s="303"/>
      <c r="BJ225" s="303"/>
      <c r="BK225" s="303"/>
      <c r="BL225" s="303"/>
      <c r="BM225" s="303"/>
      <c r="BN225" s="303"/>
      <c r="BO225" s="303"/>
      <c r="BP225" s="303"/>
      <c r="BQ225" s="303"/>
      <c r="BR225" s="303"/>
      <c r="BS225" s="303"/>
      <c r="BT225" s="303"/>
      <c r="BU225" s="303"/>
      <c r="BV225" s="303"/>
      <c r="BW225" s="303"/>
      <c r="BX225" s="303"/>
      <c r="BY225" s="303"/>
      <c r="BZ225" s="303"/>
      <c r="CA225" s="303"/>
      <c r="CB225" s="303"/>
      <c r="CC225" s="303"/>
      <c r="CD225" s="303"/>
      <c r="CE225" s="303"/>
      <c r="CF225" s="303"/>
      <c r="CG225" s="303"/>
      <c r="CH225" s="303"/>
      <c r="CI225" s="303"/>
      <c r="CJ225" s="303"/>
      <c r="CK225" s="303"/>
      <c r="CL225" s="303"/>
      <c r="CM225" s="303"/>
      <c r="CN225" s="303"/>
      <c r="CO225" s="303"/>
      <c r="CP225" s="303"/>
      <c r="CQ225" s="303"/>
      <c r="CR225" s="303"/>
      <c r="CS225" s="303"/>
      <c r="CT225" s="303"/>
      <c r="CU225" s="303"/>
      <c r="CV225" s="303"/>
      <c r="CW225" s="303"/>
    </row>
    <row r="226" spans="2:101" s="335" customFormat="1" x14ac:dyDescent="0.3">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c r="AB226" s="206"/>
      <c r="AC226" s="206"/>
      <c r="AD226" s="206"/>
      <c r="AE226" s="206"/>
      <c r="AF226" s="206"/>
      <c r="AG226" s="206"/>
      <c r="AH226" s="206"/>
      <c r="AI226" s="206"/>
      <c r="AJ226" s="206"/>
      <c r="AK226" s="206"/>
      <c r="AL226" s="206"/>
      <c r="AM226" s="206"/>
      <c r="AN226" s="206"/>
      <c r="AO226" s="206"/>
      <c r="AP226" s="206"/>
      <c r="AQ226" s="303"/>
      <c r="AR226" s="303"/>
      <c r="AS226" s="303"/>
      <c r="AT226" s="303"/>
      <c r="AU226" s="303"/>
      <c r="AV226" s="303"/>
      <c r="AW226" s="303"/>
      <c r="AX226" s="303"/>
      <c r="AY226" s="303"/>
      <c r="AZ226" s="303"/>
      <c r="BA226" s="303"/>
      <c r="BB226" s="303"/>
      <c r="BC226" s="303"/>
      <c r="BD226" s="303"/>
      <c r="BE226" s="303"/>
      <c r="BF226" s="303"/>
      <c r="BG226" s="303"/>
      <c r="BH226" s="303"/>
      <c r="BI226" s="303"/>
      <c r="BJ226" s="303"/>
      <c r="BK226" s="303"/>
      <c r="BL226" s="303"/>
      <c r="BM226" s="303"/>
      <c r="BN226" s="303"/>
      <c r="BO226" s="303"/>
      <c r="BP226" s="303"/>
      <c r="BQ226" s="303"/>
      <c r="BR226" s="303"/>
      <c r="BS226" s="303"/>
      <c r="BT226" s="303"/>
      <c r="BU226" s="303"/>
      <c r="BV226" s="303"/>
      <c r="BW226" s="303"/>
      <c r="BX226" s="303"/>
      <c r="BY226" s="303"/>
      <c r="BZ226" s="303"/>
      <c r="CA226" s="303"/>
      <c r="CB226" s="303"/>
      <c r="CC226" s="303"/>
      <c r="CD226" s="303"/>
      <c r="CE226" s="303"/>
      <c r="CF226" s="303"/>
      <c r="CG226" s="303"/>
      <c r="CH226" s="303"/>
      <c r="CI226" s="303"/>
      <c r="CJ226" s="303"/>
      <c r="CK226" s="303"/>
      <c r="CL226" s="303"/>
      <c r="CM226" s="303"/>
      <c r="CN226" s="303"/>
      <c r="CO226" s="303"/>
      <c r="CP226" s="303"/>
      <c r="CQ226" s="303"/>
      <c r="CR226" s="303"/>
      <c r="CS226" s="303"/>
      <c r="CT226" s="303"/>
      <c r="CU226" s="303"/>
      <c r="CV226" s="303"/>
      <c r="CW226" s="303"/>
    </row>
    <row r="227" spans="2:101" s="335" customFormat="1" x14ac:dyDescent="0.3">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c r="AB227" s="206"/>
      <c r="AC227" s="206"/>
      <c r="AD227" s="206"/>
      <c r="AE227" s="206"/>
      <c r="AF227" s="206"/>
      <c r="AG227" s="206"/>
      <c r="AH227" s="206"/>
      <c r="AI227" s="206"/>
      <c r="AJ227" s="206"/>
      <c r="AK227" s="206"/>
      <c r="AL227" s="206"/>
      <c r="AM227" s="206"/>
      <c r="AN227" s="206"/>
      <c r="AO227" s="206"/>
      <c r="AP227" s="206"/>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3"/>
      <c r="CB227" s="303"/>
      <c r="CC227" s="303"/>
      <c r="CD227" s="303"/>
      <c r="CE227" s="303"/>
      <c r="CF227" s="303"/>
      <c r="CG227" s="303"/>
      <c r="CH227" s="303"/>
      <c r="CI227" s="303"/>
      <c r="CJ227" s="303"/>
      <c r="CK227" s="303"/>
      <c r="CL227" s="303"/>
      <c r="CM227" s="303"/>
      <c r="CN227" s="303"/>
      <c r="CO227" s="303"/>
      <c r="CP227" s="303"/>
      <c r="CQ227" s="303"/>
      <c r="CR227" s="303"/>
      <c r="CS227" s="303"/>
      <c r="CT227" s="303"/>
      <c r="CU227" s="303"/>
      <c r="CV227" s="303"/>
      <c r="CW227" s="303"/>
    </row>
    <row r="228" spans="2:101" s="335" customFormat="1" x14ac:dyDescent="0.3">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c r="AB228" s="206"/>
      <c r="AC228" s="206"/>
      <c r="AD228" s="206"/>
      <c r="AE228" s="206"/>
      <c r="AF228" s="206"/>
      <c r="AG228" s="206"/>
      <c r="AH228" s="206"/>
      <c r="AI228" s="206"/>
      <c r="AJ228" s="206"/>
      <c r="AK228" s="206"/>
      <c r="AL228" s="206"/>
      <c r="AM228" s="206"/>
      <c r="AN228" s="206"/>
      <c r="AO228" s="206"/>
      <c r="AP228" s="206"/>
      <c r="AQ228" s="303"/>
      <c r="AR228" s="303"/>
      <c r="AS228" s="303"/>
      <c r="AT228" s="303"/>
      <c r="AU228" s="303"/>
      <c r="AV228" s="303"/>
      <c r="AW228" s="303"/>
      <c r="AX228" s="303"/>
      <c r="AY228" s="303"/>
      <c r="AZ228" s="303"/>
      <c r="BA228" s="303"/>
      <c r="BB228" s="303"/>
      <c r="BC228" s="303"/>
      <c r="BD228" s="303"/>
      <c r="BE228" s="303"/>
      <c r="BF228" s="303"/>
      <c r="BG228" s="303"/>
      <c r="BH228" s="303"/>
      <c r="BI228" s="303"/>
      <c r="BJ228" s="303"/>
      <c r="BK228" s="303"/>
      <c r="BL228" s="303"/>
      <c r="BM228" s="303"/>
      <c r="BN228" s="303"/>
      <c r="BO228" s="303"/>
      <c r="BP228" s="303"/>
      <c r="BQ228" s="303"/>
      <c r="BR228" s="303"/>
      <c r="BS228" s="303"/>
      <c r="BT228" s="303"/>
      <c r="BU228" s="303"/>
      <c r="BV228" s="303"/>
      <c r="BW228" s="303"/>
      <c r="BX228" s="303"/>
      <c r="BY228" s="303"/>
      <c r="BZ228" s="303"/>
      <c r="CA228" s="303"/>
      <c r="CB228" s="303"/>
      <c r="CC228" s="303"/>
      <c r="CD228" s="303"/>
      <c r="CE228" s="303"/>
      <c r="CF228" s="303"/>
      <c r="CG228" s="303"/>
      <c r="CH228" s="303"/>
      <c r="CI228" s="303"/>
      <c r="CJ228" s="303"/>
      <c r="CK228" s="303"/>
      <c r="CL228" s="303"/>
      <c r="CM228" s="303"/>
      <c r="CN228" s="303"/>
      <c r="CO228" s="303"/>
      <c r="CP228" s="303"/>
      <c r="CQ228" s="303"/>
      <c r="CR228" s="303"/>
      <c r="CS228" s="303"/>
      <c r="CT228" s="303"/>
      <c r="CU228" s="303"/>
      <c r="CV228" s="303"/>
      <c r="CW228" s="303"/>
    </row>
    <row r="229" spans="2:101" s="335" customFormat="1" x14ac:dyDescent="0.3">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c r="AB229" s="206"/>
      <c r="AC229" s="206"/>
      <c r="AD229" s="206"/>
      <c r="AE229" s="206"/>
      <c r="AF229" s="206"/>
      <c r="AG229" s="206"/>
      <c r="AH229" s="206"/>
      <c r="AI229" s="206"/>
      <c r="AJ229" s="206"/>
      <c r="AK229" s="206"/>
      <c r="AL229" s="206"/>
      <c r="AM229" s="206"/>
      <c r="AN229" s="206"/>
      <c r="AO229" s="206"/>
      <c r="AP229" s="206"/>
      <c r="AQ229" s="303"/>
      <c r="AR229" s="303"/>
      <c r="AS229" s="303"/>
      <c r="AT229" s="303"/>
      <c r="AU229" s="303"/>
      <c r="AV229" s="303"/>
      <c r="AW229" s="303"/>
      <c r="AX229" s="303"/>
      <c r="AY229" s="303"/>
      <c r="AZ229" s="303"/>
      <c r="BA229" s="303"/>
      <c r="BB229" s="303"/>
      <c r="BC229" s="303"/>
      <c r="BD229" s="303"/>
      <c r="BE229" s="303"/>
      <c r="BF229" s="303"/>
      <c r="BG229" s="303"/>
      <c r="BH229" s="303"/>
      <c r="BI229" s="303"/>
      <c r="BJ229" s="303"/>
      <c r="BK229" s="303"/>
      <c r="BL229" s="303"/>
      <c r="BM229" s="303"/>
      <c r="BN229" s="303"/>
      <c r="BO229" s="303"/>
      <c r="BP229" s="303"/>
      <c r="BQ229" s="303"/>
      <c r="BR229" s="303"/>
      <c r="BS229" s="303"/>
      <c r="BT229" s="303"/>
      <c r="BU229" s="303"/>
      <c r="BV229" s="303"/>
      <c r="BW229" s="303"/>
      <c r="BX229" s="303"/>
      <c r="BY229" s="303"/>
      <c r="BZ229" s="303"/>
      <c r="CA229" s="303"/>
      <c r="CB229" s="303"/>
      <c r="CC229" s="303"/>
      <c r="CD229" s="303"/>
      <c r="CE229" s="303"/>
      <c r="CF229" s="303"/>
      <c r="CG229" s="303"/>
      <c r="CH229" s="303"/>
      <c r="CI229" s="303"/>
      <c r="CJ229" s="303"/>
      <c r="CK229" s="303"/>
      <c r="CL229" s="303"/>
      <c r="CM229" s="303"/>
      <c r="CN229" s="303"/>
      <c r="CO229" s="303"/>
      <c r="CP229" s="303"/>
      <c r="CQ229" s="303"/>
      <c r="CR229" s="303"/>
      <c r="CS229" s="303"/>
      <c r="CT229" s="303"/>
      <c r="CU229" s="303"/>
      <c r="CV229" s="303"/>
      <c r="CW229" s="303"/>
    </row>
    <row r="230" spans="2:101" s="335" customFormat="1" x14ac:dyDescent="0.3">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c r="AB230" s="206"/>
      <c r="AC230" s="206"/>
      <c r="AD230" s="206"/>
      <c r="AE230" s="206"/>
      <c r="AF230" s="206"/>
      <c r="AG230" s="206"/>
      <c r="AH230" s="206"/>
      <c r="AI230" s="206"/>
      <c r="AJ230" s="206"/>
      <c r="AK230" s="206"/>
      <c r="AL230" s="206"/>
      <c r="AM230" s="206"/>
      <c r="AN230" s="206"/>
      <c r="AO230" s="206"/>
      <c r="AP230" s="206"/>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row>
    <row r="231" spans="2:101" s="335" customFormat="1" x14ac:dyDescent="0.3">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6"/>
      <c r="AC231" s="206"/>
      <c r="AD231" s="206"/>
      <c r="AE231" s="206"/>
      <c r="AF231" s="206"/>
      <c r="AG231" s="206"/>
      <c r="AH231" s="206"/>
      <c r="AI231" s="206"/>
      <c r="AJ231" s="206"/>
      <c r="AK231" s="206"/>
      <c r="AL231" s="206"/>
      <c r="AM231" s="206"/>
      <c r="AN231" s="206"/>
      <c r="AO231" s="206"/>
      <c r="AP231" s="206"/>
      <c r="AQ231" s="303"/>
      <c r="AR231" s="303"/>
      <c r="AS231" s="303"/>
      <c r="AT231" s="303"/>
      <c r="AU231" s="303"/>
      <c r="AV231" s="303"/>
      <c r="AW231" s="303"/>
      <c r="AX231" s="303"/>
      <c r="AY231" s="303"/>
      <c r="AZ231" s="303"/>
      <c r="BA231" s="303"/>
      <c r="BB231" s="303"/>
      <c r="BC231" s="303"/>
      <c r="BD231" s="303"/>
      <c r="BE231" s="303"/>
      <c r="BF231" s="303"/>
      <c r="BG231" s="303"/>
      <c r="BH231" s="303"/>
      <c r="BI231" s="303"/>
      <c r="BJ231" s="303"/>
      <c r="BK231" s="303"/>
      <c r="BL231" s="303"/>
      <c r="BM231" s="303"/>
      <c r="BN231" s="303"/>
      <c r="BO231" s="303"/>
      <c r="BP231" s="303"/>
      <c r="BQ231" s="303"/>
      <c r="BR231" s="303"/>
      <c r="BS231" s="303"/>
      <c r="BT231" s="303"/>
      <c r="BU231" s="303"/>
      <c r="BV231" s="303"/>
      <c r="BW231" s="303"/>
      <c r="BX231" s="303"/>
      <c r="BY231" s="303"/>
      <c r="BZ231" s="303"/>
      <c r="CA231" s="303"/>
      <c r="CB231" s="303"/>
      <c r="CC231" s="303"/>
      <c r="CD231" s="303"/>
      <c r="CE231" s="303"/>
      <c r="CF231" s="303"/>
      <c r="CG231" s="303"/>
      <c r="CH231" s="303"/>
      <c r="CI231" s="303"/>
      <c r="CJ231" s="303"/>
      <c r="CK231" s="303"/>
      <c r="CL231" s="303"/>
      <c r="CM231" s="303"/>
      <c r="CN231" s="303"/>
      <c r="CO231" s="303"/>
      <c r="CP231" s="303"/>
      <c r="CQ231" s="303"/>
      <c r="CR231" s="303"/>
      <c r="CS231" s="303"/>
      <c r="CT231" s="303"/>
      <c r="CU231" s="303"/>
      <c r="CV231" s="303"/>
      <c r="CW231" s="303"/>
    </row>
    <row r="232" spans="2:101" s="335" customFormat="1" x14ac:dyDescent="0.3">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c r="AB232" s="206"/>
      <c r="AC232" s="206"/>
      <c r="AD232" s="206"/>
      <c r="AE232" s="206"/>
      <c r="AF232" s="206"/>
      <c r="AG232" s="206"/>
      <c r="AH232" s="206"/>
      <c r="AI232" s="206"/>
      <c r="AJ232" s="206"/>
      <c r="AK232" s="206"/>
      <c r="AL232" s="206"/>
      <c r="AM232" s="206"/>
      <c r="AN232" s="206"/>
      <c r="AO232" s="206"/>
      <c r="AP232" s="206"/>
      <c r="AQ232" s="303"/>
      <c r="AR232" s="303"/>
      <c r="AS232" s="303"/>
      <c r="AT232" s="303"/>
      <c r="AU232" s="303"/>
      <c r="AV232" s="303"/>
      <c r="AW232" s="303"/>
      <c r="AX232" s="303"/>
      <c r="AY232" s="303"/>
      <c r="AZ232" s="303"/>
      <c r="BA232" s="303"/>
      <c r="BB232" s="303"/>
      <c r="BC232" s="303"/>
      <c r="BD232" s="303"/>
      <c r="BE232" s="303"/>
      <c r="BF232" s="303"/>
      <c r="BG232" s="303"/>
      <c r="BH232" s="303"/>
      <c r="BI232" s="303"/>
      <c r="BJ232" s="303"/>
      <c r="BK232" s="303"/>
      <c r="BL232" s="303"/>
      <c r="BM232" s="303"/>
      <c r="BN232" s="303"/>
      <c r="BO232" s="303"/>
      <c r="BP232" s="303"/>
      <c r="BQ232" s="303"/>
      <c r="BR232" s="303"/>
      <c r="BS232" s="303"/>
      <c r="BT232" s="303"/>
      <c r="BU232" s="303"/>
      <c r="BV232" s="303"/>
      <c r="BW232" s="303"/>
      <c r="BX232" s="303"/>
      <c r="BY232" s="303"/>
      <c r="BZ232" s="303"/>
      <c r="CA232" s="303"/>
      <c r="CB232" s="303"/>
      <c r="CC232" s="303"/>
      <c r="CD232" s="303"/>
      <c r="CE232" s="303"/>
      <c r="CF232" s="303"/>
      <c r="CG232" s="303"/>
      <c r="CH232" s="303"/>
      <c r="CI232" s="303"/>
      <c r="CJ232" s="303"/>
      <c r="CK232" s="303"/>
      <c r="CL232" s="303"/>
      <c r="CM232" s="303"/>
      <c r="CN232" s="303"/>
      <c r="CO232" s="303"/>
      <c r="CP232" s="303"/>
      <c r="CQ232" s="303"/>
      <c r="CR232" s="303"/>
      <c r="CS232" s="303"/>
      <c r="CT232" s="303"/>
      <c r="CU232" s="303"/>
      <c r="CV232" s="303"/>
      <c r="CW232" s="303"/>
    </row>
    <row r="233" spans="2:101" s="335" customFormat="1" x14ac:dyDescent="0.3">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6"/>
      <c r="AN233" s="206"/>
      <c r="AO233" s="206"/>
      <c r="AP233" s="206"/>
      <c r="AQ233" s="303"/>
      <c r="AR233" s="303"/>
      <c r="AS233" s="303"/>
      <c r="AT233" s="303"/>
      <c r="AU233" s="303"/>
      <c r="AV233" s="303"/>
      <c r="AW233" s="303"/>
      <c r="AX233" s="303"/>
      <c r="AY233" s="303"/>
      <c r="AZ233" s="303"/>
      <c r="BA233" s="303"/>
      <c r="BB233" s="303"/>
      <c r="BC233" s="303"/>
      <c r="BD233" s="303"/>
      <c r="BE233" s="303"/>
      <c r="BF233" s="303"/>
      <c r="BG233" s="303"/>
      <c r="BH233" s="303"/>
      <c r="BI233" s="303"/>
      <c r="BJ233" s="303"/>
      <c r="BK233" s="303"/>
      <c r="BL233" s="303"/>
      <c r="BM233" s="303"/>
      <c r="BN233" s="303"/>
      <c r="BO233" s="303"/>
      <c r="BP233" s="303"/>
      <c r="BQ233" s="303"/>
      <c r="BR233" s="303"/>
      <c r="BS233" s="303"/>
      <c r="BT233" s="303"/>
      <c r="BU233" s="303"/>
      <c r="BV233" s="303"/>
      <c r="BW233" s="303"/>
      <c r="BX233" s="303"/>
      <c r="BY233" s="303"/>
      <c r="BZ233" s="303"/>
      <c r="CA233" s="303"/>
      <c r="CB233" s="303"/>
      <c r="CC233" s="303"/>
      <c r="CD233" s="303"/>
      <c r="CE233" s="303"/>
      <c r="CF233" s="303"/>
      <c r="CG233" s="303"/>
      <c r="CH233" s="303"/>
      <c r="CI233" s="303"/>
      <c r="CJ233" s="303"/>
      <c r="CK233" s="303"/>
      <c r="CL233" s="303"/>
      <c r="CM233" s="303"/>
      <c r="CN233" s="303"/>
      <c r="CO233" s="303"/>
      <c r="CP233" s="303"/>
      <c r="CQ233" s="303"/>
      <c r="CR233" s="303"/>
      <c r="CS233" s="303"/>
      <c r="CT233" s="303"/>
      <c r="CU233" s="303"/>
      <c r="CV233" s="303"/>
      <c r="CW233" s="303"/>
    </row>
    <row r="234" spans="2:101" s="335" customFormat="1" x14ac:dyDescent="0.3">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c r="AB234" s="206"/>
      <c r="AC234" s="206"/>
      <c r="AD234" s="206"/>
      <c r="AE234" s="206"/>
      <c r="AF234" s="206"/>
      <c r="AG234" s="206"/>
      <c r="AH234" s="206"/>
      <c r="AI234" s="206"/>
      <c r="AJ234" s="206"/>
      <c r="AK234" s="206"/>
      <c r="AL234" s="206"/>
      <c r="AM234" s="206"/>
      <c r="AN234" s="206"/>
      <c r="AO234" s="206"/>
      <c r="AP234" s="206"/>
      <c r="AQ234" s="303"/>
      <c r="AR234" s="303"/>
      <c r="AS234" s="303"/>
      <c r="AT234" s="303"/>
      <c r="AU234" s="303"/>
      <c r="AV234" s="303"/>
      <c r="AW234" s="303"/>
      <c r="AX234" s="303"/>
      <c r="AY234" s="303"/>
      <c r="AZ234" s="303"/>
      <c r="BA234" s="303"/>
      <c r="BB234" s="303"/>
      <c r="BC234" s="303"/>
      <c r="BD234" s="303"/>
      <c r="BE234" s="303"/>
      <c r="BF234" s="303"/>
      <c r="BG234" s="303"/>
      <c r="BH234" s="303"/>
      <c r="BI234" s="303"/>
      <c r="BJ234" s="303"/>
      <c r="BK234" s="303"/>
      <c r="BL234" s="303"/>
      <c r="BM234" s="303"/>
      <c r="BN234" s="303"/>
      <c r="BO234" s="303"/>
      <c r="BP234" s="303"/>
      <c r="BQ234" s="303"/>
      <c r="BR234" s="303"/>
      <c r="BS234" s="303"/>
      <c r="BT234" s="303"/>
      <c r="BU234" s="303"/>
      <c r="BV234" s="303"/>
      <c r="BW234" s="303"/>
      <c r="BX234" s="303"/>
      <c r="BY234" s="303"/>
      <c r="BZ234" s="303"/>
      <c r="CA234" s="303"/>
      <c r="CB234" s="303"/>
      <c r="CC234" s="303"/>
      <c r="CD234" s="303"/>
      <c r="CE234" s="303"/>
      <c r="CF234" s="303"/>
      <c r="CG234" s="303"/>
      <c r="CH234" s="303"/>
      <c r="CI234" s="303"/>
      <c r="CJ234" s="303"/>
      <c r="CK234" s="303"/>
      <c r="CL234" s="303"/>
      <c r="CM234" s="303"/>
      <c r="CN234" s="303"/>
      <c r="CO234" s="303"/>
      <c r="CP234" s="303"/>
      <c r="CQ234" s="303"/>
      <c r="CR234" s="303"/>
      <c r="CS234" s="303"/>
      <c r="CT234" s="303"/>
      <c r="CU234" s="303"/>
      <c r="CV234" s="303"/>
      <c r="CW234" s="303"/>
    </row>
    <row r="235" spans="2:101" s="335" customFormat="1" x14ac:dyDescent="0.3">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c r="AI235" s="206"/>
      <c r="AJ235" s="206"/>
      <c r="AK235" s="206"/>
      <c r="AL235" s="206"/>
      <c r="AM235" s="206"/>
      <c r="AN235" s="206"/>
      <c r="AO235" s="206"/>
      <c r="AP235" s="206"/>
      <c r="AQ235" s="303"/>
      <c r="AR235" s="303"/>
      <c r="AS235" s="303"/>
      <c r="AT235" s="303"/>
      <c r="AU235" s="303"/>
      <c r="AV235" s="303"/>
      <c r="AW235" s="303"/>
      <c r="AX235" s="303"/>
      <c r="AY235" s="303"/>
      <c r="AZ235" s="303"/>
      <c r="BA235" s="303"/>
      <c r="BB235" s="303"/>
      <c r="BC235" s="303"/>
      <c r="BD235" s="303"/>
      <c r="BE235" s="303"/>
      <c r="BF235" s="303"/>
      <c r="BG235" s="303"/>
      <c r="BH235" s="303"/>
      <c r="BI235" s="303"/>
      <c r="BJ235" s="303"/>
      <c r="BK235" s="303"/>
      <c r="BL235" s="303"/>
      <c r="BM235" s="303"/>
      <c r="BN235" s="303"/>
      <c r="BO235" s="303"/>
      <c r="BP235" s="303"/>
      <c r="BQ235" s="303"/>
      <c r="BR235" s="303"/>
      <c r="BS235" s="303"/>
      <c r="BT235" s="303"/>
      <c r="BU235" s="303"/>
      <c r="BV235" s="303"/>
      <c r="BW235" s="303"/>
      <c r="BX235" s="303"/>
      <c r="BY235" s="303"/>
      <c r="BZ235" s="303"/>
      <c r="CA235" s="303"/>
      <c r="CB235" s="303"/>
      <c r="CC235" s="303"/>
      <c r="CD235" s="303"/>
      <c r="CE235" s="303"/>
      <c r="CF235" s="303"/>
      <c r="CG235" s="303"/>
      <c r="CH235" s="303"/>
      <c r="CI235" s="303"/>
      <c r="CJ235" s="303"/>
      <c r="CK235" s="303"/>
      <c r="CL235" s="303"/>
      <c r="CM235" s="303"/>
      <c r="CN235" s="303"/>
      <c r="CO235" s="303"/>
      <c r="CP235" s="303"/>
      <c r="CQ235" s="303"/>
      <c r="CR235" s="303"/>
      <c r="CS235" s="303"/>
      <c r="CT235" s="303"/>
      <c r="CU235" s="303"/>
      <c r="CV235" s="303"/>
      <c r="CW235" s="303"/>
    </row>
    <row r="236" spans="2:101" s="335" customFormat="1" x14ac:dyDescent="0.3">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c r="AB236" s="206"/>
      <c r="AC236" s="206"/>
      <c r="AD236" s="206"/>
      <c r="AE236" s="206"/>
      <c r="AF236" s="206"/>
      <c r="AG236" s="206"/>
      <c r="AH236" s="206"/>
      <c r="AI236" s="206"/>
      <c r="AJ236" s="206"/>
      <c r="AK236" s="206"/>
      <c r="AL236" s="206"/>
      <c r="AM236" s="206"/>
      <c r="AN236" s="206"/>
      <c r="AO236" s="206"/>
      <c r="AP236" s="206"/>
      <c r="AQ236" s="303"/>
      <c r="AR236" s="303"/>
      <c r="AS236" s="303"/>
      <c r="AT236" s="303"/>
      <c r="AU236" s="303"/>
      <c r="AV236" s="303"/>
      <c r="AW236" s="303"/>
      <c r="AX236" s="303"/>
      <c r="AY236" s="303"/>
      <c r="AZ236" s="303"/>
      <c r="BA236" s="303"/>
      <c r="BB236" s="303"/>
      <c r="BC236" s="303"/>
      <c r="BD236" s="303"/>
      <c r="BE236" s="303"/>
      <c r="BF236" s="303"/>
      <c r="BG236" s="303"/>
      <c r="BH236" s="303"/>
      <c r="BI236" s="303"/>
      <c r="BJ236" s="303"/>
      <c r="BK236" s="303"/>
      <c r="BL236" s="303"/>
      <c r="BM236" s="303"/>
      <c r="BN236" s="303"/>
      <c r="BO236" s="303"/>
      <c r="BP236" s="303"/>
      <c r="BQ236" s="303"/>
      <c r="BR236" s="303"/>
      <c r="BS236" s="303"/>
      <c r="BT236" s="303"/>
      <c r="BU236" s="303"/>
      <c r="BV236" s="303"/>
      <c r="BW236" s="303"/>
      <c r="BX236" s="303"/>
      <c r="BY236" s="303"/>
      <c r="BZ236" s="303"/>
      <c r="CA236" s="303"/>
      <c r="CB236" s="303"/>
      <c r="CC236" s="303"/>
      <c r="CD236" s="303"/>
      <c r="CE236" s="303"/>
      <c r="CF236" s="303"/>
      <c r="CG236" s="303"/>
      <c r="CH236" s="303"/>
      <c r="CI236" s="303"/>
      <c r="CJ236" s="303"/>
      <c r="CK236" s="303"/>
      <c r="CL236" s="303"/>
      <c r="CM236" s="303"/>
      <c r="CN236" s="303"/>
      <c r="CO236" s="303"/>
      <c r="CP236" s="303"/>
      <c r="CQ236" s="303"/>
      <c r="CR236" s="303"/>
      <c r="CS236" s="303"/>
      <c r="CT236" s="303"/>
      <c r="CU236" s="303"/>
      <c r="CV236" s="303"/>
      <c r="CW236" s="303"/>
    </row>
    <row r="237" spans="2:101" s="335" customFormat="1" x14ac:dyDescent="0.3">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303"/>
      <c r="AR237" s="303"/>
      <c r="AS237" s="303"/>
      <c r="AT237" s="303"/>
      <c r="AU237" s="303"/>
      <c r="AV237" s="303"/>
      <c r="AW237" s="303"/>
      <c r="AX237" s="303"/>
      <c r="AY237" s="303"/>
      <c r="AZ237" s="303"/>
      <c r="BA237" s="303"/>
      <c r="BB237" s="303"/>
      <c r="BC237" s="303"/>
      <c r="BD237" s="303"/>
      <c r="BE237" s="303"/>
      <c r="BF237" s="303"/>
      <c r="BG237" s="303"/>
      <c r="BH237" s="303"/>
      <c r="BI237" s="303"/>
      <c r="BJ237" s="303"/>
      <c r="BK237" s="303"/>
      <c r="BL237" s="303"/>
      <c r="BM237" s="303"/>
      <c r="BN237" s="303"/>
      <c r="BO237" s="303"/>
      <c r="BP237" s="303"/>
      <c r="BQ237" s="303"/>
      <c r="BR237" s="303"/>
      <c r="BS237" s="303"/>
      <c r="BT237" s="303"/>
      <c r="BU237" s="303"/>
      <c r="BV237" s="303"/>
      <c r="BW237" s="303"/>
      <c r="BX237" s="303"/>
      <c r="BY237" s="303"/>
      <c r="BZ237" s="303"/>
      <c r="CA237" s="303"/>
      <c r="CB237" s="303"/>
      <c r="CC237" s="303"/>
      <c r="CD237" s="303"/>
      <c r="CE237" s="303"/>
      <c r="CF237" s="303"/>
      <c r="CG237" s="303"/>
      <c r="CH237" s="303"/>
      <c r="CI237" s="303"/>
      <c r="CJ237" s="303"/>
      <c r="CK237" s="303"/>
      <c r="CL237" s="303"/>
      <c r="CM237" s="303"/>
      <c r="CN237" s="303"/>
      <c r="CO237" s="303"/>
      <c r="CP237" s="303"/>
      <c r="CQ237" s="303"/>
      <c r="CR237" s="303"/>
      <c r="CS237" s="303"/>
      <c r="CT237" s="303"/>
      <c r="CU237" s="303"/>
      <c r="CV237" s="303"/>
      <c r="CW237" s="303"/>
    </row>
    <row r="238" spans="2:101" s="335" customFormat="1" x14ac:dyDescent="0.3">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303"/>
      <c r="AR238" s="303"/>
      <c r="AS238" s="303"/>
      <c r="AT238" s="303"/>
      <c r="AU238" s="303"/>
      <c r="AV238" s="303"/>
      <c r="AW238" s="303"/>
      <c r="AX238" s="303"/>
      <c r="AY238" s="303"/>
      <c r="AZ238" s="303"/>
      <c r="BA238" s="303"/>
      <c r="BB238" s="303"/>
      <c r="BC238" s="303"/>
      <c r="BD238" s="303"/>
      <c r="BE238" s="303"/>
      <c r="BF238" s="303"/>
      <c r="BG238" s="303"/>
      <c r="BH238" s="303"/>
      <c r="BI238" s="303"/>
      <c r="BJ238" s="303"/>
      <c r="BK238" s="303"/>
      <c r="BL238" s="303"/>
      <c r="BM238" s="303"/>
      <c r="BN238" s="303"/>
      <c r="BO238" s="303"/>
      <c r="BP238" s="303"/>
      <c r="BQ238" s="303"/>
      <c r="BR238" s="303"/>
      <c r="BS238" s="303"/>
      <c r="BT238" s="303"/>
      <c r="BU238" s="303"/>
      <c r="BV238" s="303"/>
      <c r="BW238" s="303"/>
      <c r="BX238" s="303"/>
      <c r="BY238" s="303"/>
      <c r="BZ238" s="303"/>
      <c r="CA238" s="303"/>
      <c r="CB238" s="303"/>
      <c r="CC238" s="303"/>
      <c r="CD238" s="303"/>
      <c r="CE238" s="303"/>
      <c r="CF238" s="303"/>
      <c r="CG238" s="303"/>
      <c r="CH238" s="303"/>
      <c r="CI238" s="303"/>
      <c r="CJ238" s="303"/>
      <c r="CK238" s="303"/>
      <c r="CL238" s="303"/>
      <c r="CM238" s="303"/>
      <c r="CN238" s="303"/>
      <c r="CO238" s="303"/>
      <c r="CP238" s="303"/>
      <c r="CQ238" s="303"/>
      <c r="CR238" s="303"/>
      <c r="CS238" s="303"/>
      <c r="CT238" s="303"/>
      <c r="CU238" s="303"/>
      <c r="CV238" s="303"/>
      <c r="CW238" s="303"/>
    </row>
    <row r="239" spans="2:101" s="335" customFormat="1" x14ac:dyDescent="0.3">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303"/>
      <c r="AR239" s="303"/>
      <c r="AS239" s="303"/>
      <c r="AT239" s="303"/>
      <c r="AU239" s="303"/>
      <c r="AV239" s="303"/>
      <c r="AW239" s="303"/>
      <c r="AX239" s="303"/>
      <c r="AY239" s="303"/>
      <c r="AZ239" s="303"/>
      <c r="BA239" s="303"/>
      <c r="BB239" s="303"/>
      <c r="BC239" s="303"/>
      <c r="BD239" s="303"/>
      <c r="BE239" s="303"/>
      <c r="BF239" s="303"/>
      <c r="BG239" s="303"/>
      <c r="BH239" s="303"/>
      <c r="BI239" s="303"/>
      <c r="BJ239" s="303"/>
      <c r="BK239" s="303"/>
      <c r="BL239" s="303"/>
      <c r="BM239" s="303"/>
      <c r="BN239" s="303"/>
      <c r="BO239" s="303"/>
      <c r="BP239" s="303"/>
      <c r="BQ239" s="303"/>
      <c r="BR239" s="303"/>
      <c r="BS239" s="303"/>
      <c r="BT239" s="303"/>
      <c r="BU239" s="303"/>
      <c r="BV239" s="303"/>
      <c r="BW239" s="303"/>
      <c r="BX239" s="303"/>
      <c r="BY239" s="303"/>
      <c r="BZ239" s="303"/>
      <c r="CA239" s="303"/>
      <c r="CB239" s="303"/>
      <c r="CC239" s="303"/>
      <c r="CD239" s="303"/>
      <c r="CE239" s="303"/>
      <c r="CF239" s="303"/>
      <c r="CG239" s="303"/>
      <c r="CH239" s="303"/>
      <c r="CI239" s="303"/>
      <c r="CJ239" s="303"/>
      <c r="CK239" s="303"/>
      <c r="CL239" s="303"/>
      <c r="CM239" s="303"/>
      <c r="CN239" s="303"/>
      <c r="CO239" s="303"/>
      <c r="CP239" s="303"/>
      <c r="CQ239" s="303"/>
      <c r="CR239" s="303"/>
      <c r="CS239" s="303"/>
      <c r="CT239" s="303"/>
      <c r="CU239" s="303"/>
      <c r="CV239" s="303"/>
      <c r="CW239" s="303"/>
    </row>
    <row r="240" spans="2:101" s="335" customFormat="1" x14ac:dyDescent="0.3">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206"/>
      <c r="AL240" s="206"/>
      <c r="AM240" s="206"/>
      <c r="AN240" s="206"/>
      <c r="AO240" s="206"/>
      <c r="AP240" s="206"/>
      <c r="AQ240" s="303"/>
      <c r="AR240" s="303"/>
      <c r="AS240" s="303"/>
      <c r="AT240" s="303"/>
      <c r="AU240" s="303"/>
      <c r="AV240" s="303"/>
      <c r="AW240" s="303"/>
      <c r="AX240" s="303"/>
      <c r="AY240" s="303"/>
      <c r="AZ240" s="303"/>
      <c r="BA240" s="303"/>
      <c r="BB240" s="303"/>
      <c r="BC240" s="303"/>
      <c r="BD240" s="303"/>
      <c r="BE240" s="303"/>
      <c r="BF240" s="303"/>
      <c r="BG240" s="303"/>
      <c r="BH240" s="303"/>
      <c r="BI240" s="303"/>
      <c r="BJ240" s="303"/>
      <c r="BK240" s="303"/>
      <c r="BL240" s="303"/>
      <c r="BM240" s="303"/>
      <c r="BN240" s="303"/>
      <c r="BO240" s="303"/>
      <c r="BP240" s="303"/>
      <c r="BQ240" s="303"/>
      <c r="BR240" s="303"/>
      <c r="BS240" s="303"/>
      <c r="BT240" s="303"/>
      <c r="BU240" s="303"/>
      <c r="BV240" s="303"/>
      <c r="BW240" s="303"/>
      <c r="BX240" s="303"/>
      <c r="BY240" s="303"/>
      <c r="BZ240" s="303"/>
      <c r="CA240" s="303"/>
      <c r="CB240" s="303"/>
      <c r="CC240" s="303"/>
      <c r="CD240" s="303"/>
      <c r="CE240" s="303"/>
      <c r="CF240" s="303"/>
      <c r="CG240" s="303"/>
      <c r="CH240" s="303"/>
      <c r="CI240" s="303"/>
      <c r="CJ240" s="303"/>
      <c r="CK240" s="303"/>
      <c r="CL240" s="303"/>
      <c r="CM240" s="303"/>
      <c r="CN240" s="303"/>
      <c r="CO240" s="303"/>
      <c r="CP240" s="303"/>
      <c r="CQ240" s="303"/>
      <c r="CR240" s="303"/>
      <c r="CS240" s="303"/>
      <c r="CT240" s="303"/>
      <c r="CU240" s="303"/>
      <c r="CV240" s="303"/>
      <c r="CW240" s="303"/>
    </row>
    <row r="241" spans="2:101" s="335" customFormat="1" x14ac:dyDescent="0.3">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303"/>
      <c r="AR241" s="303"/>
      <c r="AS241" s="303"/>
      <c r="AT241" s="303"/>
      <c r="AU241" s="303"/>
      <c r="AV241" s="303"/>
      <c r="AW241" s="303"/>
      <c r="AX241" s="303"/>
      <c r="AY241" s="303"/>
      <c r="AZ241" s="303"/>
      <c r="BA241" s="303"/>
      <c r="BB241" s="303"/>
      <c r="BC241" s="303"/>
      <c r="BD241" s="303"/>
      <c r="BE241" s="303"/>
      <c r="BF241" s="303"/>
      <c r="BG241" s="303"/>
      <c r="BH241" s="303"/>
      <c r="BI241" s="303"/>
      <c r="BJ241" s="303"/>
      <c r="BK241" s="303"/>
      <c r="BL241" s="303"/>
      <c r="BM241" s="303"/>
      <c r="BN241" s="303"/>
      <c r="BO241" s="303"/>
      <c r="BP241" s="303"/>
      <c r="BQ241" s="303"/>
      <c r="BR241" s="303"/>
      <c r="BS241" s="303"/>
      <c r="BT241" s="303"/>
      <c r="BU241" s="303"/>
      <c r="BV241" s="303"/>
      <c r="BW241" s="303"/>
      <c r="BX241" s="303"/>
      <c r="BY241" s="303"/>
      <c r="BZ241" s="303"/>
      <c r="CA241" s="303"/>
      <c r="CB241" s="303"/>
      <c r="CC241" s="303"/>
      <c r="CD241" s="303"/>
      <c r="CE241" s="303"/>
      <c r="CF241" s="303"/>
      <c r="CG241" s="303"/>
      <c r="CH241" s="303"/>
      <c r="CI241" s="303"/>
      <c r="CJ241" s="303"/>
      <c r="CK241" s="303"/>
      <c r="CL241" s="303"/>
      <c r="CM241" s="303"/>
      <c r="CN241" s="303"/>
      <c r="CO241" s="303"/>
      <c r="CP241" s="303"/>
      <c r="CQ241" s="303"/>
      <c r="CR241" s="303"/>
      <c r="CS241" s="303"/>
      <c r="CT241" s="303"/>
      <c r="CU241" s="303"/>
      <c r="CV241" s="303"/>
      <c r="CW241" s="303"/>
    </row>
  </sheetData>
  <sheetProtection sheet="1" objects="1" scenarios="1"/>
  <mergeCells count="36">
    <mergeCell ref="AH5:AO5"/>
    <mergeCell ref="H23:L23"/>
    <mergeCell ref="AH6:AO6"/>
    <mergeCell ref="C8:AO16"/>
    <mergeCell ref="H20:L20"/>
    <mergeCell ref="H21:L21"/>
    <mergeCell ref="H22:L22"/>
    <mergeCell ref="R60:U60"/>
    <mergeCell ref="R61:U61"/>
    <mergeCell ref="R62:AN63"/>
    <mergeCell ref="R49:U49"/>
    <mergeCell ref="R50:U50"/>
    <mergeCell ref="R52:AN53"/>
    <mergeCell ref="C55:AO56"/>
    <mergeCell ref="R57:X57"/>
    <mergeCell ref="R58:X58"/>
    <mergeCell ref="R59:U59"/>
    <mergeCell ref="C29:AO30"/>
    <mergeCell ref="C37:AO38"/>
    <mergeCell ref="C45:AO46"/>
    <mergeCell ref="R51:U51"/>
    <mergeCell ref="R39:U39"/>
    <mergeCell ref="R40:U40"/>
    <mergeCell ref="R41:U41"/>
    <mergeCell ref="R42:AN43"/>
    <mergeCell ref="R34:AN35"/>
    <mergeCell ref="R48:X48"/>
    <mergeCell ref="R47:X47"/>
    <mergeCell ref="R31:U31"/>
    <mergeCell ref="R32:U32"/>
    <mergeCell ref="R33:U33"/>
    <mergeCell ref="C72:AO73"/>
    <mergeCell ref="R74:AN76"/>
    <mergeCell ref="R77:AN77"/>
    <mergeCell ref="C65:AO66"/>
    <mergeCell ref="R67:AN70"/>
  </mergeCells>
  <pageMargins left="0.70866141732283472" right="0.70866141732283472" top="0.78740157480314965" bottom="0.78740157480314965" header="0.31496062992125984" footer="0.31496062992125984"/>
  <pageSetup paperSize="9" scale="1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pageSetUpPr fitToPage="1"/>
  </sheetPr>
  <dimension ref="A1:CF228"/>
  <sheetViews>
    <sheetView showGridLines="0" showRowColHeaders="0" workbookViewId="0">
      <pane ySplit="3" topLeftCell="A4" activePane="bottomLeft" state="frozen"/>
      <selection pane="bottomLeft" activeCell="A4" sqref="A4"/>
    </sheetView>
  </sheetViews>
  <sheetFormatPr baseColWidth="10" defaultColWidth="11" defaultRowHeight="14.4" x14ac:dyDescent="0.3"/>
  <cols>
    <col min="1" max="1" width="3.09765625" style="235" customWidth="1"/>
    <col min="2" max="3" width="2.09765625" style="235" customWidth="1"/>
    <col min="4" max="4" width="11" style="235"/>
    <col min="5" max="5" width="9.59765625" style="235" bestFit="1" customWidth="1"/>
    <col min="6" max="10" width="5" style="235" bestFit="1" customWidth="1"/>
    <col min="11" max="11" width="4.796875" style="235" bestFit="1" customWidth="1"/>
    <col min="12" max="12" width="4.296875" style="235" bestFit="1" customWidth="1"/>
    <col min="13" max="17" width="5" style="235" bestFit="1" customWidth="1"/>
    <col min="18" max="19" width="4.296875" style="235" bestFit="1" customWidth="1"/>
    <col min="20" max="20" width="5" style="235" bestFit="1" customWidth="1"/>
    <col min="21" max="21" width="8.59765625" style="235" bestFit="1" customWidth="1"/>
    <col min="22" max="24" width="5" style="235" bestFit="1" customWidth="1"/>
    <col min="25" max="26" width="4.296875" style="235" bestFit="1" customWidth="1"/>
    <col min="27" max="27" width="2.09765625" style="235" customWidth="1"/>
    <col min="28" max="28" width="2.296875" style="235" customWidth="1"/>
    <col min="29" max="81" width="11" style="235"/>
    <col min="82" max="16384" width="11" style="335"/>
  </cols>
  <sheetData>
    <row r="1" spans="2:28" s="335" customFormat="1" ht="12.75" customHeight="1" x14ac:dyDescent="0.3"/>
    <row r="2" spans="2:28" s="335" customFormat="1" ht="12.75" customHeight="1" x14ac:dyDescent="0.3"/>
    <row r="3" spans="2:28" s="335" customFormat="1" ht="21.75" customHeight="1" x14ac:dyDescent="0.3"/>
    <row r="4" spans="2:28" s="335" customFormat="1" ht="20.25" customHeight="1" x14ac:dyDescent="0.3">
      <c r="B4" s="237"/>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9"/>
    </row>
    <row r="5" spans="2:28" s="335" customFormat="1" ht="20.25" customHeight="1" x14ac:dyDescent="0.35">
      <c r="B5" s="240"/>
      <c r="C5" s="242"/>
      <c r="D5" s="241" t="str">
        <f>+Startseite!AC26</f>
        <v>Militär, Zivil- und Zivilschutzdienst</v>
      </c>
      <c r="E5" s="242"/>
      <c r="F5" s="242"/>
      <c r="G5" s="242"/>
      <c r="H5" s="242"/>
      <c r="I5" s="242"/>
      <c r="J5" s="242"/>
      <c r="K5" s="242"/>
      <c r="L5" s="242"/>
      <c r="M5" s="242"/>
      <c r="N5" s="242"/>
      <c r="O5" s="242"/>
      <c r="P5" s="242"/>
      <c r="Q5" s="242"/>
      <c r="R5" s="243" t="s">
        <v>251</v>
      </c>
      <c r="S5" s="242"/>
      <c r="T5" s="242"/>
      <c r="U5" s="495" t="str">
        <f>VLOOKUP(D5,Grundlagen!B:E,3,FALSE)</f>
        <v>186–189</v>
      </c>
      <c r="V5" s="495"/>
      <c r="W5" s="495"/>
      <c r="X5" s="495"/>
      <c r="Y5" s="495"/>
      <c r="Z5" s="495"/>
      <c r="AA5" s="495"/>
      <c r="AB5" s="345"/>
    </row>
    <row r="6" spans="2:28" s="235" customFormat="1" ht="20.25" customHeight="1" x14ac:dyDescent="0.25">
      <c r="B6" s="240"/>
      <c r="C6" s="242"/>
      <c r="D6" s="242"/>
      <c r="E6" s="242"/>
      <c r="F6" s="242"/>
      <c r="G6" s="242"/>
      <c r="H6" s="242"/>
      <c r="I6" s="242"/>
      <c r="J6" s="242"/>
      <c r="K6" s="242"/>
      <c r="L6" s="242"/>
      <c r="M6" s="242"/>
      <c r="N6" s="242"/>
      <c r="O6" s="242"/>
      <c r="P6" s="242"/>
      <c r="Q6" s="242"/>
      <c r="R6" s="243" t="s">
        <v>121</v>
      </c>
      <c r="S6" s="245"/>
      <c r="T6" s="245"/>
      <c r="U6" s="495" t="str">
        <f>VLOOKUP(D5,Grundlagen!B:E,4,FALSE)</f>
        <v>Linear</v>
      </c>
      <c r="V6" s="495"/>
      <c r="W6" s="495"/>
      <c r="X6" s="495"/>
      <c r="Y6" s="495"/>
      <c r="Z6" s="495"/>
      <c r="AA6" s="495"/>
      <c r="AB6" s="345"/>
    </row>
    <row r="7" spans="2:28" s="335" customFormat="1" ht="20.25" customHeight="1" x14ac:dyDescent="0.3">
      <c r="B7" s="240"/>
      <c r="C7" s="527" t="s">
        <v>22</v>
      </c>
      <c r="D7" s="527"/>
      <c r="E7" s="527"/>
      <c r="F7" s="527"/>
      <c r="G7" s="527"/>
      <c r="H7" s="527"/>
      <c r="I7" s="527"/>
      <c r="J7" s="527"/>
      <c r="K7" s="527"/>
      <c r="L7" s="527"/>
      <c r="M7" s="527"/>
      <c r="N7" s="527"/>
      <c r="O7" s="527"/>
      <c r="P7" s="527"/>
      <c r="Q7" s="527"/>
      <c r="R7" s="527"/>
      <c r="S7" s="527"/>
      <c r="T7" s="527"/>
      <c r="U7" s="527"/>
      <c r="V7" s="527"/>
      <c r="W7" s="527"/>
      <c r="X7" s="527"/>
      <c r="Y7" s="527"/>
      <c r="Z7" s="527"/>
      <c r="AA7" s="527"/>
      <c r="AB7" s="244"/>
    </row>
    <row r="8" spans="2:28" s="335" customFormat="1" ht="20.25" customHeight="1" x14ac:dyDescent="0.3">
      <c r="B8" s="240"/>
      <c r="C8" s="512" t="str">
        <f>VLOOKUP(D5,Grundlagen!B4:E31,2,FALSE)</f>
        <v xml:space="preserve">- Obligatorischer schweizerischer Militär-, Zivil- und Zivilschutzdienst. Erwerbsausfallentschädigungen gehen vollumfänglich an den Arbeitgeber.
- An Wochenenden erfolgt keine Zeitgutschrift.
</v>
      </c>
      <c r="D8" s="512"/>
      <c r="E8" s="512"/>
      <c r="F8" s="512"/>
      <c r="G8" s="512"/>
      <c r="H8" s="512"/>
      <c r="I8" s="512"/>
      <c r="J8" s="512"/>
      <c r="K8" s="512"/>
      <c r="L8" s="512"/>
      <c r="M8" s="512"/>
      <c r="N8" s="512"/>
      <c r="O8" s="512"/>
      <c r="P8" s="512"/>
      <c r="Q8" s="512"/>
      <c r="R8" s="512"/>
      <c r="S8" s="512"/>
      <c r="T8" s="512"/>
      <c r="U8" s="512"/>
      <c r="V8" s="512"/>
      <c r="W8" s="512"/>
      <c r="X8" s="512"/>
      <c r="Y8" s="512"/>
      <c r="Z8" s="512"/>
      <c r="AA8" s="202"/>
      <c r="AB8" s="278"/>
    </row>
    <row r="9" spans="2:28" s="335" customFormat="1" ht="20.25" customHeight="1" x14ac:dyDescent="0.3">
      <c r="B9" s="240"/>
      <c r="C9" s="512"/>
      <c r="D9" s="512"/>
      <c r="E9" s="512"/>
      <c r="F9" s="512"/>
      <c r="G9" s="512"/>
      <c r="H9" s="512"/>
      <c r="I9" s="512"/>
      <c r="J9" s="512"/>
      <c r="K9" s="512"/>
      <c r="L9" s="512"/>
      <c r="M9" s="512"/>
      <c r="N9" s="512"/>
      <c r="O9" s="512"/>
      <c r="P9" s="512"/>
      <c r="Q9" s="512"/>
      <c r="R9" s="512"/>
      <c r="S9" s="512"/>
      <c r="T9" s="512"/>
      <c r="U9" s="512"/>
      <c r="V9" s="512"/>
      <c r="W9" s="512"/>
      <c r="X9" s="512"/>
      <c r="Y9" s="512"/>
      <c r="Z9" s="512"/>
      <c r="AA9" s="202"/>
      <c r="AB9" s="278"/>
    </row>
    <row r="10" spans="2:28" s="335" customFormat="1" ht="20.25" customHeight="1" x14ac:dyDescent="0.3">
      <c r="B10" s="240"/>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202"/>
      <c r="AB10" s="278"/>
    </row>
    <row r="11" spans="2:28" s="335" customFormat="1" ht="20.25" customHeight="1" x14ac:dyDescent="0.3">
      <c r="B11" s="240"/>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202"/>
      <c r="AB11" s="278"/>
    </row>
    <row r="12" spans="2:28" s="335" customFormat="1" ht="20.25" customHeight="1" x14ac:dyDescent="0.3">
      <c r="B12" s="240"/>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c r="AA12" s="202"/>
      <c r="AB12" s="278"/>
    </row>
    <row r="13" spans="2:28" s="335" customFormat="1" ht="20.25" customHeight="1" x14ac:dyDescent="0.3">
      <c r="B13" s="240"/>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202"/>
      <c r="AB13" s="278"/>
    </row>
    <row r="14" spans="2:28" s="335" customFormat="1" ht="20.25" customHeight="1" x14ac:dyDescent="0.3">
      <c r="B14" s="240"/>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202"/>
      <c r="AB14" s="278"/>
    </row>
    <row r="15" spans="2:28" s="335" customFormat="1" ht="20.25" customHeight="1" x14ac:dyDescent="0.3">
      <c r="B15" s="240"/>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202"/>
      <c r="AB15" s="278"/>
    </row>
    <row r="16" spans="2:28" s="335" customFormat="1" ht="20.25" customHeight="1" x14ac:dyDescent="0.3">
      <c r="B16" s="240"/>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202"/>
      <c r="AB16" s="278"/>
    </row>
    <row r="17" spans="2:39" s="335" customFormat="1" ht="20.25" customHeight="1" x14ac:dyDescent="0.3">
      <c r="B17" s="240"/>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4"/>
    </row>
    <row r="18" spans="2:39" s="335" customFormat="1" ht="20.25" customHeight="1" x14ac:dyDescent="0.3">
      <c r="B18" s="240"/>
      <c r="C18" s="346" t="s">
        <v>31</v>
      </c>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44"/>
      <c r="AD18" s="215" t="s">
        <v>406</v>
      </c>
    </row>
    <row r="19" spans="2:39" s="335" customFormat="1" ht="20.25" customHeight="1" x14ac:dyDescent="0.3">
      <c r="B19" s="347"/>
      <c r="C19" s="251"/>
      <c r="D19" s="251"/>
      <c r="E19" s="206"/>
      <c r="F19" s="206"/>
      <c r="G19" s="206" t="s">
        <v>36</v>
      </c>
      <c r="H19" s="206"/>
      <c r="I19" s="206"/>
      <c r="J19" s="206"/>
      <c r="K19" s="206" t="s">
        <v>37</v>
      </c>
      <c r="L19" s="303"/>
      <c r="M19" s="206"/>
      <c r="N19" s="206"/>
      <c r="O19" s="206"/>
      <c r="P19" s="206"/>
      <c r="Q19" s="206"/>
      <c r="R19" s="303"/>
      <c r="S19" s="208"/>
      <c r="T19" s="208"/>
      <c r="U19" s="208"/>
      <c r="V19" s="208"/>
      <c r="W19" s="206"/>
      <c r="X19" s="206"/>
      <c r="Y19" s="206"/>
      <c r="Z19" s="208"/>
      <c r="AA19" s="208"/>
      <c r="AB19" s="348"/>
      <c r="AC19" s="253"/>
      <c r="AD19" s="235" t="s">
        <v>437</v>
      </c>
      <c r="AE19" s="253"/>
      <c r="AF19" s="253"/>
      <c r="AG19" s="253"/>
      <c r="AH19" s="253"/>
      <c r="AI19" s="253"/>
      <c r="AJ19" s="253"/>
      <c r="AK19" s="253"/>
      <c r="AL19" s="253"/>
      <c r="AM19" s="253"/>
    </row>
    <row r="20" spans="2:39" s="335" customFormat="1" ht="20.25" customHeight="1" x14ac:dyDescent="0.3">
      <c r="B20" s="347"/>
      <c r="C20" s="251" t="s">
        <v>32</v>
      </c>
      <c r="D20" s="252"/>
      <c r="E20" s="206"/>
      <c r="F20" s="494">
        <v>1</v>
      </c>
      <c r="G20" s="494"/>
      <c r="H20" s="494"/>
      <c r="I20" s="494"/>
      <c r="J20" s="494"/>
      <c r="K20" s="206" t="s">
        <v>134</v>
      </c>
      <c r="L20" s="303"/>
      <c r="M20" s="206"/>
      <c r="N20" s="206"/>
      <c r="O20" s="206"/>
      <c r="P20" s="206"/>
      <c r="Q20" s="206"/>
      <c r="R20" s="303"/>
      <c r="S20" s="208"/>
      <c r="T20" s="208"/>
      <c r="U20" s="208"/>
      <c r="V20" s="208"/>
      <c r="W20" s="206"/>
      <c r="X20" s="206"/>
      <c r="Y20" s="206"/>
      <c r="Z20" s="208"/>
      <c r="AA20" s="208"/>
      <c r="AB20" s="348"/>
      <c r="AC20" s="253"/>
      <c r="AD20" s="235"/>
      <c r="AE20" s="253"/>
      <c r="AF20" s="253"/>
      <c r="AG20" s="253"/>
      <c r="AH20" s="253"/>
      <c r="AI20" s="253"/>
      <c r="AJ20" s="253"/>
      <c r="AK20" s="253"/>
      <c r="AL20" s="253"/>
      <c r="AM20" s="253"/>
    </row>
    <row r="21" spans="2:39" s="335" customFormat="1" ht="20.25" customHeight="1" x14ac:dyDescent="0.3">
      <c r="B21" s="347"/>
      <c r="C21" s="251" t="s">
        <v>33</v>
      </c>
      <c r="D21" s="251"/>
      <c r="E21" s="206"/>
      <c r="F21" s="494">
        <v>0.8</v>
      </c>
      <c r="G21" s="494"/>
      <c r="H21" s="494"/>
      <c r="I21" s="494"/>
      <c r="J21" s="494"/>
      <c r="K21" s="206" t="s">
        <v>135</v>
      </c>
      <c r="L21" s="303"/>
      <c r="M21" s="206"/>
      <c r="N21" s="206"/>
      <c r="O21" s="206"/>
      <c r="P21" s="206"/>
      <c r="Q21" s="206"/>
      <c r="R21" s="303"/>
      <c r="S21" s="208"/>
      <c r="T21" s="208"/>
      <c r="U21" s="208"/>
      <c r="V21" s="208"/>
      <c r="W21" s="206"/>
      <c r="X21" s="206"/>
      <c r="Y21" s="206"/>
      <c r="Z21" s="208"/>
      <c r="AA21" s="208"/>
      <c r="AB21" s="348"/>
      <c r="AC21" s="253"/>
      <c r="AD21" s="235"/>
      <c r="AE21" s="253"/>
      <c r="AF21" s="253"/>
      <c r="AG21" s="253"/>
      <c r="AH21" s="253"/>
      <c r="AI21" s="253"/>
      <c r="AJ21" s="253"/>
      <c r="AK21" s="253"/>
      <c r="AL21" s="253"/>
      <c r="AM21" s="253"/>
    </row>
    <row r="22" spans="2:39" s="335" customFormat="1" ht="20.25" customHeight="1" x14ac:dyDescent="0.3">
      <c r="B22" s="347"/>
      <c r="C22" s="251" t="s">
        <v>34</v>
      </c>
      <c r="D22" s="251"/>
      <c r="E22" s="206"/>
      <c r="F22" s="494">
        <v>0.7</v>
      </c>
      <c r="G22" s="494"/>
      <c r="H22" s="494"/>
      <c r="I22" s="494"/>
      <c r="J22" s="494"/>
      <c r="K22" s="206" t="s">
        <v>136</v>
      </c>
      <c r="L22" s="303"/>
      <c r="M22" s="206"/>
      <c r="N22" s="206"/>
      <c r="O22" s="206"/>
      <c r="P22" s="206"/>
      <c r="Q22" s="206"/>
      <c r="R22" s="303"/>
      <c r="S22" s="208"/>
      <c r="T22" s="208"/>
      <c r="U22" s="208"/>
      <c r="V22" s="208"/>
      <c r="W22" s="206"/>
      <c r="X22" s="206"/>
      <c r="Y22" s="206"/>
      <c r="Z22" s="208"/>
      <c r="AA22" s="208"/>
      <c r="AB22" s="348"/>
      <c r="AC22" s="253"/>
      <c r="AD22" s="235"/>
      <c r="AE22" s="253"/>
      <c r="AF22" s="253"/>
      <c r="AG22" s="253"/>
      <c r="AH22" s="253"/>
      <c r="AI22" s="253"/>
      <c r="AJ22" s="253"/>
      <c r="AK22" s="253"/>
      <c r="AL22" s="253"/>
      <c r="AM22" s="253"/>
    </row>
    <row r="23" spans="2:39" s="335" customFormat="1" ht="20.25" customHeight="1" x14ac:dyDescent="0.3">
      <c r="B23" s="347"/>
      <c r="C23" s="251" t="s">
        <v>35</v>
      </c>
      <c r="D23" s="252"/>
      <c r="E23" s="206"/>
      <c r="F23" s="494">
        <v>0.6</v>
      </c>
      <c r="G23" s="494"/>
      <c r="H23" s="494"/>
      <c r="I23" s="494"/>
      <c r="J23" s="494"/>
      <c r="K23" s="206" t="s">
        <v>137</v>
      </c>
      <c r="L23" s="303"/>
      <c r="M23" s="206"/>
      <c r="N23" s="206"/>
      <c r="O23" s="206"/>
      <c r="P23" s="206"/>
      <c r="Q23" s="206"/>
      <c r="R23" s="303"/>
      <c r="S23" s="208"/>
      <c r="T23" s="208"/>
      <c r="U23" s="208"/>
      <c r="V23" s="208"/>
      <c r="W23" s="206"/>
      <c r="X23" s="206"/>
      <c r="Y23" s="206"/>
      <c r="Z23" s="211"/>
      <c r="AA23" s="211"/>
      <c r="AB23" s="348"/>
      <c r="AC23" s="349"/>
      <c r="AD23" s="235"/>
      <c r="AE23" s="349"/>
      <c r="AF23" s="349"/>
      <c r="AG23" s="349"/>
      <c r="AH23" s="349"/>
      <c r="AI23" s="349"/>
      <c r="AJ23" s="349"/>
      <c r="AK23" s="349"/>
      <c r="AL23" s="349"/>
      <c r="AM23" s="349"/>
    </row>
    <row r="24" spans="2:39" s="335" customFormat="1" ht="20.25" customHeight="1" x14ac:dyDescent="0.3">
      <c r="B24" s="347"/>
      <c r="C24" s="251" t="s">
        <v>312</v>
      </c>
      <c r="D24" s="252"/>
      <c r="E24" s="206"/>
      <c r="F24" s="494">
        <v>1</v>
      </c>
      <c r="G24" s="494"/>
      <c r="H24" s="494"/>
      <c r="I24" s="494"/>
      <c r="J24" s="494"/>
      <c r="K24" s="206" t="s">
        <v>313</v>
      </c>
      <c r="L24" s="303"/>
      <c r="M24" s="206"/>
      <c r="N24" s="206"/>
      <c r="O24" s="206"/>
      <c r="P24" s="206"/>
      <c r="Q24" s="206"/>
      <c r="R24" s="303"/>
      <c r="S24" s="208"/>
      <c r="T24" s="208"/>
      <c r="U24" s="208"/>
      <c r="V24" s="208"/>
      <c r="W24" s="206"/>
      <c r="X24" s="206"/>
      <c r="Y24" s="206"/>
      <c r="Z24" s="211"/>
      <c r="AA24" s="211"/>
      <c r="AB24" s="348"/>
      <c r="AC24" s="350"/>
      <c r="AD24" s="235"/>
      <c r="AE24" s="351"/>
      <c r="AF24" s="351"/>
      <c r="AG24" s="351"/>
      <c r="AH24" s="351"/>
      <c r="AI24" s="351"/>
      <c r="AJ24" s="351"/>
      <c r="AK24" s="351"/>
      <c r="AL24" s="351"/>
      <c r="AM24" s="351"/>
    </row>
    <row r="25" spans="2:39" s="335" customFormat="1" ht="20.25" customHeight="1" x14ac:dyDescent="0.3">
      <c r="B25" s="347"/>
      <c r="C25" s="251" t="s">
        <v>314</v>
      </c>
      <c r="D25" s="252"/>
      <c r="E25" s="206"/>
      <c r="F25" s="494">
        <v>0.8</v>
      </c>
      <c r="G25" s="494"/>
      <c r="H25" s="494"/>
      <c r="I25" s="494"/>
      <c r="J25" s="494"/>
      <c r="K25" s="206" t="s">
        <v>315</v>
      </c>
      <c r="L25" s="303"/>
      <c r="M25" s="206"/>
      <c r="N25" s="206"/>
      <c r="O25" s="206"/>
      <c r="P25" s="206"/>
      <c r="Q25" s="206"/>
      <c r="R25" s="303"/>
      <c r="S25" s="208"/>
      <c r="T25" s="208"/>
      <c r="U25" s="208"/>
      <c r="V25" s="208"/>
      <c r="W25" s="206"/>
      <c r="X25" s="206"/>
      <c r="Y25" s="206"/>
      <c r="Z25" s="211"/>
      <c r="AA25" s="211"/>
      <c r="AB25" s="348"/>
    </row>
    <row r="26" spans="2:39" s="335" customFormat="1" ht="20.25" customHeight="1" x14ac:dyDescent="0.3">
      <c r="B26" s="347"/>
      <c r="C26" s="251"/>
      <c r="D26" s="252"/>
      <c r="E26" s="206"/>
      <c r="F26" s="206"/>
      <c r="G26" s="206"/>
      <c r="H26" s="206"/>
      <c r="I26" s="206"/>
      <c r="J26" s="206"/>
      <c r="K26" s="206"/>
      <c r="L26" s="206"/>
      <c r="M26" s="206"/>
      <c r="N26" s="206"/>
      <c r="O26" s="206"/>
      <c r="P26" s="206"/>
      <c r="Q26" s="206"/>
      <c r="R26" s="212"/>
      <c r="S26" s="212"/>
      <c r="T26" s="212"/>
      <c r="U26" s="212"/>
      <c r="V26" s="212"/>
      <c r="W26" s="206"/>
      <c r="X26" s="206"/>
      <c r="Y26" s="206"/>
      <c r="Z26" s="213"/>
      <c r="AA26" s="213"/>
      <c r="AB26" s="348"/>
    </row>
    <row r="27" spans="2:39" s="335" customFormat="1" ht="20.25" customHeight="1" x14ac:dyDescent="0.3">
      <c r="B27" s="347"/>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348"/>
    </row>
    <row r="28" spans="2:39" s="335" customFormat="1" ht="20.25" customHeight="1" x14ac:dyDescent="0.3">
      <c r="B28" s="347"/>
      <c r="C28" s="250" t="s">
        <v>62</v>
      </c>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348"/>
    </row>
    <row r="29" spans="2:39" s="335" customFormat="1" ht="20.25" customHeight="1" x14ac:dyDescent="0.3">
      <c r="B29" s="347"/>
      <c r="C29" s="206">
        <v>1</v>
      </c>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06"/>
      <c r="AB29" s="348"/>
    </row>
    <row r="30" spans="2:39" s="335" customFormat="1" ht="20.25" customHeight="1" x14ac:dyDescent="0.3">
      <c r="B30" s="347"/>
      <c r="C30" s="493" t="s">
        <v>204</v>
      </c>
      <c r="D30" s="493"/>
      <c r="E30" s="493"/>
      <c r="F30" s="493"/>
      <c r="G30" s="493"/>
      <c r="H30" s="493"/>
      <c r="I30" s="493"/>
      <c r="J30" s="493"/>
      <c r="K30" s="493"/>
      <c r="L30" s="493"/>
      <c r="M30" s="493"/>
      <c r="N30" s="493"/>
      <c r="O30" s="493"/>
      <c r="P30" s="493"/>
      <c r="Q30" s="493"/>
      <c r="R30" s="493"/>
      <c r="S30" s="493"/>
      <c r="T30" s="493"/>
      <c r="U30" s="493"/>
      <c r="V30" s="493"/>
      <c r="W30" s="493"/>
      <c r="X30" s="493"/>
      <c r="Y30" s="493"/>
      <c r="Z30" s="493"/>
      <c r="AA30" s="206"/>
      <c r="AB30" s="348"/>
    </row>
    <row r="31" spans="2:39" s="335" customFormat="1" ht="20.25" customHeight="1" x14ac:dyDescent="0.3">
      <c r="B31" s="347"/>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206"/>
      <c r="AB31" s="348"/>
    </row>
    <row r="32" spans="2:39" s="335" customFormat="1" ht="20.25" customHeight="1" x14ac:dyDescent="0.3">
      <c r="B32" s="347"/>
      <c r="C32" s="251"/>
      <c r="D32" s="208"/>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348"/>
    </row>
    <row r="33" spans="1:81" ht="20.25" customHeight="1" x14ac:dyDescent="0.3">
      <c r="A33" s="335"/>
      <c r="B33" s="347"/>
      <c r="C33" s="206"/>
      <c r="D33" s="206"/>
      <c r="E33" s="208"/>
      <c r="F33" s="516" t="s">
        <v>139</v>
      </c>
      <c r="G33" s="517"/>
      <c r="H33" s="517"/>
      <c r="I33" s="517"/>
      <c r="J33" s="517"/>
      <c r="K33" s="517"/>
      <c r="L33" s="517"/>
      <c r="M33" s="514" t="s">
        <v>140</v>
      </c>
      <c r="N33" s="514"/>
      <c r="O33" s="514"/>
      <c r="P33" s="514"/>
      <c r="Q33" s="514"/>
      <c r="R33" s="514"/>
      <c r="S33" s="514"/>
      <c r="T33" s="514" t="s">
        <v>141</v>
      </c>
      <c r="U33" s="514"/>
      <c r="V33" s="514"/>
      <c r="W33" s="514"/>
      <c r="X33" s="514"/>
      <c r="Y33" s="514"/>
      <c r="Z33" s="514"/>
      <c r="AA33" s="336"/>
      <c r="AB33" s="348"/>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row>
    <row r="34" spans="1:81" ht="20.25" customHeight="1" x14ac:dyDescent="0.3">
      <c r="A34" s="335"/>
      <c r="B34" s="347"/>
      <c r="C34" s="206"/>
      <c r="D34" s="206"/>
      <c r="E34" s="318"/>
      <c r="F34" s="317" t="s">
        <v>142</v>
      </c>
      <c r="G34" s="317" t="s">
        <v>143</v>
      </c>
      <c r="H34" s="317" t="s">
        <v>144</v>
      </c>
      <c r="I34" s="317" t="s">
        <v>145</v>
      </c>
      <c r="J34" s="317" t="s">
        <v>146</v>
      </c>
      <c r="K34" s="319" t="s">
        <v>147</v>
      </c>
      <c r="L34" s="319" t="s">
        <v>148</v>
      </c>
      <c r="M34" s="317" t="s">
        <v>142</v>
      </c>
      <c r="N34" s="317" t="s">
        <v>143</v>
      </c>
      <c r="O34" s="317" t="s">
        <v>144</v>
      </c>
      <c r="P34" s="317" t="s">
        <v>145</v>
      </c>
      <c r="Q34" s="317" t="s">
        <v>146</v>
      </c>
      <c r="R34" s="319" t="s">
        <v>147</v>
      </c>
      <c r="S34" s="319" t="s">
        <v>148</v>
      </c>
      <c r="T34" s="317" t="s">
        <v>142</v>
      </c>
      <c r="U34" s="317" t="s">
        <v>143</v>
      </c>
      <c r="V34" s="317" t="s">
        <v>144</v>
      </c>
      <c r="W34" s="317" t="s">
        <v>145</v>
      </c>
      <c r="X34" s="317" t="s">
        <v>146</v>
      </c>
      <c r="Y34" s="319" t="s">
        <v>147</v>
      </c>
      <c r="Z34" s="319" t="s">
        <v>148</v>
      </c>
      <c r="AA34" s="336"/>
      <c r="AB34" s="348"/>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row>
    <row r="35" spans="1:81" ht="20.25" customHeight="1" x14ac:dyDescent="0.3">
      <c r="A35" s="335"/>
      <c r="B35" s="347"/>
      <c r="C35" s="206"/>
      <c r="D35" s="515" t="s">
        <v>149</v>
      </c>
      <c r="E35" s="515"/>
      <c r="F35" s="320">
        <v>0.28402777777777777</v>
      </c>
      <c r="G35" s="320">
        <v>0.28402777777777777</v>
      </c>
      <c r="H35" s="320">
        <v>0.28402777777777777</v>
      </c>
      <c r="I35" s="320">
        <v>0.28402777777777777</v>
      </c>
      <c r="J35" s="320">
        <v>0.28402777777777777</v>
      </c>
      <c r="K35" s="321"/>
      <c r="L35" s="321"/>
      <c r="M35" s="320">
        <v>0.28402777777777777</v>
      </c>
      <c r="N35" s="320">
        <v>0.28402777777777777</v>
      </c>
      <c r="O35" s="320">
        <v>0.28402777777777777</v>
      </c>
      <c r="P35" s="320">
        <v>0.28402777777777777</v>
      </c>
      <c r="Q35" s="320">
        <v>0.28402777777777777</v>
      </c>
      <c r="R35" s="321"/>
      <c r="S35" s="321"/>
      <c r="T35" s="320">
        <v>0.28402777777777777</v>
      </c>
      <c r="U35" s="320">
        <v>0.28402777777777777</v>
      </c>
      <c r="V35" s="320">
        <v>0.28402777777777777</v>
      </c>
      <c r="W35" s="320">
        <v>0.28402777777777777</v>
      </c>
      <c r="X35" s="320">
        <v>0.28402777777777777</v>
      </c>
      <c r="Y35" s="321"/>
      <c r="Z35" s="321"/>
      <c r="AA35" s="338"/>
      <c r="AB35" s="348"/>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row>
    <row r="36" spans="1:81" s="235" customFormat="1" ht="20.25" customHeight="1" x14ac:dyDescent="0.3">
      <c r="A36" s="335"/>
      <c r="B36" s="347"/>
      <c r="C36" s="206"/>
      <c r="D36" s="515" t="s">
        <v>186</v>
      </c>
      <c r="E36" s="515"/>
      <c r="F36" s="320">
        <v>0.35555555555555557</v>
      </c>
      <c r="G36" s="320">
        <v>0.35555555555555557</v>
      </c>
      <c r="H36" s="320">
        <v>0.35555555555555557</v>
      </c>
      <c r="I36" s="320">
        <v>0.35555555555555557</v>
      </c>
      <c r="J36" s="320">
        <v>0</v>
      </c>
      <c r="K36" s="321"/>
      <c r="L36" s="321"/>
      <c r="M36" s="320">
        <v>0.35555555555555557</v>
      </c>
      <c r="N36" s="320">
        <v>0.35555555555555557</v>
      </c>
      <c r="O36" s="320">
        <v>0.35555555555555557</v>
      </c>
      <c r="P36" s="320">
        <v>0.35555555555555557</v>
      </c>
      <c r="Q36" s="320">
        <v>0</v>
      </c>
      <c r="R36" s="321"/>
      <c r="S36" s="321"/>
      <c r="T36" s="320">
        <v>0.35555555555555557</v>
      </c>
      <c r="U36" s="320">
        <v>0.35555555555555557</v>
      </c>
      <c r="V36" s="320">
        <v>0.35555555555555557</v>
      </c>
      <c r="W36" s="320">
        <v>0.35555555555555557</v>
      </c>
      <c r="X36" s="320">
        <v>0</v>
      </c>
      <c r="Y36" s="321"/>
      <c r="Z36" s="321"/>
      <c r="AA36" s="338"/>
      <c r="AB36" s="348"/>
    </row>
    <row r="37" spans="1:81" s="235" customFormat="1" ht="20.25" customHeight="1" x14ac:dyDescent="0.3">
      <c r="A37" s="335"/>
      <c r="B37" s="240"/>
      <c r="C37" s="206"/>
      <c r="D37" s="515" t="s">
        <v>203</v>
      </c>
      <c r="E37" s="515"/>
      <c r="F37" s="320" t="s">
        <v>152</v>
      </c>
      <c r="G37" s="320" t="s">
        <v>152</v>
      </c>
      <c r="H37" s="320" t="s">
        <v>152</v>
      </c>
      <c r="I37" s="322" t="s">
        <v>151</v>
      </c>
      <c r="J37" s="322" t="s">
        <v>151</v>
      </c>
      <c r="K37" s="321" t="s">
        <v>152</v>
      </c>
      <c r="L37" s="321" t="s">
        <v>152</v>
      </c>
      <c r="M37" s="320" t="s">
        <v>152</v>
      </c>
      <c r="N37" s="320" t="s">
        <v>152</v>
      </c>
      <c r="O37" s="320" t="s">
        <v>152</v>
      </c>
      <c r="P37" s="320" t="s">
        <v>152</v>
      </c>
      <c r="Q37" s="320" t="s">
        <v>152</v>
      </c>
      <c r="R37" s="321" t="s">
        <v>152</v>
      </c>
      <c r="S37" s="321" t="s">
        <v>152</v>
      </c>
      <c r="T37" s="320" t="s">
        <v>152</v>
      </c>
      <c r="U37" s="320" t="s">
        <v>152</v>
      </c>
      <c r="V37" s="320" t="s">
        <v>152</v>
      </c>
      <c r="W37" s="320" t="s">
        <v>152</v>
      </c>
      <c r="X37" s="320" t="s">
        <v>152</v>
      </c>
      <c r="Y37" s="321" t="s">
        <v>152</v>
      </c>
      <c r="Z37" s="321" t="s">
        <v>152</v>
      </c>
      <c r="AA37" s="338"/>
      <c r="AB37" s="244"/>
    </row>
    <row r="38" spans="1:81" s="235" customFormat="1" ht="20.25" customHeight="1" x14ac:dyDescent="0.3">
      <c r="A38" s="335"/>
      <c r="B38" s="240"/>
      <c r="C38" s="206"/>
      <c r="D38" s="515" t="s">
        <v>153</v>
      </c>
      <c r="E38" s="515"/>
      <c r="F38" s="323" t="s">
        <v>155</v>
      </c>
      <c r="G38" s="323" t="s">
        <v>155</v>
      </c>
      <c r="H38" s="323" t="s">
        <v>155</v>
      </c>
      <c r="I38" s="320">
        <v>0.28402777777777777</v>
      </c>
      <c r="J38" s="320">
        <v>0.28402777777777777</v>
      </c>
      <c r="K38" s="321"/>
      <c r="L38" s="321"/>
      <c r="M38" s="320" t="s">
        <v>155</v>
      </c>
      <c r="N38" s="320" t="s">
        <v>155</v>
      </c>
      <c r="O38" s="320" t="s">
        <v>155</v>
      </c>
      <c r="P38" s="320" t="s">
        <v>155</v>
      </c>
      <c r="Q38" s="320" t="s">
        <v>155</v>
      </c>
      <c r="R38" s="321"/>
      <c r="S38" s="321"/>
      <c r="T38" s="320" t="s">
        <v>155</v>
      </c>
      <c r="U38" s="320" t="s">
        <v>155</v>
      </c>
      <c r="V38" s="320" t="s">
        <v>155</v>
      </c>
      <c r="W38" s="320" t="s">
        <v>155</v>
      </c>
      <c r="X38" s="320" t="s">
        <v>155</v>
      </c>
      <c r="Y38" s="321"/>
      <c r="Z38" s="321"/>
      <c r="AA38" s="338"/>
      <c r="AB38" s="244"/>
    </row>
    <row r="39" spans="1:81" s="235" customFormat="1" ht="20.25" customHeight="1" x14ac:dyDescent="0.3">
      <c r="A39" s="335"/>
      <c r="B39" s="240"/>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44"/>
    </row>
    <row r="40" spans="1:81" s="235" customFormat="1" ht="20.25" customHeight="1" x14ac:dyDescent="0.3">
      <c r="A40" s="335"/>
      <c r="B40" s="240"/>
      <c r="C40" s="206">
        <v>2</v>
      </c>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06"/>
      <c r="AB40" s="244"/>
    </row>
    <row r="41" spans="1:81" s="235" customFormat="1" ht="20.25" customHeight="1" x14ac:dyDescent="0.3">
      <c r="A41" s="335"/>
      <c r="B41" s="240"/>
      <c r="C41" s="493" t="s">
        <v>205</v>
      </c>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206"/>
      <c r="AB41" s="244"/>
    </row>
    <row r="42" spans="1:81" s="235" customFormat="1" ht="20.25" customHeight="1" x14ac:dyDescent="0.3">
      <c r="A42" s="335"/>
      <c r="B42" s="240"/>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206"/>
      <c r="AB42" s="244"/>
    </row>
    <row r="43" spans="1:81" s="235" customFormat="1" ht="20.25" customHeight="1" x14ac:dyDescent="0.3">
      <c r="A43" s="335"/>
      <c r="B43" s="240"/>
      <c r="C43" s="251"/>
      <c r="D43" s="208"/>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44"/>
    </row>
    <row r="44" spans="1:81" s="235" customFormat="1" ht="20.25" customHeight="1" x14ac:dyDescent="0.3">
      <c r="A44" s="335"/>
      <c r="B44" s="240"/>
      <c r="C44" s="206"/>
      <c r="D44" s="206"/>
      <c r="E44" s="208"/>
      <c r="F44" s="516" t="s">
        <v>139</v>
      </c>
      <c r="G44" s="517"/>
      <c r="H44" s="517"/>
      <c r="I44" s="517"/>
      <c r="J44" s="517"/>
      <c r="K44" s="517"/>
      <c r="L44" s="517"/>
      <c r="M44" s="514" t="s">
        <v>140</v>
      </c>
      <c r="N44" s="514"/>
      <c r="O44" s="514"/>
      <c r="P44" s="514"/>
      <c r="Q44" s="514"/>
      <c r="R44" s="514"/>
      <c r="S44" s="514"/>
      <c r="T44" s="514" t="s">
        <v>141</v>
      </c>
      <c r="U44" s="514"/>
      <c r="V44" s="514"/>
      <c r="W44" s="514"/>
      <c r="X44" s="514"/>
      <c r="Y44" s="514"/>
      <c r="Z44" s="514"/>
      <c r="AA44" s="336"/>
      <c r="AB44" s="244"/>
    </row>
    <row r="45" spans="1:81" s="235" customFormat="1" ht="20.25" customHeight="1" x14ac:dyDescent="0.3">
      <c r="A45" s="335"/>
      <c r="B45" s="240"/>
      <c r="C45" s="206"/>
      <c r="D45" s="206"/>
      <c r="E45" s="318"/>
      <c r="F45" s="317" t="s">
        <v>142</v>
      </c>
      <c r="G45" s="317" t="s">
        <v>143</v>
      </c>
      <c r="H45" s="317" t="s">
        <v>144</v>
      </c>
      <c r="I45" s="317" t="s">
        <v>145</v>
      </c>
      <c r="J45" s="317" t="s">
        <v>146</v>
      </c>
      <c r="K45" s="319" t="s">
        <v>147</v>
      </c>
      <c r="L45" s="319" t="s">
        <v>148</v>
      </c>
      <c r="M45" s="317" t="s">
        <v>142</v>
      </c>
      <c r="N45" s="317" t="s">
        <v>143</v>
      </c>
      <c r="O45" s="317" t="s">
        <v>144</v>
      </c>
      <c r="P45" s="317" t="s">
        <v>145</v>
      </c>
      <c r="Q45" s="317" t="s">
        <v>146</v>
      </c>
      <c r="R45" s="319" t="s">
        <v>147</v>
      </c>
      <c r="S45" s="319" t="s">
        <v>148</v>
      </c>
      <c r="T45" s="317" t="s">
        <v>142</v>
      </c>
      <c r="U45" s="317" t="s">
        <v>143</v>
      </c>
      <c r="V45" s="317" t="s">
        <v>144</v>
      </c>
      <c r="W45" s="317" t="s">
        <v>145</v>
      </c>
      <c r="X45" s="317" t="s">
        <v>146</v>
      </c>
      <c r="Y45" s="319" t="s">
        <v>147</v>
      </c>
      <c r="Z45" s="319" t="s">
        <v>148</v>
      </c>
      <c r="AA45" s="336"/>
      <c r="AB45" s="244"/>
    </row>
    <row r="46" spans="1:81" s="235" customFormat="1" ht="20.25" customHeight="1" x14ac:dyDescent="0.3">
      <c r="A46" s="335"/>
      <c r="B46" s="240"/>
      <c r="C46" s="206"/>
      <c r="D46" s="515" t="s">
        <v>149</v>
      </c>
      <c r="E46" s="515"/>
      <c r="F46" s="320">
        <v>0.28402777777777777</v>
      </c>
      <c r="G46" s="320">
        <v>0.28402777777777777</v>
      </c>
      <c r="H46" s="320">
        <v>0.28402777777777777</v>
      </c>
      <c r="I46" s="320">
        <v>0.28402777777777777</v>
      </c>
      <c r="J46" s="320">
        <v>0.28402777777777777</v>
      </c>
      <c r="K46" s="321"/>
      <c r="L46" s="321"/>
      <c r="M46" s="320">
        <v>0.28402777777777777</v>
      </c>
      <c r="N46" s="320">
        <v>0.28402777777777777</v>
      </c>
      <c r="O46" s="320">
        <v>0.28402777777777777</v>
      </c>
      <c r="P46" s="320">
        <v>0.28402777777777777</v>
      </c>
      <c r="Q46" s="320">
        <v>0.28402777777777777</v>
      </c>
      <c r="R46" s="321"/>
      <c r="S46" s="321"/>
      <c r="T46" s="320">
        <v>0.28402777777777777</v>
      </c>
      <c r="U46" s="320">
        <v>0.28402777777777777</v>
      </c>
      <c r="V46" s="320">
        <v>0.28402777777777777</v>
      </c>
      <c r="W46" s="320">
        <v>0.28402777777777777</v>
      </c>
      <c r="X46" s="320">
        <v>0.28402777777777777</v>
      </c>
      <c r="Y46" s="321"/>
      <c r="Z46" s="321"/>
      <c r="AA46" s="338"/>
      <c r="AB46" s="244"/>
    </row>
    <row r="47" spans="1:81" s="235" customFormat="1" ht="20.25" customHeight="1" x14ac:dyDescent="0.3">
      <c r="A47" s="335"/>
      <c r="B47" s="240"/>
      <c r="C47" s="206"/>
      <c r="D47" s="515" t="s">
        <v>186</v>
      </c>
      <c r="E47" s="515"/>
      <c r="F47" s="320">
        <v>0.35555555555555557</v>
      </c>
      <c r="G47" s="320">
        <v>0.35555555555555557</v>
      </c>
      <c r="H47" s="320">
        <v>0.35555555555555557</v>
      </c>
      <c r="I47" s="320">
        <v>0.35555555555555557</v>
      </c>
      <c r="J47" s="320">
        <v>0</v>
      </c>
      <c r="K47" s="321"/>
      <c r="L47" s="321"/>
      <c r="M47" s="320">
        <v>0.35555555555555557</v>
      </c>
      <c r="N47" s="320">
        <v>0.35555555555555557</v>
      </c>
      <c r="O47" s="320">
        <v>0.35555555555555557</v>
      </c>
      <c r="P47" s="320">
        <v>0.35555555555555557</v>
      </c>
      <c r="Q47" s="320">
        <v>0</v>
      </c>
      <c r="R47" s="321"/>
      <c r="S47" s="321"/>
      <c r="T47" s="320">
        <v>0.35555555555555557</v>
      </c>
      <c r="U47" s="320">
        <v>0.35555555555555557</v>
      </c>
      <c r="V47" s="320">
        <v>0.35555555555555557</v>
      </c>
      <c r="W47" s="320">
        <v>0.35555555555555557</v>
      </c>
      <c r="X47" s="320">
        <v>0</v>
      </c>
      <c r="Y47" s="321"/>
      <c r="Z47" s="321"/>
      <c r="AA47" s="338"/>
      <c r="AB47" s="244"/>
    </row>
    <row r="48" spans="1:81" s="235" customFormat="1" ht="20.25" customHeight="1" x14ac:dyDescent="0.3">
      <c r="A48" s="335"/>
      <c r="B48" s="240"/>
      <c r="C48" s="206"/>
      <c r="D48" s="515" t="s">
        <v>203</v>
      </c>
      <c r="E48" s="515"/>
      <c r="F48" s="320" t="s">
        <v>152</v>
      </c>
      <c r="G48" s="320" t="s">
        <v>152</v>
      </c>
      <c r="H48" s="320" t="s">
        <v>152</v>
      </c>
      <c r="I48" s="320" t="s">
        <v>152</v>
      </c>
      <c r="J48" s="320" t="s">
        <v>152</v>
      </c>
      <c r="K48" s="322" t="s">
        <v>151</v>
      </c>
      <c r="L48" s="321" t="s">
        <v>152</v>
      </c>
      <c r="M48" s="320" t="s">
        <v>152</v>
      </c>
      <c r="N48" s="320" t="s">
        <v>152</v>
      </c>
      <c r="O48" s="320" t="s">
        <v>152</v>
      </c>
      <c r="P48" s="320" t="s">
        <v>152</v>
      </c>
      <c r="Q48" s="320" t="s">
        <v>152</v>
      </c>
      <c r="R48" s="321" t="s">
        <v>152</v>
      </c>
      <c r="S48" s="321" t="s">
        <v>152</v>
      </c>
      <c r="T48" s="320" t="s">
        <v>152</v>
      </c>
      <c r="U48" s="320" t="s">
        <v>152</v>
      </c>
      <c r="V48" s="320" t="s">
        <v>152</v>
      </c>
      <c r="W48" s="320" t="s">
        <v>152</v>
      </c>
      <c r="X48" s="320" t="s">
        <v>152</v>
      </c>
      <c r="Y48" s="321" t="s">
        <v>152</v>
      </c>
      <c r="Z48" s="321" t="s">
        <v>152</v>
      </c>
      <c r="AA48" s="338"/>
      <c r="AB48" s="244"/>
    </row>
    <row r="49" spans="1:84" s="235" customFormat="1" ht="20.25" customHeight="1" x14ac:dyDescent="0.3">
      <c r="A49" s="335"/>
      <c r="B49" s="240"/>
      <c r="C49" s="206"/>
      <c r="D49" s="515" t="s">
        <v>153</v>
      </c>
      <c r="E49" s="515"/>
      <c r="F49" s="323" t="s">
        <v>155</v>
      </c>
      <c r="G49" s="323" t="s">
        <v>155</v>
      </c>
      <c r="H49" s="323" t="s">
        <v>155</v>
      </c>
      <c r="I49" s="323" t="s">
        <v>155</v>
      </c>
      <c r="J49" s="323" t="s">
        <v>155</v>
      </c>
      <c r="K49" s="321">
        <v>0</v>
      </c>
      <c r="L49" s="321"/>
      <c r="M49" s="320" t="s">
        <v>155</v>
      </c>
      <c r="N49" s="320" t="s">
        <v>155</v>
      </c>
      <c r="O49" s="320" t="s">
        <v>155</v>
      </c>
      <c r="P49" s="320" t="s">
        <v>155</v>
      </c>
      <c r="Q49" s="320" t="s">
        <v>155</v>
      </c>
      <c r="R49" s="321"/>
      <c r="S49" s="321"/>
      <c r="T49" s="320" t="s">
        <v>155</v>
      </c>
      <c r="U49" s="320" t="s">
        <v>155</v>
      </c>
      <c r="V49" s="320" t="s">
        <v>155</v>
      </c>
      <c r="W49" s="320" t="s">
        <v>155</v>
      </c>
      <c r="X49" s="320" t="s">
        <v>155</v>
      </c>
      <c r="Y49" s="321"/>
      <c r="Z49" s="321"/>
      <c r="AA49" s="338"/>
      <c r="AB49" s="244"/>
    </row>
    <row r="50" spans="1:84" s="235" customFormat="1" ht="20.25" customHeight="1" x14ac:dyDescent="0.3">
      <c r="A50" s="335"/>
      <c r="B50" s="240"/>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44"/>
    </row>
    <row r="51" spans="1:84" s="235" customFormat="1" ht="20.25" customHeight="1" x14ac:dyDescent="0.3">
      <c r="A51" s="335"/>
      <c r="B51" s="240"/>
      <c r="C51" s="206"/>
      <c r="D51" s="208" t="s">
        <v>206</v>
      </c>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44"/>
    </row>
    <row r="52" spans="1:84" s="235" customFormat="1" ht="20.25" customHeight="1" x14ac:dyDescent="0.3">
      <c r="A52" s="335"/>
      <c r="B52" s="240"/>
      <c r="C52" s="206"/>
      <c r="D52" s="208"/>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44"/>
    </row>
    <row r="53" spans="1:84" s="235" customFormat="1" ht="20.25" customHeight="1" x14ac:dyDescent="0.3">
      <c r="A53" s="335"/>
      <c r="B53" s="240"/>
      <c r="C53" s="206">
        <v>3</v>
      </c>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06"/>
      <c r="AB53" s="244"/>
    </row>
    <row r="54" spans="1:84" s="235" customFormat="1" ht="20.25" customHeight="1" x14ac:dyDescent="0.3">
      <c r="A54" s="335"/>
      <c r="B54" s="240"/>
      <c r="C54" s="493" t="s">
        <v>339</v>
      </c>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206"/>
      <c r="AB54" s="244"/>
    </row>
    <row r="55" spans="1:84" s="235" customFormat="1" ht="20.25" customHeight="1" x14ac:dyDescent="0.3">
      <c r="A55" s="335"/>
      <c r="B55" s="240"/>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206"/>
      <c r="AB55" s="244"/>
    </row>
    <row r="56" spans="1:84" s="267" customFormat="1" ht="20.25" customHeight="1" x14ac:dyDescent="0.3">
      <c r="A56" s="344"/>
      <c r="B56" s="265"/>
      <c r="C56" s="206"/>
      <c r="D56" s="224"/>
      <c r="E56" s="260" t="s">
        <v>153</v>
      </c>
      <c r="F56" s="206"/>
      <c r="G56" s="206"/>
      <c r="H56" s="206"/>
      <c r="I56" s="206"/>
      <c r="J56" s="206"/>
      <c r="K56" s="492" t="s">
        <v>350</v>
      </c>
      <c r="L56" s="492"/>
      <c r="M56" s="492"/>
      <c r="N56" s="492"/>
      <c r="O56" s="492"/>
      <c r="P56" s="492"/>
      <c r="Q56" s="492"/>
      <c r="R56" s="492"/>
      <c r="S56" s="492"/>
      <c r="T56" s="492"/>
      <c r="U56" s="492"/>
      <c r="V56" s="492"/>
      <c r="W56" s="492"/>
      <c r="X56" s="492"/>
      <c r="Y56" s="492"/>
      <c r="Z56" s="492"/>
      <c r="AA56" s="492"/>
      <c r="AB56" s="244"/>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row>
    <row r="57" spans="1:84" s="267" customFormat="1" ht="20.25" customHeight="1" x14ac:dyDescent="0.3">
      <c r="A57" s="344"/>
      <c r="B57" s="265"/>
      <c r="C57" s="206"/>
      <c r="D57" s="206"/>
      <c r="E57" s="206"/>
      <c r="F57" s="206"/>
      <c r="G57" s="206"/>
      <c r="H57" s="206"/>
      <c r="I57" s="206"/>
      <c r="J57" s="206"/>
      <c r="K57" s="492"/>
      <c r="L57" s="492"/>
      <c r="M57" s="492"/>
      <c r="N57" s="492"/>
      <c r="O57" s="492"/>
      <c r="P57" s="492"/>
      <c r="Q57" s="492"/>
      <c r="R57" s="492"/>
      <c r="S57" s="492"/>
      <c r="T57" s="492"/>
      <c r="U57" s="492"/>
      <c r="V57" s="492"/>
      <c r="W57" s="492"/>
      <c r="X57" s="492"/>
      <c r="Y57" s="492"/>
      <c r="Z57" s="492"/>
      <c r="AA57" s="492"/>
      <c r="AB57" s="244"/>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row>
    <row r="58" spans="1:84" s="235" customFormat="1" ht="20.25" customHeight="1" x14ac:dyDescent="0.3">
      <c r="A58" s="344"/>
      <c r="B58" s="265"/>
      <c r="C58" s="308"/>
      <c r="D58" s="308"/>
      <c r="E58" s="308"/>
      <c r="F58" s="308"/>
      <c r="G58" s="308"/>
      <c r="H58" s="308"/>
      <c r="I58" s="308"/>
      <c r="J58" s="308"/>
      <c r="K58" s="352"/>
      <c r="L58" s="352"/>
      <c r="M58" s="352"/>
      <c r="N58" s="352"/>
      <c r="O58" s="352"/>
      <c r="P58" s="352"/>
      <c r="Q58" s="352"/>
      <c r="R58" s="352"/>
      <c r="S58" s="352"/>
      <c r="T58" s="352"/>
      <c r="U58" s="352"/>
      <c r="V58" s="352"/>
      <c r="W58" s="352"/>
      <c r="X58" s="352"/>
      <c r="Y58" s="352"/>
      <c r="Z58" s="352"/>
      <c r="AA58" s="352"/>
      <c r="AB58" s="244"/>
    </row>
    <row r="59" spans="1:84" s="235" customFormat="1" ht="20.25" customHeight="1" x14ac:dyDescent="0.3">
      <c r="A59" s="335"/>
      <c r="B59" s="269"/>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1"/>
    </row>
    <row r="60" spans="1:84" s="235" customFormat="1" ht="20.25" customHeight="1" x14ac:dyDescent="0.3">
      <c r="A60" s="335"/>
    </row>
    <row r="61" spans="1:84" s="267" customFormat="1" ht="20.25" customHeight="1" x14ac:dyDescent="0.3">
      <c r="A61" s="335"/>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row>
    <row r="62" spans="1:84" s="267" customFormat="1" ht="20.25" customHeight="1" x14ac:dyDescent="0.3">
      <c r="A62" s="335"/>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row>
    <row r="63" spans="1:84" s="267" customFormat="1" ht="20.25" customHeight="1" x14ac:dyDescent="0.3">
      <c r="A63" s="33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3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row>
    <row r="64" spans="1:84" s="267" customFormat="1" ht="20.25" customHeight="1" x14ac:dyDescent="0.3">
      <c r="A64" s="335"/>
      <c r="B64" s="3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335"/>
      <c r="AC64" s="3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row>
    <row r="65" spans="1:81" s="235" customFormat="1" ht="20.25" customHeight="1" x14ac:dyDescent="0.3">
      <c r="A65" s="335"/>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row>
    <row r="66" spans="1:81" s="235" customFormat="1" ht="20.25" customHeight="1" x14ac:dyDescent="0.3">
      <c r="A66" s="335"/>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row>
    <row r="67" spans="1:81" s="235" customFormat="1" ht="20.25" customHeight="1" x14ac:dyDescent="0.3">
      <c r="A67" s="335"/>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row>
    <row r="68" spans="1:81" s="235" customFormat="1" ht="15.75" customHeight="1" x14ac:dyDescent="0.3">
      <c r="A68" s="335"/>
      <c r="B68" s="335"/>
      <c r="C68" s="335"/>
      <c r="D68" s="335"/>
      <c r="E68" s="335"/>
      <c r="F68" s="335"/>
      <c r="G68" s="335"/>
      <c r="H68" s="335"/>
      <c r="I68" s="335"/>
      <c r="J68" s="335"/>
      <c r="K68" s="335"/>
      <c r="L68" s="335"/>
      <c r="M68" s="335"/>
      <c r="N68" s="335"/>
      <c r="O68" s="335"/>
      <c r="P68" s="335"/>
      <c r="Q68" s="335"/>
      <c r="R68" s="335"/>
      <c r="S68" s="335"/>
      <c r="T68" s="335"/>
      <c r="U68" s="335"/>
      <c r="V68" s="335"/>
      <c r="W68" s="335"/>
      <c r="X68" s="335"/>
      <c r="Y68" s="335"/>
      <c r="Z68" s="335"/>
      <c r="AA68" s="335"/>
      <c r="AB68" s="335"/>
      <c r="AC68" s="335"/>
    </row>
    <row r="69" spans="1:81" ht="20.25" customHeight="1" x14ac:dyDescent="0.3">
      <c r="A69" s="335"/>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row>
    <row r="70" spans="1:81" ht="20.25" customHeight="1" x14ac:dyDescent="0.3">
      <c r="A70" s="335"/>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c r="CA70" s="335"/>
      <c r="CB70" s="335"/>
      <c r="CC70" s="335"/>
    </row>
    <row r="71" spans="1:81" ht="20.25" customHeight="1" x14ac:dyDescent="0.3">
      <c r="A71" s="335"/>
      <c r="B71" s="335"/>
      <c r="C71" s="335"/>
      <c r="D71" s="335"/>
      <c r="E71" s="335"/>
      <c r="F71" s="335"/>
      <c r="G71" s="335"/>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35"/>
      <c r="CC71" s="335"/>
    </row>
    <row r="72" spans="1:81" ht="20.25" customHeight="1" x14ac:dyDescent="0.3">
      <c r="A72" s="335"/>
      <c r="B72" s="335"/>
      <c r="C72" s="335"/>
      <c r="D72" s="335"/>
      <c r="E72" s="335"/>
      <c r="F72" s="335"/>
      <c r="G72" s="335"/>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c r="BE72" s="335"/>
      <c r="BF72" s="335"/>
      <c r="BG72" s="335"/>
      <c r="BH72" s="335"/>
      <c r="BI72" s="335"/>
      <c r="BJ72" s="335"/>
      <c r="BK72" s="335"/>
      <c r="BL72" s="335"/>
      <c r="BM72" s="335"/>
      <c r="BN72" s="335"/>
      <c r="BO72" s="335"/>
      <c r="BP72" s="335"/>
      <c r="BQ72" s="335"/>
      <c r="BR72" s="335"/>
      <c r="BS72" s="335"/>
      <c r="BT72" s="335"/>
      <c r="BU72" s="335"/>
      <c r="BV72" s="335"/>
      <c r="BW72" s="335"/>
      <c r="BX72" s="335"/>
      <c r="BY72" s="335"/>
      <c r="BZ72" s="335"/>
      <c r="CA72" s="335"/>
      <c r="CB72" s="335"/>
      <c r="CC72" s="335"/>
    </row>
    <row r="73" spans="1:81" x14ac:dyDescent="0.3">
      <c r="A73" s="335"/>
      <c r="B73" s="335"/>
      <c r="C73" s="335"/>
      <c r="D73" s="335"/>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row>
    <row r="74" spans="1:81" x14ac:dyDescent="0.3">
      <c r="A74" s="335"/>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row>
    <row r="75" spans="1:81" x14ac:dyDescent="0.3">
      <c r="A75" s="335"/>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c r="CA75" s="335"/>
      <c r="CB75" s="335"/>
      <c r="CC75" s="335"/>
    </row>
    <row r="76" spans="1:81" x14ac:dyDescent="0.3">
      <c r="A76" s="335"/>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row>
    <row r="77" spans="1:81" x14ac:dyDescent="0.3">
      <c r="A77" s="335"/>
      <c r="B77" s="335"/>
      <c r="C77" s="335"/>
      <c r="D77" s="335"/>
      <c r="E77" s="335"/>
      <c r="F77" s="335"/>
      <c r="G77" s="335"/>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row>
    <row r="78" spans="1:81" x14ac:dyDescent="0.3">
      <c r="A78" s="335"/>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row>
    <row r="79" spans="1:81" x14ac:dyDescent="0.3">
      <c r="A79" s="335"/>
      <c r="B79" s="335"/>
      <c r="C79" s="335"/>
      <c r="D79" s="335"/>
      <c r="E79" s="335"/>
      <c r="F79" s="335"/>
      <c r="G79" s="335"/>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row>
    <row r="80" spans="1:81" x14ac:dyDescent="0.3">
      <c r="A80" s="335"/>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row>
    <row r="81" s="335" customFormat="1" x14ac:dyDescent="0.3"/>
    <row r="82" s="335" customFormat="1" x14ac:dyDescent="0.3"/>
    <row r="83" s="335" customFormat="1" x14ac:dyDescent="0.3"/>
    <row r="84" s="335" customFormat="1" x14ac:dyDescent="0.3"/>
    <row r="85" s="335" customFormat="1" x14ac:dyDescent="0.3"/>
    <row r="86" s="335" customFormat="1" x14ac:dyDescent="0.3"/>
    <row r="87" s="335" customFormat="1" x14ac:dyDescent="0.3"/>
    <row r="88" s="335" customFormat="1" x14ac:dyDescent="0.3"/>
    <row r="89" s="335" customFormat="1" x14ac:dyDescent="0.3"/>
    <row r="90" s="335" customFormat="1" x14ac:dyDescent="0.3"/>
    <row r="91" s="335" customFormat="1" x14ac:dyDescent="0.3"/>
    <row r="92" s="335" customFormat="1" x14ac:dyDescent="0.3"/>
    <row r="93" s="335" customFormat="1" x14ac:dyDescent="0.3"/>
    <row r="94" s="335" customFormat="1" x14ac:dyDescent="0.3"/>
    <row r="95" s="335" customFormat="1" x14ac:dyDescent="0.3"/>
    <row r="96" s="335" customFormat="1" x14ac:dyDescent="0.3"/>
    <row r="97" s="335" customFormat="1" x14ac:dyDescent="0.3"/>
    <row r="98" s="335" customFormat="1" x14ac:dyDescent="0.3"/>
    <row r="99" s="335" customFormat="1" x14ac:dyDescent="0.3"/>
    <row r="100" s="335" customFormat="1" x14ac:dyDescent="0.3"/>
    <row r="101" s="335" customFormat="1" x14ac:dyDescent="0.3"/>
    <row r="102" s="335" customFormat="1" x14ac:dyDescent="0.3"/>
    <row r="103" s="335" customFormat="1" x14ac:dyDescent="0.3"/>
    <row r="104" s="335" customFormat="1" x14ac:dyDescent="0.3"/>
    <row r="105" s="335" customFormat="1" x14ac:dyDescent="0.3"/>
    <row r="106" s="335" customFormat="1" x14ac:dyDescent="0.3"/>
    <row r="107" s="335" customFormat="1" x14ac:dyDescent="0.3"/>
    <row r="108" s="335" customFormat="1" x14ac:dyDescent="0.3"/>
    <row r="109" s="335" customFormat="1" x14ac:dyDescent="0.3"/>
    <row r="110" s="335" customFormat="1" x14ac:dyDescent="0.3"/>
    <row r="111" s="335" customFormat="1" x14ac:dyDescent="0.3"/>
    <row r="112" s="335" customFormat="1" x14ac:dyDescent="0.3"/>
    <row r="113" s="335" customFormat="1" x14ac:dyDescent="0.3"/>
    <row r="114" s="335" customFormat="1" x14ac:dyDescent="0.3"/>
    <row r="115" s="335" customFormat="1" x14ac:dyDescent="0.3"/>
    <row r="116" s="335" customFormat="1" x14ac:dyDescent="0.3"/>
    <row r="117" s="335" customFormat="1" x14ac:dyDescent="0.3"/>
    <row r="118" s="335" customFormat="1" x14ac:dyDescent="0.3"/>
    <row r="119" s="335" customFormat="1" x14ac:dyDescent="0.3"/>
    <row r="120" s="335" customFormat="1" x14ac:dyDescent="0.3"/>
    <row r="121" s="335" customFormat="1" x14ac:dyDescent="0.3"/>
    <row r="122" s="335" customFormat="1" x14ac:dyDescent="0.3"/>
    <row r="123" s="335" customFormat="1" x14ac:dyDescent="0.3"/>
    <row r="124" s="335" customFormat="1" x14ac:dyDescent="0.3"/>
    <row r="125" s="335" customFormat="1" x14ac:dyDescent="0.3"/>
    <row r="126" s="335" customFormat="1" x14ac:dyDescent="0.3"/>
    <row r="127" s="335" customFormat="1" x14ac:dyDescent="0.3"/>
    <row r="128" s="335" customFormat="1" x14ac:dyDescent="0.3"/>
    <row r="129" spans="1:81" x14ac:dyDescent="0.3">
      <c r="A129" s="335"/>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row>
    <row r="130" spans="1:81" x14ac:dyDescent="0.3">
      <c r="A130" s="335"/>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row>
    <row r="131" spans="1:81" x14ac:dyDescent="0.3">
      <c r="A131" s="335"/>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row>
    <row r="132" spans="1:81" x14ac:dyDescent="0.3">
      <c r="A132" s="335"/>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row>
    <row r="133" spans="1:81" x14ac:dyDescent="0.3">
      <c r="A133" s="335"/>
      <c r="B133" s="335"/>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row>
    <row r="134" spans="1:81" x14ac:dyDescent="0.3">
      <c r="A134" s="335"/>
      <c r="B134" s="335"/>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row>
    <row r="135" spans="1:81" x14ac:dyDescent="0.3">
      <c r="A135" s="335"/>
      <c r="B135" s="335"/>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row>
    <row r="136" spans="1:81" x14ac:dyDescent="0.3">
      <c r="A136" s="335"/>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row>
    <row r="137" spans="1:81" x14ac:dyDescent="0.3">
      <c r="A137" s="335"/>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row>
    <row r="138" spans="1:81" x14ac:dyDescent="0.3">
      <c r="A138" s="335"/>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35"/>
      <c r="Y138" s="335"/>
      <c r="Z138" s="335"/>
      <c r="AA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row>
    <row r="139" spans="1:81" x14ac:dyDescent="0.3">
      <c r="A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row>
    <row r="140" spans="1:81" x14ac:dyDescent="0.3">
      <c r="A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row>
    <row r="141" spans="1:81" x14ac:dyDescent="0.3">
      <c r="A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row>
    <row r="142" spans="1:81" x14ac:dyDescent="0.3">
      <c r="A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row>
    <row r="143" spans="1:81" x14ac:dyDescent="0.3">
      <c r="A143" s="335"/>
    </row>
    <row r="144" spans="1:81" x14ac:dyDescent="0.3">
      <c r="A144" s="335"/>
    </row>
    <row r="145" spans="1:81" x14ac:dyDescent="0.3">
      <c r="A145" s="335"/>
    </row>
    <row r="146" spans="1:81" x14ac:dyDescent="0.3">
      <c r="A146" s="335"/>
    </row>
    <row r="147" spans="1:81" x14ac:dyDescent="0.3">
      <c r="A147" s="335"/>
      <c r="AC147" s="335"/>
    </row>
    <row r="148" spans="1:81" x14ac:dyDescent="0.3">
      <c r="A148" s="335"/>
      <c r="B148" s="335"/>
      <c r="AB148" s="335"/>
      <c r="AC148" s="335"/>
    </row>
    <row r="149" spans="1:81" x14ac:dyDescent="0.3">
      <c r="A149" s="335"/>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row>
    <row r="150" spans="1:81" x14ac:dyDescent="0.3">
      <c r="A150" s="335"/>
      <c r="B150" s="335"/>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35"/>
      <c r="Z150" s="335"/>
      <c r="AA150" s="335"/>
      <c r="AB150" s="335"/>
      <c r="AC150" s="335"/>
    </row>
    <row r="151" spans="1:81" x14ac:dyDescent="0.3">
      <c r="A151" s="335"/>
      <c r="B151" s="335"/>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35"/>
      <c r="Y151" s="335"/>
      <c r="Z151" s="335"/>
      <c r="AA151" s="335"/>
      <c r="AB151" s="335"/>
      <c r="AC151" s="335"/>
    </row>
    <row r="152" spans="1:81" x14ac:dyDescent="0.3">
      <c r="A152" s="335"/>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row>
    <row r="153" spans="1:81" x14ac:dyDescent="0.3">
      <c r="A153" s="335"/>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row>
    <row r="154" spans="1:81" x14ac:dyDescent="0.3">
      <c r="A154" s="335"/>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row>
    <row r="155" spans="1:81" x14ac:dyDescent="0.3">
      <c r="A155" s="335"/>
      <c r="B155" s="335"/>
      <c r="C155" s="335"/>
      <c r="D155" s="335"/>
      <c r="E155" s="335"/>
      <c r="F155" s="335"/>
      <c r="G155" s="335"/>
      <c r="H155" s="335"/>
      <c r="I155" s="335"/>
      <c r="J155" s="335"/>
      <c r="K155" s="335"/>
      <c r="L155" s="335"/>
      <c r="M155" s="335"/>
      <c r="N155" s="335"/>
      <c r="O155" s="335"/>
      <c r="P155" s="335"/>
      <c r="Q155" s="335"/>
      <c r="R155" s="335"/>
      <c r="S155" s="335"/>
      <c r="T155" s="335"/>
      <c r="U155" s="335"/>
      <c r="V155" s="335"/>
      <c r="W155" s="335"/>
      <c r="X155" s="335"/>
      <c r="Y155" s="335"/>
      <c r="Z155" s="335"/>
      <c r="AA155" s="335"/>
      <c r="AB155" s="335"/>
      <c r="AC155" s="335"/>
      <c r="AD155" s="335"/>
      <c r="AE155" s="335"/>
      <c r="AF155" s="335"/>
      <c r="AG155" s="335"/>
      <c r="AH155" s="335"/>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c r="BE155" s="335"/>
      <c r="BF155" s="335"/>
      <c r="BG155" s="335"/>
      <c r="BH155" s="335"/>
      <c r="BI155" s="335"/>
      <c r="BJ155" s="335"/>
      <c r="BK155" s="335"/>
      <c r="BL155" s="335"/>
      <c r="BM155" s="335"/>
      <c r="BN155" s="335"/>
      <c r="BO155" s="335"/>
      <c r="BP155" s="335"/>
      <c r="BQ155" s="335"/>
      <c r="BR155" s="335"/>
      <c r="BS155" s="335"/>
      <c r="BT155" s="335"/>
      <c r="BU155" s="335"/>
      <c r="BV155" s="335"/>
      <c r="BW155" s="335"/>
      <c r="BX155" s="335"/>
      <c r="BY155" s="335"/>
      <c r="BZ155" s="335"/>
      <c r="CA155" s="335"/>
      <c r="CB155" s="335"/>
      <c r="CC155" s="335"/>
    </row>
    <row r="156" spans="1:81" x14ac:dyDescent="0.3">
      <c r="A156" s="335"/>
      <c r="B156" s="335"/>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row>
    <row r="157" spans="1:81" x14ac:dyDescent="0.3">
      <c r="A157" s="335"/>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row>
    <row r="158" spans="1:81" x14ac:dyDescent="0.3">
      <c r="A158" s="335"/>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row>
    <row r="159" spans="1:81" x14ac:dyDescent="0.3">
      <c r="A159" s="335"/>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row>
    <row r="160" spans="1:81" x14ac:dyDescent="0.3">
      <c r="A160" s="335"/>
      <c r="B160" s="335"/>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row>
    <row r="161" s="335" customFormat="1" x14ac:dyDescent="0.3"/>
    <row r="162" s="335" customFormat="1" x14ac:dyDescent="0.3"/>
    <row r="163" s="335" customFormat="1" x14ac:dyDescent="0.3"/>
    <row r="164" s="335" customFormat="1" x14ac:dyDescent="0.3"/>
    <row r="165" s="335" customFormat="1" x14ac:dyDescent="0.3"/>
    <row r="166" s="335" customFormat="1" x14ac:dyDescent="0.3"/>
    <row r="167" s="335" customFormat="1" x14ac:dyDescent="0.3"/>
    <row r="168" s="335" customFormat="1" x14ac:dyDescent="0.3"/>
    <row r="169" s="335" customFormat="1" x14ac:dyDescent="0.3"/>
    <row r="170" s="335" customFormat="1" x14ac:dyDescent="0.3"/>
    <row r="171" s="335" customFormat="1" x14ac:dyDescent="0.3"/>
    <row r="172" s="335" customFormat="1" x14ac:dyDescent="0.3"/>
    <row r="173" s="335" customFormat="1" x14ac:dyDescent="0.3"/>
    <row r="174" s="335" customFormat="1" x14ac:dyDescent="0.3"/>
    <row r="175" s="335" customFormat="1" x14ac:dyDescent="0.3"/>
    <row r="176" s="335" customFormat="1" x14ac:dyDescent="0.3"/>
    <row r="177" s="335" customFormat="1" x14ac:dyDescent="0.3"/>
    <row r="178" s="335" customFormat="1" x14ac:dyDescent="0.3"/>
    <row r="179" s="335" customFormat="1" x14ac:dyDescent="0.3"/>
    <row r="180" s="335" customFormat="1" x14ac:dyDescent="0.3"/>
    <row r="181" s="335" customFormat="1" x14ac:dyDescent="0.3"/>
    <row r="182" s="335" customFormat="1" x14ac:dyDescent="0.3"/>
    <row r="183" s="335" customFormat="1" x14ac:dyDescent="0.3"/>
    <row r="184" s="335" customFormat="1" x14ac:dyDescent="0.3"/>
    <row r="185" s="335" customFormat="1" x14ac:dyDescent="0.3"/>
    <row r="186" s="335" customFormat="1" x14ac:dyDescent="0.3"/>
    <row r="187" s="335" customFormat="1" x14ac:dyDescent="0.3"/>
    <row r="188" s="335" customFormat="1" x14ac:dyDescent="0.3"/>
    <row r="189" s="335" customFormat="1" x14ac:dyDescent="0.3"/>
    <row r="190" s="335" customFormat="1" x14ac:dyDescent="0.3"/>
    <row r="191" s="335" customFormat="1" x14ac:dyDescent="0.3"/>
    <row r="192" s="335" customFormat="1" x14ac:dyDescent="0.3"/>
    <row r="193" s="335" customFormat="1" x14ac:dyDescent="0.3"/>
    <row r="194" s="335" customFormat="1" x14ac:dyDescent="0.3"/>
    <row r="195" s="335" customFormat="1" x14ac:dyDescent="0.3"/>
    <row r="196" s="335" customFormat="1" x14ac:dyDescent="0.3"/>
    <row r="197" s="335" customFormat="1" x14ac:dyDescent="0.3"/>
    <row r="198" s="335" customFormat="1" x14ac:dyDescent="0.3"/>
    <row r="199" s="335" customFormat="1" x14ac:dyDescent="0.3"/>
    <row r="200" s="335" customFormat="1" x14ac:dyDescent="0.3"/>
    <row r="201" s="335" customFormat="1" x14ac:dyDescent="0.3"/>
    <row r="202" s="335" customFormat="1" x14ac:dyDescent="0.3"/>
    <row r="203" s="335" customFormat="1" x14ac:dyDescent="0.3"/>
    <row r="204" s="335" customFormat="1" x14ac:dyDescent="0.3"/>
    <row r="205" s="335" customFormat="1" x14ac:dyDescent="0.3"/>
    <row r="206" s="335" customFormat="1" x14ac:dyDescent="0.3"/>
    <row r="207" s="335" customFormat="1" x14ac:dyDescent="0.3"/>
    <row r="208" s="335" customFormat="1" x14ac:dyDescent="0.3"/>
    <row r="209" spans="1:81" x14ac:dyDescent="0.3">
      <c r="A209" s="335"/>
      <c r="B209" s="335"/>
      <c r="C209" s="335"/>
      <c r="D209" s="335"/>
      <c r="E209" s="335"/>
      <c r="F209" s="335"/>
      <c r="G209" s="335"/>
      <c r="H209" s="335"/>
      <c r="I209" s="335"/>
      <c r="J209" s="335"/>
      <c r="K209" s="335"/>
      <c r="L209" s="335"/>
      <c r="M209" s="335"/>
      <c r="N209" s="335"/>
      <c r="O209" s="335"/>
      <c r="P209" s="335"/>
      <c r="Q209" s="335"/>
      <c r="R209" s="335"/>
      <c r="S209" s="335"/>
      <c r="T209" s="335"/>
      <c r="U209" s="335"/>
      <c r="V209" s="335"/>
      <c r="W209" s="335"/>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c r="CA209" s="335"/>
      <c r="CB209" s="335"/>
      <c r="CC209" s="335"/>
    </row>
    <row r="210" spans="1:81" x14ac:dyDescent="0.3">
      <c r="A210" s="335"/>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c r="BE210" s="335"/>
      <c r="BF210" s="335"/>
      <c r="BG210" s="335"/>
      <c r="BH210" s="335"/>
      <c r="BI210" s="335"/>
      <c r="BJ210" s="335"/>
      <c r="BK210" s="335"/>
      <c r="BL210" s="335"/>
      <c r="BM210" s="335"/>
      <c r="BN210" s="335"/>
      <c r="BO210" s="335"/>
      <c r="BP210" s="335"/>
      <c r="BQ210" s="335"/>
      <c r="BR210" s="335"/>
      <c r="BS210" s="335"/>
      <c r="BT210" s="335"/>
      <c r="BU210" s="335"/>
      <c r="BV210" s="335"/>
      <c r="BW210" s="335"/>
      <c r="BX210" s="335"/>
      <c r="BY210" s="335"/>
      <c r="BZ210" s="335"/>
      <c r="CA210" s="335"/>
      <c r="CB210" s="335"/>
      <c r="CC210" s="335"/>
    </row>
    <row r="211" spans="1:81" x14ac:dyDescent="0.3">
      <c r="A211" s="335"/>
      <c r="B211" s="335"/>
      <c r="C211" s="335"/>
      <c r="D211" s="335"/>
      <c r="E211" s="335"/>
      <c r="F211" s="335"/>
      <c r="G211" s="335"/>
      <c r="H211" s="335"/>
      <c r="I211" s="335"/>
      <c r="J211" s="335"/>
      <c r="K211" s="335"/>
      <c r="L211" s="335"/>
      <c r="M211" s="335"/>
      <c r="N211" s="335"/>
      <c r="O211" s="335"/>
      <c r="P211" s="335"/>
      <c r="Q211" s="335"/>
      <c r="R211" s="335"/>
      <c r="S211" s="335"/>
      <c r="T211" s="335"/>
      <c r="U211" s="335"/>
      <c r="V211" s="335"/>
      <c r="W211" s="335"/>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c r="AS211" s="335"/>
      <c r="AT211" s="335"/>
      <c r="AU211" s="335"/>
      <c r="AV211" s="335"/>
      <c r="AW211" s="335"/>
      <c r="AX211" s="335"/>
      <c r="AY211" s="335"/>
      <c r="AZ211" s="335"/>
      <c r="BA211" s="335"/>
      <c r="BB211" s="335"/>
      <c r="BC211" s="335"/>
      <c r="BD211" s="335"/>
      <c r="BE211" s="335"/>
      <c r="BF211" s="335"/>
      <c r="BG211" s="335"/>
      <c r="BH211" s="335"/>
      <c r="BI211" s="335"/>
      <c r="BJ211" s="335"/>
      <c r="BK211" s="335"/>
      <c r="BL211" s="335"/>
      <c r="BM211" s="335"/>
      <c r="BN211" s="335"/>
      <c r="BO211" s="335"/>
      <c r="BP211" s="335"/>
      <c r="BQ211" s="335"/>
      <c r="BR211" s="335"/>
      <c r="BS211" s="335"/>
      <c r="BT211" s="335"/>
      <c r="BU211" s="335"/>
      <c r="BV211" s="335"/>
      <c r="BW211" s="335"/>
      <c r="BX211" s="335"/>
      <c r="BY211" s="335"/>
      <c r="BZ211" s="335"/>
      <c r="CA211" s="335"/>
      <c r="CB211" s="335"/>
      <c r="CC211" s="335"/>
    </row>
    <row r="212" spans="1:81" x14ac:dyDescent="0.3">
      <c r="A212" s="335"/>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c r="CA212" s="335"/>
      <c r="CB212" s="335"/>
      <c r="CC212" s="335"/>
    </row>
    <row r="213" spans="1:81" x14ac:dyDescent="0.3">
      <c r="A213" s="335"/>
      <c r="B213" s="335"/>
      <c r="C213" s="335"/>
      <c r="D213" s="335"/>
      <c r="E213" s="335"/>
      <c r="F213" s="335"/>
      <c r="G213" s="335"/>
      <c r="H213" s="335"/>
      <c r="I213" s="335"/>
      <c r="J213" s="335"/>
      <c r="K213" s="335"/>
      <c r="L213" s="335"/>
      <c r="M213" s="335"/>
      <c r="N213" s="335"/>
      <c r="O213" s="335"/>
      <c r="P213" s="335"/>
      <c r="Q213" s="335"/>
      <c r="R213" s="335"/>
      <c r="S213" s="335"/>
      <c r="T213" s="335"/>
      <c r="U213" s="335"/>
      <c r="V213" s="335"/>
      <c r="W213" s="335"/>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c r="AS213" s="335"/>
      <c r="AT213" s="335"/>
      <c r="AU213" s="335"/>
      <c r="AV213" s="335"/>
      <c r="AW213" s="335"/>
      <c r="AX213" s="335"/>
      <c r="AY213" s="335"/>
      <c r="AZ213" s="335"/>
      <c r="BA213" s="335"/>
      <c r="BB213" s="335"/>
      <c r="BC213" s="335"/>
      <c r="BD213" s="335"/>
      <c r="BE213" s="335"/>
      <c r="BF213" s="335"/>
      <c r="BG213" s="335"/>
      <c r="BH213" s="335"/>
      <c r="BI213" s="335"/>
      <c r="BJ213" s="335"/>
      <c r="BK213" s="335"/>
      <c r="BL213" s="335"/>
      <c r="BM213" s="335"/>
      <c r="BN213" s="335"/>
      <c r="BO213" s="335"/>
      <c r="BP213" s="335"/>
      <c r="BQ213" s="335"/>
      <c r="BR213" s="335"/>
      <c r="BS213" s="335"/>
      <c r="BT213" s="335"/>
      <c r="BU213" s="335"/>
      <c r="BV213" s="335"/>
      <c r="BW213" s="335"/>
      <c r="BX213" s="335"/>
      <c r="BY213" s="335"/>
      <c r="BZ213" s="335"/>
      <c r="CA213" s="335"/>
      <c r="CB213" s="335"/>
      <c r="CC213" s="335"/>
    </row>
    <row r="214" spans="1:81" x14ac:dyDescent="0.3">
      <c r="A214" s="335"/>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c r="BE214" s="335"/>
      <c r="BF214" s="335"/>
      <c r="BG214" s="335"/>
      <c r="BH214" s="335"/>
      <c r="BI214" s="335"/>
      <c r="BJ214" s="335"/>
      <c r="BK214" s="335"/>
      <c r="BL214" s="335"/>
      <c r="BM214" s="335"/>
      <c r="BN214" s="335"/>
      <c r="BO214" s="335"/>
      <c r="BP214" s="335"/>
      <c r="BQ214" s="335"/>
      <c r="BR214" s="335"/>
      <c r="BS214" s="335"/>
      <c r="BT214" s="335"/>
      <c r="BU214" s="335"/>
      <c r="BV214" s="335"/>
      <c r="BW214" s="335"/>
      <c r="BX214" s="335"/>
      <c r="BY214" s="335"/>
      <c r="BZ214" s="335"/>
      <c r="CA214" s="335"/>
      <c r="CB214" s="335"/>
      <c r="CC214" s="335"/>
    </row>
    <row r="215" spans="1:81" x14ac:dyDescent="0.3">
      <c r="A215" s="335"/>
      <c r="B215" s="335"/>
      <c r="C215" s="335"/>
      <c r="D215" s="335"/>
      <c r="E215" s="335"/>
      <c r="F215" s="335"/>
      <c r="G215" s="335"/>
      <c r="H215" s="335"/>
      <c r="I215" s="335"/>
      <c r="J215" s="335"/>
      <c r="K215" s="335"/>
      <c r="L215" s="335"/>
      <c r="M215" s="335"/>
      <c r="N215" s="335"/>
      <c r="O215" s="335"/>
      <c r="P215" s="335"/>
      <c r="Q215" s="335"/>
      <c r="R215" s="335"/>
      <c r="S215" s="335"/>
      <c r="T215" s="335"/>
      <c r="U215" s="335"/>
      <c r="V215" s="335"/>
      <c r="W215" s="335"/>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c r="AS215" s="335"/>
      <c r="AT215" s="335"/>
      <c r="AU215" s="335"/>
      <c r="AV215" s="335"/>
      <c r="AW215" s="335"/>
      <c r="AX215" s="335"/>
      <c r="AY215" s="335"/>
      <c r="AZ215" s="335"/>
      <c r="BA215" s="335"/>
      <c r="BB215" s="335"/>
      <c r="BC215" s="335"/>
      <c r="BD215" s="335"/>
      <c r="BE215" s="335"/>
      <c r="BF215" s="335"/>
      <c r="BG215" s="335"/>
      <c r="BH215" s="335"/>
      <c r="BI215" s="335"/>
      <c r="BJ215" s="335"/>
      <c r="BK215" s="335"/>
      <c r="BL215" s="335"/>
      <c r="BM215" s="335"/>
      <c r="BN215" s="335"/>
      <c r="BO215" s="335"/>
      <c r="BP215" s="335"/>
      <c r="BQ215" s="335"/>
      <c r="BR215" s="335"/>
      <c r="BS215" s="335"/>
      <c r="BT215" s="335"/>
      <c r="BU215" s="335"/>
      <c r="BV215" s="335"/>
      <c r="BW215" s="335"/>
      <c r="BX215" s="335"/>
      <c r="BY215" s="335"/>
      <c r="BZ215" s="335"/>
      <c r="CA215" s="335"/>
      <c r="CB215" s="335"/>
      <c r="CC215" s="335"/>
    </row>
    <row r="216" spans="1:81" x14ac:dyDescent="0.3">
      <c r="A216" s="335"/>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c r="BE216" s="335"/>
      <c r="BF216" s="335"/>
      <c r="BG216" s="335"/>
      <c r="BH216" s="335"/>
      <c r="BI216" s="335"/>
      <c r="BJ216" s="335"/>
      <c r="BK216" s="335"/>
      <c r="BL216" s="335"/>
      <c r="BM216" s="335"/>
      <c r="BN216" s="335"/>
      <c r="BO216" s="335"/>
      <c r="BP216" s="335"/>
      <c r="BQ216" s="335"/>
      <c r="BR216" s="335"/>
      <c r="BS216" s="335"/>
      <c r="BT216" s="335"/>
      <c r="BU216" s="335"/>
      <c r="BV216" s="335"/>
      <c r="BW216" s="335"/>
      <c r="BX216" s="335"/>
      <c r="BY216" s="335"/>
      <c r="BZ216" s="335"/>
      <c r="CA216" s="335"/>
      <c r="CB216" s="335"/>
      <c r="CC216" s="335"/>
    </row>
    <row r="217" spans="1:81" x14ac:dyDescent="0.3">
      <c r="A217" s="335"/>
      <c r="B217" s="335"/>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c r="AS217" s="335"/>
      <c r="AT217" s="335"/>
      <c r="AU217" s="335"/>
      <c r="AV217" s="335"/>
      <c r="AW217" s="335"/>
      <c r="AX217" s="335"/>
      <c r="AY217" s="335"/>
      <c r="AZ217" s="335"/>
      <c r="BA217" s="335"/>
      <c r="BB217" s="335"/>
      <c r="BC217" s="335"/>
      <c r="BD217" s="335"/>
      <c r="BE217" s="335"/>
      <c r="BF217" s="335"/>
      <c r="BG217" s="335"/>
      <c r="BH217" s="335"/>
      <c r="BI217" s="335"/>
      <c r="BJ217" s="335"/>
      <c r="BK217" s="335"/>
      <c r="BL217" s="335"/>
      <c r="BM217" s="335"/>
      <c r="BN217" s="335"/>
      <c r="BO217" s="335"/>
      <c r="BP217" s="335"/>
      <c r="BQ217" s="335"/>
      <c r="BR217" s="335"/>
      <c r="BS217" s="335"/>
      <c r="BT217" s="335"/>
      <c r="BU217" s="335"/>
      <c r="BV217" s="335"/>
      <c r="BW217" s="335"/>
      <c r="BX217" s="335"/>
      <c r="BY217" s="335"/>
      <c r="BZ217" s="335"/>
      <c r="CA217" s="335"/>
      <c r="CB217" s="335"/>
      <c r="CC217" s="335"/>
    </row>
    <row r="218" spans="1:81" x14ac:dyDescent="0.3">
      <c r="A218" s="335"/>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c r="BE218" s="335"/>
      <c r="BF218" s="335"/>
      <c r="BG218" s="335"/>
      <c r="BH218" s="335"/>
      <c r="BI218" s="335"/>
      <c r="BJ218" s="335"/>
      <c r="BK218" s="335"/>
      <c r="BL218" s="335"/>
      <c r="BM218" s="335"/>
      <c r="BN218" s="335"/>
      <c r="BO218" s="335"/>
      <c r="BP218" s="335"/>
      <c r="BQ218" s="335"/>
      <c r="BR218" s="335"/>
      <c r="BS218" s="335"/>
      <c r="BT218" s="335"/>
      <c r="BU218" s="335"/>
      <c r="BV218" s="335"/>
      <c r="BW218" s="335"/>
      <c r="BX218" s="335"/>
      <c r="BY218" s="335"/>
      <c r="BZ218" s="335"/>
      <c r="CA218" s="335"/>
      <c r="CB218" s="335"/>
      <c r="CC218" s="335"/>
    </row>
    <row r="219" spans="1:81" x14ac:dyDescent="0.3">
      <c r="A219" s="335"/>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c r="BE219" s="335"/>
      <c r="BF219" s="335"/>
      <c r="BG219" s="335"/>
      <c r="BH219" s="335"/>
      <c r="BI219" s="335"/>
      <c r="BJ219" s="335"/>
      <c r="BK219" s="335"/>
      <c r="BL219" s="335"/>
      <c r="BM219" s="335"/>
      <c r="BN219" s="335"/>
      <c r="BO219" s="335"/>
      <c r="BP219" s="335"/>
      <c r="BQ219" s="335"/>
      <c r="BR219" s="335"/>
      <c r="BS219" s="335"/>
      <c r="BT219" s="335"/>
      <c r="BU219" s="335"/>
      <c r="BV219" s="335"/>
      <c r="BW219" s="335"/>
      <c r="BX219" s="335"/>
      <c r="BY219" s="335"/>
      <c r="BZ219" s="335"/>
      <c r="CA219" s="335"/>
      <c r="CB219" s="335"/>
      <c r="CC219" s="335"/>
    </row>
    <row r="220" spans="1:81" x14ac:dyDescent="0.3">
      <c r="A220" s="335"/>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c r="BE220" s="335"/>
      <c r="BF220" s="335"/>
      <c r="BG220" s="335"/>
      <c r="BH220" s="335"/>
      <c r="BI220" s="335"/>
      <c r="BJ220" s="335"/>
      <c r="BK220" s="335"/>
      <c r="BL220" s="335"/>
      <c r="BM220" s="335"/>
      <c r="BN220" s="335"/>
      <c r="BO220" s="335"/>
      <c r="BP220" s="335"/>
      <c r="BQ220" s="335"/>
      <c r="BR220" s="335"/>
      <c r="BS220" s="335"/>
      <c r="BT220" s="335"/>
      <c r="BU220" s="335"/>
      <c r="BV220" s="335"/>
      <c r="BW220" s="335"/>
      <c r="BX220" s="335"/>
      <c r="BY220" s="335"/>
      <c r="BZ220" s="335"/>
      <c r="CA220" s="335"/>
      <c r="CB220" s="335"/>
      <c r="CC220" s="335"/>
    </row>
    <row r="221" spans="1:81" x14ac:dyDescent="0.3">
      <c r="A221" s="335"/>
      <c r="B221" s="335"/>
      <c r="C221" s="335"/>
      <c r="D221" s="335"/>
      <c r="E221" s="335"/>
      <c r="F221" s="335"/>
      <c r="G221" s="335"/>
      <c r="H221" s="335"/>
      <c r="I221" s="335"/>
      <c r="J221" s="335"/>
      <c r="K221" s="335"/>
      <c r="L221" s="335"/>
      <c r="M221" s="335"/>
      <c r="N221" s="335"/>
      <c r="O221" s="335"/>
      <c r="P221" s="335"/>
      <c r="Q221" s="335"/>
      <c r="R221" s="335"/>
      <c r="S221" s="335"/>
      <c r="T221" s="335"/>
      <c r="U221" s="335"/>
      <c r="V221" s="335"/>
      <c r="W221" s="335"/>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c r="AS221" s="335"/>
      <c r="AT221" s="335"/>
      <c r="AU221" s="335"/>
      <c r="AV221" s="335"/>
      <c r="AW221" s="335"/>
      <c r="AX221" s="335"/>
      <c r="AY221" s="335"/>
      <c r="AZ221" s="335"/>
      <c r="BA221" s="335"/>
      <c r="BB221" s="335"/>
      <c r="BC221" s="335"/>
      <c r="BD221" s="335"/>
      <c r="BE221" s="335"/>
      <c r="BF221" s="335"/>
      <c r="BG221" s="335"/>
      <c r="BH221" s="335"/>
      <c r="BI221" s="335"/>
      <c r="BJ221" s="335"/>
      <c r="BK221" s="335"/>
      <c r="BL221" s="335"/>
      <c r="BM221" s="335"/>
      <c r="BN221" s="335"/>
      <c r="BO221" s="335"/>
      <c r="BP221" s="335"/>
      <c r="BQ221" s="335"/>
      <c r="BR221" s="335"/>
      <c r="BS221" s="335"/>
      <c r="BT221" s="335"/>
      <c r="BU221" s="335"/>
      <c r="BV221" s="335"/>
      <c r="BW221" s="335"/>
      <c r="BX221" s="335"/>
      <c r="BY221" s="335"/>
      <c r="BZ221" s="335"/>
      <c r="CA221" s="335"/>
      <c r="CB221" s="335"/>
      <c r="CC221" s="335"/>
    </row>
    <row r="222" spans="1:81" x14ac:dyDescent="0.3">
      <c r="A222" s="335"/>
      <c r="B222" s="335"/>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c r="BE222" s="335"/>
      <c r="BF222" s="335"/>
      <c r="BG222" s="335"/>
      <c r="BH222" s="335"/>
      <c r="BI222" s="335"/>
      <c r="BJ222" s="335"/>
      <c r="BK222" s="335"/>
      <c r="BL222" s="335"/>
      <c r="BM222" s="335"/>
      <c r="BN222" s="335"/>
      <c r="BO222" s="335"/>
      <c r="BP222" s="335"/>
      <c r="BQ222" s="335"/>
      <c r="BR222" s="335"/>
      <c r="BS222" s="335"/>
      <c r="BT222" s="335"/>
      <c r="BU222" s="335"/>
      <c r="BV222" s="335"/>
      <c r="BW222" s="335"/>
      <c r="BX222" s="335"/>
      <c r="BY222" s="335"/>
      <c r="BZ222" s="335"/>
      <c r="CA222" s="335"/>
      <c r="CB222" s="335"/>
      <c r="CC222" s="335"/>
    </row>
    <row r="223" spans="1:81" x14ac:dyDescent="0.3">
      <c r="B223" s="335"/>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35"/>
      <c r="Y223" s="335"/>
      <c r="Z223" s="335"/>
      <c r="AA223" s="335"/>
      <c r="AB223" s="335"/>
      <c r="AD223" s="335"/>
      <c r="AE223" s="335"/>
      <c r="AF223" s="335"/>
      <c r="AG223" s="335"/>
      <c r="AH223" s="335"/>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c r="BE223" s="335"/>
      <c r="BF223" s="335"/>
      <c r="BG223" s="335"/>
      <c r="BH223" s="335"/>
      <c r="BI223" s="335"/>
      <c r="BJ223" s="335"/>
      <c r="BK223" s="335"/>
      <c r="BL223" s="335"/>
      <c r="BM223" s="335"/>
      <c r="BN223" s="335"/>
      <c r="BO223" s="335"/>
      <c r="BP223" s="335"/>
      <c r="BQ223" s="335"/>
      <c r="BR223" s="335"/>
      <c r="BS223" s="335"/>
      <c r="BT223" s="335"/>
      <c r="BU223" s="335"/>
      <c r="BV223" s="335"/>
      <c r="BW223" s="335"/>
      <c r="BX223" s="335"/>
      <c r="BY223" s="335"/>
      <c r="BZ223" s="335"/>
      <c r="CA223" s="335"/>
      <c r="CB223" s="335"/>
      <c r="CC223" s="335"/>
    </row>
    <row r="224" spans="1:81" x14ac:dyDescent="0.3">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335"/>
      <c r="CB224" s="335"/>
      <c r="CC224" s="335"/>
    </row>
    <row r="225" spans="30:81" x14ac:dyDescent="0.3">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335"/>
      <c r="CB225" s="335"/>
      <c r="CC225" s="335"/>
    </row>
    <row r="226" spans="30:81" x14ac:dyDescent="0.3">
      <c r="AD226" s="335"/>
      <c r="AE226" s="335"/>
      <c r="AF226" s="335"/>
      <c r="AG226" s="335"/>
      <c r="AH226" s="335"/>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c r="BE226" s="335"/>
      <c r="BF226" s="335"/>
      <c r="BG226" s="335"/>
      <c r="BH226" s="335"/>
      <c r="BI226" s="335"/>
      <c r="BJ226" s="335"/>
      <c r="BK226" s="335"/>
      <c r="BL226" s="335"/>
      <c r="BM226" s="335"/>
      <c r="BN226" s="335"/>
      <c r="BO226" s="335"/>
      <c r="BP226" s="335"/>
      <c r="BQ226" s="335"/>
      <c r="BR226" s="335"/>
      <c r="BS226" s="335"/>
      <c r="BT226" s="335"/>
      <c r="BU226" s="335"/>
      <c r="BV226" s="335"/>
      <c r="BW226" s="335"/>
      <c r="BX226" s="335"/>
      <c r="BY226" s="335"/>
      <c r="BZ226" s="335"/>
      <c r="CA226" s="335"/>
      <c r="CB226" s="335"/>
      <c r="CC226" s="335"/>
    </row>
    <row r="227" spans="30:81" x14ac:dyDescent="0.3">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c r="BG227" s="335"/>
      <c r="BH227" s="335"/>
      <c r="BI227" s="335"/>
      <c r="BJ227" s="335"/>
      <c r="BK227" s="335"/>
      <c r="BL227" s="335"/>
      <c r="BM227" s="335"/>
      <c r="BN227" s="335"/>
      <c r="BO227" s="335"/>
      <c r="BP227" s="335"/>
      <c r="BQ227" s="335"/>
      <c r="BR227" s="335"/>
      <c r="BS227" s="335"/>
      <c r="BT227" s="335"/>
      <c r="BU227" s="335"/>
      <c r="BV227" s="335"/>
      <c r="BW227" s="335"/>
      <c r="BX227" s="335"/>
      <c r="BY227" s="335"/>
      <c r="BZ227" s="335"/>
      <c r="CA227" s="335"/>
      <c r="CB227" s="335"/>
      <c r="CC227" s="335"/>
    </row>
    <row r="228" spans="30:81" x14ac:dyDescent="0.3">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c r="BG228" s="335"/>
      <c r="BH228" s="335"/>
      <c r="BI228" s="335"/>
      <c r="BJ228" s="335"/>
      <c r="BK228" s="335"/>
      <c r="BL228" s="335"/>
      <c r="BM228" s="335"/>
      <c r="BN228" s="335"/>
      <c r="BO228" s="335"/>
      <c r="BP228" s="335"/>
      <c r="BQ228" s="335"/>
      <c r="BR228" s="335"/>
      <c r="BS228" s="335"/>
      <c r="BT228" s="335"/>
      <c r="BU228" s="335"/>
      <c r="BV228" s="335"/>
      <c r="BW228" s="335"/>
      <c r="BX228" s="335"/>
      <c r="BY228" s="335"/>
      <c r="BZ228" s="335"/>
      <c r="CA228" s="335"/>
      <c r="CB228" s="335"/>
      <c r="CC228" s="335"/>
    </row>
  </sheetData>
  <sheetProtection sheet="1" objects="1" scenarios="1"/>
  <mergeCells count="28">
    <mergeCell ref="U6:AA6"/>
    <mergeCell ref="U5:AA5"/>
    <mergeCell ref="F33:L33"/>
    <mergeCell ref="M33:S33"/>
    <mergeCell ref="T33:Z33"/>
    <mergeCell ref="C7:AA7"/>
    <mergeCell ref="C8:Z16"/>
    <mergeCell ref="F20:J20"/>
    <mergeCell ref="F21:J21"/>
    <mergeCell ref="F22:J22"/>
    <mergeCell ref="F23:J23"/>
    <mergeCell ref="C30:Z31"/>
    <mergeCell ref="F25:J25"/>
    <mergeCell ref="F24:J24"/>
    <mergeCell ref="D35:E35"/>
    <mergeCell ref="D36:E36"/>
    <mergeCell ref="D37:E37"/>
    <mergeCell ref="D38:E38"/>
    <mergeCell ref="C41:Z42"/>
    <mergeCell ref="C54:Z55"/>
    <mergeCell ref="K56:AA57"/>
    <mergeCell ref="D48:E48"/>
    <mergeCell ref="T44:Z44"/>
    <mergeCell ref="D49:E49"/>
    <mergeCell ref="F44:L44"/>
    <mergeCell ref="M44:S44"/>
    <mergeCell ref="D46:E46"/>
    <mergeCell ref="D47:E47"/>
  </mergeCells>
  <pageMargins left="0.70866141732283472" right="0.70866141732283472" top="0.78740157480314965" bottom="0.78740157480314965" header="0.31496062992125984" footer="0.31496062992125984"/>
  <pageSetup paperSize="9" scale="5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AS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+Startseite!AK10</f>
        <v>Mutterschaftsurlaub</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190–191</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 Beginnt am Tag der Geburt.
- Unbefristete MA: 112 Kalendertage; Befristete MA: 98 Kalendertage (ab 3. Dienstjahr wie unbefristete MA).
- Für Mütter, deren Neugeborenes während mindestens 2 Wochen im Spital bleiben muss, verlängert sich der Mutterschaftsurlaub um max. 56 Tage (= 8 Wochen), d.h. neu maximal 154 Tage (bisher 98 Tage und Aufschub des Mutterschaftsurlaubes).
- 100% Lohn (nicht nur EO-Taggeld von 80%).</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35" t="s">
        <v>438</v>
      </c>
    </row>
    <row r="20" spans="1:45" ht="42" customHeight="1" x14ac:dyDescent="0.3">
      <c r="A20" s="217"/>
      <c r="B20" s="192"/>
      <c r="C20" s="207" t="s">
        <v>32</v>
      </c>
      <c r="D20" s="209"/>
      <c r="E20" s="205"/>
      <c r="F20" s="205"/>
      <c r="G20" s="205"/>
      <c r="H20" s="503">
        <v>1</v>
      </c>
      <c r="I20" s="503"/>
      <c r="J20" s="503"/>
      <c r="K20" s="503"/>
      <c r="L20" s="503"/>
      <c r="M20" s="206"/>
      <c r="N20" s="206"/>
      <c r="O20" s="206"/>
      <c r="P20" s="206"/>
      <c r="Q20" s="206"/>
      <c r="R20" s="206" t="s">
        <v>134</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217"/>
    </row>
    <row r="21" spans="1:45" ht="20.25" customHeight="1" x14ac:dyDescent="0.3">
      <c r="A21" s="217"/>
      <c r="B21" s="192"/>
      <c r="C21" s="207" t="s">
        <v>33</v>
      </c>
      <c r="D21" s="207"/>
      <c r="E21" s="205"/>
      <c r="F21" s="205"/>
      <c r="G21" s="205"/>
      <c r="H21" s="503">
        <v>0.8</v>
      </c>
      <c r="I21" s="503"/>
      <c r="J21" s="503"/>
      <c r="K21" s="503"/>
      <c r="L21" s="503"/>
      <c r="M21" s="206"/>
      <c r="N21" s="206"/>
      <c r="O21" s="206"/>
      <c r="P21" s="206"/>
      <c r="Q21" s="206"/>
      <c r="R21" s="206" t="s">
        <v>135</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45" ht="20.25" customHeight="1" x14ac:dyDescent="0.3">
      <c r="A22" s="217"/>
      <c r="B22" s="192"/>
      <c r="C22" s="207" t="s">
        <v>34</v>
      </c>
      <c r="D22" s="207"/>
      <c r="E22" s="205"/>
      <c r="F22" s="205"/>
      <c r="G22" s="205"/>
      <c r="H22" s="503">
        <v>0.7</v>
      </c>
      <c r="I22" s="503"/>
      <c r="J22" s="503"/>
      <c r="K22" s="503"/>
      <c r="L22" s="503"/>
      <c r="M22" s="206"/>
      <c r="N22" s="206"/>
      <c r="O22" s="206"/>
      <c r="P22" s="206"/>
      <c r="Q22" s="206"/>
      <c r="R22" s="206" t="s">
        <v>136</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45" ht="20.25" customHeight="1" x14ac:dyDescent="0.3">
      <c r="A23" s="217"/>
      <c r="B23" s="192"/>
      <c r="C23" s="207" t="s">
        <v>35</v>
      </c>
      <c r="D23" s="209"/>
      <c r="E23" s="205"/>
      <c r="F23" s="205"/>
      <c r="G23" s="205"/>
      <c r="H23" s="503">
        <v>0.6</v>
      </c>
      <c r="I23" s="503"/>
      <c r="J23" s="503"/>
      <c r="K23" s="503"/>
      <c r="L23" s="503"/>
      <c r="M23" s="206"/>
      <c r="N23" s="206"/>
      <c r="O23" s="206"/>
      <c r="P23" s="206"/>
      <c r="Q23" s="206"/>
      <c r="R23" s="206" t="s">
        <v>137</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45"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45"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45"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45"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7"/>
    </row>
    <row r="28" spans="1:45" ht="20.25" customHeight="1" x14ac:dyDescent="0.3">
      <c r="A28" s="217"/>
      <c r="B28" s="192"/>
      <c r="C28" s="205"/>
      <c r="D28" s="205" t="s">
        <v>120</v>
      </c>
      <c r="E28" s="205"/>
      <c r="F28" s="205"/>
      <c r="G28" s="205"/>
      <c r="H28" s="205"/>
      <c r="I28" s="205"/>
      <c r="J28" s="205"/>
      <c r="K28" s="205"/>
      <c r="L28" s="205"/>
      <c r="M28" s="205"/>
      <c r="N28" s="205"/>
      <c r="O28" s="205"/>
      <c r="P28" s="205"/>
      <c r="Q28" s="205"/>
      <c r="R28" s="205"/>
      <c r="S28" s="205"/>
      <c r="T28" s="205"/>
      <c r="U28" s="205"/>
      <c r="V28" s="220"/>
      <c r="W28" s="220"/>
      <c r="X28" s="220"/>
      <c r="Y28" s="220"/>
      <c r="Z28" s="220"/>
      <c r="AA28" s="220"/>
      <c r="AB28" s="220"/>
      <c r="AC28" s="220"/>
      <c r="AD28" s="220"/>
      <c r="AE28" s="220"/>
      <c r="AF28" s="220"/>
      <c r="AG28" s="220"/>
      <c r="AH28" s="220"/>
      <c r="AI28" s="220"/>
      <c r="AJ28" s="220"/>
      <c r="AK28" s="220"/>
      <c r="AL28" s="220"/>
      <c r="AM28" s="220"/>
      <c r="AN28" s="220"/>
      <c r="AO28" s="220"/>
      <c r="AP28" s="196"/>
      <c r="AS28" s="217"/>
    </row>
    <row r="29" spans="1:45" ht="20.25" customHeight="1" x14ac:dyDescent="0.3">
      <c r="A29" s="217"/>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45" ht="20.25" customHeight="1" x14ac:dyDescent="0.3">
      <c r="A30" s="217"/>
      <c r="B30" s="192"/>
      <c r="C30" s="207"/>
      <c r="D30" s="205"/>
      <c r="E30" s="205"/>
      <c r="F30" s="205"/>
      <c r="G30" s="205"/>
      <c r="H30" s="205"/>
      <c r="I30" s="205"/>
      <c r="J30" s="205"/>
      <c r="K30" s="206"/>
      <c r="L30" s="206"/>
      <c r="M30" s="206"/>
      <c r="N30" s="208"/>
      <c r="O30" s="208"/>
      <c r="P30" s="208"/>
      <c r="Q30" s="208"/>
      <c r="R30" s="206"/>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45" ht="20.25" customHeight="1" x14ac:dyDescent="0.3">
      <c r="A31" s="217"/>
      <c r="B31" s="192"/>
      <c r="C31" s="205"/>
      <c r="D31" s="222"/>
      <c r="E31" s="205"/>
      <c r="F31" s="205"/>
      <c r="G31" s="205"/>
      <c r="H31" s="205"/>
      <c r="I31" s="205"/>
      <c r="J31" s="205"/>
      <c r="K31" s="206"/>
      <c r="L31" s="206"/>
      <c r="M31" s="206"/>
      <c r="N31" s="208"/>
      <c r="O31" s="208"/>
      <c r="P31" s="208"/>
      <c r="Q31" s="208"/>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S31" s="217"/>
    </row>
    <row r="32" spans="1:45" ht="20.25" customHeight="1" x14ac:dyDescent="0.3">
      <c r="A32" s="217"/>
      <c r="B32" s="192"/>
      <c r="C32" s="205"/>
      <c r="D32" s="205"/>
      <c r="E32" s="205"/>
      <c r="F32" s="205"/>
      <c r="G32" s="205"/>
      <c r="H32" s="205"/>
      <c r="I32" s="205"/>
      <c r="J32" s="205"/>
      <c r="K32" s="206"/>
      <c r="L32" s="206"/>
      <c r="M32" s="206"/>
      <c r="N32" s="208"/>
      <c r="O32" s="208"/>
      <c r="P32" s="259"/>
      <c r="Q32" s="259"/>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05"/>
      <c r="E33" s="205"/>
      <c r="F33" s="205"/>
      <c r="G33" s="205"/>
      <c r="H33" s="205"/>
      <c r="I33" s="205"/>
      <c r="J33" s="205"/>
      <c r="K33" s="206"/>
      <c r="L33" s="206"/>
      <c r="M33" s="206"/>
      <c r="N33" s="208"/>
      <c r="O33" s="208"/>
      <c r="P33" s="208"/>
      <c r="Q33" s="208"/>
      <c r="R33" s="496"/>
      <c r="S33" s="496"/>
      <c r="T33" s="496"/>
      <c r="U33" s="496"/>
      <c r="V33" s="208"/>
      <c r="W33" s="206"/>
      <c r="X33" s="206"/>
      <c r="Y33" s="206"/>
      <c r="Z33" s="208"/>
      <c r="AA33" s="208"/>
      <c r="AB33" s="208"/>
      <c r="AC33" s="208"/>
      <c r="AD33" s="206"/>
      <c r="AE33" s="208"/>
      <c r="AF33" s="208"/>
      <c r="AG33" s="208"/>
      <c r="AH33" s="208"/>
      <c r="AI33" s="208"/>
      <c r="AJ33" s="208"/>
      <c r="AK33" s="208"/>
      <c r="AL33" s="208"/>
      <c r="AM33" s="208"/>
      <c r="AN33" s="208"/>
      <c r="AO33" s="208"/>
      <c r="AP33" s="196"/>
    </row>
    <row r="34" spans="2:42" s="217" customFormat="1" ht="20.25" customHeight="1" x14ac:dyDescent="0.3">
      <c r="B34" s="192"/>
      <c r="C34" s="205"/>
      <c r="D34" s="228"/>
      <c r="E34" s="223"/>
      <c r="F34" s="205"/>
      <c r="G34" s="205"/>
      <c r="H34" s="205"/>
      <c r="I34" s="205"/>
      <c r="J34" s="205"/>
      <c r="K34" s="206"/>
      <c r="L34" s="206"/>
      <c r="M34" s="206"/>
      <c r="N34" s="261"/>
      <c r="O34" s="261"/>
      <c r="P34" s="261"/>
      <c r="Q34" s="261"/>
      <c r="R34" s="497"/>
      <c r="S34" s="497"/>
      <c r="T34" s="497"/>
      <c r="U34" s="497"/>
      <c r="V34" s="208"/>
      <c r="W34" s="206"/>
      <c r="X34" s="206"/>
      <c r="Y34" s="206"/>
      <c r="Z34" s="211"/>
      <c r="AA34" s="211"/>
      <c r="AB34" s="211"/>
      <c r="AC34" s="211"/>
      <c r="AD34" s="206"/>
      <c r="AE34" s="211"/>
      <c r="AF34" s="211"/>
      <c r="AG34" s="211"/>
      <c r="AH34" s="211"/>
      <c r="AI34" s="211"/>
      <c r="AJ34" s="211"/>
      <c r="AK34" s="211"/>
      <c r="AL34" s="211"/>
      <c r="AM34" s="211"/>
      <c r="AN34" s="211"/>
      <c r="AO34" s="211"/>
      <c r="AP34" s="196"/>
    </row>
    <row r="35" spans="2:42" s="217" customFormat="1" ht="20.25" customHeight="1" x14ac:dyDescent="0.3">
      <c r="B35" s="192"/>
      <c r="C35" s="205"/>
      <c r="D35" s="228"/>
      <c r="E35" s="205"/>
      <c r="F35" s="205"/>
      <c r="G35" s="205"/>
      <c r="H35" s="205"/>
      <c r="I35" s="205"/>
      <c r="J35" s="205"/>
      <c r="K35" s="206"/>
      <c r="L35" s="206"/>
      <c r="M35" s="206"/>
      <c r="N35" s="262"/>
      <c r="O35" s="262"/>
      <c r="P35" s="262"/>
      <c r="Q35" s="262"/>
      <c r="R35" s="496"/>
      <c r="S35" s="496"/>
      <c r="T35" s="496"/>
      <c r="U35" s="496"/>
      <c r="V35" s="212"/>
      <c r="W35" s="206"/>
      <c r="X35" s="206"/>
      <c r="Y35" s="206"/>
      <c r="Z35" s="213"/>
      <c r="AA35" s="213"/>
      <c r="AB35" s="213"/>
      <c r="AC35" s="213"/>
      <c r="AD35" s="206"/>
      <c r="AE35" s="214"/>
      <c r="AF35" s="214"/>
      <c r="AG35" s="214"/>
      <c r="AH35" s="214"/>
      <c r="AI35" s="214"/>
      <c r="AJ35" s="214"/>
      <c r="AK35" s="214"/>
      <c r="AL35" s="214"/>
      <c r="AM35" s="214"/>
      <c r="AN35" s="214"/>
      <c r="AO35" s="214"/>
      <c r="AP35" s="196"/>
    </row>
    <row r="36" spans="2:42" s="217" customFormat="1" ht="20.25" customHeight="1" x14ac:dyDescent="0.3">
      <c r="B36" s="192"/>
      <c r="C36" s="205"/>
      <c r="D36" s="205"/>
      <c r="E36" s="205"/>
      <c r="F36" s="205"/>
      <c r="G36" s="205"/>
      <c r="H36" s="205"/>
      <c r="I36" s="205"/>
      <c r="J36" s="205"/>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196"/>
    </row>
    <row r="37" spans="2:42" s="217" customFormat="1" ht="20.25" customHeight="1" x14ac:dyDescent="0.3">
      <c r="B37" s="192"/>
      <c r="C37" s="205"/>
      <c r="D37" s="205"/>
      <c r="E37" s="205"/>
      <c r="F37" s="205"/>
      <c r="G37" s="205"/>
      <c r="H37" s="205"/>
      <c r="I37" s="205"/>
      <c r="J37" s="205"/>
      <c r="K37" s="205"/>
      <c r="L37" s="205"/>
      <c r="M37" s="205"/>
      <c r="N37" s="205"/>
      <c r="O37" s="205"/>
      <c r="P37" s="205"/>
      <c r="Q37" s="205"/>
      <c r="R37" s="205"/>
      <c r="S37" s="205"/>
      <c r="T37" s="205"/>
      <c r="U37" s="205"/>
      <c r="V37" s="220"/>
      <c r="W37" s="220"/>
      <c r="X37" s="220"/>
      <c r="Y37" s="220"/>
      <c r="Z37" s="220"/>
      <c r="AA37" s="220"/>
      <c r="AB37" s="220"/>
      <c r="AC37" s="220"/>
      <c r="AD37" s="220"/>
      <c r="AE37" s="220"/>
      <c r="AF37" s="220"/>
      <c r="AG37" s="220"/>
      <c r="AH37" s="220"/>
      <c r="AI37" s="220"/>
      <c r="AJ37" s="220"/>
      <c r="AK37" s="220"/>
      <c r="AL37" s="220"/>
      <c r="AM37" s="220"/>
      <c r="AN37" s="220"/>
      <c r="AO37" s="220"/>
      <c r="AP37" s="196"/>
    </row>
    <row r="38" spans="2:42" s="217" customFormat="1" ht="20.25" customHeight="1" x14ac:dyDescent="0.3">
      <c r="B38" s="192"/>
      <c r="C38" s="207"/>
      <c r="D38" s="205"/>
      <c r="E38" s="205"/>
      <c r="F38" s="205"/>
      <c r="G38" s="205"/>
      <c r="H38" s="205"/>
      <c r="I38" s="205"/>
      <c r="J38" s="205"/>
      <c r="K38" s="206"/>
      <c r="L38" s="206"/>
      <c r="M38" s="206"/>
      <c r="N38" s="208"/>
      <c r="O38" s="208"/>
      <c r="P38" s="208"/>
      <c r="Q38" s="208"/>
      <c r="R38" s="206"/>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22"/>
      <c r="E39" s="223"/>
      <c r="F39" s="205"/>
      <c r="G39" s="205"/>
      <c r="H39" s="205"/>
      <c r="I39" s="205"/>
      <c r="J39" s="205"/>
      <c r="K39" s="206"/>
      <c r="L39" s="206"/>
      <c r="M39" s="206"/>
      <c r="N39" s="208"/>
      <c r="O39" s="208"/>
      <c r="P39" s="208"/>
      <c r="Q39" s="208"/>
      <c r="R39" s="206"/>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2" s="217" customFormat="1" ht="20.25" customHeight="1" x14ac:dyDescent="0.3">
      <c r="B40" s="192"/>
      <c r="C40" s="205"/>
      <c r="D40" s="205"/>
      <c r="E40" s="205"/>
      <c r="F40" s="205"/>
      <c r="G40" s="205"/>
      <c r="H40" s="205"/>
      <c r="I40" s="205"/>
      <c r="J40" s="205"/>
      <c r="K40" s="205"/>
      <c r="L40" s="205"/>
      <c r="M40" s="205"/>
      <c r="N40" s="205"/>
      <c r="O40" s="205"/>
      <c r="P40" s="205"/>
      <c r="Q40" s="205"/>
      <c r="R40" s="205"/>
      <c r="S40" s="205"/>
      <c r="T40" s="205"/>
      <c r="U40" s="205"/>
      <c r="V40" s="220"/>
      <c r="W40" s="220"/>
      <c r="X40" s="220"/>
      <c r="Y40" s="220"/>
      <c r="Z40" s="220"/>
      <c r="AA40" s="220"/>
      <c r="AB40" s="220"/>
      <c r="AC40" s="220"/>
      <c r="AD40" s="220"/>
      <c r="AE40" s="220"/>
      <c r="AF40" s="220"/>
      <c r="AG40" s="220"/>
      <c r="AH40" s="220"/>
      <c r="AI40" s="220"/>
      <c r="AJ40" s="220"/>
      <c r="AK40" s="220"/>
      <c r="AL40" s="220"/>
      <c r="AM40" s="220"/>
      <c r="AN40" s="220"/>
      <c r="AO40" s="220"/>
      <c r="AP40" s="196"/>
    </row>
    <row r="41" spans="2:42" s="217" customFormat="1" ht="20.25" customHeight="1" x14ac:dyDescent="0.3">
      <c r="B41" s="192"/>
      <c r="C41" s="207"/>
      <c r="D41" s="205"/>
      <c r="E41" s="223"/>
      <c r="F41" s="205"/>
      <c r="G41" s="205"/>
      <c r="H41" s="205"/>
      <c r="I41" s="205"/>
      <c r="J41" s="205"/>
      <c r="K41" s="206"/>
      <c r="L41" s="206"/>
      <c r="M41" s="206"/>
      <c r="N41" s="261"/>
      <c r="O41" s="261"/>
      <c r="P41" s="261"/>
      <c r="Q41" s="261"/>
      <c r="R41" s="273"/>
      <c r="S41" s="273"/>
      <c r="T41" s="273"/>
      <c r="U41" s="273"/>
      <c r="V41" s="208"/>
      <c r="W41" s="206"/>
      <c r="X41" s="206"/>
      <c r="Y41" s="206"/>
      <c r="Z41" s="211"/>
      <c r="AA41" s="211"/>
      <c r="AB41" s="211"/>
      <c r="AC41" s="211"/>
      <c r="AD41" s="206"/>
      <c r="AE41" s="211"/>
      <c r="AF41" s="211"/>
      <c r="AG41" s="211"/>
      <c r="AH41" s="211"/>
      <c r="AI41" s="211"/>
      <c r="AJ41" s="211"/>
      <c r="AK41" s="211"/>
      <c r="AL41" s="211"/>
      <c r="AM41" s="211"/>
      <c r="AN41" s="211"/>
      <c r="AO41" s="211"/>
      <c r="AP41" s="196"/>
    </row>
    <row r="42" spans="2:42" s="217" customFormat="1" ht="20.25" customHeight="1" x14ac:dyDescent="0.3">
      <c r="B42" s="192"/>
      <c r="C42" s="209"/>
      <c r="D42" s="205"/>
      <c r="E42" s="205"/>
      <c r="F42" s="205"/>
      <c r="G42" s="205"/>
      <c r="H42" s="205"/>
      <c r="I42" s="205"/>
      <c r="J42" s="205"/>
      <c r="K42" s="206"/>
      <c r="L42" s="206"/>
      <c r="M42" s="206"/>
      <c r="N42" s="262"/>
      <c r="O42" s="262"/>
      <c r="P42" s="262"/>
      <c r="Q42" s="262"/>
      <c r="R42" s="274"/>
      <c r="S42" s="274"/>
      <c r="T42" s="274"/>
      <c r="U42" s="274"/>
      <c r="V42" s="212"/>
      <c r="W42" s="206"/>
      <c r="X42" s="206"/>
      <c r="Y42" s="206"/>
      <c r="Z42" s="213"/>
      <c r="AA42" s="213"/>
      <c r="AB42" s="213"/>
      <c r="AC42" s="213"/>
      <c r="AD42" s="206"/>
      <c r="AE42" s="214"/>
      <c r="AF42" s="214"/>
      <c r="AG42" s="214"/>
      <c r="AH42" s="214"/>
      <c r="AI42" s="214"/>
      <c r="AJ42" s="214"/>
      <c r="AK42" s="214"/>
      <c r="AL42" s="214"/>
      <c r="AM42" s="214"/>
      <c r="AN42" s="214"/>
      <c r="AO42" s="214"/>
      <c r="AP42" s="196"/>
    </row>
    <row r="43" spans="2:42" s="217" customFormat="1" ht="20.25" customHeight="1" x14ac:dyDescent="0.3">
      <c r="B43" s="192"/>
      <c r="C43" s="205"/>
      <c r="D43" s="205"/>
      <c r="E43" s="205"/>
      <c r="F43" s="205"/>
      <c r="G43" s="205"/>
      <c r="H43" s="205"/>
      <c r="I43" s="205"/>
      <c r="J43" s="205"/>
      <c r="K43" s="206"/>
      <c r="L43" s="206"/>
      <c r="M43" s="206"/>
      <c r="N43" s="206"/>
      <c r="O43" s="206"/>
      <c r="P43" s="206"/>
      <c r="Q43" s="206"/>
      <c r="R43" s="496"/>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7">
    <mergeCell ref="AH5:AO5"/>
    <mergeCell ref="R44:U44"/>
    <mergeCell ref="R45:U45"/>
    <mergeCell ref="R46:U46"/>
    <mergeCell ref="R47:U47"/>
    <mergeCell ref="R31:U31"/>
    <mergeCell ref="R32:U32"/>
    <mergeCell ref="R33:U33"/>
    <mergeCell ref="R34:U34"/>
    <mergeCell ref="R35:U35"/>
    <mergeCell ref="R43:U43"/>
    <mergeCell ref="H23:L23"/>
    <mergeCell ref="AH6:AO6"/>
    <mergeCell ref="C8:AO16"/>
    <mergeCell ref="H20:L20"/>
    <mergeCell ref="H21:L21"/>
    <mergeCell ref="H22:L2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5">
    <pageSetUpPr fitToPage="1"/>
  </sheetPr>
  <dimension ref="A1:AS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+Startseite!AK12</f>
        <v>Öffentliche Ämter</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115</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Effektiv</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 xml:space="preserve">- Ausübung maximal 10 Tage pro Kalenderjahr.
- Die Vorbereitungszeit hat ausserhalb der Arbeitszeit zu erfolgen. (z.B. 50% Pensum = 10 Tage à 4:16 h bzw. max. 42:40 h im Kalenderjahr).
</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7"/>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171</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17"/>
    </row>
    <row r="20" spans="1:45" ht="42" customHeight="1" x14ac:dyDescent="0.3">
      <c r="A20" s="217"/>
      <c r="B20" s="192"/>
      <c r="C20" s="207" t="s">
        <v>32</v>
      </c>
      <c r="D20" s="209"/>
      <c r="E20" s="205"/>
      <c r="F20" s="205"/>
      <c r="G20" s="205"/>
      <c r="H20" s="503">
        <v>1</v>
      </c>
      <c r="I20" s="503"/>
      <c r="J20" s="503"/>
      <c r="K20" s="503"/>
      <c r="L20" s="503"/>
      <c r="M20" s="206"/>
      <c r="N20" s="206"/>
      <c r="O20" s="206"/>
      <c r="P20" s="206"/>
      <c r="Q20" s="206"/>
      <c r="R20" s="206" t="s">
        <v>167</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217"/>
    </row>
    <row r="21" spans="1:45" ht="20.25" customHeight="1" x14ac:dyDescent="0.3">
      <c r="A21" s="217"/>
      <c r="B21" s="192"/>
      <c r="C21" s="207" t="s">
        <v>33</v>
      </c>
      <c r="D21" s="207"/>
      <c r="E21" s="205"/>
      <c r="F21" s="205"/>
      <c r="G21" s="205"/>
      <c r="H21" s="503">
        <v>0.8</v>
      </c>
      <c r="I21" s="503"/>
      <c r="J21" s="503"/>
      <c r="K21" s="503"/>
      <c r="L21" s="503"/>
      <c r="M21" s="206"/>
      <c r="N21" s="206"/>
      <c r="O21" s="206"/>
      <c r="P21" s="206"/>
      <c r="Q21" s="206"/>
      <c r="R21" s="206" t="s">
        <v>163</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45" ht="20.25" customHeight="1" x14ac:dyDescent="0.3">
      <c r="A22" s="217"/>
      <c r="B22" s="192"/>
      <c r="C22" s="207" t="s">
        <v>34</v>
      </c>
      <c r="D22" s="207"/>
      <c r="E22" s="205"/>
      <c r="F22" s="205"/>
      <c r="G22" s="205"/>
      <c r="H22" s="503">
        <v>0.7</v>
      </c>
      <c r="I22" s="503"/>
      <c r="J22" s="503"/>
      <c r="K22" s="503"/>
      <c r="L22" s="503"/>
      <c r="M22" s="206"/>
      <c r="N22" s="206"/>
      <c r="O22" s="206"/>
      <c r="P22" s="206"/>
      <c r="Q22" s="206"/>
      <c r="R22" s="206" t="s">
        <v>164</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45" ht="20.25" customHeight="1" x14ac:dyDescent="0.3">
      <c r="A23" s="217"/>
      <c r="B23" s="192"/>
      <c r="C23" s="207" t="s">
        <v>35</v>
      </c>
      <c r="D23" s="209"/>
      <c r="E23" s="205"/>
      <c r="F23" s="205"/>
      <c r="G23" s="205"/>
      <c r="H23" s="503">
        <v>0.6</v>
      </c>
      <c r="I23" s="503"/>
      <c r="J23" s="503"/>
      <c r="K23" s="503"/>
      <c r="L23" s="503"/>
      <c r="M23" s="206"/>
      <c r="N23" s="206"/>
      <c r="O23" s="206"/>
      <c r="P23" s="206"/>
      <c r="Q23" s="206"/>
      <c r="R23" s="206" t="s">
        <v>165</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45"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45"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45"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45"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5" t="s">
        <v>406</v>
      </c>
    </row>
    <row r="28" spans="1:45" ht="20.25" customHeight="1" x14ac:dyDescent="0.3">
      <c r="A28" s="217"/>
      <c r="B28" s="192"/>
      <c r="C28" s="205">
        <v>1</v>
      </c>
      <c r="D28" s="218"/>
      <c r="E28" s="218"/>
      <c r="F28" s="218"/>
      <c r="G28" s="218"/>
      <c r="H28" s="218"/>
      <c r="I28" s="218"/>
      <c r="J28" s="218"/>
      <c r="K28" s="218"/>
      <c r="L28" s="218"/>
      <c r="M28" s="218"/>
      <c r="N28" s="218"/>
      <c r="O28" s="218"/>
      <c r="P28" s="218"/>
      <c r="Q28" s="218"/>
      <c r="R28" s="218"/>
      <c r="S28" s="218"/>
      <c r="T28" s="218"/>
      <c r="U28" s="218"/>
      <c r="V28" s="219"/>
      <c r="W28" s="219"/>
      <c r="X28" s="219"/>
      <c r="Y28" s="219"/>
      <c r="Z28" s="219"/>
      <c r="AA28" s="219"/>
      <c r="AB28" s="219"/>
      <c r="AC28" s="219"/>
      <c r="AD28" s="219"/>
      <c r="AE28" s="219"/>
      <c r="AF28" s="219"/>
      <c r="AG28" s="219"/>
      <c r="AH28" s="219"/>
      <c r="AI28" s="219"/>
      <c r="AJ28" s="219"/>
      <c r="AK28" s="219"/>
      <c r="AL28" s="219"/>
      <c r="AM28" s="219"/>
      <c r="AN28" s="219"/>
      <c r="AO28" s="220"/>
      <c r="AP28" s="196"/>
    </row>
    <row r="29" spans="1:45" ht="20.25" customHeight="1" x14ac:dyDescent="0.3">
      <c r="A29" s="217"/>
      <c r="B29" s="192"/>
      <c r="C29" s="501" t="s">
        <v>209</v>
      </c>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196"/>
      <c r="AS29" s="116" t="s">
        <v>439</v>
      </c>
    </row>
    <row r="30" spans="1:45" ht="20.25" customHeight="1" x14ac:dyDescent="0.3">
      <c r="A30" s="217"/>
      <c r="B30" s="192"/>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196"/>
      <c r="AS30" s="217"/>
    </row>
    <row r="31" spans="1:45" ht="20.25" customHeight="1" x14ac:dyDescent="0.3">
      <c r="A31" s="217"/>
      <c r="B31" s="192"/>
      <c r="C31" s="205"/>
      <c r="D31" s="222"/>
      <c r="E31" s="223" t="s">
        <v>153</v>
      </c>
      <c r="F31" s="205"/>
      <c r="G31" s="205"/>
      <c r="H31" s="205"/>
      <c r="I31" s="205"/>
      <c r="J31" s="205"/>
      <c r="K31" s="206"/>
      <c r="L31" s="206"/>
      <c r="M31" s="206"/>
      <c r="N31" s="208"/>
      <c r="O31" s="208"/>
      <c r="P31" s="208"/>
      <c r="Q31" s="208"/>
      <c r="R31" s="492" t="s">
        <v>169</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224"/>
      <c r="AP31" s="196"/>
      <c r="AS31" s="217"/>
    </row>
    <row r="32" spans="1:45" ht="20.25" customHeight="1" x14ac:dyDescent="0.3">
      <c r="A32" s="217"/>
      <c r="B32" s="192"/>
      <c r="C32" s="205"/>
      <c r="D32" s="205"/>
      <c r="E32" s="205"/>
      <c r="F32" s="205"/>
      <c r="G32" s="205"/>
      <c r="H32" s="205"/>
      <c r="I32" s="205"/>
      <c r="J32" s="205"/>
      <c r="K32" s="205"/>
      <c r="L32" s="205"/>
      <c r="M32" s="205"/>
      <c r="N32" s="205"/>
      <c r="O32" s="205"/>
      <c r="P32" s="205"/>
      <c r="Q32" s="205"/>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224"/>
      <c r="AP32" s="196"/>
      <c r="AQ32" s="217"/>
      <c r="AR32" s="217"/>
      <c r="AS32" s="217"/>
    </row>
    <row r="33" spans="2:42" s="217" customFormat="1" ht="20.25" customHeight="1" x14ac:dyDescent="0.3">
      <c r="B33" s="192"/>
      <c r="C33" s="205"/>
      <c r="D33" s="205"/>
      <c r="E33" s="205"/>
      <c r="F33" s="205"/>
      <c r="G33" s="205"/>
      <c r="H33" s="205"/>
      <c r="I33" s="205"/>
      <c r="J33" s="205"/>
      <c r="K33" s="205"/>
      <c r="L33" s="205"/>
      <c r="M33" s="205"/>
      <c r="N33" s="205"/>
      <c r="O33" s="205"/>
      <c r="P33" s="205"/>
      <c r="Q33" s="205"/>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224"/>
      <c r="AP33" s="196"/>
    </row>
    <row r="34" spans="2:42" s="217" customFormat="1" ht="20.25" customHeight="1" x14ac:dyDescent="0.3">
      <c r="B34" s="192"/>
      <c r="C34" s="207"/>
      <c r="D34" s="209"/>
      <c r="E34" s="205"/>
      <c r="F34" s="205"/>
      <c r="G34" s="205"/>
      <c r="H34" s="225"/>
      <c r="I34" s="225"/>
      <c r="J34" s="225"/>
      <c r="K34" s="225"/>
      <c r="L34" s="225"/>
      <c r="M34" s="206"/>
      <c r="N34" s="206"/>
      <c r="O34" s="206"/>
      <c r="P34" s="206"/>
      <c r="Q34" s="206"/>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224"/>
      <c r="AP34" s="196"/>
    </row>
    <row r="35" spans="2:42" s="217" customFormat="1" ht="20.25" customHeight="1" x14ac:dyDescent="0.3">
      <c r="B35" s="192"/>
      <c r="C35" s="205">
        <v>2</v>
      </c>
      <c r="D35" s="218"/>
      <c r="E35" s="218"/>
      <c r="F35" s="218"/>
      <c r="G35" s="218"/>
      <c r="H35" s="218"/>
      <c r="I35" s="218"/>
      <c r="J35" s="218"/>
      <c r="K35" s="218"/>
      <c r="L35" s="218"/>
      <c r="M35" s="218"/>
      <c r="N35" s="218"/>
      <c r="O35" s="218"/>
      <c r="P35" s="218"/>
      <c r="Q35" s="218"/>
      <c r="R35" s="218"/>
      <c r="S35" s="218"/>
      <c r="T35" s="218"/>
      <c r="U35" s="218"/>
      <c r="V35" s="219"/>
      <c r="W35" s="219"/>
      <c r="X35" s="219"/>
      <c r="Y35" s="219"/>
      <c r="Z35" s="219"/>
      <c r="AA35" s="219"/>
      <c r="AB35" s="219"/>
      <c r="AC35" s="219"/>
      <c r="AD35" s="219"/>
      <c r="AE35" s="219"/>
      <c r="AF35" s="219"/>
      <c r="AG35" s="219"/>
      <c r="AH35" s="219"/>
      <c r="AI35" s="219"/>
      <c r="AJ35" s="219"/>
      <c r="AK35" s="219"/>
      <c r="AL35" s="219"/>
      <c r="AM35" s="219"/>
      <c r="AN35" s="219"/>
      <c r="AO35" s="220"/>
      <c r="AP35" s="196"/>
    </row>
    <row r="36" spans="2:42" s="217" customFormat="1" ht="20.25" customHeight="1" x14ac:dyDescent="0.3">
      <c r="B36" s="192"/>
      <c r="C36" s="501" t="s">
        <v>210</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196"/>
    </row>
    <row r="37" spans="2:42" s="217" customFormat="1" ht="20.25" customHeight="1" x14ac:dyDescent="0.3">
      <c r="B37" s="192"/>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196"/>
    </row>
    <row r="38" spans="2:42" s="217" customFormat="1" ht="20.25" customHeight="1" x14ac:dyDescent="0.3">
      <c r="B38" s="192"/>
      <c r="C38" s="205"/>
      <c r="D38" s="222"/>
      <c r="E38" s="205" t="s">
        <v>38</v>
      </c>
      <c r="F38" s="205"/>
      <c r="G38" s="205"/>
      <c r="H38" s="205"/>
      <c r="I38" s="205"/>
      <c r="J38" s="205"/>
      <c r="K38" s="206"/>
      <c r="L38" s="206"/>
      <c r="M38" s="206"/>
      <c r="N38" s="208"/>
      <c r="O38" s="208"/>
      <c r="P38" s="208"/>
      <c r="Q38" s="208"/>
      <c r="R38" s="496">
        <v>0.20833333333333334</v>
      </c>
      <c r="S38" s="496"/>
      <c r="T38" s="496"/>
      <c r="U38" s="496"/>
      <c r="V38" s="208"/>
      <c r="W38" s="206"/>
      <c r="X38" s="206"/>
      <c r="Y38" s="206"/>
      <c r="Z38" s="208"/>
      <c r="AA38" s="208"/>
      <c r="AB38" s="208"/>
      <c r="AC38" s="208"/>
      <c r="AD38" s="206"/>
      <c r="AE38" s="208"/>
      <c r="AF38" s="208"/>
      <c r="AG38" s="208"/>
      <c r="AH38" s="208"/>
      <c r="AI38" s="208"/>
      <c r="AJ38" s="208"/>
      <c r="AK38" s="208"/>
      <c r="AL38" s="208"/>
      <c r="AM38" s="208"/>
      <c r="AN38" s="220"/>
      <c r="AO38" s="220"/>
      <c r="AP38" s="196"/>
    </row>
    <row r="39" spans="2:42" s="217" customFormat="1" ht="20.25" customHeight="1" x14ac:dyDescent="0.3">
      <c r="B39" s="192"/>
      <c r="C39" s="205"/>
      <c r="D39" s="205"/>
      <c r="E39" s="205" t="s">
        <v>39</v>
      </c>
      <c r="F39" s="205"/>
      <c r="G39" s="205"/>
      <c r="H39" s="205"/>
      <c r="I39" s="205"/>
      <c r="J39" s="205"/>
      <c r="K39" s="206"/>
      <c r="L39" s="206"/>
      <c r="M39" s="206"/>
      <c r="N39" s="208"/>
      <c r="O39" s="208"/>
      <c r="P39" s="259"/>
      <c r="Q39" s="259"/>
      <c r="R39" s="496">
        <v>0.125</v>
      </c>
      <c r="S39" s="496"/>
      <c r="T39" s="496"/>
      <c r="U39" s="496"/>
      <c r="V39" s="208"/>
      <c r="W39" s="206"/>
      <c r="X39" s="206"/>
      <c r="Y39" s="206"/>
      <c r="Z39" s="208"/>
      <c r="AA39" s="208"/>
      <c r="AB39" s="208"/>
      <c r="AC39" s="208"/>
      <c r="AD39" s="206"/>
      <c r="AE39" s="208"/>
      <c r="AF39" s="208"/>
      <c r="AG39" s="208"/>
      <c r="AH39" s="208"/>
      <c r="AI39" s="208"/>
      <c r="AJ39" s="208"/>
      <c r="AK39" s="208"/>
      <c r="AL39" s="208"/>
      <c r="AM39" s="208"/>
      <c r="AN39" s="220"/>
      <c r="AO39" s="220"/>
      <c r="AP39" s="196"/>
    </row>
    <row r="40" spans="2:42" s="217" customFormat="1" ht="20.25" customHeight="1" x14ac:dyDescent="0.3">
      <c r="B40" s="192"/>
      <c r="C40" s="205"/>
      <c r="D40" s="205"/>
      <c r="E40" s="205" t="s">
        <v>40</v>
      </c>
      <c r="F40" s="205"/>
      <c r="G40" s="205"/>
      <c r="H40" s="205"/>
      <c r="I40" s="205"/>
      <c r="J40" s="205"/>
      <c r="K40" s="206"/>
      <c r="L40" s="206"/>
      <c r="M40" s="206"/>
      <c r="N40" s="208"/>
      <c r="O40" s="208"/>
      <c r="P40" s="208"/>
      <c r="Q40" s="208"/>
      <c r="R40" s="496">
        <v>0.33333333333333331</v>
      </c>
      <c r="S40" s="496"/>
      <c r="T40" s="496"/>
      <c r="U40" s="496"/>
      <c r="V40" s="208"/>
      <c r="W40" s="206"/>
      <c r="X40" s="206"/>
      <c r="Y40" s="206"/>
      <c r="Z40" s="208"/>
      <c r="AA40" s="208"/>
      <c r="AB40" s="208"/>
      <c r="AC40" s="208"/>
      <c r="AD40" s="206"/>
      <c r="AE40" s="208"/>
      <c r="AF40" s="208"/>
      <c r="AG40" s="208"/>
      <c r="AH40" s="208"/>
      <c r="AI40" s="208"/>
      <c r="AJ40" s="208"/>
      <c r="AK40" s="208"/>
      <c r="AL40" s="208"/>
      <c r="AM40" s="208"/>
      <c r="AN40" s="220"/>
      <c r="AO40" s="220"/>
      <c r="AP40" s="196"/>
    </row>
    <row r="41" spans="2:42" s="217" customFormat="1" ht="20.25" customHeight="1" x14ac:dyDescent="0.3">
      <c r="B41" s="192"/>
      <c r="C41" s="205"/>
      <c r="D41" s="228"/>
      <c r="E41" s="223" t="s">
        <v>153</v>
      </c>
      <c r="F41" s="205"/>
      <c r="G41" s="205"/>
      <c r="H41" s="205"/>
      <c r="I41" s="205"/>
      <c r="J41" s="205"/>
      <c r="K41" s="206"/>
      <c r="L41" s="206"/>
      <c r="M41" s="206"/>
      <c r="N41" s="261"/>
      <c r="O41" s="261"/>
      <c r="P41" s="261"/>
      <c r="Q41" s="261"/>
      <c r="R41" s="497">
        <v>2.2222222222222223E-2</v>
      </c>
      <c r="S41" s="497"/>
      <c r="T41" s="497"/>
      <c r="U41" s="497"/>
      <c r="V41" s="208"/>
      <c r="W41" s="206"/>
      <c r="X41" s="206"/>
      <c r="Y41" s="206"/>
      <c r="Z41" s="211"/>
      <c r="AA41" s="211"/>
      <c r="AB41" s="211"/>
      <c r="AC41" s="211"/>
      <c r="AD41" s="206"/>
      <c r="AE41" s="211"/>
      <c r="AF41" s="211"/>
      <c r="AG41" s="211"/>
      <c r="AH41" s="211"/>
      <c r="AI41" s="211"/>
      <c r="AJ41" s="211"/>
      <c r="AK41" s="211"/>
      <c r="AL41" s="211"/>
      <c r="AM41" s="211"/>
      <c r="AN41" s="220"/>
      <c r="AO41" s="220"/>
      <c r="AP41" s="196"/>
    </row>
    <row r="42" spans="2:42" s="217" customFormat="1" ht="20.25" customHeight="1" x14ac:dyDescent="0.3">
      <c r="B42" s="192"/>
      <c r="C42" s="205"/>
      <c r="D42" s="228"/>
      <c r="E42" s="205" t="s">
        <v>189</v>
      </c>
      <c r="F42" s="205"/>
      <c r="G42" s="205"/>
      <c r="H42" s="205"/>
      <c r="I42" s="205"/>
      <c r="J42" s="205"/>
      <c r="K42" s="206"/>
      <c r="L42" s="206"/>
      <c r="M42" s="206"/>
      <c r="N42" s="262"/>
      <c r="O42" s="262"/>
      <c r="P42" s="262"/>
      <c r="Q42" s="262"/>
      <c r="R42" s="496">
        <v>0.35555555555555557</v>
      </c>
      <c r="S42" s="496"/>
      <c r="T42" s="496"/>
      <c r="U42" s="496"/>
      <c r="V42" s="212"/>
      <c r="W42" s="206"/>
      <c r="X42" s="206"/>
      <c r="Y42" s="206"/>
      <c r="Z42" s="213"/>
      <c r="AA42" s="213"/>
      <c r="AB42" s="213"/>
      <c r="AC42" s="213"/>
      <c r="AD42" s="206"/>
      <c r="AE42" s="214"/>
      <c r="AF42" s="214"/>
      <c r="AG42" s="214"/>
      <c r="AH42" s="214"/>
      <c r="AI42" s="214"/>
      <c r="AJ42" s="214"/>
      <c r="AK42" s="214"/>
      <c r="AL42" s="214"/>
      <c r="AM42" s="214"/>
      <c r="AN42" s="220"/>
      <c r="AO42" s="220"/>
      <c r="AP42" s="196"/>
    </row>
    <row r="43" spans="2:42" s="217" customFormat="1" ht="20.25" customHeight="1" x14ac:dyDescent="0.3">
      <c r="B43" s="192"/>
      <c r="C43" s="207"/>
      <c r="D43" s="205"/>
      <c r="E43" s="205" t="s">
        <v>41</v>
      </c>
      <c r="F43" s="205"/>
      <c r="G43" s="205"/>
      <c r="H43" s="205"/>
      <c r="I43" s="205"/>
      <c r="J43" s="205"/>
      <c r="K43" s="206"/>
      <c r="L43" s="206"/>
      <c r="M43" s="206"/>
      <c r="N43" s="206"/>
      <c r="O43" s="206"/>
      <c r="P43" s="206"/>
      <c r="Q43" s="206"/>
      <c r="R43" s="206" t="s">
        <v>211</v>
      </c>
      <c r="S43" s="206"/>
      <c r="T43" s="206"/>
      <c r="U43" s="206"/>
      <c r="V43" s="206"/>
      <c r="W43" s="206"/>
      <c r="X43" s="206"/>
      <c r="Y43" s="206"/>
      <c r="Z43" s="206"/>
      <c r="AA43" s="206"/>
      <c r="AB43" s="206"/>
      <c r="AC43" s="206"/>
      <c r="AD43" s="206"/>
      <c r="AE43" s="206"/>
      <c r="AF43" s="206"/>
      <c r="AG43" s="206"/>
      <c r="AH43" s="206"/>
      <c r="AI43" s="206"/>
      <c r="AJ43" s="206"/>
      <c r="AK43" s="206"/>
      <c r="AL43" s="206"/>
      <c r="AM43" s="206"/>
      <c r="AN43" s="211"/>
      <c r="AO43" s="211"/>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205"/>
      <c r="S44" s="205"/>
      <c r="T44" s="205"/>
      <c r="U44" s="205"/>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205"/>
      <c r="S45" s="205"/>
      <c r="T45" s="205"/>
      <c r="U45" s="205"/>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7"/>
      <c r="D50" s="205"/>
      <c r="E50" s="223"/>
      <c r="F50" s="205"/>
      <c r="G50" s="205"/>
      <c r="H50" s="205"/>
      <c r="I50" s="205"/>
      <c r="J50" s="205"/>
      <c r="K50" s="206"/>
      <c r="L50" s="206"/>
      <c r="M50" s="206"/>
      <c r="N50" s="261"/>
      <c r="O50" s="261"/>
      <c r="P50" s="261"/>
      <c r="Q50" s="261"/>
      <c r="R50" s="273"/>
      <c r="S50" s="273"/>
      <c r="T50" s="273"/>
      <c r="U50" s="273"/>
      <c r="V50" s="208"/>
      <c r="W50" s="206"/>
      <c r="X50" s="206"/>
      <c r="Y50" s="206"/>
      <c r="Z50" s="211"/>
      <c r="AA50" s="211"/>
      <c r="AB50" s="211"/>
      <c r="AC50" s="211"/>
      <c r="AD50" s="206"/>
      <c r="AE50" s="211"/>
      <c r="AF50" s="211"/>
      <c r="AG50" s="211"/>
      <c r="AH50" s="211"/>
      <c r="AI50" s="211"/>
      <c r="AJ50" s="211"/>
      <c r="AK50" s="211"/>
      <c r="AL50" s="211"/>
      <c r="AM50" s="211"/>
      <c r="AN50" s="211"/>
      <c r="AO50" s="211"/>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7">
    <mergeCell ref="R47:U47"/>
    <mergeCell ref="R40:U40"/>
    <mergeCell ref="R41:U41"/>
    <mergeCell ref="R42:U42"/>
    <mergeCell ref="C29:AO30"/>
    <mergeCell ref="R31:AN34"/>
    <mergeCell ref="C36:AO37"/>
    <mergeCell ref="R38:U38"/>
    <mergeCell ref="R39:U39"/>
    <mergeCell ref="H20:L20"/>
    <mergeCell ref="H21:L21"/>
    <mergeCell ref="H22:L22"/>
    <mergeCell ref="AH5:AO5"/>
    <mergeCell ref="R46:U46"/>
    <mergeCell ref="H23:L23"/>
    <mergeCell ref="AH6:AO6"/>
    <mergeCell ref="C8:AO16"/>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AS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+Startseite!AK14</f>
        <v>Tätigkeit Personalverbände</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119</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Effektiv</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 xml:space="preserve">- Teilnahme als Delegiertenversammlungen oder Sitzungen der leitenden Gremien.
- Nur während der Arbeitszeit anzurechnen. (z.B. 50% Pensum = 10 Tage à 4:16 h bzw. max. 42:40 h im Kalenderjahr).
</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7"/>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171</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217"/>
    </row>
    <row r="20" spans="1:45" ht="42" customHeight="1" x14ac:dyDescent="0.3">
      <c r="A20" s="217"/>
      <c r="B20" s="192"/>
      <c r="C20" s="207" t="s">
        <v>32</v>
      </c>
      <c r="D20" s="209"/>
      <c r="E20" s="205"/>
      <c r="F20" s="205"/>
      <c r="G20" s="205"/>
      <c r="H20" s="503">
        <v>1</v>
      </c>
      <c r="I20" s="503"/>
      <c r="J20" s="503"/>
      <c r="K20" s="503"/>
      <c r="L20" s="503"/>
      <c r="M20" s="206"/>
      <c r="N20" s="206"/>
      <c r="O20" s="206"/>
      <c r="P20" s="206"/>
      <c r="Q20" s="206"/>
      <c r="R20" s="206" t="s">
        <v>167</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217"/>
    </row>
    <row r="21" spans="1:45" ht="20.25" customHeight="1" x14ac:dyDescent="0.3">
      <c r="A21" s="217"/>
      <c r="B21" s="192"/>
      <c r="C21" s="207" t="s">
        <v>33</v>
      </c>
      <c r="D21" s="207"/>
      <c r="E21" s="205"/>
      <c r="F21" s="205"/>
      <c r="G21" s="205"/>
      <c r="H21" s="503">
        <v>0.8</v>
      </c>
      <c r="I21" s="503"/>
      <c r="J21" s="503"/>
      <c r="K21" s="503"/>
      <c r="L21" s="503"/>
      <c r="M21" s="206"/>
      <c r="N21" s="206"/>
      <c r="O21" s="206"/>
      <c r="P21" s="206"/>
      <c r="Q21" s="206"/>
      <c r="R21" s="206" t="s">
        <v>163</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45" ht="20.25" customHeight="1" x14ac:dyDescent="0.3">
      <c r="A22" s="217"/>
      <c r="B22" s="192"/>
      <c r="C22" s="207" t="s">
        <v>34</v>
      </c>
      <c r="D22" s="207"/>
      <c r="E22" s="205"/>
      <c r="F22" s="205"/>
      <c r="G22" s="205"/>
      <c r="H22" s="503">
        <v>0.7</v>
      </c>
      <c r="I22" s="503"/>
      <c r="J22" s="503"/>
      <c r="K22" s="503"/>
      <c r="L22" s="503"/>
      <c r="M22" s="206"/>
      <c r="N22" s="206"/>
      <c r="O22" s="206"/>
      <c r="P22" s="206"/>
      <c r="Q22" s="206"/>
      <c r="R22" s="206" t="s">
        <v>164</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45" ht="20.25" customHeight="1" x14ac:dyDescent="0.3">
      <c r="A23" s="217"/>
      <c r="B23" s="192"/>
      <c r="C23" s="207" t="s">
        <v>35</v>
      </c>
      <c r="D23" s="209"/>
      <c r="E23" s="205"/>
      <c r="F23" s="205"/>
      <c r="G23" s="205"/>
      <c r="H23" s="503">
        <v>0.6</v>
      </c>
      <c r="I23" s="503"/>
      <c r="J23" s="503"/>
      <c r="K23" s="503"/>
      <c r="L23" s="503"/>
      <c r="M23" s="206"/>
      <c r="N23" s="206"/>
      <c r="O23" s="206"/>
      <c r="P23" s="206"/>
      <c r="Q23" s="206"/>
      <c r="R23" s="206" t="s">
        <v>165</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45"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45"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45"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45"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5" t="s">
        <v>406</v>
      </c>
    </row>
    <row r="28" spans="1:45" ht="20.25" customHeight="1" x14ac:dyDescent="0.3">
      <c r="A28" s="217"/>
      <c r="B28" s="192"/>
      <c r="C28" s="205">
        <v>1</v>
      </c>
      <c r="D28" s="218"/>
      <c r="E28" s="218"/>
      <c r="F28" s="218"/>
      <c r="G28" s="218"/>
      <c r="H28" s="218"/>
      <c r="I28" s="218"/>
      <c r="J28" s="218"/>
      <c r="K28" s="218"/>
      <c r="L28" s="218"/>
      <c r="M28" s="218"/>
      <c r="N28" s="218"/>
      <c r="O28" s="218"/>
      <c r="P28" s="218"/>
      <c r="Q28" s="218"/>
      <c r="R28" s="218"/>
      <c r="S28" s="218"/>
      <c r="T28" s="218"/>
      <c r="U28" s="218"/>
      <c r="V28" s="219"/>
      <c r="W28" s="219"/>
      <c r="X28" s="219"/>
      <c r="Y28" s="219"/>
      <c r="Z28" s="219"/>
      <c r="AA28" s="219"/>
      <c r="AB28" s="219"/>
      <c r="AC28" s="219"/>
      <c r="AD28" s="219"/>
      <c r="AE28" s="219"/>
      <c r="AF28" s="219"/>
      <c r="AG28" s="219"/>
      <c r="AH28" s="219"/>
      <c r="AI28" s="219"/>
      <c r="AJ28" s="219"/>
      <c r="AK28" s="219"/>
      <c r="AL28" s="219"/>
      <c r="AM28" s="219"/>
      <c r="AN28" s="219"/>
      <c r="AO28" s="220"/>
      <c r="AP28" s="196"/>
    </row>
    <row r="29" spans="1:45" ht="20.25" customHeight="1" x14ac:dyDescent="0.3">
      <c r="A29" s="217"/>
      <c r="B29" s="192"/>
      <c r="C29" s="501" t="s">
        <v>212</v>
      </c>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196"/>
      <c r="AS29" s="116" t="s">
        <v>440</v>
      </c>
    </row>
    <row r="30" spans="1:45" ht="20.25" customHeight="1" x14ac:dyDescent="0.3">
      <c r="A30" s="217"/>
      <c r="B30" s="192"/>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196"/>
      <c r="AS30" s="217"/>
    </row>
    <row r="31" spans="1:45" ht="20.25" customHeight="1" x14ac:dyDescent="0.3">
      <c r="A31" s="217"/>
      <c r="B31" s="192"/>
      <c r="C31" s="205"/>
      <c r="D31" s="222"/>
      <c r="E31" s="223" t="s">
        <v>153</v>
      </c>
      <c r="F31" s="205"/>
      <c r="G31" s="205"/>
      <c r="H31" s="205"/>
      <c r="I31" s="205"/>
      <c r="J31" s="205"/>
      <c r="K31" s="206"/>
      <c r="L31" s="206"/>
      <c r="M31" s="206"/>
      <c r="N31" s="208"/>
      <c r="O31" s="208"/>
      <c r="P31" s="208"/>
      <c r="Q31" s="208"/>
      <c r="R31" s="492" t="s">
        <v>169</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224"/>
      <c r="AP31" s="196"/>
      <c r="AS31" s="217"/>
    </row>
    <row r="32" spans="1:45" ht="20.25" customHeight="1" x14ac:dyDescent="0.3">
      <c r="A32" s="217"/>
      <c r="B32" s="192"/>
      <c r="C32" s="205"/>
      <c r="D32" s="205"/>
      <c r="E32" s="205"/>
      <c r="F32" s="205"/>
      <c r="G32" s="205"/>
      <c r="H32" s="205"/>
      <c r="I32" s="205"/>
      <c r="J32" s="205"/>
      <c r="K32" s="205"/>
      <c r="L32" s="205"/>
      <c r="M32" s="205"/>
      <c r="N32" s="205"/>
      <c r="O32" s="205"/>
      <c r="P32" s="205"/>
      <c r="Q32" s="205"/>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224"/>
      <c r="AP32" s="196"/>
      <c r="AQ32" s="217"/>
      <c r="AR32" s="217"/>
      <c r="AS32" s="217"/>
    </row>
    <row r="33" spans="2:42" s="217" customFormat="1" ht="20.25" customHeight="1" x14ac:dyDescent="0.3">
      <c r="B33" s="192"/>
      <c r="C33" s="205"/>
      <c r="D33" s="205"/>
      <c r="E33" s="205"/>
      <c r="F33" s="205"/>
      <c r="G33" s="205"/>
      <c r="H33" s="205"/>
      <c r="I33" s="205"/>
      <c r="J33" s="205"/>
      <c r="K33" s="205"/>
      <c r="L33" s="205"/>
      <c r="M33" s="205"/>
      <c r="N33" s="205"/>
      <c r="O33" s="205"/>
      <c r="P33" s="205"/>
      <c r="Q33" s="205"/>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224"/>
      <c r="AP33" s="196"/>
    </row>
    <row r="34" spans="2:42" s="217" customFormat="1" ht="20.25" customHeight="1" x14ac:dyDescent="0.3">
      <c r="B34" s="192"/>
      <c r="C34" s="207"/>
      <c r="D34" s="209"/>
      <c r="E34" s="205"/>
      <c r="F34" s="205"/>
      <c r="G34" s="205"/>
      <c r="H34" s="225"/>
      <c r="I34" s="225"/>
      <c r="J34" s="225"/>
      <c r="K34" s="225"/>
      <c r="L34" s="225"/>
      <c r="M34" s="206"/>
      <c r="N34" s="206"/>
      <c r="O34" s="206"/>
      <c r="P34" s="206"/>
      <c r="Q34" s="206"/>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224"/>
      <c r="AP34" s="196"/>
    </row>
    <row r="35" spans="2:42" s="217" customFormat="1" ht="20.25" customHeight="1" x14ac:dyDescent="0.3">
      <c r="B35" s="192"/>
      <c r="C35" s="205">
        <v>2</v>
      </c>
      <c r="D35" s="218"/>
      <c r="E35" s="218"/>
      <c r="F35" s="218"/>
      <c r="G35" s="218"/>
      <c r="H35" s="218"/>
      <c r="I35" s="218"/>
      <c r="J35" s="218"/>
      <c r="K35" s="218"/>
      <c r="L35" s="218"/>
      <c r="M35" s="218"/>
      <c r="N35" s="218"/>
      <c r="O35" s="218"/>
      <c r="P35" s="218"/>
      <c r="Q35" s="218"/>
      <c r="R35" s="218"/>
      <c r="S35" s="218"/>
      <c r="T35" s="218"/>
      <c r="U35" s="218"/>
      <c r="V35" s="219"/>
      <c r="W35" s="219"/>
      <c r="X35" s="219"/>
      <c r="Y35" s="219"/>
      <c r="Z35" s="219"/>
      <c r="AA35" s="219"/>
      <c r="AB35" s="219"/>
      <c r="AC35" s="219"/>
      <c r="AD35" s="219"/>
      <c r="AE35" s="219"/>
      <c r="AF35" s="219"/>
      <c r="AG35" s="219"/>
      <c r="AH35" s="219"/>
      <c r="AI35" s="219"/>
      <c r="AJ35" s="219"/>
      <c r="AK35" s="219"/>
      <c r="AL35" s="219"/>
      <c r="AM35" s="219"/>
      <c r="AN35" s="219"/>
      <c r="AO35" s="220"/>
      <c r="AP35" s="196"/>
    </row>
    <row r="36" spans="2:42" s="217" customFormat="1" ht="20.25" customHeight="1" x14ac:dyDescent="0.3">
      <c r="B36" s="192"/>
      <c r="C36" s="501" t="s">
        <v>210</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196"/>
    </row>
    <row r="37" spans="2:42" s="217" customFormat="1" ht="20.25" customHeight="1" x14ac:dyDescent="0.3">
      <c r="B37" s="192"/>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196"/>
    </row>
    <row r="38" spans="2:42" s="217" customFormat="1" ht="20.25" customHeight="1" x14ac:dyDescent="0.3">
      <c r="B38" s="192"/>
      <c r="C38" s="205"/>
      <c r="D38" s="222"/>
      <c r="E38" s="205" t="s">
        <v>38</v>
      </c>
      <c r="F38" s="205"/>
      <c r="G38" s="205"/>
      <c r="H38" s="205"/>
      <c r="I38" s="205"/>
      <c r="J38" s="205"/>
      <c r="K38" s="206"/>
      <c r="L38" s="206"/>
      <c r="M38" s="206"/>
      <c r="N38" s="208"/>
      <c r="O38" s="208"/>
      <c r="P38" s="208"/>
      <c r="Q38" s="208"/>
      <c r="R38" s="496">
        <v>0.20833333333333334</v>
      </c>
      <c r="S38" s="496"/>
      <c r="T38" s="496"/>
      <c r="U38" s="496"/>
      <c r="V38" s="208"/>
      <c r="W38" s="206"/>
      <c r="X38" s="206"/>
      <c r="Y38" s="206"/>
      <c r="Z38" s="208"/>
      <c r="AA38" s="208"/>
      <c r="AB38" s="208"/>
      <c r="AC38" s="208"/>
      <c r="AD38" s="206"/>
      <c r="AE38" s="208"/>
      <c r="AF38" s="208"/>
      <c r="AG38" s="208"/>
      <c r="AH38" s="208"/>
      <c r="AI38" s="208"/>
      <c r="AJ38" s="208"/>
      <c r="AK38" s="208"/>
      <c r="AL38" s="208"/>
      <c r="AM38" s="208"/>
      <c r="AN38" s="220"/>
      <c r="AO38" s="220"/>
      <c r="AP38" s="196"/>
    </row>
    <row r="39" spans="2:42" s="217" customFormat="1" ht="20.25" customHeight="1" x14ac:dyDescent="0.3">
      <c r="B39" s="192"/>
      <c r="C39" s="205"/>
      <c r="D39" s="205"/>
      <c r="E39" s="205" t="s">
        <v>39</v>
      </c>
      <c r="F39" s="205"/>
      <c r="G39" s="205"/>
      <c r="H39" s="205"/>
      <c r="I39" s="205"/>
      <c r="J39" s="205"/>
      <c r="K39" s="206"/>
      <c r="L39" s="206"/>
      <c r="M39" s="206"/>
      <c r="N39" s="208"/>
      <c r="O39" s="208"/>
      <c r="P39" s="259"/>
      <c r="Q39" s="259"/>
      <c r="R39" s="496">
        <v>0.125</v>
      </c>
      <c r="S39" s="496"/>
      <c r="T39" s="496"/>
      <c r="U39" s="496"/>
      <c r="V39" s="208"/>
      <c r="W39" s="206"/>
      <c r="X39" s="206"/>
      <c r="Y39" s="206"/>
      <c r="Z39" s="208"/>
      <c r="AA39" s="208"/>
      <c r="AB39" s="208"/>
      <c r="AC39" s="208"/>
      <c r="AD39" s="206"/>
      <c r="AE39" s="208"/>
      <c r="AF39" s="208"/>
      <c r="AG39" s="208"/>
      <c r="AH39" s="208"/>
      <c r="AI39" s="208"/>
      <c r="AJ39" s="208"/>
      <c r="AK39" s="208"/>
      <c r="AL39" s="208"/>
      <c r="AM39" s="208"/>
      <c r="AN39" s="220"/>
      <c r="AO39" s="220"/>
      <c r="AP39" s="196"/>
    </row>
    <row r="40" spans="2:42" s="217" customFormat="1" ht="20.25" customHeight="1" x14ac:dyDescent="0.3">
      <c r="B40" s="192"/>
      <c r="C40" s="205"/>
      <c r="D40" s="205"/>
      <c r="E40" s="205" t="s">
        <v>40</v>
      </c>
      <c r="F40" s="205"/>
      <c r="G40" s="205"/>
      <c r="H40" s="205"/>
      <c r="I40" s="205"/>
      <c r="J40" s="205"/>
      <c r="K40" s="206"/>
      <c r="L40" s="206"/>
      <c r="M40" s="206"/>
      <c r="N40" s="208"/>
      <c r="O40" s="208"/>
      <c r="P40" s="208"/>
      <c r="Q40" s="208"/>
      <c r="R40" s="496">
        <v>0.33333333333333331</v>
      </c>
      <c r="S40" s="496"/>
      <c r="T40" s="496"/>
      <c r="U40" s="496"/>
      <c r="V40" s="208"/>
      <c r="W40" s="206"/>
      <c r="X40" s="206"/>
      <c r="Y40" s="206"/>
      <c r="Z40" s="208"/>
      <c r="AA40" s="208"/>
      <c r="AB40" s="208"/>
      <c r="AC40" s="208"/>
      <c r="AD40" s="206"/>
      <c r="AE40" s="208"/>
      <c r="AF40" s="208"/>
      <c r="AG40" s="208"/>
      <c r="AH40" s="208"/>
      <c r="AI40" s="208"/>
      <c r="AJ40" s="208"/>
      <c r="AK40" s="208"/>
      <c r="AL40" s="208"/>
      <c r="AM40" s="208"/>
      <c r="AN40" s="220"/>
      <c r="AO40" s="220"/>
      <c r="AP40" s="196"/>
    </row>
    <row r="41" spans="2:42" s="217" customFormat="1" ht="20.25" customHeight="1" x14ac:dyDescent="0.3">
      <c r="B41" s="192"/>
      <c r="C41" s="205"/>
      <c r="D41" s="228"/>
      <c r="E41" s="223" t="s">
        <v>153</v>
      </c>
      <c r="F41" s="205"/>
      <c r="G41" s="205"/>
      <c r="H41" s="205"/>
      <c r="I41" s="205"/>
      <c r="J41" s="205"/>
      <c r="K41" s="206"/>
      <c r="L41" s="206"/>
      <c r="M41" s="206"/>
      <c r="N41" s="261"/>
      <c r="O41" s="261"/>
      <c r="P41" s="261"/>
      <c r="Q41" s="261"/>
      <c r="R41" s="497">
        <v>2.2222222222222223E-2</v>
      </c>
      <c r="S41" s="497"/>
      <c r="T41" s="497"/>
      <c r="U41" s="497"/>
      <c r="V41" s="208"/>
      <c r="W41" s="206"/>
      <c r="X41" s="206"/>
      <c r="Y41" s="206"/>
      <c r="Z41" s="211"/>
      <c r="AA41" s="211"/>
      <c r="AB41" s="211"/>
      <c r="AC41" s="211"/>
      <c r="AD41" s="206"/>
      <c r="AE41" s="211"/>
      <c r="AF41" s="211"/>
      <c r="AG41" s="211"/>
      <c r="AH41" s="211"/>
      <c r="AI41" s="211"/>
      <c r="AJ41" s="211"/>
      <c r="AK41" s="211"/>
      <c r="AL41" s="211"/>
      <c r="AM41" s="211"/>
      <c r="AN41" s="220"/>
      <c r="AO41" s="220"/>
      <c r="AP41" s="196"/>
    </row>
    <row r="42" spans="2:42" s="217" customFormat="1" ht="20.25" customHeight="1" x14ac:dyDescent="0.3">
      <c r="B42" s="192"/>
      <c r="C42" s="205"/>
      <c r="D42" s="228"/>
      <c r="E42" s="205" t="s">
        <v>189</v>
      </c>
      <c r="F42" s="205"/>
      <c r="G42" s="205"/>
      <c r="H42" s="205"/>
      <c r="I42" s="205"/>
      <c r="J42" s="205"/>
      <c r="K42" s="206"/>
      <c r="L42" s="206"/>
      <c r="M42" s="206"/>
      <c r="N42" s="262"/>
      <c r="O42" s="262"/>
      <c r="P42" s="262"/>
      <c r="Q42" s="262"/>
      <c r="R42" s="496">
        <v>0.35555555555555557</v>
      </c>
      <c r="S42" s="496"/>
      <c r="T42" s="496"/>
      <c r="U42" s="496"/>
      <c r="V42" s="212"/>
      <c r="W42" s="206"/>
      <c r="X42" s="206"/>
      <c r="Y42" s="206"/>
      <c r="Z42" s="213"/>
      <c r="AA42" s="213"/>
      <c r="AB42" s="213"/>
      <c r="AC42" s="213"/>
      <c r="AD42" s="206"/>
      <c r="AE42" s="214"/>
      <c r="AF42" s="214"/>
      <c r="AG42" s="214"/>
      <c r="AH42" s="214"/>
      <c r="AI42" s="214"/>
      <c r="AJ42" s="214"/>
      <c r="AK42" s="214"/>
      <c r="AL42" s="214"/>
      <c r="AM42" s="214"/>
      <c r="AN42" s="220"/>
      <c r="AO42" s="220"/>
      <c r="AP42" s="196"/>
    </row>
    <row r="43" spans="2:42" s="217" customFormat="1" ht="20.25" customHeight="1" x14ac:dyDescent="0.3">
      <c r="B43" s="192"/>
      <c r="C43" s="207"/>
      <c r="D43" s="205"/>
      <c r="E43" s="205" t="s">
        <v>41</v>
      </c>
      <c r="F43" s="205"/>
      <c r="G43" s="205"/>
      <c r="H43" s="205"/>
      <c r="I43" s="205"/>
      <c r="J43" s="205"/>
      <c r="K43" s="206"/>
      <c r="L43" s="206"/>
      <c r="M43" s="206"/>
      <c r="N43" s="206"/>
      <c r="O43" s="206"/>
      <c r="P43" s="206"/>
      <c r="Q43" s="206"/>
      <c r="R43" s="206" t="s">
        <v>211</v>
      </c>
      <c r="S43" s="206"/>
      <c r="T43" s="206"/>
      <c r="U43" s="206"/>
      <c r="V43" s="206"/>
      <c r="W43" s="206"/>
      <c r="X43" s="206"/>
      <c r="Y43" s="206"/>
      <c r="Z43" s="206"/>
      <c r="AA43" s="206"/>
      <c r="AB43" s="206"/>
      <c r="AC43" s="206"/>
      <c r="AD43" s="206"/>
      <c r="AE43" s="206"/>
      <c r="AF43" s="206"/>
      <c r="AG43" s="206"/>
      <c r="AH43" s="206"/>
      <c r="AI43" s="206"/>
      <c r="AJ43" s="206"/>
      <c r="AK43" s="206"/>
      <c r="AL43" s="206"/>
      <c r="AM43" s="206"/>
      <c r="AN43" s="211"/>
      <c r="AO43" s="211"/>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205"/>
      <c r="S44" s="205"/>
      <c r="T44" s="205"/>
      <c r="U44" s="205"/>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7"/>
      <c r="D50" s="205"/>
      <c r="E50" s="223"/>
      <c r="F50" s="205"/>
      <c r="G50" s="205"/>
      <c r="H50" s="205"/>
      <c r="I50" s="205"/>
      <c r="J50" s="205"/>
      <c r="K50" s="206"/>
      <c r="L50" s="206"/>
      <c r="M50" s="206"/>
      <c r="N50" s="261"/>
      <c r="O50" s="261"/>
      <c r="P50" s="261"/>
      <c r="Q50" s="261"/>
      <c r="R50" s="273"/>
      <c r="S50" s="273"/>
      <c r="T50" s="273"/>
      <c r="U50" s="273"/>
      <c r="V50" s="208"/>
      <c r="W50" s="206"/>
      <c r="X50" s="206"/>
      <c r="Y50" s="206"/>
      <c r="Z50" s="211"/>
      <c r="AA50" s="211"/>
      <c r="AB50" s="211"/>
      <c r="AC50" s="211"/>
      <c r="AD50" s="206"/>
      <c r="AE50" s="211"/>
      <c r="AF50" s="211"/>
      <c r="AG50" s="211"/>
      <c r="AH50" s="211"/>
      <c r="AI50" s="211"/>
      <c r="AJ50" s="211"/>
      <c r="AK50" s="211"/>
      <c r="AL50" s="211"/>
      <c r="AM50" s="211"/>
      <c r="AN50" s="211"/>
      <c r="AO50" s="211"/>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8">
    <mergeCell ref="R47:U47"/>
    <mergeCell ref="R40:U40"/>
    <mergeCell ref="R41:U41"/>
    <mergeCell ref="R42:U42"/>
    <mergeCell ref="C29:AO30"/>
    <mergeCell ref="R31:AN34"/>
    <mergeCell ref="C36:AO37"/>
    <mergeCell ref="R38:U38"/>
    <mergeCell ref="R39:U39"/>
    <mergeCell ref="H21:L21"/>
    <mergeCell ref="H22:L22"/>
    <mergeCell ref="AH5:AO5"/>
    <mergeCell ref="R45:U45"/>
    <mergeCell ref="R46:U46"/>
    <mergeCell ref="H23:L23"/>
    <mergeCell ref="AH6:AO6"/>
    <mergeCell ref="C8:AO16"/>
    <mergeCell ref="H20:L20"/>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2:AS73"/>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116" customWidth="1"/>
    <col min="2" max="2" width="2.296875" style="116" customWidth="1"/>
    <col min="3" max="41" width="2.59765625" style="116" customWidth="1"/>
    <col min="42" max="44" width="2.296875" style="116" customWidth="1"/>
    <col min="45" max="16384" width="11" style="116"/>
  </cols>
  <sheetData>
    <row r="2" spans="2:45" ht="12.75" customHeight="1" x14ac:dyDescent="0.4">
      <c r="B2" s="117"/>
    </row>
    <row r="3" spans="2:45" ht="21.75" customHeight="1" x14ac:dyDescent="0.35">
      <c r="B3" s="118"/>
    </row>
    <row r="4" spans="2:45" ht="20.25" customHeight="1" x14ac:dyDescent="0.25">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5" ht="20.25" customHeight="1" x14ac:dyDescent="0.35">
      <c r="B5" s="192"/>
      <c r="C5" s="193" t="str">
        <f>+Startseite!AK16</f>
        <v>Todesfall</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114 Abs. 5+6</v>
      </c>
      <c r="AI5" s="504"/>
      <c r="AJ5" s="504"/>
      <c r="AK5" s="504"/>
      <c r="AL5" s="504"/>
      <c r="AM5" s="504"/>
      <c r="AN5" s="504"/>
      <c r="AO5" s="504"/>
      <c r="AP5" s="196"/>
    </row>
    <row r="6" spans="2:45"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siehe Details / Beispiele</v>
      </c>
      <c r="AI6" s="504"/>
      <c r="AJ6" s="504"/>
      <c r="AK6" s="504"/>
      <c r="AL6" s="504"/>
      <c r="AM6" s="504"/>
      <c r="AN6" s="504"/>
      <c r="AO6" s="504"/>
      <c r="AP6" s="196"/>
    </row>
    <row r="7" spans="2:45" ht="20.25" customHeight="1" x14ac:dyDescent="0.3">
      <c r="B7" s="192"/>
      <c r="C7" s="199" t="s">
        <v>127</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5" ht="20.25" customHeight="1" x14ac:dyDescent="0.25">
      <c r="B8" s="192"/>
      <c r="C8" s="498" t="str">
        <f>VLOOKUP(C5,Grundlagen!B4:D31,2,FALSE)</f>
        <v xml:space="preserve">- Todesfälle nach Verwandtschaftsgrad
- Teilnahme an Trauerfeiern von Arbeitskollegen und –kolleginnen sowie nahestehenden Personen. Ausnahmen regelt der Amtschef/die Amtschefin.
</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5" ht="20.25" customHeight="1" x14ac:dyDescent="0.25">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5" ht="20.25" customHeight="1" x14ac:dyDescent="0.25">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5" ht="20.25" customHeight="1" x14ac:dyDescent="0.25">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5" ht="20.25" customHeight="1" x14ac:dyDescent="0.25">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5" ht="20.25" customHeight="1" x14ac:dyDescent="0.25">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c r="AS13" s="215" t="s">
        <v>406</v>
      </c>
    </row>
    <row r="14" spans="2:45" ht="20.25" customHeight="1" x14ac:dyDescent="0.25">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5" ht="20.25" customHeight="1" x14ac:dyDescent="0.25">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c r="AS15" s="116" t="s">
        <v>442</v>
      </c>
    </row>
    <row r="16" spans="2:45" ht="20.25" customHeight="1" x14ac:dyDescent="0.25">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2:45" ht="20.25" customHeight="1" x14ac:dyDescent="0.25">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35"/>
    </row>
    <row r="18" spans="2:45" s="235" customFormat="1" ht="20.25" customHeight="1" x14ac:dyDescent="0.3">
      <c r="B18" s="240"/>
      <c r="C18" s="250" t="s">
        <v>281</v>
      </c>
      <c r="D18" s="204"/>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44"/>
    </row>
    <row r="19" spans="2:45" s="235" customFormat="1" ht="20.25" customHeight="1" x14ac:dyDescent="0.25">
      <c r="B19" s="240"/>
      <c r="C19" s="251"/>
      <c r="D19" s="251"/>
      <c r="E19" s="206"/>
      <c r="F19" s="206"/>
      <c r="G19" s="206"/>
      <c r="H19" s="206"/>
      <c r="I19" s="206" t="s">
        <v>36</v>
      </c>
      <c r="J19" s="206"/>
      <c r="K19" s="206"/>
      <c r="L19" s="206"/>
      <c r="M19" s="206"/>
      <c r="N19" s="206"/>
      <c r="O19" s="206"/>
      <c r="P19" s="206"/>
      <c r="Q19" s="206"/>
      <c r="R19" s="206"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244"/>
    </row>
    <row r="20" spans="2:45" s="235" customFormat="1" ht="20.25" customHeight="1" x14ac:dyDescent="0.25">
      <c r="B20" s="240"/>
      <c r="C20" s="251" t="s">
        <v>32</v>
      </c>
      <c r="D20" s="252"/>
      <c r="E20" s="206"/>
      <c r="F20" s="206"/>
      <c r="G20" s="206"/>
      <c r="H20" s="494">
        <v>1</v>
      </c>
      <c r="I20" s="494"/>
      <c r="J20" s="494"/>
      <c r="K20" s="494"/>
      <c r="L20" s="494"/>
      <c r="M20" s="206"/>
      <c r="N20" s="206"/>
      <c r="O20" s="206"/>
      <c r="P20" s="206"/>
      <c r="Q20" s="206"/>
      <c r="R20" s="206" t="s">
        <v>134</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244"/>
      <c r="AR20" s="253"/>
    </row>
    <row r="21" spans="2:45" s="235" customFormat="1" ht="20.25" customHeight="1" x14ac:dyDescent="0.25">
      <c r="B21" s="240"/>
      <c r="C21" s="251" t="s">
        <v>33</v>
      </c>
      <c r="D21" s="251"/>
      <c r="E21" s="206"/>
      <c r="F21" s="206"/>
      <c r="G21" s="206"/>
      <c r="H21" s="494">
        <v>0.8</v>
      </c>
      <c r="I21" s="494"/>
      <c r="J21" s="494"/>
      <c r="K21" s="494"/>
      <c r="L21" s="494"/>
      <c r="M21" s="206"/>
      <c r="N21" s="206"/>
      <c r="O21" s="206"/>
      <c r="P21" s="206"/>
      <c r="Q21" s="206"/>
      <c r="R21" s="206" t="s">
        <v>135</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244"/>
      <c r="AR21" s="253"/>
    </row>
    <row r="22" spans="2:45" s="235" customFormat="1" ht="20.25" customHeight="1" x14ac:dyDescent="0.25">
      <c r="B22" s="240"/>
      <c r="C22" s="251" t="s">
        <v>34</v>
      </c>
      <c r="D22" s="251"/>
      <c r="E22" s="206"/>
      <c r="F22" s="206"/>
      <c r="G22" s="206"/>
      <c r="H22" s="494">
        <v>0.7</v>
      </c>
      <c r="I22" s="494"/>
      <c r="J22" s="494"/>
      <c r="K22" s="494"/>
      <c r="L22" s="494"/>
      <c r="M22" s="206"/>
      <c r="N22" s="206"/>
      <c r="O22" s="206"/>
      <c r="P22" s="206"/>
      <c r="Q22" s="206"/>
      <c r="R22" s="206" t="s">
        <v>136</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244"/>
      <c r="AR22" s="253"/>
    </row>
    <row r="23" spans="2:45" s="235" customFormat="1" ht="20.25" customHeight="1" x14ac:dyDescent="0.25">
      <c r="B23" s="240"/>
      <c r="C23" s="251" t="s">
        <v>35</v>
      </c>
      <c r="D23" s="252"/>
      <c r="E23" s="206"/>
      <c r="F23" s="206"/>
      <c r="G23" s="206"/>
      <c r="H23" s="494">
        <v>0.6</v>
      </c>
      <c r="I23" s="494"/>
      <c r="J23" s="494"/>
      <c r="K23" s="494"/>
      <c r="L23" s="494"/>
      <c r="M23" s="206"/>
      <c r="N23" s="206"/>
      <c r="O23" s="206"/>
      <c r="P23" s="206"/>
      <c r="Q23" s="206"/>
      <c r="R23" s="206" t="s">
        <v>137</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244"/>
      <c r="AR23" s="253"/>
    </row>
    <row r="24" spans="2:45" s="235" customFormat="1" ht="20.25" customHeight="1" x14ac:dyDescent="0.25">
      <c r="B24" s="240"/>
      <c r="C24" s="251"/>
      <c r="D24" s="252"/>
      <c r="E24" s="206"/>
      <c r="F24" s="206"/>
      <c r="G24" s="206"/>
      <c r="H24" s="206"/>
      <c r="I24" s="206"/>
      <c r="J24" s="206"/>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244"/>
      <c r="AR24" s="253"/>
    </row>
    <row r="25" spans="2:45" s="235" customFormat="1" ht="20.25" customHeight="1" x14ac:dyDescent="0.25">
      <c r="B25" s="240"/>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4"/>
    </row>
    <row r="26" spans="2:45" s="235" customFormat="1" ht="20.25" customHeight="1" x14ac:dyDescent="0.3">
      <c r="B26" s="240"/>
      <c r="C26" s="250" t="s">
        <v>282</v>
      </c>
      <c r="D26" s="204"/>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44"/>
    </row>
    <row r="27" spans="2:45" s="235" customFormat="1" ht="20.25" customHeight="1" x14ac:dyDescent="0.25">
      <c r="B27" s="240"/>
      <c r="C27" s="251"/>
      <c r="D27" s="251"/>
      <c r="E27" s="206"/>
      <c r="F27" s="206"/>
      <c r="G27" s="206"/>
      <c r="H27" s="206"/>
      <c r="I27" s="206" t="s">
        <v>36</v>
      </c>
      <c r="J27" s="206"/>
      <c r="K27" s="206"/>
      <c r="L27" s="206"/>
      <c r="M27" s="206"/>
      <c r="N27" s="206"/>
      <c r="O27" s="206"/>
      <c r="P27" s="206"/>
      <c r="Q27" s="206"/>
      <c r="R27" s="206" t="s">
        <v>37</v>
      </c>
      <c r="S27" s="208"/>
      <c r="T27" s="208"/>
      <c r="U27" s="208"/>
      <c r="V27" s="208"/>
      <c r="W27" s="206"/>
      <c r="X27" s="206"/>
      <c r="Y27" s="206"/>
      <c r="Z27" s="208"/>
      <c r="AA27" s="208"/>
      <c r="AB27" s="208"/>
      <c r="AC27" s="208"/>
      <c r="AD27" s="206"/>
      <c r="AE27" s="208"/>
      <c r="AF27" s="208"/>
      <c r="AG27" s="208"/>
      <c r="AH27" s="208"/>
      <c r="AI27" s="208"/>
      <c r="AJ27" s="208"/>
      <c r="AK27" s="208"/>
      <c r="AL27" s="208"/>
      <c r="AM27" s="208"/>
      <c r="AN27" s="208"/>
      <c r="AO27" s="208"/>
      <c r="AP27" s="244"/>
    </row>
    <row r="28" spans="2:45" s="235" customFormat="1" ht="20.25" customHeight="1" x14ac:dyDescent="0.25">
      <c r="B28" s="240"/>
      <c r="C28" s="251" t="s">
        <v>32</v>
      </c>
      <c r="D28" s="252"/>
      <c r="E28" s="206"/>
      <c r="F28" s="206"/>
      <c r="G28" s="206"/>
      <c r="H28" s="494">
        <v>1</v>
      </c>
      <c r="I28" s="494"/>
      <c r="J28" s="494"/>
      <c r="K28" s="494"/>
      <c r="L28" s="494"/>
      <c r="M28" s="206"/>
      <c r="N28" s="206"/>
      <c r="O28" s="206"/>
      <c r="P28" s="206"/>
      <c r="Q28" s="206"/>
      <c r="R28" s="206" t="s">
        <v>128</v>
      </c>
      <c r="S28" s="208"/>
      <c r="T28" s="208"/>
      <c r="U28" s="208"/>
      <c r="V28" s="208"/>
      <c r="W28" s="206"/>
      <c r="X28" s="206"/>
      <c r="Y28" s="206"/>
      <c r="Z28" s="208"/>
      <c r="AA28" s="208"/>
      <c r="AB28" s="208"/>
      <c r="AC28" s="208"/>
      <c r="AD28" s="206"/>
      <c r="AE28" s="208"/>
      <c r="AF28" s="208"/>
      <c r="AG28" s="208"/>
      <c r="AH28" s="208"/>
      <c r="AI28" s="208"/>
      <c r="AJ28" s="208"/>
      <c r="AK28" s="208"/>
      <c r="AL28" s="208"/>
      <c r="AM28" s="208"/>
      <c r="AN28" s="208"/>
      <c r="AO28" s="208"/>
      <c r="AP28" s="244"/>
      <c r="AR28" s="253"/>
    </row>
    <row r="29" spans="2:45" s="235" customFormat="1" ht="20.25" customHeight="1" x14ac:dyDescent="0.25">
      <c r="B29" s="240"/>
      <c r="C29" s="251" t="s">
        <v>33</v>
      </c>
      <c r="D29" s="251"/>
      <c r="E29" s="206"/>
      <c r="F29" s="206"/>
      <c r="G29" s="206"/>
      <c r="H29" s="494">
        <v>0.8</v>
      </c>
      <c r="I29" s="494"/>
      <c r="J29" s="494"/>
      <c r="K29" s="494"/>
      <c r="L29" s="494"/>
      <c r="M29" s="206"/>
      <c r="N29" s="206"/>
      <c r="O29" s="206"/>
      <c r="P29" s="206"/>
      <c r="Q29" s="206"/>
      <c r="R29" s="206" t="s">
        <v>128</v>
      </c>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244"/>
      <c r="AR29" s="253"/>
    </row>
    <row r="30" spans="2:45" s="235" customFormat="1" ht="20.25" customHeight="1" x14ac:dyDescent="0.25">
      <c r="B30" s="240"/>
      <c r="C30" s="251" t="s">
        <v>34</v>
      </c>
      <c r="D30" s="251"/>
      <c r="E30" s="206"/>
      <c r="F30" s="206"/>
      <c r="G30" s="206"/>
      <c r="H30" s="494">
        <v>0.7</v>
      </c>
      <c r="I30" s="494"/>
      <c r="J30" s="494"/>
      <c r="K30" s="494"/>
      <c r="L30" s="494"/>
      <c r="M30" s="206"/>
      <c r="N30" s="206"/>
      <c r="O30" s="206"/>
      <c r="P30" s="206"/>
      <c r="Q30" s="206"/>
      <c r="R30" s="206" t="s">
        <v>128</v>
      </c>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244"/>
      <c r="AR30" s="253"/>
    </row>
    <row r="31" spans="2:45" s="235" customFormat="1" ht="20.25" customHeight="1" x14ac:dyDescent="0.25">
      <c r="B31" s="240"/>
      <c r="C31" s="251" t="s">
        <v>35</v>
      </c>
      <c r="D31" s="252"/>
      <c r="E31" s="206"/>
      <c r="F31" s="206"/>
      <c r="G31" s="206"/>
      <c r="H31" s="494">
        <v>0.6</v>
      </c>
      <c r="I31" s="494"/>
      <c r="J31" s="494"/>
      <c r="K31" s="494"/>
      <c r="L31" s="494"/>
      <c r="M31" s="206"/>
      <c r="N31" s="206"/>
      <c r="O31" s="206"/>
      <c r="P31" s="206"/>
      <c r="Q31" s="206"/>
      <c r="R31" s="206" t="s">
        <v>128</v>
      </c>
      <c r="S31" s="208"/>
      <c r="T31" s="208"/>
      <c r="U31" s="208"/>
      <c r="V31" s="208"/>
      <c r="W31" s="206"/>
      <c r="X31" s="206"/>
      <c r="Y31" s="206"/>
      <c r="Z31" s="211"/>
      <c r="AA31" s="211"/>
      <c r="AB31" s="211"/>
      <c r="AC31" s="211"/>
      <c r="AD31" s="206"/>
      <c r="AE31" s="211"/>
      <c r="AF31" s="211"/>
      <c r="AG31" s="211"/>
      <c r="AH31" s="211"/>
      <c r="AI31" s="211"/>
      <c r="AJ31" s="211"/>
      <c r="AK31" s="211"/>
      <c r="AL31" s="211"/>
      <c r="AM31" s="211"/>
      <c r="AN31" s="211"/>
      <c r="AO31" s="211"/>
      <c r="AP31" s="244"/>
      <c r="AR31" s="253"/>
    </row>
    <row r="32" spans="2:45" s="235" customFormat="1" ht="20.25" customHeight="1" x14ac:dyDescent="0.25">
      <c r="B32" s="240"/>
      <c r="C32" s="251"/>
      <c r="D32" s="252"/>
      <c r="E32" s="206"/>
      <c r="F32" s="206"/>
      <c r="G32" s="206"/>
      <c r="H32" s="206"/>
      <c r="I32" s="206"/>
      <c r="J32" s="206"/>
      <c r="K32" s="206"/>
      <c r="L32" s="206"/>
      <c r="M32" s="206"/>
      <c r="N32" s="206"/>
      <c r="O32" s="206"/>
      <c r="P32" s="206"/>
      <c r="Q32" s="206"/>
      <c r="R32" s="212"/>
      <c r="S32" s="212"/>
      <c r="T32" s="212"/>
      <c r="U32" s="212"/>
      <c r="V32" s="212"/>
      <c r="W32" s="206"/>
      <c r="X32" s="206"/>
      <c r="Y32" s="206"/>
      <c r="Z32" s="213"/>
      <c r="AA32" s="213"/>
      <c r="AB32" s="213"/>
      <c r="AC32" s="213"/>
      <c r="AD32" s="206"/>
      <c r="AE32" s="214"/>
      <c r="AF32" s="214"/>
      <c r="AG32" s="214"/>
      <c r="AH32" s="214"/>
      <c r="AI32" s="214"/>
      <c r="AJ32" s="214"/>
      <c r="AK32" s="214"/>
      <c r="AL32" s="214"/>
      <c r="AM32" s="214"/>
      <c r="AN32" s="214"/>
      <c r="AO32" s="214"/>
      <c r="AP32" s="244"/>
      <c r="AR32" s="253"/>
    </row>
    <row r="33" spans="1:45" s="217" customFormat="1" ht="20.25" customHeight="1" x14ac:dyDescent="0.3">
      <c r="A33" s="290"/>
      <c r="B33" s="192"/>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6"/>
      <c r="AQ33" s="116"/>
      <c r="AR33" s="116"/>
    </row>
    <row r="34" spans="1:45" s="217" customFormat="1" ht="20.25" customHeight="1" x14ac:dyDescent="0.3">
      <c r="A34" s="290"/>
      <c r="B34" s="192"/>
      <c r="C34" s="203" t="s">
        <v>62</v>
      </c>
      <c r="D34" s="216"/>
      <c r="E34" s="205"/>
      <c r="F34" s="205"/>
      <c r="G34" s="205"/>
      <c r="H34" s="205"/>
      <c r="I34" s="205"/>
      <c r="J34" s="205"/>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196"/>
      <c r="AQ34" s="116"/>
      <c r="AR34" s="116"/>
      <c r="AS34" s="215" t="s">
        <v>406</v>
      </c>
    </row>
    <row r="35" spans="1:45" s="217" customFormat="1" ht="20.25" customHeight="1" x14ac:dyDescent="0.3">
      <c r="A35" s="290"/>
      <c r="B35" s="192"/>
      <c r="C35" s="205">
        <v>1</v>
      </c>
      <c r="D35" s="218"/>
      <c r="E35" s="218"/>
      <c r="F35" s="218"/>
      <c r="G35" s="218"/>
      <c r="H35" s="218"/>
      <c r="I35" s="218"/>
      <c r="J35" s="218"/>
      <c r="K35" s="218"/>
      <c r="L35" s="218"/>
      <c r="M35" s="218"/>
      <c r="N35" s="218"/>
      <c r="O35" s="218"/>
      <c r="P35" s="218"/>
      <c r="Q35" s="218"/>
      <c r="R35" s="218"/>
      <c r="S35" s="218"/>
      <c r="T35" s="218"/>
      <c r="U35" s="218"/>
      <c r="V35" s="219"/>
      <c r="W35" s="219"/>
      <c r="X35" s="219"/>
      <c r="Y35" s="219"/>
      <c r="Z35" s="219"/>
      <c r="AA35" s="219"/>
      <c r="AB35" s="219"/>
      <c r="AC35" s="219"/>
      <c r="AD35" s="219"/>
      <c r="AE35" s="219"/>
      <c r="AF35" s="219"/>
      <c r="AG35" s="219"/>
      <c r="AH35" s="219"/>
      <c r="AI35" s="219"/>
      <c r="AJ35" s="219"/>
      <c r="AK35" s="219"/>
      <c r="AL35" s="219"/>
      <c r="AM35" s="219"/>
      <c r="AN35" s="219"/>
      <c r="AO35" s="220"/>
      <c r="AP35" s="196"/>
      <c r="AQ35" s="116"/>
      <c r="AR35" s="116"/>
    </row>
    <row r="36" spans="1:45" s="217" customFormat="1" ht="20.25" customHeight="1" x14ac:dyDescent="0.3">
      <c r="A36" s="290"/>
      <c r="B36" s="192"/>
      <c r="C36" s="501" t="s">
        <v>279</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196"/>
      <c r="AQ36" s="116"/>
      <c r="AR36" s="116"/>
      <c r="AS36" s="235" t="s">
        <v>441</v>
      </c>
    </row>
    <row r="37" spans="1:45" s="217" customFormat="1" ht="20.25" customHeight="1" x14ac:dyDescent="0.3">
      <c r="A37" s="290"/>
      <c r="B37" s="192"/>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196"/>
      <c r="AQ37" s="116"/>
      <c r="AR37" s="116"/>
    </row>
    <row r="38" spans="1:45" s="217" customFormat="1" ht="20.25" customHeight="1" x14ac:dyDescent="0.3">
      <c r="A38" s="290"/>
      <c r="B38" s="192"/>
      <c r="C38" s="205"/>
      <c r="D38" s="228"/>
      <c r="E38" s="223" t="s">
        <v>188</v>
      </c>
      <c r="F38" s="205"/>
      <c r="G38" s="205"/>
      <c r="H38" s="205"/>
      <c r="I38" s="205"/>
      <c r="J38" s="205"/>
      <c r="K38" s="206"/>
      <c r="L38" s="206"/>
      <c r="M38" s="206"/>
      <c r="N38" s="261"/>
      <c r="O38" s="261"/>
      <c r="P38" s="261"/>
      <c r="Q38" s="261"/>
      <c r="R38" s="492" t="s">
        <v>280</v>
      </c>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211"/>
      <c r="AP38" s="196"/>
    </row>
    <row r="39" spans="1:45" s="217" customFormat="1" ht="20.25" customHeight="1" x14ac:dyDescent="0.3">
      <c r="A39" s="290"/>
      <c r="B39" s="192"/>
      <c r="C39" s="205"/>
      <c r="D39" s="228"/>
      <c r="E39" s="223"/>
      <c r="F39" s="205"/>
      <c r="G39" s="205"/>
      <c r="H39" s="205"/>
      <c r="I39" s="205"/>
      <c r="J39" s="205"/>
      <c r="K39" s="206"/>
      <c r="L39" s="206"/>
      <c r="M39" s="206"/>
      <c r="N39" s="261"/>
      <c r="O39" s="261"/>
      <c r="P39" s="261"/>
      <c r="Q39" s="261"/>
      <c r="R39" s="492"/>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211"/>
      <c r="AP39" s="196"/>
    </row>
    <row r="40" spans="1:45" s="217" customFormat="1" ht="20.25" customHeight="1" x14ac:dyDescent="0.3">
      <c r="A40" s="290"/>
      <c r="B40" s="192"/>
      <c r="C40" s="205"/>
      <c r="D40" s="205"/>
      <c r="E40" s="205"/>
      <c r="F40" s="205"/>
      <c r="G40" s="205"/>
      <c r="H40" s="205"/>
      <c r="I40" s="205"/>
      <c r="J40" s="205"/>
      <c r="K40" s="206"/>
      <c r="L40" s="206"/>
      <c r="M40" s="206"/>
      <c r="N40" s="206"/>
      <c r="O40" s="206"/>
      <c r="P40" s="206"/>
      <c r="Q40" s="206"/>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206"/>
      <c r="AP40" s="196"/>
    </row>
    <row r="41" spans="1:45" s="217" customFormat="1" ht="20.25" customHeight="1" x14ac:dyDescent="0.3">
      <c r="A41" s="290"/>
      <c r="B41" s="192"/>
      <c r="C41" s="205">
        <v>2</v>
      </c>
      <c r="D41" s="218"/>
      <c r="E41" s="218"/>
      <c r="F41" s="218"/>
      <c r="G41" s="218"/>
      <c r="H41" s="218"/>
      <c r="I41" s="218"/>
      <c r="J41" s="218"/>
      <c r="K41" s="218"/>
      <c r="L41" s="218"/>
      <c r="M41" s="218"/>
      <c r="N41" s="218"/>
      <c r="O41" s="218"/>
      <c r="P41" s="218"/>
      <c r="Q41" s="218"/>
      <c r="R41" s="218"/>
      <c r="S41" s="218"/>
      <c r="T41" s="218"/>
      <c r="U41" s="218"/>
      <c r="V41" s="219"/>
      <c r="W41" s="219"/>
      <c r="X41" s="219"/>
      <c r="Y41" s="219"/>
      <c r="Z41" s="219"/>
      <c r="AA41" s="219"/>
      <c r="AB41" s="219"/>
      <c r="AC41" s="219"/>
      <c r="AD41" s="219"/>
      <c r="AE41" s="219"/>
      <c r="AF41" s="219"/>
      <c r="AG41" s="219"/>
      <c r="AH41" s="219"/>
      <c r="AI41" s="219"/>
      <c r="AJ41" s="219"/>
      <c r="AK41" s="219"/>
      <c r="AL41" s="219"/>
      <c r="AM41" s="219"/>
      <c r="AN41" s="219"/>
      <c r="AO41" s="220"/>
      <c r="AP41" s="196"/>
      <c r="AQ41" s="116"/>
      <c r="AR41" s="116"/>
    </row>
    <row r="42" spans="1:45" s="339" customFormat="1" ht="20.25" customHeight="1" x14ac:dyDescent="0.3">
      <c r="A42" s="344"/>
      <c r="B42" s="265"/>
      <c r="C42" s="501" t="s">
        <v>394</v>
      </c>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c r="AL42" s="501"/>
      <c r="AM42" s="501"/>
      <c r="AN42" s="501"/>
      <c r="AO42" s="501"/>
      <c r="AP42" s="266"/>
      <c r="AQ42" s="267"/>
      <c r="AR42" s="267"/>
    </row>
    <row r="43" spans="1:45" s="339" customFormat="1" ht="20.25" customHeight="1" x14ac:dyDescent="0.3">
      <c r="A43" s="344"/>
      <c r="B43" s="265"/>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501"/>
      <c r="AP43" s="266"/>
      <c r="AQ43" s="267"/>
      <c r="AR43" s="267"/>
    </row>
    <row r="44" spans="1:45" s="339" customFormat="1" ht="20.25" customHeight="1" x14ac:dyDescent="0.3">
      <c r="A44" s="344"/>
      <c r="B44" s="265"/>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266"/>
      <c r="AQ44" s="267"/>
      <c r="AR44" s="267"/>
    </row>
    <row r="45" spans="1:45" s="339" customFormat="1" ht="20.25" customHeight="1" x14ac:dyDescent="0.3">
      <c r="A45" s="344"/>
      <c r="B45" s="265"/>
      <c r="C45" s="205"/>
      <c r="D45" s="228"/>
      <c r="E45" s="223" t="s">
        <v>188</v>
      </c>
      <c r="F45" s="205"/>
      <c r="G45" s="205"/>
      <c r="H45" s="205"/>
      <c r="I45" s="205"/>
      <c r="J45" s="205"/>
      <c r="K45" s="205"/>
      <c r="L45" s="205"/>
      <c r="M45" s="205"/>
      <c r="N45" s="353"/>
      <c r="O45" s="353"/>
      <c r="P45" s="353"/>
      <c r="Q45" s="353"/>
      <c r="R45" s="502" t="s">
        <v>395</v>
      </c>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354"/>
      <c r="AP45" s="266"/>
    </row>
    <row r="46" spans="1:45" s="339" customFormat="1" ht="20.25" customHeight="1" x14ac:dyDescent="0.3">
      <c r="A46" s="344"/>
      <c r="B46" s="265"/>
      <c r="C46" s="205"/>
      <c r="D46" s="228"/>
      <c r="E46" s="223"/>
      <c r="F46" s="205"/>
      <c r="G46" s="205"/>
      <c r="H46" s="205"/>
      <c r="I46" s="205"/>
      <c r="J46" s="205"/>
      <c r="K46" s="205"/>
      <c r="L46" s="205"/>
      <c r="M46" s="205"/>
      <c r="N46" s="353"/>
      <c r="O46" s="353"/>
      <c r="P46" s="353"/>
      <c r="Q46" s="353"/>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354"/>
      <c r="AP46" s="266"/>
    </row>
    <row r="47" spans="1:45" s="339" customFormat="1" ht="20.25" customHeight="1" x14ac:dyDescent="0.3">
      <c r="A47" s="344"/>
      <c r="B47" s="265"/>
      <c r="C47" s="205"/>
      <c r="D47" s="228"/>
      <c r="E47" s="223"/>
      <c r="F47" s="205"/>
      <c r="G47" s="205"/>
      <c r="H47" s="205"/>
      <c r="I47" s="205"/>
      <c r="J47" s="205"/>
      <c r="K47" s="205"/>
      <c r="L47" s="205"/>
      <c r="M47" s="205"/>
      <c r="N47" s="353"/>
      <c r="O47" s="353"/>
      <c r="P47" s="353"/>
      <c r="Q47" s="353"/>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354"/>
      <c r="AP47" s="266"/>
    </row>
    <row r="48" spans="1:45" s="339" customFormat="1" ht="20.25" customHeight="1" x14ac:dyDescent="0.3">
      <c r="A48" s="344"/>
      <c r="B48" s="265"/>
      <c r="C48" s="205"/>
      <c r="D48" s="228"/>
      <c r="E48" s="223"/>
      <c r="F48" s="205"/>
      <c r="G48" s="205"/>
      <c r="H48" s="205"/>
      <c r="I48" s="205"/>
      <c r="J48" s="205"/>
      <c r="K48" s="205"/>
      <c r="L48" s="205"/>
      <c r="M48" s="205"/>
      <c r="N48" s="353"/>
      <c r="O48" s="353"/>
      <c r="P48" s="353"/>
      <c r="Q48" s="353"/>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354"/>
      <c r="AP48" s="266"/>
    </row>
    <row r="49" spans="1:42" s="339" customFormat="1" ht="20.25" customHeight="1" x14ac:dyDescent="0.3">
      <c r="A49" s="344"/>
      <c r="B49" s="265"/>
      <c r="C49" s="205"/>
      <c r="D49" s="228"/>
      <c r="E49" s="223"/>
      <c r="F49" s="205"/>
      <c r="G49" s="205"/>
      <c r="H49" s="205"/>
      <c r="I49" s="205"/>
      <c r="J49" s="205"/>
      <c r="K49" s="205"/>
      <c r="L49" s="205"/>
      <c r="M49" s="205"/>
      <c r="N49" s="353"/>
      <c r="O49" s="353"/>
      <c r="P49" s="353"/>
      <c r="Q49" s="353"/>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354"/>
      <c r="AP49" s="266"/>
    </row>
    <row r="50" spans="1:42" s="339" customFormat="1" ht="20.25" customHeight="1" x14ac:dyDescent="0.3">
      <c r="A50" s="344"/>
      <c r="B50" s="265"/>
      <c r="C50" s="205"/>
      <c r="D50" s="228" t="s">
        <v>393</v>
      </c>
      <c r="E50" s="223"/>
      <c r="F50" s="205"/>
      <c r="G50" s="205"/>
      <c r="H50" s="205"/>
      <c r="I50" s="205"/>
      <c r="J50" s="205"/>
      <c r="K50" s="205"/>
      <c r="L50" s="205"/>
      <c r="M50" s="205"/>
      <c r="N50" s="353"/>
      <c r="O50" s="353"/>
      <c r="P50" s="353"/>
      <c r="Q50" s="353"/>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354"/>
      <c r="AP50" s="266"/>
    </row>
    <row r="51" spans="1:42" s="339" customFormat="1" ht="20.25" customHeight="1" x14ac:dyDescent="0.3">
      <c r="A51" s="344"/>
      <c r="B51" s="265"/>
      <c r="C51" s="205"/>
      <c r="D51" s="228"/>
      <c r="E51" s="223"/>
      <c r="F51" s="205"/>
      <c r="G51" s="205"/>
      <c r="H51" s="205"/>
      <c r="I51" s="205"/>
      <c r="J51" s="205"/>
      <c r="K51" s="537" t="s">
        <v>142</v>
      </c>
      <c r="L51" s="538"/>
      <c r="M51" s="537" t="s">
        <v>143</v>
      </c>
      <c r="N51" s="538"/>
      <c r="O51" s="537" t="s">
        <v>144</v>
      </c>
      <c r="P51" s="538"/>
      <c r="Q51" s="537" t="s">
        <v>145</v>
      </c>
      <c r="R51" s="538"/>
      <c r="S51" s="537" t="s">
        <v>146</v>
      </c>
      <c r="T51" s="538"/>
      <c r="U51" s="539" t="s">
        <v>147</v>
      </c>
      <c r="V51" s="533"/>
      <c r="W51" s="539" t="s">
        <v>148</v>
      </c>
      <c r="X51" s="533"/>
      <c r="Y51" s="537" t="s">
        <v>142</v>
      </c>
      <c r="Z51" s="538"/>
      <c r="AA51" s="537" t="s">
        <v>143</v>
      </c>
      <c r="AB51" s="538"/>
      <c r="AC51" s="537" t="s">
        <v>144</v>
      </c>
      <c r="AD51" s="538"/>
      <c r="AE51" s="537" t="s">
        <v>145</v>
      </c>
      <c r="AF51" s="538"/>
      <c r="AG51" s="537" t="s">
        <v>146</v>
      </c>
      <c r="AH51" s="538"/>
      <c r="AI51" s="539" t="s">
        <v>52</v>
      </c>
      <c r="AJ51" s="532"/>
      <c r="AK51" s="532"/>
      <c r="AL51" s="533"/>
      <c r="AM51" s="229"/>
      <c r="AN51" s="229"/>
      <c r="AO51" s="354"/>
      <c r="AP51" s="266"/>
    </row>
    <row r="52" spans="1:42" s="339" customFormat="1" ht="20.25" customHeight="1" x14ac:dyDescent="0.3">
      <c r="A52" s="344"/>
      <c r="B52" s="265"/>
      <c r="C52" s="205"/>
      <c r="D52" s="355" t="s">
        <v>149</v>
      </c>
      <c r="E52" s="356"/>
      <c r="F52" s="357"/>
      <c r="G52" s="357"/>
      <c r="H52" s="326"/>
      <c r="I52" s="326"/>
      <c r="J52" s="358"/>
      <c r="K52" s="536">
        <v>0.28402777777777777</v>
      </c>
      <c r="L52" s="535"/>
      <c r="M52" s="536">
        <v>0.28402777777777777</v>
      </c>
      <c r="N52" s="535"/>
      <c r="O52" s="536">
        <v>0.28402777777777799</v>
      </c>
      <c r="P52" s="535"/>
      <c r="Q52" s="536">
        <v>0.28402777777777799</v>
      </c>
      <c r="R52" s="535"/>
      <c r="S52" s="536">
        <v>0.28402777777777799</v>
      </c>
      <c r="T52" s="535"/>
      <c r="U52" s="528"/>
      <c r="V52" s="530"/>
      <c r="W52" s="528"/>
      <c r="X52" s="530"/>
      <c r="Y52" s="536">
        <v>0.28402777777777777</v>
      </c>
      <c r="Z52" s="535"/>
      <c r="AA52" s="536">
        <v>0.28402777777777777</v>
      </c>
      <c r="AB52" s="535"/>
      <c r="AC52" s="536">
        <v>0.28402777777777799</v>
      </c>
      <c r="AD52" s="535"/>
      <c r="AE52" s="536">
        <v>0.28402777777777799</v>
      </c>
      <c r="AF52" s="535"/>
      <c r="AG52" s="536">
        <v>0.28402777777777799</v>
      </c>
      <c r="AH52" s="535"/>
      <c r="AI52" s="528"/>
      <c r="AJ52" s="529"/>
      <c r="AK52" s="529"/>
      <c r="AL52" s="530"/>
      <c r="AM52" s="229"/>
      <c r="AN52" s="229"/>
      <c r="AO52" s="354"/>
      <c r="AP52" s="266"/>
    </row>
    <row r="53" spans="1:42" s="339" customFormat="1" ht="20.25" customHeight="1" x14ac:dyDescent="0.3">
      <c r="A53" s="344"/>
      <c r="B53" s="265"/>
      <c r="C53" s="205"/>
      <c r="D53" s="355" t="s">
        <v>172</v>
      </c>
      <c r="E53" s="356"/>
      <c r="F53" s="357"/>
      <c r="G53" s="357"/>
      <c r="H53" s="326"/>
      <c r="I53" s="326"/>
      <c r="J53" s="358"/>
      <c r="K53" s="536">
        <v>0.36388888888888887</v>
      </c>
      <c r="L53" s="535"/>
      <c r="M53" s="536">
        <v>0.12152777777777778</v>
      </c>
      <c r="N53" s="535"/>
      <c r="O53" s="536">
        <v>0.17013888888888887</v>
      </c>
      <c r="P53" s="535"/>
      <c r="Q53" s="536">
        <v>0.37361111111111112</v>
      </c>
      <c r="R53" s="535"/>
      <c r="S53" s="534">
        <v>0</v>
      </c>
      <c r="T53" s="535"/>
      <c r="U53" s="528"/>
      <c r="V53" s="530"/>
      <c r="W53" s="528"/>
      <c r="X53" s="530"/>
      <c r="Y53" s="536">
        <v>0.3611111111111111</v>
      </c>
      <c r="Z53" s="535"/>
      <c r="AA53" s="536">
        <v>0.35555555555555557</v>
      </c>
      <c r="AB53" s="535"/>
      <c r="AC53" s="536">
        <v>0</v>
      </c>
      <c r="AD53" s="535"/>
      <c r="AE53" s="536">
        <v>0.3263888888888889</v>
      </c>
      <c r="AF53" s="535"/>
      <c r="AG53" s="534">
        <v>0</v>
      </c>
      <c r="AH53" s="535"/>
      <c r="AI53" s="528"/>
      <c r="AJ53" s="529"/>
      <c r="AK53" s="529"/>
      <c r="AL53" s="530"/>
      <c r="AM53" s="229"/>
      <c r="AN53" s="229"/>
      <c r="AO53" s="354"/>
      <c r="AP53" s="266"/>
    </row>
    <row r="54" spans="1:42" s="339" customFormat="1" ht="20.25" customHeight="1" x14ac:dyDescent="0.3">
      <c r="A54" s="344"/>
      <c r="B54" s="265"/>
      <c r="C54" s="205"/>
      <c r="D54" s="355" t="s">
        <v>153</v>
      </c>
      <c r="E54" s="356"/>
      <c r="F54" s="357"/>
      <c r="G54" s="357"/>
      <c r="H54" s="326"/>
      <c r="I54" s="326"/>
      <c r="J54" s="358"/>
      <c r="K54" s="534">
        <v>0</v>
      </c>
      <c r="L54" s="535"/>
      <c r="M54" s="536">
        <v>0.23402777777777781</v>
      </c>
      <c r="N54" s="535"/>
      <c r="O54" s="536">
        <v>0.18541666666666667</v>
      </c>
      <c r="P54" s="535"/>
      <c r="Q54" s="534">
        <v>0</v>
      </c>
      <c r="R54" s="535"/>
      <c r="S54" s="534">
        <v>0</v>
      </c>
      <c r="T54" s="535"/>
      <c r="U54" s="528"/>
      <c r="V54" s="530"/>
      <c r="W54" s="528"/>
      <c r="X54" s="530"/>
      <c r="Y54" s="534">
        <v>0</v>
      </c>
      <c r="Z54" s="535"/>
      <c r="AA54" s="534">
        <v>0</v>
      </c>
      <c r="AB54" s="535"/>
      <c r="AC54" s="536">
        <v>0.28402777777777777</v>
      </c>
      <c r="AD54" s="535"/>
      <c r="AE54" s="534">
        <v>0</v>
      </c>
      <c r="AF54" s="535"/>
      <c r="AG54" s="534">
        <v>0</v>
      </c>
      <c r="AH54" s="535"/>
      <c r="AI54" s="531">
        <f>+AC54+O54+M54</f>
        <v>0.70347222222222228</v>
      </c>
      <c r="AJ54" s="532"/>
      <c r="AK54" s="532"/>
      <c r="AL54" s="533"/>
      <c r="AM54" s="230"/>
      <c r="AN54" s="230"/>
      <c r="AO54" s="205"/>
      <c r="AP54" s="266"/>
    </row>
    <row r="55" spans="1:42" s="339" customFormat="1" ht="20.25" customHeight="1" x14ac:dyDescent="0.3">
      <c r="A55" s="344"/>
      <c r="B55" s="265"/>
      <c r="C55" s="205"/>
      <c r="D55" s="355" t="s">
        <v>392</v>
      </c>
      <c r="E55" s="356"/>
      <c r="F55" s="357"/>
      <c r="G55" s="357"/>
      <c r="H55" s="326"/>
      <c r="I55" s="326"/>
      <c r="J55" s="358"/>
      <c r="K55" s="536">
        <v>0.36388888888888887</v>
      </c>
      <c r="L55" s="535"/>
      <c r="M55" s="536">
        <v>0.35555555555555557</v>
      </c>
      <c r="N55" s="535"/>
      <c r="O55" s="536">
        <v>0.35555555555555557</v>
      </c>
      <c r="P55" s="535"/>
      <c r="Q55" s="536">
        <v>0.37361111111111112</v>
      </c>
      <c r="R55" s="535"/>
      <c r="S55" s="534">
        <v>0</v>
      </c>
      <c r="T55" s="535"/>
      <c r="U55" s="528"/>
      <c r="V55" s="530"/>
      <c r="W55" s="528"/>
      <c r="X55" s="530"/>
      <c r="Y55" s="536">
        <v>0.3611111111111111</v>
      </c>
      <c r="Z55" s="535"/>
      <c r="AA55" s="536">
        <v>0.28402777777777777</v>
      </c>
      <c r="AB55" s="535"/>
      <c r="AC55" s="536">
        <v>0.35555555555555557</v>
      </c>
      <c r="AD55" s="535"/>
      <c r="AE55" s="536">
        <v>0.3263888888888889</v>
      </c>
      <c r="AF55" s="535"/>
      <c r="AG55" s="534">
        <v>0</v>
      </c>
      <c r="AH55" s="535"/>
      <c r="AI55" s="528"/>
      <c r="AJ55" s="529"/>
      <c r="AK55" s="529"/>
      <c r="AL55" s="530"/>
      <c r="AM55" s="230"/>
      <c r="AN55" s="230"/>
      <c r="AO55" s="205"/>
      <c r="AP55" s="266"/>
    </row>
    <row r="56" spans="1:42" s="339" customFormat="1" ht="20.25" customHeight="1" x14ac:dyDescent="0.3">
      <c r="A56" s="344"/>
      <c r="B56" s="265"/>
      <c r="C56" s="308"/>
      <c r="D56" s="359"/>
      <c r="E56" s="359"/>
      <c r="F56" s="359"/>
      <c r="G56" s="359"/>
      <c r="H56" s="308"/>
      <c r="I56" s="308"/>
      <c r="J56" s="308"/>
      <c r="K56" s="308"/>
      <c r="L56" s="308"/>
      <c r="M56" s="308"/>
      <c r="N56" s="308"/>
      <c r="O56" s="308"/>
      <c r="P56" s="308"/>
      <c r="Q56" s="308"/>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08"/>
      <c r="AP56" s="266"/>
    </row>
    <row r="57" spans="1:42" s="339" customFormat="1" ht="20.25" customHeight="1" x14ac:dyDescent="0.3">
      <c r="A57" s="344"/>
      <c r="B57" s="360"/>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2"/>
    </row>
    <row r="58" spans="1:42" ht="15.75" customHeight="1" x14ac:dyDescent="0.25"/>
    <row r="59" spans="1:42" ht="15.75" customHeight="1" x14ac:dyDescent="0.25"/>
    <row r="60" spans="1:42" ht="15.75" customHeight="1" x14ac:dyDescent="0.25"/>
    <row r="61" spans="1:42" ht="15.75" customHeight="1" x14ac:dyDescent="0.25"/>
    <row r="62" spans="1:42" ht="15.75" customHeight="1" x14ac:dyDescent="0.25"/>
    <row r="63" spans="1:42" ht="15.75" customHeight="1" x14ac:dyDescent="0.25"/>
    <row r="64" spans="1:42" ht="15.75" customHeight="1" x14ac:dyDescent="0.25"/>
    <row r="65" s="116" customFormat="1" ht="15.75" customHeight="1" x14ac:dyDescent="0.25"/>
    <row r="66" s="116" customFormat="1" ht="15.75" customHeight="1" x14ac:dyDescent="0.25"/>
    <row r="67" s="116" customFormat="1" ht="15.75" customHeight="1" x14ac:dyDescent="0.25"/>
    <row r="68" s="116" customFormat="1" ht="15.75" customHeight="1" x14ac:dyDescent="0.25"/>
    <row r="69" s="116" customFormat="1" ht="15.75" customHeight="1" x14ac:dyDescent="0.25"/>
    <row r="70" s="116" customFormat="1" ht="15.75" customHeight="1" x14ac:dyDescent="0.25"/>
    <row r="71" s="116" customFormat="1" ht="15.75" customHeight="1" x14ac:dyDescent="0.25"/>
    <row r="72" s="116" customFormat="1" ht="15.75" customHeight="1" x14ac:dyDescent="0.25"/>
    <row r="73" s="116" customFormat="1" ht="15.75" customHeight="1" x14ac:dyDescent="0.25"/>
  </sheetData>
  <sheetProtection sheet="1" objects="1" scenarios="1"/>
  <mergeCells count="81">
    <mergeCell ref="R38:AN39"/>
    <mergeCell ref="R40:AN40"/>
    <mergeCell ref="K51:L51"/>
    <mergeCell ref="M51:N51"/>
    <mergeCell ref="O51:P51"/>
    <mergeCell ref="Q51:R51"/>
    <mergeCell ref="S51:T51"/>
    <mergeCell ref="U51:V51"/>
    <mergeCell ref="W51:X51"/>
    <mergeCell ref="Y51:Z51"/>
    <mergeCell ref="AA51:AB51"/>
    <mergeCell ref="AC51:AD51"/>
    <mergeCell ref="AE51:AF51"/>
    <mergeCell ref="AG51:AH51"/>
    <mergeCell ref="AI51:AL51"/>
    <mergeCell ref="R45:AN49"/>
    <mergeCell ref="K53:L53"/>
    <mergeCell ref="M53:N53"/>
    <mergeCell ref="C36:AO37"/>
    <mergeCell ref="AH5:AO5"/>
    <mergeCell ref="H28:L28"/>
    <mergeCell ref="H29:L29"/>
    <mergeCell ref="H30:L30"/>
    <mergeCell ref="H31:L31"/>
    <mergeCell ref="H23:L23"/>
    <mergeCell ref="AH6:AO6"/>
    <mergeCell ref="C8:AO16"/>
    <mergeCell ref="H20:L20"/>
    <mergeCell ref="H21:L21"/>
    <mergeCell ref="H22:L22"/>
    <mergeCell ref="C42:AO44"/>
    <mergeCell ref="K52:L52"/>
    <mergeCell ref="M52:N52"/>
    <mergeCell ref="O52:P52"/>
    <mergeCell ref="Q52:R52"/>
    <mergeCell ref="S52:T52"/>
    <mergeCell ref="U52:V52"/>
    <mergeCell ref="W52:X52"/>
    <mergeCell ref="Y52:Z52"/>
    <mergeCell ref="AA52:AB52"/>
    <mergeCell ref="AC52:AD52"/>
    <mergeCell ref="Y53:Z53"/>
    <mergeCell ref="AA53:AB53"/>
    <mergeCell ref="AC53:AD53"/>
    <mergeCell ref="O53:P53"/>
    <mergeCell ref="Q53:R53"/>
    <mergeCell ref="S53:T53"/>
    <mergeCell ref="U53:V53"/>
    <mergeCell ref="W53:X53"/>
    <mergeCell ref="K54:L54"/>
    <mergeCell ref="M54:N54"/>
    <mergeCell ref="O54:P54"/>
    <mergeCell ref="Q54:R54"/>
    <mergeCell ref="S54:T54"/>
    <mergeCell ref="U54:V54"/>
    <mergeCell ref="W54:X54"/>
    <mergeCell ref="Y54:Z54"/>
    <mergeCell ref="AA54:AB54"/>
    <mergeCell ref="AC54:AD54"/>
    <mergeCell ref="U55:V55"/>
    <mergeCell ref="W55:X55"/>
    <mergeCell ref="Y55:Z55"/>
    <mergeCell ref="AA55:AB55"/>
    <mergeCell ref="AC55:AD55"/>
    <mergeCell ref="K55:L55"/>
    <mergeCell ref="M55:N55"/>
    <mergeCell ref="O55:P55"/>
    <mergeCell ref="Q55:R55"/>
    <mergeCell ref="S55:T55"/>
    <mergeCell ref="AI52:AL52"/>
    <mergeCell ref="AI53:AL53"/>
    <mergeCell ref="AI54:AL54"/>
    <mergeCell ref="AI55:AL55"/>
    <mergeCell ref="AE54:AF54"/>
    <mergeCell ref="AG54:AH54"/>
    <mergeCell ref="AE55:AF55"/>
    <mergeCell ref="AG55:AH55"/>
    <mergeCell ref="AE52:AF52"/>
    <mergeCell ref="AG52:AH52"/>
    <mergeCell ref="AE53:AF53"/>
    <mergeCell ref="AG53:AH5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CC241"/>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3" width="2.09765625" style="116" customWidth="1"/>
    <col min="4" max="4" width="11" style="116"/>
    <col min="5" max="5" width="9.59765625" style="116" bestFit="1" customWidth="1"/>
    <col min="6" max="10" width="5" style="116" bestFit="1" customWidth="1"/>
    <col min="11" max="12" width="4.296875" style="116" bestFit="1" customWidth="1"/>
    <col min="13" max="17" width="5" style="116" bestFit="1" customWidth="1"/>
    <col min="18" max="19" width="4.296875" style="116" bestFit="1" customWidth="1"/>
    <col min="20" max="24" width="5" style="116" bestFit="1" customWidth="1"/>
    <col min="25" max="26" width="4.296875" style="116" bestFit="1" customWidth="1"/>
    <col min="27" max="27" width="2.09765625" style="116" customWidth="1"/>
    <col min="28" max="28" width="2.296875" style="116" customWidth="1"/>
    <col min="29" max="81" width="11" style="116"/>
    <col min="82" max="16384" width="10.69921875" style="217"/>
  </cols>
  <sheetData>
    <row r="1" spans="2:28" s="217" customFormat="1" ht="12.75" customHeight="1" x14ac:dyDescent="0.3"/>
    <row r="2" spans="2:28" s="217" customFormat="1" ht="12.75" customHeight="1" x14ac:dyDescent="0.3"/>
    <row r="3" spans="2:28" s="217" customFormat="1" ht="21.75" customHeight="1" x14ac:dyDescent="0.3"/>
    <row r="4" spans="2:28"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1"/>
    </row>
    <row r="5" spans="2:28" s="217" customFormat="1" ht="20.25" customHeight="1" x14ac:dyDescent="0.35">
      <c r="B5" s="192"/>
      <c r="C5" s="194"/>
      <c r="D5" s="193" t="str">
        <f>+Startseite!AK18</f>
        <v>Unfall (Betriebs- und Nichtbetriebsunfall)</v>
      </c>
      <c r="E5" s="194"/>
      <c r="F5" s="194"/>
      <c r="G5" s="194"/>
      <c r="H5" s="194"/>
      <c r="I5" s="194"/>
      <c r="J5" s="194"/>
      <c r="K5" s="194"/>
      <c r="L5" s="194"/>
      <c r="M5" s="194"/>
      <c r="N5" s="194"/>
      <c r="O5" s="194"/>
      <c r="P5" s="194"/>
      <c r="Q5" s="194"/>
      <c r="R5" s="195" t="s">
        <v>251</v>
      </c>
      <c r="S5" s="194"/>
      <c r="T5" s="194"/>
      <c r="U5" s="504">
        <f>VLOOKUP(D5,Grundlagen!B:E,3,FALSE)</f>
        <v>173</v>
      </c>
      <c r="V5" s="504"/>
      <c r="W5" s="504"/>
      <c r="X5" s="504"/>
      <c r="Y5" s="504"/>
      <c r="Z5" s="504"/>
      <c r="AA5" s="504"/>
      <c r="AB5" s="324"/>
    </row>
    <row r="6" spans="2:28" s="116" customFormat="1" ht="20.25" customHeight="1" x14ac:dyDescent="0.25">
      <c r="B6" s="192"/>
      <c r="C6" s="194"/>
      <c r="D6" s="194"/>
      <c r="E6" s="194"/>
      <c r="F6" s="194"/>
      <c r="G6" s="194"/>
      <c r="H6" s="194"/>
      <c r="I6" s="194"/>
      <c r="J6" s="194"/>
      <c r="K6" s="194"/>
      <c r="L6" s="194"/>
      <c r="M6" s="194"/>
      <c r="N6" s="198"/>
      <c r="O6" s="198"/>
      <c r="P6" s="198"/>
      <c r="Q6" s="197"/>
      <c r="R6" s="195" t="s">
        <v>121</v>
      </c>
      <c r="S6" s="197"/>
      <c r="T6" s="197"/>
      <c r="U6" s="504" t="str">
        <f>VLOOKUP(D5,Grundlagen!B:E,4,FALSE)</f>
        <v>siehe Details / Beispiele</v>
      </c>
      <c r="V6" s="504"/>
      <c r="W6" s="504"/>
      <c r="X6" s="504"/>
      <c r="Y6" s="504"/>
      <c r="Z6" s="504"/>
      <c r="AA6" s="504"/>
      <c r="AB6" s="324"/>
    </row>
    <row r="7" spans="2:28" s="217" customFormat="1" ht="20.25" customHeight="1" x14ac:dyDescent="0.3">
      <c r="B7" s="192"/>
      <c r="C7" s="511" t="s">
        <v>22</v>
      </c>
      <c r="D7" s="511"/>
      <c r="E7" s="511"/>
      <c r="F7" s="511"/>
      <c r="G7" s="511"/>
      <c r="H7" s="511"/>
      <c r="I7" s="511"/>
      <c r="J7" s="511"/>
      <c r="K7" s="511"/>
      <c r="L7" s="511"/>
      <c r="M7" s="511"/>
      <c r="N7" s="511"/>
      <c r="O7" s="511"/>
      <c r="P7" s="511"/>
      <c r="Q7" s="511"/>
      <c r="R7" s="511"/>
      <c r="S7" s="511"/>
      <c r="T7" s="511"/>
      <c r="U7" s="511"/>
      <c r="V7" s="511"/>
      <c r="W7" s="511"/>
      <c r="X7" s="511"/>
      <c r="Y7" s="511"/>
      <c r="Z7" s="511"/>
      <c r="AA7" s="511"/>
      <c r="AB7" s="196"/>
    </row>
    <row r="8" spans="2:28" s="217" customFormat="1" ht="20.25" customHeight="1" x14ac:dyDescent="0.3">
      <c r="B8" s="192"/>
      <c r="C8" s="512" t="str">
        <f>VLOOKUP(D5,Grundlagen!B4:E31,2,FALSE)</f>
        <v>- Kurze Abwesenheit bis 5 Kalendertage (wie für Arbeitseinsatz geplant).
- Unfall &gt; 5 Kalendertage (lineare Gutschrift ab Unfallbeginn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nach 3 Kalendertagen vorzulegen.</v>
      </c>
      <c r="D8" s="512"/>
      <c r="E8" s="512"/>
      <c r="F8" s="512"/>
      <c r="G8" s="512"/>
      <c r="H8" s="512"/>
      <c r="I8" s="512"/>
      <c r="J8" s="512"/>
      <c r="K8" s="512"/>
      <c r="L8" s="512"/>
      <c r="M8" s="512"/>
      <c r="N8" s="512"/>
      <c r="O8" s="512"/>
      <c r="P8" s="512"/>
      <c r="Q8" s="512"/>
      <c r="R8" s="512"/>
      <c r="S8" s="512"/>
      <c r="T8" s="512"/>
      <c r="U8" s="512"/>
      <c r="V8" s="512"/>
      <c r="W8" s="512"/>
      <c r="X8" s="512"/>
      <c r="Y8" s="512"/>
      <c r="Z8" s="512"/>
      <c r="AA8" s="202"/>
      <c r="AB8" s="278"/>
    </row>
    <row r="9" spans="2:28" s="217" customFormat="1" ht="20.25" customHeight="1" x14ac:dyDescent="0.3">
      <c r="B9" s="192"/>
      <c r="C9" s="512"/>
      <c r="D9" s="512"/>
      <c r="E9" s="512"/>
      <c r="F9" s="512"/>
      <c r="G9" s="512"/>
      <c r="H9" s="512"/>
      <c r="I9" s="512"/>
      <c r="J9" s="512"/>
      <c r="K9" s="512"/>
      <c r="L9" s="512"/>
      <c r="M9" s="512"/>
      <c r="N9" s="512"/>
      <c r="O9" s="512"/>
      <c r="P9" s="512"/>
      <c r="Q9" s="512"/>
      <c r="R9" s="512"/>
      <c r="S9" s="512"/>
      <c r="T9" s="512"/>
      <c r="U9" s="512"/>
      <c r="V9" s="512"/>
      <c r="W9" s="512"/>
      <c r="X9" s="512"/>
      <c r="Y9" s="512"/>
      <c r="Z9" s="512"/>
      <c r="AA9" s="202"/>
      <c r="AB9" s="278"/>
    </row>
    <row r="10" spans="2:28" s="217" customFormat="1" ht="20.25" customHeight="1" x14ac:dyDescent="0.3">
      <c r="B10" s="19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202"/>
      <c r="AB10" s="278"/>
    </row>
    <row r="11" spans="2:28" s="217" customFormat="1" ht="20.25" customHeight="1" x14ac:dyDescent="0.3">
      <c r="B11" s="192"/>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202"/>
      <c r="AB11" s="278"/>
    </row>
    <row r="12" spans="2:28" s="217" customFormat="1" ht="20.25" customHeight="1" x14ac:dyDescent="0.3">
      <c r="B12" s="192"/>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c r="AA12" s="202"/>
      <c r="AB12" s="278"/>
    </row>
    <row r="13" spans="2:28" s="217" customFormat="1" ht="20.25" customHeight="1" x14ac:dyDescent="0.3">
      <c r="B13" s="192"/>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202"/>
      <c r="AB13" s="278"/>
    </row>
    <row r="14" spans="2:28" s="217" customFormat="1" ht="20.25" customHeight="1" x14ac:dyDescent="0.3">
      <c r="B14" s="19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202"/>
      <c r="AB14" s="278"/>
    </row>
    <row r="15" spans="2:28" s="217" customFormat="1" ht="20.25" customHeight="1" x14ac:dyDescent="0.3">
      <c r="B15" s="19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202"/>
      <c r="AB15" s="278"/>
    </row>
    <row r="16" spans="2:28" s="217" customFormat="1" ht="20.25" customHeight="1" x14ac:dyDescent="0.3">
      <c r="B16" s="19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202"/>
      <c r="AB16" s="278"/>
    </row>
    <row r="17" spans="2:35" s="217" customFormat="1" ht="20.25" customHeight="1" x14ac:dyDescent="0.3">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6"/>
    </row>
    <row r="18" spans="2:35" s="217" customFormat="1" ht="20.25" customHeight="1" x14ac:dyDescent="0.3">
      <c r="B18" s="192"/>
      <c r="C18" s="311" t="s">
        <v>31</v>
      </c>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196"/>
      <c r="AD18" s="215" t="s">
        <v>406</v>
      </c>
      <c r="AE18" s="235"/>
      <c r="AF18" s="235"/>
      <c r="AG18" s="235"/>
      <c r="AH18" s="235"/>
      <c r="AI18" s="235"/>
    </row>
    <row r="19" spans="2:35" s="217" customFormat="1" ht="20.25" customHeight="1" x14ac:dyDescent="0.3">
      <c r="B19" s="312"/>
      <c r="C19" s="205">
        <v>1</v>
      </c>
      <c r="D19" s="313"/>
      <c r="E19" s="218"/>
      <c r="F19" s="218"/>
      <c r="G19" s="218"/>
      <c r="H19" s="218"/>
      <c r="I19" s="218"/>
      <c r="J19" s="218"/>
      <c r="K19" s="218"/>
      <c r="L19" s="218"/>
      <c r="M19" s="218"/>
      <c r="N19" s="218"/>
      <c r="O19" s="218"/>
      <c r="P19" s="218"/>
      <c r="Q19" s="218"/>
      <c r="R19" s="218"/>
      <c r="S19" s="218"/>
      <c r="T19" s="218"/>
      <c r="U19" s="218"/>
      <c r="V19" s="218"/>
      <c r="W19" s="218"/>
      <c r="X19" s="218"/>
      <c r="Y19" s="218"/>
      <c r="Z19" s="218"/>
      <c r="AA19" s="205"/>
      <c r="AB19" s="314"/>
      <c r="AD19" s="235" t="s">
        <v>416</v>
      </c>
      <c r="AE19" s="235"/>
      <c r="AF19" s="235"/>
      <c r="AG19" s="116"/>
      <c r="AH19" s="235" t="s">
        <v>411</v>
      </c>
      <c r="AI19" s="235"/>
    </row>
    <row r="20" spans="2:35" s="217" customFormat="1" ht="20.25" customHeight="1" x14ac:dyDescent="0.3">
      <c r="B20" s="312"/>
      <c r="C20" s="207" t="s">
        <v>215</v>
      </c>
      <c r="D20" s="228"/>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314"/>
      <c r="AD20" s="235"/>
      <c r="AE20" s="235"/>
      <c r="AF20" s="235"/>
      <c r="AG20" s="235"/>
      <c r="AH20" s="235"/>
      <c r="AI20" s="235"/>
    </row>
    <row r="21" spans="2:35" s="217" customFormat="1" ht="20.25" customHeight="1" x14ac:dyDescent="0.3">
      <c r="B21" s="312"/>
      <c r="C21" s="205"/>
      <c r="D21" s="205"/>
      <c r="E21" s="228"/>
      <c r="F21" s="506" t="s">
        <v>139</v>
      </c>
      <c r="G21" s="507"/>
      <c r="H21" s="507"/>
      <c r="I21" s="507"/>
      <c r="J21" s="507"/>
      <c r="K21" s="507"/>
      <c r="L21" s="507"/>
      <c r="M21" s="505" t="s">
        <v>140</v>
      </c>
      <c r="N21" s="505"/>
      <c r="O21" s="505"/>
      <c r="P21" s="505"/>
      <c r="Q21" s="505"/>
      <c r="R21" s="505"/>
      <c r="S21" s="505"/>
      <c r="T21" s="505" t="s">
        <v>141</v>
      </c>
      <c r="U21" s="505"/>
      <c r="V21" s="505"/>
      <c r="W21" s="505"/>
      <c r="X21" s="505"/>
      <c r="Y21" s="505"/>
      <c r="Z21" s="505"/>
      <c r="AA21" s="316"/>
      <c r="AB21" s="314"/>
    </row>
    <row r="22" spans="2:35" s="217" customFormat="1" ht="20.25" customHeight="1" x14ac:dyDescent="0.3">
      <c r="B22" s="312"/>
      <c r="C22" s="205"/>
      <c r="D22" s="205"/>
      <c r="E22" s="331"/>
      <c r="F22" s="294" t="s">
        <v>142</v>
      </c>
      <c r="G22" s="294" t="s">
        <v>143</v>
      </c>
      <c r="H22" s="294" t="s">
        <v>144</v>
      </c>
      <c r="I22" s="294" t="s">
        <v>145</v>
      </c>
      <c r="J22" s="294" t="s">
        <v>146</v>
      </c>
      <c r="K22" s="295" t="s">
        <v>147</v>
      </c>
      <c r="L22" s="295" t="s">
        <v>148</v>
      </c>
      <c r="M22" s="294" t="s">
        <v>142</v>
      </c>
      <c r="N22" s="294" t="s">
        <v>143</v>
      </c>
      <c r="O22" s="294" t="s">
        <v>144</v>
      </c>
      <c r="P22" s="294" t="s">
        <v>145</v>
      </c>
      <c r="Q22" s="294" t="s">
        <v>146</v>
      </c>
      <c r="R22" s="295" t="s">
        <v>147</v>
      </c>
      <c r="S22" s="295" t="s">
        <v>148</v>
      </c>
      <c r="T22" s="294" t="s">
        <v>142</v>
      </c>
      <c r="U22" s="294" t="s">
        <v>143</v>
      </c>
      <c r="V22" s="294" t="s">
        <v>144</v>
      </c>
      <c r="W22" s="294" t="s">
        <v>145</v>
      </c>
      <c r="X22" s="294" t="s">
        <v>146</v>
      </c>
      <c r="Y22" s="295" t="s">
        <v>147</v>
      </c>
      <c r="Z22" s="295" t="s">
        <v>148</v>
      </c>
      <c r="AA22" s="316"/>
      <c r="AB22" s="314"/>
    </row>
    <row r="23" spans="2:35" s="217" customFormat="1" ht="20.25" customHeight="1" x14ac:dyDescent="0.3">
      <c r="B23" s="312"/>
      <c r="C23" s="205"/>
      <c r="D23" s="525" t="s">
        <v>149</v>
      </c>
      <c r="E23" s="525"/>
      <c r="F23" s="297">
        <v>0.35555555555555557</v>
      </c>
      <c r="G23" s="297">
        <v>0.35555555555555557</v>
      </c>
      <c r="H23" s="297">
        <v>0.35555555555555557</v>
      </c>
      <c r="I23" s="297">
        <v>0.35555555555555557</v>
      </c>
      <c r="J23" s="297">
        <v>0.35555555555555557</v>
      </c>
      <c r="K23" s="298"/>
      <c r="L23" s="298"/>
      <c r="M23" s="297">
        <v>0.35555555555555557</v>
      </c>
      <c r="N23" s="297">
        <v>0.35555555555555557</v>
      </c>
      <c r="O23" s="297">
        <v>0.35555555555555557</v>
      </c>
      <c r="P23" s="297">
        <v>0.35555555555555557</v>
      </c>
      <c r="Q23" s="297">
        <v>0.35555555555555557</v>
      </c>
      <c r="R23" s="298"/>
      <c r="S23" s="298"/>
      <c r="T23" s="297">
        <v>0.35555555555555557</v>
      </c>
      <c r="U23" s="297">
        <v>0.35555555555555557</v>
      </c>
      <c r="V23" s="297">
        <v>0.35555555555555557</v>
      </c>
      <c r="W23" s="297">
        <v>0.35555555555555557</v>
      </c>
      <c r="X23" s="297">
        <v>0.35555555555555557</v>
      </c>
      <c r="Y23" s="298"/>
      <c r="Z23" s="298"/>
      <c r="AA23" s="301"/>
      <c r="AB23" s="314"/>
    </row>
    <row r="24" spans="2:35" s="217" customFormat="1" ht="20.25" customHeight="1" x14ac:dyDescent="0.3">
      <c r="B24" s="312"/>
      <c r="C24" s="205"/>
      <c r="D24" s="525" t="s">
        <v>186</v>
      </c>
      <c r="E24" s="525"/>
      <c r="F24" s="297">
        <v>0.35555555555555557</v>
      </c>
      <c r="G24" s="297">
        <v>0.35555555555555557</v>
      </c>
      <c r="H24" s="297">
        <v>0.35555555555555557</v>
      </c>
      <c r="I24" s="297">
        <v>0.35555555555555557</v>
      </c>
      <c r="J24" s="297">
        <v>0.35555555555555557</v>
      </c>
      <c r="K24" s="298"/>
      <c r="L24" s="298"/>
      <c r="M24" s="297">
        <v>0.35555555555555557</v>
      </c>
      <c r="N24" s="297">
        <v>0.35555555555555557</v>
      </c>
      <c r="O24" s="297">
        <v>0.35555555555555557</v>
      </c>
      <c r="P24" s="297">
        <v>0.35555555555555557</v>
      </c>
      <c r="Q24" s="297">
        <v>0.35555555555555557</v>
      </c>
      <c r="R24" s="298"/>
      <c r="S24" s="298"/>
      <c r="T24" s="297">
        <v>0.35555555555555557</v>
      </c>
      <c r="U24" s="297">
        <v>0.35555555555555557</v>
      </c>
      <c r="V24" s="297">
        <v>0.35555555555555557</v>
      </c>
      <c r="W24" s="297">
        <v>0.35555555555555557</v>
      </c>
      <c r="X24" s="297">
        <v>0.35555555555555557</v>
      </c>
      <c r="Y24" s="298"/>
      <c r="Z24" s="298"/>
      <c r="AA24" s="301"/>
      <c r="AB24" s="314"/>
    </row>
    <row r="25" spans="2:35" s="217" customFormat="1" ht="20.25" customHeight="1" x14ac:dyDescent="0.3">
      <c r="B25" s="312"/>
      <c r="C25" s="205"/>
      <c r="D25" s="525" t="s">
        <v>213</v>
      </c>
      <c r="E25" s="525"/>
      <c r="F25" s="297" t="s">
        <v>152</v>
      </c>
      <c r="G25" s="297" t="s">
        <v>152</v>
      </c>
      <c r="H25" s="332" t="s">
        <v>151</v>
      </c>
      <c r="I25" s="332" t="s">
        <v>151</v>
      </c>
      <c r="J25" s="332" t="s">
        <v>151</v>
      </c>
      <c r="K25" s="332" t="s">
        <v>151</v>
      </c>
      <c r="L25" s="332" t="s">
        <v>151</v>
      </c>
      <c r="M25" s="332" t="s">
        <v>151</v>
      </c>
      <c r="N25" s="332" t="s">
        <v>151</v>
      </c>
      <c r="O25" s="332" t="s">
        <v>151</v>
      </c>
      <c r="P25" s="297" t="s">
        <v>152</v>
      </c>
      <c r="Q25" s="297" t="s">
        <v>152</v>
      </c>
      <c r="R25" s="298" t="s">
        <v>152</v>
      </c>
      <c r="S25" s="298" t="s">
        <v>152</v>
      </c>
      <c r="T25" s="297" t="s">
        <v>152</v>
      </c>
      <c r="U25" s="297" t="s">
        <v>152</v>
      </c>
      <c r="V25" s="297" t="s">
        <v>152</v>
      </c>
      <c r="W25" s="297" t="s">
        <v>152</v>
      </c>
      <c r="X25" s="297" t="s">
        <v>152</v>
      </c>
      <c r="Y25" s="298" t="s">
        <v>152</v>
      </c>
      <c r="Z25" s="298" t="s">
        <v>152</v>
      </c>
      <c r="AA25" s="301"/>
      <c r="AB25" s="314"/>
    </row>
    <row r="26" spans="2:35" s="217" customFormat="1" ht="20.25" customHeight="1" x14ac:dyDescent="0.3">
      <c r="B26" s="312"/>
      <c r="C26" s="205"/>
      <c r="D26" s="525" t="s">
        <v>153</v>
      </c>
      <c r="E26" s="525"/>
      <c r="F26" s="333" t="s">
        <v>155</v>
      </c>
      <c r="G26" s="333" t="s">
        <v>155</v>
      </c>
      <c r="H26" s="297">
        <v>0.35555555555555557</v>
      </c>
      <c r="I26" s="297">
        <v>0.35555555555555557</v>
      </c>
      <c r="J26" s="297">
        <v>0.35555555555555557</v>
      </c>
      <c r="K26" s="298"/>
      <c r="L26" s="298"/>
      <c r="M26" s="297">
        <v>0.35555555555555557</v>
      </c>
      <c r="N26" s="297">
        <v>0.35555555555555557</v>
      </c>
      <c r="O26" s="297">
        <v>0.35555555555555557</v>
      </c>
      <c r="P26" s="333" t="s">
        <v>155</v>
      </c>
      <c r="Q26" s="333" t="s">
        <v>155</v>
      </c>
      <c r="R26" s="298"/>
      <c r="S26" s="298"/>
      <c r="T26" s="297" t="s">
        <v>155</v>
      </c>
      <c r="U26" s="297" t="s">
        <v>155</v>
      </c>
      <c r="V26" s="297" t="s">
        <v>155</v>
      </c>
      <c r="W26" s="297" t="s">
        <v>155</v>
      </c>
      <c r="X26" s="297" t="s">
        <v>155</v>
      </c>
      <c r="Y26" s="298"/>
      <c r="Z26" s="298"/>
      <c r="AA26" s="301"/>
      <c r="AB26" s="314"/>
    </row>
    <row r="27" spans="2:35" s="217" customFormat="1" ht="20.25" customHeight="1" x14ac:dyDescent="0.3">
      <c r="B27" s="312"/>
      <c r="C27" s="205"/>
      <c r="D27" s="205" t="s">
        <v>154</v>
      </c>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314"/>
    </row>
    <row r="28" spans="2:35" s="217" customFormat="1" ht="20.25" customHeight="1" x14ac:dyDescent="0.3">
      <c r="B28" s="312"/>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314"/>
    </row>
    <row r="29" spans="2:35" s="217" customFormat="1" ht="20.25" customHeight="1" x14ac:dyDescent="0.3">
      <c r="B29" s="312"/>
      <c r="C29" s="205">
        <v>2</v>
      </c>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05"/>
      <c r="AB29" s="314"/>
    </row>
    <row r="30" spans="2:35" s="217" customFormat="1" ht="20.25" customHeight="1" x14ac:dyDescent="0.3">
      <c r="B30" s="312"/>
      <c r="C30" s="207" t="s">
        <v>200</v>
      </c>
      <c r="D30" s="228"/>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314"/>
    </row>
    <row r="31" spans="2:35" s="217" customFormat="1" ht="20.25" customHeight="1" x14ac:dyDescent="0.3">
      <c r="B31" s="312"/>
      <c r="C31" s="207"/>
      <c r="D31" s="228"/>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314"/>
    </row>
    <row r="32" spans="2:35" s="217" customFormat="1" ht="20.25" customHeight="1" x14ac:dyDescent="0.3">
      <c r="B32" s="312"/>
      <c r="C32" s="205"/>
      <c r="D32" s="205"/>
      <c r="E32" s="228"/>
      <c r="F32" s="506" t="s">
        <v>139</v>
      </c>
      <c r="G32" s="507"/>
      <c r="H32" s="507"/>
      <c r="I32" s="507"/>
      <c r="J32" s="507"/>
      <c r="K32" s="507"/>
      <c r="L32" s="507"/>
      <c r="M32" s="505" t="s">
        <v>140</v>
      </c>
      <c r="N32" s="505"/>
      <c r="O32" s="505"/>
      <c r="P32" s="505"/>
      <c r="Q32" s="505"/>
      <c r="R32" s="505"/>
      <c r="S32" s="505"/>
      <c r="T32" s="505" t="s">
        <v>141</v>
      </c>
      <c r="U32" s="505"/>
      <c r="V32" s="505"/>
      <c r="W32" s="505"/>
      <c r="X32" s="505"/>
      <c r="Y32" s="505"/>
      <c r="Z32" s="505"/>
      <c r="AA32" s="316"/>
      <c r="AB32" s="314"/>
    </row>
    <row r="33" spans="1:81" ht="20.25" customHeight="1" x14ac:dyDescent="0.3">
      <c r="A33" s="217"/>
      <c r="B33" s="312"/>
      <c r="C33" s="205"/>
      <c r="D33" s="205"/>
      <c r="E33" s="331"/>
      <c r="F33" s="294" t="s">
        <v>142</v>
      </c>
      <c r="G33" s="294" t="s">
        <v>143</v>
      </c>
      <c r="H33" s="294" t="s">
        <v>144</v>
      </c>
      <c r="I33" s="294" t="s">
        <v>145</v>
      </c>
      <c r="J33" s="294" t="s">
        <v>146</v>
      </c>
      <c r="K33" s="295" t="s">
        <v>147</v>
      </c>
      <c r="L33" s="295" t="s">
        <v>148</v>
      </c>
      <c r="M33" s="294" t="s">
        <v>142</v>
      </c>
      <c r="N33" s="294" t="s">
        <v>143</v>
      </c>
      <c r="O33" s="294" t="s">
        <v>144</v>
      </c>
      <c r="P33" s="294" t="s">
        <v>145</v>
      </c>
      <c r="Q33" s="294" t="s">
        <v>146</v>
      </c>
      <c r="R33" s="295" t="s">
        <v>147</v>
      </c>
      <c r="S33" s="295" t="s">
        <v>148</v>
      </c>
      <c r="T33" s="294" t="s">
        <v>142</v>
      </c>
      <c r="U33" s="294" t="s">
        <v>143</v>
      </c>
      <c r="V33" s="294" t="s">
        <v>144</v>
      </c>
      <c r="W33" s="294" t="s">
        <v>145</v>
      </c>
      <c r="X33" s="294" t="s">
        <v>146</v>
      </c>
      <c r="Y33" s="295" t="s">
        <v>147</v>
      </c>
      <c r="Z33" s="295" t="s">
        <v>148</v>
      </c>
      <c r="AA33" s="316"/>
      <c r="AB33" s="314"/>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row>
    <row r="34" spans="1:81" ht="20.25" customHeight="1" x14ac:dyDescent="0.3">
      <c r="A34" s="217"/>
      <c r="B34" s="312"/>
      <c r="C34" s="205"/>
      <c r="D34" s="525" t="s">
        <v>149</v>
      </c>
      <c r="E34" s="525"/>
      <c r="F34" s="297">
        <v>0.28402777777777777</v>
      </c>
      <c r="G34" s="297">
        <v>0.28402777777777777</v>
      </c>
      <c r="H34" s="297">
        <v>0.28402777777777777</v>
      </c>
      <c r="I34" s="297">
        <v>0.28402777777777777</v>
      </c>
      <c r="J34" s="297">
        <v>0.28402777777777777</v>
      </c>
      <c r="K34" s="298"/>
      <c r="L34" s="298"/>
      <c r="M34" s="297">
        <v>0.28402777777777777</v>
      </c>
      <c r="N34" s="297">
        <v>0.28402777777777777</v>
      </c>
      <c r="O34" s="297">
        <v>0.28402777777777777</v>
      </c>
      <c r="P34" s="297">
        <v>0.28402777777777777</v>
      </c>
      <c r="Q34" s="297">
        <v>0.28402777777777777</v>
      </c>
      <c r="R34" s="298"/>
      <c r="S34" s="298"/>
      <c r="T34" s="297">
        <v>0.28402777777777777</v>
      </c>
      <c r="U34" s="297">
        <v>0.28402777777777777</v>
      </c>
      <c r="V34" s="297">
        <v>0.28402777777777777</v>
      </c>
      <c r="W34" s="297">
        <v>0.28402777777777777</v>
      </c>
      <c r="X34" s="297">
        <v>0.28402777777777777</v>
      </c>
      <c r="Y34" s="298"/>
      <c r="Z34" s="298"/>
      <c r="AA34" s="301"/>
      <c r="AB34" s="314"/>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row>
    <row r="35" spans="1:81" ht="20.25" customHeight="1" x14ac:dyDescent="0.3">
      <c r="A35" s="217"/>
      <c r="B35" s="312"/>
      <c r="C35" s="205"/>
      <c r="D35" s="525" t="s">
        <v>186</v>
      </c>
      <c r="E35" s="525"/>
      <c r="F35" s="297">
        <v>0.35555555555555557</v>
      </c>
      <c r="G35" s="297">
        <v>0.35555555555555557</v>
      </c>
      <c r="H35" s="297">
        <v>0.35555555555555557</v>
      </c>
      <c r="I35" s="297">
        <v>0.35555555555555557</v>
      </c>
      <c r="J35" s="297">
        <v>0</v>
      </c>
      <c r="K35" s="298"/>
      <c r="L35" s="298"/>
      <c r="M35" s="297">
        <v>0.35555555555555557</v>
      </c>
      <c r="N35" s="297">
        <v>0.35555555555555557</v>
      </c>
      <c r="O35" s="297">
        <v>0.35555555555555557</v>
      </c>
      <c r="P35" s="297">
        <v>0.35555555555555557</v>
      </c>
      <c r="Q35" s="297">
        <v>0</v>
      </c>
      <c r="R35" s="298"/>
      <c r="S35" s="298"/>
      <c r="T35" s="297">
        <v>0.35555555555555557</v>
      </c>
      <c r="U35" s="297">
        <v>0.35555555555555557</v>
      </c>
      <c r="V35" s="297">
        <v>0.35555555555555557</v>
      </c>
      <c r="W35" s="297">
        <v>0.35555555555555557</v>
      </c>
      <c r="X35" s="297">
        <v>0</v>
      </c>
      <c r="Y35" s="298"/>
      <c r="Z35" s="298"/>
      <c r="AA35" s="301"/>
      <c r="AB35" s="314"/>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row>
    <row r="36" spans="1:81" ht="20.25" customHeight="1" x14ac:dyDescent="0.3">
      <c r="A36" s="217"/>
      <c r="B36" s="312"/>
      <c r="C36" s="205"/>
      <c r="D36" s="525" t="s">
        <v>213</v>
      </c>
      <c r="E36" s="525"/>
      <c r="F36" s="297" t="s">
        <v>152</v>
      </c>
      <c r="G36" s="297" t="s">
        <v>152</v>
      </c>
      <c r="H36" s="332" t="s">
        <v>151</v>
      </c>
      <c r="I36" s="332" t="s">
        <v>151</v>
      </c>
      <c r="J36" s="332" t="s">
        <v>151</v>
      </c>
      <c r="K36" s="332" t="s">
        <v>151</v>
      </c>
      <c r="L36" s="332" t="s">
        <v>151</v>
      </c>
      <c r="M36" s="332" t="s">
        <v>151</v>
      </c>
      <c r="N36" s="332" t="s">
        <v>151</v>
      </c>
      <c r="O36" s="332" t="s">
        <v>151</v>
      </c>
      <c r="P36" s="297" t="s">
        <v>152</v>
      </c>
      <c r="Q36" s="297" t="s">
        <v>152</v>
      </c>
      <c r="R36" s="298" t="s">
        <v>152</v>
      </c>
      <c r="S36" s="298" t="s">
        <v>152</v>
      </c>
      <c r="T36" s="297" t="s">
        <v>152</v>
      </c>
      <c r="U36" s="297" t="s">
        <v>152</v>
      </c>
      <c r="V36" s="297" t="s">
        <v>152</v>
      </c>
      <c r="W36" s="297" t="s">
        <v>152</v>
      </c>
      <c r="X36" s="297" t="s">
        <v>152</v>
      </c>
      <c r="Y36" s="298" t="s">
        <v>152</v>
      </c>
      <c r="Z36" s="298" t="s">
        <v>152</v>
      </c>
      <c r="AA36" s="301"/>
      <c r="AB36" s="314"/>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c r="CB36" s="217"/>
      <c r="CC36" s="217"/>
    </row>
    <row r="37" spans="1:81" s="116" customFormat="1" ht="20.25" customHeight="1" x14ac:dyDescent="0.3">
      <c r="A37" s="217"/>
      <c r="B37" s="192"/>
      <c r="C37" s="205"/>
      <c r="D37" s="525" t="s">
        <v>153</v>
      </c>
      <c r="E37" s="525"/>
      <c r="F37" s="333" t="s">
        <v>155</v>
      </c>
      <c r="G37" s="333" t="s">
        <v>155</v>
      </c>
      <c r="H37" s="297">
        <v>0.28402777777777777</v>
      </c>
      <c r="I37" s="297">
        <v>0.28402777777777777</v>
      </c>
      <c r="J37" s="297">
        <v>0.28402777777777777</v>
      </c>
      <c r="K37" s="298"/>
      <c r="L37" s="298"/>
      <c r="M37" s="297">
        <v>0.28402777777777777</v>
      </c>
      <c r="N37" s="297">
        <v>0.28402777777777777</v>
      </c>
      <c r="O37" s="297">
        <v>0.28402777777777777</v>
      </c>
      <c r="P37" s="297" t="s">
        <v>155</v>
      </c>
      <c r="Q37" s="297" t="s">
        <v>155</v>
      </c>
      <c r="R37" s="298"/>
      <c r="S37" s="298"/>
      <c r="T37" s="297" t="s">
        <v>155</v>
      </c>
      <c r="U37" s="297" t="s">
        <v>155</v>
      </c>
      <c r="V37" s="297" t="s">
        <v>155</v>
      </c>
      <c r="W37" s="297" t="s">
        <v>155</v>
      </c>
      <c r="X37" s="297" t="s">
        <v>155</v>
      </c>
      <c r="Y37" s="298"/>
      <c r="Z37" s="298"/>
      <c r="AA37" s="301"/>
      <c r="AB37" s="196"/>
      <c r="AC37" s="217"/>
      <c r="AD37" s="217"/>
      <c r="AE37" s="217"/>
      <c r="AF37" s="217"/>
      <c r="AG37" s="217"/>
      <c r="AH37" s="217"/>
      <c r="AI37" s="217"/>
      <c r="AJ37" s="217"/>
      <c r="AK37" s="217"/>
      <c r="AL37" s="217"/>
      <c r="AM37" s="217"/>
    </row>
    <row r="38" spans="1:81" s="116" customFormat="1" ht="20.25" customHeight="1" x14ac:dyDescent="0.3">
      <c r="A38" s="217"/>
      <c r="B38" s="192"/>
      <c r="C38" s="205"/>
      <c r="D38" s="206" t="s">
        <v>274</v>
      </c>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196"/>
    </row>
    <row r="39" spans="1:81" s="116" customFormat="1" ht="20.25" customHeight="1" x14ac:dyDescent="0.3">
      <c r="A39" s="217"/>
      <c r="B39" s="192"/>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196"/>
    </row>
    <row r="40" spans="1:81" s="116" customFormat="1" ht="20.25" customHeight="1" x14ac:dyDescent="0.3">
      <c r="A40" s="217"/>
      <c r="B40" s="192"/>
      <c r="C40" s="205">
        <v>3</v>
      </c>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05"/>
      <c r="AB40" s="196"/>
    </row>
    <row r="41" spans="1:81" s="116" customFormat="1" ht="20.25" customHeight="1" x14ac:dyDescent="0.3">
      <c r="A41" s="217"/>
      <c r="B41" s="192"/>
      <c r="C41" s="207" t="s">
        <v>201</v>
      </c>
      <c r="D41" s="228"/>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196"/>
    </row>
    <row r="42" spans="1:81" s="116" customFormat="1" ht="20.25" customHeight="1" x14ac:dyDescent="0.3">
      <c r="A42" s="217"/>
      <c r="B42" s="192"/>
      <c r="C42" s="207"/>
      <c r="D42" s="228"/>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196"/>
      <c r="AD42" s="526" t="s">
        <v>412</v>
      </c>
      <c r="AE42" s="526"/>
      <c r="AF42" s="526"/>
      <c r="AG42" s="526"/>
      <c r="AH42" s="526"/>
      <c r="AI42" s="526" t="s">
        <v>413</v>
      </c>
      <c r="AJ42" s="526"/>
      <c r="AK42" s="526"/>
      <c r="AL42" s="526"/>
    </row>
    <row r="43" spans="1:81" s="116" customFormat="1" ht="20.25" customHeight="1" x14ac:dyDescent="0.3">
      <c r="A43" s="217"/>
      <c r="B43" s="192"/>
      <c r="C43" s="205"/>
      <c r="D43" s="205"/>
      <c r="E43" s="228"/>
      <c r="F43" s="506" t="s">
        <v>139</v>
      </c>
      <c r="G43" s="507"/>
      <c r="H43" s="507"/>
      <c r="I43" s="507"/>
      <c r="J43" s="507"/>
      <c r="K43" s="507"/>
      <c r="L43" s="507"/>
      <c r="M43" s="505" t="s">
        <v>140</v>
      </c>
      <c r="N43" s="505"/>
      <c r="O43" s="505"/>
      <c r="P43" s="505"/>
      <c r="Q43" s="505"/>
      <c r="R43" s="505"/>
      <c r="S43" s="505"/>
      <c r="T43" s="505" t="s">
        <v>141</v>
      </c>
      <c r="U43" s="505"/>
      <c r="V43" s="505"/>
      <c r="W43" s="505"/>
      <c r="X43" s="505"/>
      <c r="Y43" s="505"/>
      <c r="Z43" s="505"/>
      <c r="AA43" s="316"/>
      <c r="AB43" s="196"/>
      <c r="AD43" s="526"/>
      <c r="AE43" s="526"/>
      <c r="AF43" s="526"/>
      <c r="AG43" s="526"/>
      <c r="AH43" s="526"/>
      <c r="AI43" s="526"/>
      <c r="AJ43" s="526"/>
      <c r="AK43" s="526"/>
      <c r="AL43" s="526"/>
    </row>
    <row r="44" spans="1:81" s="116" customFormat="1" ht="20.25" customHeight="1" x14ac:dyDescent="0.3">
      <c r="A44" s="217"/>
      <c r="B44" s="192"/>
      <c r="C44" s="205"/>
      <c r="D44" s="205"/>
      <c r="E44" s="331"/>
      <c r="F44" s="294" t="s">
        <v>142</v>
      </c>
      <c r="G44" s="294" t="s">
        <v>143</v>
      </c>
      <c r="H44" s="294" t="s">
        <v>144</v>
      </c>
      <c r="I44" s="294" t="s">
        <v>145</v>
      </c>
      <c r="J44" s="294" t="s">
        <v>146</v>
      </c>
      <c r="K44" s="295" t="s">
        <v>147</v>
      </c>
      <c r="L44" s="295" t="s">
        <v>148</v>
      </c>
      <c r="M44" s="294" t="s">
        <v>142</v>
      </c>
      <c r="N44" s="294" t="s">
        <v>143</v>
      </c>
      <c r="O44" s="294" t="s">
        <v>144</v>
      </c>
      <c r="P44" s="294" t="s">
        <v>145</v>
      </c>
      <c r="Q44" s="294" t="s">
        <v>146</v>
      </c>
      <c r="R44" s="295" t="s">
        <v>147</v>
      </c>
      <c r="S44" s="295" t="s">
        <v>148</v>
      </c>
      <c r="T44" s="294" t="s">
        <v>142</v>
      </c>
      <c r="U44" s="294" t="s">
        <v>143</v>
      </c>
      <c r="V44" s="294" t="s">
        <v>144</v>
      </c>
      <c r="W44" s="294" t="s">
        <v>145</v>
      </c>
      <c r="X44" s="294" t="s">
        <v>146</v>
      </c>
      <c r="Y44" s="295" t="s">
        <v>147</v>
      </c>
      <c r="Z44" s="295" t="s">
        <v>148</v>
      </c>
      <c r="AA44" s="316"/>
      <c r="AB44" s="196"/>
    </row>
    <row r="45" spans="1:81" s="116" customFormat="1" ht="20.25" customHeight="1" x14ac:dyDescent="0.3">
      <c r="A45" s="217"/>
      <c r="B45" s="192"/>
      <c r="C45" s="205"/>
      <c r="D45" s="525" t="s">
        <v>149</v>
      </c>
      <c r="E45" s="525"/>
      <c r="F45" s="297">
        <v>0.17777777777777778</v>
      </c>
      <c r="G45" s="297">
        <v>0.17777777777777778</v>
      </c>
      <c r="H45" s="297">
        <v>0.17777777777777778</v>
      </c>
      <c r="I45" s="297">
        <v>0.17777777777777778</v>
      </c>
      <c r="J45" s="297">
        <v>0.17777777777777778</v>
      </c>
      <c r="K45" s="298"/>
      <c r="L45" s="298"/>
      <c r="M45" s="297">
        <v>0.17777777777777778</v>
      </c>
      <c r="N45" s="297">
        <v>0.17777777777777778</v>
      </c>
      <c r="O45" s="297">
        <v>0.17777777777777778</v>
      </c>
      <c r="P45" s="297">
        <v>0.17777777777777778</v>
      </c>
      <c r="Q45" s="297">
        <v>0.17777777777777778</v>
      </c>
      <c r="R45" s="298"/>
      <c r="S45" s="298"/>
      <c r="T45" s="297">
        <v>0.17777777777777778</v>
      </c>
      <c r="U45" s="297">
        <v>0.17777777777777778</v>
      </c>
      <c r="V45" s="297">
        <v>0.17777777777777778</v>
      </c>
      <c r="W45" s="297">
        <v>0.17777777777777778</v>
      </c>
      <c r="X45" s="297">
        <v>0.17777777777777778</v>
      </c>
      <c r="Y45" s="298"/>
      <c r="Z45" s="298"/>
      <c r="AA45" s="301"/>
      <c r="AB45" s="196"/>
    </row>
    <row r="46" spans="1:81" s="116" customFormat="1" ht="20.25" customHeight="1" x14ac:dyDescent="0.3">
      <c r="A46" s="217"/>
      <c r="B46" s="192"/>
      <c r="C46" s="205"/>
      <c r="D46" s="525" t="s">
        <v>186</v>
      </c>
      <c r="E46" s="525"/>
      <c r="F46" s="297">
        <v>0</v>
      </c>
      <c r="G46" s="297">
        <v>0</v>
      </c>
      <c r="H46" s="297">
        <v>0.17777777777777778</v>
      </c>
      <c r="I46" s="297">
        <v>0.35555555555555557</v>
      </c>
      <c r="J46" s="297">
        <v>0.35555555555555557</v>
      </c>
      <c r="K46" s="298"/>
      <c r="L46" s="298"/>
      <c r="M46" s="297">
        <v>0</v>
      </c>
      <c r="N46" s="297">
        <v>0</v>
      </c>
      <c r="O46" s="297">
        <v>0.17777777777777778</v>
      </c>
      <c r="P46" s="297">
        <v>0.35555555555555557</v>
      </c>
      <c r="Q46" s="297">
        <v>0.35555555555555557</v>
      </c>
      <c r="R46" s="298"/>
      <c r="S46" s="298"/>
      <c r="T46" s="297">
        <v>0</v>
      </c>
      <c r="U46" s="297">
        <v>0</v>
      </c>
      <c r="V46" s="297">
        <v>0.17777777777777778</v>
      </c>
      <c r="W46" s="297">
        <v>0.35555555555555557</v>
      </c>
      <c r="X46" s="297">
        <v>0.35555555555555557</v>
      </c>
      <c r="Y46" s="298"/>
      <c r="Z46" s="298"/>
      <c r="AA46" s="301"/>
      <c r="AB46" s="196"/>
    </row>
    <row r="47" spans="1:81" s="116" customFormat="1" ht="20.25" customHeight="1" x14ac:dyDescent="0.3">
      <c r="A47" s="217"/>
      <c r="B47" s="192"/>
      <c r="C47" s="205"/>
      <c r="D47" s="525" t="s">
        <v>213</v>
      </c>
      <c r="E47" s="525"/>
      <c r="F47" s="332" t="s">
        <v>151</v>
      </c>
      <c r="G47" s="332" t="s">
        <v>151</v>
      </c>
      <c r="H47" s="297" t="s">
        <v>152</v>
      </c>
      <c r="I47" s="297" t="s">
        <v>152</v>
      </c>
      <c r="J47" s="297" t="s">
        <v>152</v>
      </c>
      <c r="K47" s="298" t="s">
        <v>152</v>
      </c>
      <c r="L47" s="298" t="s">
        <v>152</v>
      </c>
      <c r="M47" s="297" t="s">
        <v>152</v>
      </c>
      <c r="N47" s="332" t="s">
        <v>151</v>
      </c>
      <c r="O47" s="332" t="s">
        <v>151</v>
      </c>
      <c r="P47" s="297" t="s">
        <v>152</v>
      </c>
      <c r="Q47" s="297" t="s">
        <v>152</v>
      </c>
      <c r="R47" s="298" t="s">
        <v>152</v>
      </c>
      <c r="S47" s="298" t="s">
        <v>152</v>
      </c>
      <c r="T47" s="332" t="s">
        <v>151</v>
      </c>
      <c r="U47" s="297" t="s">
        <v>152</v>
      </c>
      <c r="V47" s="297" t="s">
        <v>152</v>
      </c>
      <c r="W47" s="297" t="s">
        <v>152</v>
      </c>
      <c r="X47" s="332" t="s">
        <v>151</v>
      </c>
      <c r="Y47" s="298" t="s">
        <v>152</v>
      </c>
      <c r="Z47" s="298" t="s">
        <v>152</v>
      </c>
      <c r="AA47" s="301"/>
      <c r="AB47" s="196"/>
    </row>
    <row r="48" spans="1:81" s="116" customFormat="1" ht="20.25" customHeight="1" x14ac:dyDescent="0.3">
      <c r="A48" s="217"/>
      <c r="B48" s="192"/>
      <c r="C48" s="205"/>
      <c r="D48" s="515" t="s">
        <v>153</v>
      </c>
      <c r="E48" s="515"/>
      <c r="F48" s="297">
        <v>0</v>
      </c>
      <c r="G48" s="297">
        <v>0</v>
      </c>
      <c r="H48" s="297" t="s">
        <v>155</v>
      </c>
      <c r="I48" s="297" t="s">
        <v>155</v>
      </c>
      <c r="J48" s="297" t="s">
        <v>155</v>
      </c>
      <c r="K48" s="298"/>
      <c r="L48" s="298"/>
      <c r="M48" s="297" t="s">
        <v>155</v>
      </c>
      <c r="N48" s="297">
        <v>0</v>
      </c>
      <c r="O48" s="297">
        <v>0.17777777777777778</v>
      </c>
      <c r="P48" s="297" t="s">
        <v>155</v>
      </c>
      <c r="Q48" s="297" t="s">
        <v>155</v>
      </c>
      <c r="R48" s="298"/>
      <c r="S48" s="298"/>
      <c r="T48" s="297">
        <v>0</v>
      </c>
      <c r="U48" s="297" t="s">
        <v>155</v>
      </c>
      <c r="V48" s="297" t="s">
        <v>155</v>
      </c>
      <c r="W48" s="297" t="s">
        <v>155</v>
      </c>
      <c r="X48" s="297">
        <v>0.35555555555555557</v>
      </c>
      <c r="Y48" s="298"/>
      <c r="Z48" s="298"/>
      <c r="AA48" s="301"/>
      <c r="AB48" s="196"/>
    </row>
    <row r="49" spans="1:39" s="116" customFormat="1" ht="20.25" customHeight="1" x14ac:dyDescent="0.3">
      <c r="A49" s="217"/>
      <c r="B49" s="192"/>
      <c r="C49" s="205"/>
      <c r="D49" s="206" t="s">
        <v>275</v>
      </c>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196"/>
    </row>
    <row r="50" spans="1:39" s="116" customFormat="1" ht="20.25" customHeight="1" x14ac:dyDescent="0.3">
      <c r="A50" s="217"/>
      <c r="B50" s="192"/>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196"/>
    </row>
    <row r="51" spans="1:39" s="116" customFormat="1" ht="20.25" customHeight="1" x14ac:dyDescent="0.3">
      <c r="A51" s="217"/>
      <c r="B51" s="192"/>
      <c r="C51" s="205">
        <v>4</v>
      </c>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05"/>
      <c r="AB51" s="196"/>
    </row>
    <row r="52" spans="1:39" s="116" customFormat="1" ht="20.25" customHeight="1" x14ac:dyDescent="0.3">
      <c r="A52" s="217"/>
      <c r="B52" s="192"/>
      <c r="C52" s="207" t="s">
        <v>201</v>
      </c>
      <c r="D52" s="228"/>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196"/>
    </row>
    <row r="53" spans="1:39" s="116" customFormat="1" ht="20.25" customHeight="1" x14ac:dyDescent="0.3">
      <c r="A53" s="217"/>
      <c r="B53" s="192"/>
      <c r="C53" s="207"/>
      <c r="D53" s="228"/>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196"/>
    </row>
    <row r="54" spans="1:39" s="116" customFormat="1" ht="20.25" customHeight="1" x14ac:dyDescent="0.3">
      <c r="A54" s="217"/>
      <c r="B54" s="192"/>
      <c r="C54" s="205"/>
      <c r="D54" s="205"/>
      <c r="E54" s="228"/>
      <c r="F54" s="506" t="s">
        <v>139</v>
      </c>
      <c r="G54" s="507"/>
      <c r="H54" s="507"/>
      <c r="I54" s="507"/>
      <c r="J54" s="507"/>
      <c r="K54" s="507"/>
      <c r="L54" s="507"/>
      <c r="M54" s="505" t="s">
        <v>140</v>
      </c>
      <c r="N54" s="505"/>
      <c r="O54" s="505"/>
      <c r="P54" s="505"/>
      <c r="Q54" s="505"/>
      <c r="R54" s="505"/>
      <c r="S54" s="505"/>
      <c r="T54" s="505" t="s">
        <v>141</v>
      </c>
      <c r="U54" s="505"/>
      <c r="V54" s="505"/>
      <c r="W54" s="505"/>
      <c r="X54" s="505"/>
      <c r="Y54" s="505"/>
      <c r="Z54" s="505"/>
      <c r="AA54" s="316"/>
      <c r="AB54" s="196"/>
    </row>
    <row r="55" spans="1:39" s="116" customFormat="1" ht="20.25" customHeight="1" x14ac:dyDescent="0.3">
      <c r="A55" s="217"/>
      <c r="B55" s="192"/>
      <c r="C55" s="205"/>
      <c r="D55" s="205"/>
      <c r="E55" s="334"/>
      <c r="F55" s="294" t="s">
        <v>142</v>
      </c>
      <c r="G55" s="294" t="s">
        <v>143</v>
      </c>
      <c r="H55" s="294" t="s">
        <v>144</v>
      </c>
      <c r="I55" s="294" t="s">
        <v>145</v>
      </c>
      <c r="J55" s="294" t="s">
        <v>146</v>
      </c>
      <c r="K55" s="295" t="s">
        <v>147</v>
      </c>
      <c r="L55" s="295" t="s">
        <v>148</v>
      </c>
      <c r="M55" s="294" t="s">
        <v>142</v>
      </c>
      <c r="N55" s="294" t="s">
        <v>143</v>
      </c>
      <c r="O55" s="294" t="s">
        <v>144</v>
      </c>
      <c r="P55" s="294" t="s">
        <v>145</v>
      </c>
      <c r="Q55" s="294" t="s">
        <v>146</v>
      </c>
      <c r="R55" s="295" t="s">
        <v>147</v>
      </c>
      <c r="S55" s="295" t="s">
        <v>148</v>
      </c>
      <c r="T55" s="294" t="s">
        <v>142</v>
      </c>
      <c r="U55" s="294" t="s">
        <v>143</v>
      </c>
      <c r="V55" s="294" t="s">
        <v>144</v>
      </c>
      <c r="W55" s="294" t="s">
        <v>145</v>
      </c>
      <c r="X55" s="294" t="s">
        <v>146</v>
      </c>
      <c r="Y55" s="295" t="s">
        <v>147</v>
      </c>
      <c r="Z55" s="295" t="s">
        <v>148</v>
      </c>
      <c r="AA55" s="316"/>
      <c r="AB55" s="196"/>
    </row>
    <row r="56" spans="1:39" s="116" customFormat="1" ht="20.25" customHeight="1" x14ac:dyDescent="0.3">
      <c r="A56" s="217"/>
      <c r="B56" s="192"/>
      <c r="C56" s="205"/>
      <c r="D56" s="525" t="s">
        <v>149</v>
      </c>
      <c r="E56" s="525"/>
      <c r="F56" s="297">
        <v>0.17777777777777778</v>
      </c>
      <c r="G56" s="297">
        <v>0.17777777777777778</v>
      </c>
      <c r="H56" s="297">
        <v>0.17777777777777778</v>
      </c>
      <c r="I56" s="297">
        <v>0.17777777777777778</v>
      </c>
      <c r="J56" s="297">
        <v>0.17777777777777778</v>
      </c>
      <c r="K56" s="298"/>
      <c r="L56" s="298"/>
      <c r="M56" s="297">
        <v>0.17777777777777778</v>
      </c>
      <c r="N56" s="297">
        <v>0.17777777777777778</v>
      </c>
      <c r="O56" s="297">
        <v>0.17777777777777778</v>
      </c>
      <c r="P56" s="297">
        <v>0.17777777777777778</v>
      </c>
      <c r="Q56" s="297">
        <v>0.17777777777777778</v>
      </c>
      <c r="R56" s="298"/>
      <c r="S56" s="298"/>
      <c r="T56" s="297">
        <v>0.17777777777777778</v>
      </c>
      <c r="U56" s="297">
        <v>0.17777777777777778</v>
      </c>
      <c r="V56" s="297">
        <v>0.17777777777777778</v>
      </c>
      <c r="W56" s="297">
        <v>0.17777777777777778</v>
      </c>
      <c r="X56" s="297">
        <v>0.17777777777777778</v>
      </c>
      <c r="Y56" s="298"/>
      <c r="Z56" s="298"/>
      <c r="AA56" s="301"/>
      <c r="AB56" s="196"/>
    </row>
    <row r="57" spans="1:39" s="116" customFormat="1" ht="20.25" customHeight="1" x14ac:dyDescent="0.3">
      <c r="A57" s="217"/>
      <c r="B57" s="192"/>
      <c r="C57" s="205"/>
      <c r="D57" s="525" t="s">
        <v>186</v>
      </c>
      <c r="E57" s="525"/>
      <c r="F57" s="297">
        <v>0</v>
      </c>
      <c r="G57" s="297">
        <v>0</v>
      </c>
      <c r="H57" s="297">
        <v>0.17777777777777778</v>
      </c>
      <c r="I57" s="297">
        <v>0.35555555555555557</v>
      </c>
      <c r="J57" s="297">
        <v>0.35555555555555557</v>
      </c>
      <c r="K57" s="298"/>
      <c r="L57" s="298"/>
      <c r="M57" s="297">
        <v>0</v>
      </c>
      <c r="N57" s="297">
        <v>0</v>
      </c>
      <c r="O57" s="297">
        <v>0.17777777777777778</v>
      </c>
      <c r="P57" s="297">
        <v>0.35555555555555557</v>
      </c>
      <c r="Q57" s="297">
        <v>0.35555555555555557</v>
      </c>
      <c r="R57" s="298"/>
      <c r="S57" s="298"/>
      <c r="T57" s="297">
        <v>0</v>
      </c>
      <c r="U57" s="297">
        <v>0</v>
      </c>
      <c r="V57" s="297">
        <v>0.17777777777777778</v>
      </c>
      <c r="W57" s="297">
        <v>0.35555555555555557</v>
      </c>
      <c r="X57" s="297">
        <v>0.35555555555555557</v>
      </c>
      <c r="Y57" s="298"/>
      <c r="Z57" s="298"/>
      <c r="AA57" s="301"/>
      <c r="AB57" s="196"/>
    </row>
    <row r="58" spans="1:39" s="116" customFormat="1" ht="20.25" customHeight="1" x14ac:dyDescent="0.3">
      <c r="A58" s="217"/>
      <c r="B58" s="192"/>
      <c r="C58" s="205"/>
      <c r="D58" s="525" t="s">
        <v>213</v>
      </c>
      <c r="E58" s="525"/>
      <c r="F58" s="332" t="s">
        <v>151</v>
      </c>
      <c r="G58" s="332" t="s">
        <v>151</v>
      </c>
      <c r="H58" s="332" t="s">
        <v>151</v>
      </c>
      <c r="I58" s="332" t="s">
        <v>151</v>
      </c>
      <c r="J58" s="332" t="s">
        <v>151</v>
      </c>
      <c r="K58" s="332" t="s">
        <v>151</v>
      </c>
      <c r="L58" s="332" t="s">
        <v>151</v>
      </c>
      <c r="M58" s="332" t="s">
        <v>151</v>
      </c>
      <c r="N58" s="332" t="s">
        <v>151</v>
      </c>
      <c r="O58" s="297" t="s">
        <v>152</v>
      </c>
      <c r="P58" s="297" t="s">
        <v>152</v>
      </c>
      <c r="Q58" s="297" t="s">
        <v>152</v>
      </c>
      <c r="R58" s="298" t="s">
        <v>152</v>
      </c>
      <c r="S58" s="298" t="s">
        <v>152</v>
      </c>
      <c r="T58" s="297" t="s">
        <v>152</v>
      </c>
      <c r="U58" s="297" t="s">
        <v>152</v>
      </c>
      <c r="V58" s="297" t="s">
        <v>152</v>
      </c>
      <c r="W58" s="297" t="s">
        <v>152</v>
      </c>
      <c r="X58" s="297" t="s">
        <v>152</v>
      </c>
      <c r="Y58" s="298" t="s">
        <v>152</v>
      </c>
      <c r="Z58" s="298" t="s">
        <v>152</v>
      </c>
      <c r="AA58" s="301"/>
      <c r="AB58" s="196"/>
    </row>
    <row r="59" spans="1:39" s="116" customFormat="1" ht="20.25" customHeight="1" x14ac:dyDescent="0.3">
      <c r="A59" s="217"/>
      <c r="B59" s="192"/>
      <c r="C59" s="205"/>
      <c r="D59" s="515" t="s">
        <v>153</v>
      </c>
      <c r="E59" s="515"/>
      <c r="F59" s="297">
        <v>0.17777777777777778</v>
      </c>
      <c r="G59" s="297">
        <v>0.17777777777777778</v>
      </c>
      <c r="H59" s="297">
        <v>0.17777777777777778</v>
      </c>
      <c r="I59" s="297">
        <v>0.17777777777777778</v>
      </c>
      <c r="J59" s="297">
        <v>0.17777777777777778</v>
      </c>
      <c r="K59" s="298"/>
      <c r="L59" s="298"/>
      <c r="M59" s="297">
        <v>0.17777777777777778</v>
      </c>
      <c r="N59" s="297">
        <v>0.17777777777777778</v>
      </c>
      <c r="O59" s="297" t="s">
        <v>155</v>
      </c>
      <c r="P59" s="297" t="s">
        <v>155</v>
      </c>
      <c r="Q59" s="297" t="s">
        <v>155</v>
      </c>
      <c r="R59" s="298"/>
      <c r="S59" s="298"/>
      <c r="T59" s="297" t="s">
        <v>155</v>
      </c>
      <c r="U59" s="297" t="s">
        <v>155</v>
      </c>
      <c r="V59" s="297" t="s">
        <v>155</v>
      </c>
      <c r="W59" s="297" t="s">
        <v>155</v>
      </c>
      <c r="X59" s="297" t="s">
        <v>155</v>
      </c>
      <c r="Y59" s="298"/>
      <c r="Z59" s="298"/>
      <c r="AA59" s="301"/>
      <c r="AB59" s="196"/>
    </row>
    <row r="60" spans="1:39" s="116" customFormat="1" ht="20.25" customHeight="1" x14ac:dyDescent="0.3">
      <c r="A60" s="217"/>
      <c r="B60" s="192"/>
      <c r="C60" s="205"/>
      <c r="D60" s="206" t="s">
        <v>274</v>
      </c>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196"/>
    </row>
    <row r="61" spans="1:39" s="116" customFormat="1" ht="20.25" customHeight="1" x14ac:dyDescent="0.3">
      <c r="A61" s="217"/>
      <c r="B61" s="192"/>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196"/>
    </row>
    <row r="62" spans="1:39" s="116" customFormat="1" ht="20.25" customHeight="1" x14ac:dyDescent="0.3">
      <c r="A62" s="217"/>
      <c r="B62" s="265"/>
      <c r="C62" s="205">
        <v>5</v>
      </c>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05"/>
      <c r="AB62" s="266"/>
    </row>
    <row r="63" spans="1:39" s="116" customFormat="1" ht="20.25" customHeight="1" x14ac:dyDescent="0.3">
      <c r="A63" s="217"/>
      <c r="B63" s="240"/>
      <c r="C63" s="207" t="s">
        <v>202</v>
      </c>
      <c r="D63" s="205"/>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66"/>
      <c r="AC63" s="235"/>
      <c r="AD63" s="499" t="s">
        <v>414</v>
      </c>
      <c r="AE63" s="499"/>
      <c r="AF63" s="499"/>
      <c r="AG63" s="499"/>
      <c r="AH63" s="499"/>
      <c r="AI63" s="499"/>
      <c r="AJ63" s="499"/>
      <c r="AK63" s="499"/>
      <c r="AL63" s="499"/>
      <c r="AM63" s="235"/>
    </row>
    <row r="64" spans="1:39" s="116" customFormat="1" ht="20.25" customHeight="1" x14ac:dyDescent="0.3">
      <c r="A64" s="217"/>
      <c r="B64" s="240"/>
      <c r="C64" s="207"/>
      <c r="D64" s="205"/>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66"/>
      <c r="AC64" s="235"/>
      <c r="AD64" s="499"/>
      <c r="AE64" s="499"/>
      <c r="AF64" s="499"/>
      <c r="AG64" s="499"/>
      <c r="AH64" s="499"/>
      <c r="AI64" s="499"/>
      <c r="AJ64" s="499"/>
      <c r="AK64" s="499"/>
      <c r="AL64" s="499"/>
      <c r="AM64" s="235"/>
    </row>
    <row r="65" spans="1:39" s="116" customFormat="1" ht="20.25" customHeight="1" x14ac:dyDescent="0.3">
      <c r="A65" s="217"/>
      <c r="B65" s="240"/>
      <c r="C65" s="206"/>
      <c r="D65" s="206"/>
      <c r="E65" s="208"/>
      <c r="F65" s="516" t="s">
        <v>139</v>
      </c>
      <c r="G65" s="517"/>
      <c r="H65" s="517"/>
      <c r="I65" s="517"/>
      <c r="J65" s="517"/>
      <c r="K65" s="517"/>
      <c r="L65" s="517"/>
      <c r="M65" s="514" t="s">
        <v>140</v>
      </c>
      <c r="N65" s="514"/>
      <c r="O65" s="514"/>
      <c r="P65" s="514"/>
      <c r="Q65" s="514"/>
      <c r="R65" s="514"/>
      <c r="S65" s="514"/>
      <c r="T65" s="514" t="s">
        <v>141</v>
      </c>
      <c r="U65" s="514"/>
      <c r="V65" s="514"/>
      <c r="W65" s="514"/>
      <c r="X65" s="514"/>
      <c r="Y65" s="514"/>
      <c r="Z65" s="514"/>
      <c r="AA65" s="336"/>
      <c r="AB65" s="266"/>
      <c r="AC65" s="235"/>
      <c r="AD65" s="499"/>
      <c r="AE65" s="499"/>
      <c r="AF65" s="499"/>
      <c r="AG65" s="499"/>
      <c r="AH65" s="499"/>
      <c r="AI65" s="499"/>
      <c r="AJ65" s="499"/>
      <c r="AK65" s="499"/>
      <c r="AL65" s="499"/>
      <c r="AM65" s="235"/>
    </row>
    <row r="66" spans="1:39" s="116" customFormat="1" ht="20.25" customHeight="1" x14ac:dyDescent="0.3">
      <c r="A66" s="217"/>
      <c r="B66" s="240"/>
      <c r="C66" s="206"/>
      <c r="D66" s="206"/>
      <c r="E66" s="337"/>
      <c r="F66" s="317" t="s">
        <v>142</v>
      </c>
      <c r="G66" s="317" t="s">
        <v>143</v>
      </c>
      <c r="H66" s="317" t="s">
        <v>144</v>
      </c>
      <c r="I66" s="317" t="s">
        <v>145</v>
      </c>
      <c r="J66" s="317" t="s">
        <v>146</v>
      </c>
      <c r="K66" s="319" t="s">
        <v>147</v>
      </c>
      <c r="L66" s="319" t="s">
        <v>148</v>
      </c>
      <c r="M66" s="317" t="s">
        <v>142</v>
      </c>
      <c r="N66" s="317" t="s">
        <v>143</v>
      </c>
      <c r="O66" s="317" t="s">
        <v>144</v>
      </c>
      <c r="P66" s="317" t="s">
        <v>145</v>
      </c>
      <c r="Q66" s="317" t="s">
        <v>146</v>
      </c>
      <c r="R66" s="319" t="s">
        <v>147</v>
      </c>
      <c r="S66" s="319" t="s">
        <v>148</v>
      </c>
      <c r="T66" s="317" t="s">
        <v>142</v>
      </c>
      <c r="U66" s="317" t="s">
        <v>143</v>
      </c>
      <c r="V66" s="317" t="s">
        <v>144</v>
      </c>
      <c r="W66" s="317" t="s">
        <v>145</v>
      </c>
      <c r="X66" s="317" t="s">
        <v>146</v>
      </c>
      <c r="Y66" s="319" t="s">
        <v>147</v>
      </c>
      <c r="Z66" s="319" t="s">
        <v>148</v>
      </c>
      <c r="AA66" s="336"/>
      <c r="AB66" s="266"/>
      <c r="AC66" s="235"/>
      <c r="AD66" s="235"/>
      <c r="AE66" s="235"/>
      <c r="AF66" s="235"/>
      <c r="AG66" s="235"/>
      <c r="AH66" s="235"/>
      <c r="AI66" s="235"/>
      <c r="AJ66" s="235"/>
      <c r="AK66" s="235"/>
      <c r="AL66" s="235"/>
      <c r="AM66" s="235"/>
    </row>
    <row r="67" spans="1:39" s="116" customFormat="1" ht="20.25" customHeight="1" x14ac:dyDescent="0.3">
      <c r="A67" s="217"/>
      <c r="B67" s="240"/>
      <c r="C67" s="206"/>
      <c r="D67" s="515" t="s">
        <v>149</v>
      </c>
      <c r="E67" s="515"/>
      <c r="F67" s="320">
        <v>0.35555555555555557</v>
      </c>
      <c r="G67" s="320">
        <v>0.35555555555555557</v>
      </c>
      <c r="H67" s="320">
        <v>0.35555555555555557</v>
      </c>
      <c r="I67" s="320">
        <v>0.35555555555555557</v>
      </c>
      <c r="J67" s="320">
        <v>0.35555555555555557</v>
      </c>
      <c r="K67" s="321"/>
      <c r="L67" s="321"/>
      <c r="M67" s="320">
        <v>0.35555555555555557</v>
      </c>
      <c r="N67" s="320">
        <v>0.35555555555555557</v>
      </c>
      <c r="O67" s="320">
        <v>0.35555555555555557</v>
      </c>
      <c r="P67" s="320">
        <v>0.35555555555555557</v>
      </c>
      <c r="Q67" s="320">
        <v>0.35555555555555557</v>
      </c>
      <c r="R67" s="321"/>
      <c r="S67" s="321"/>
      <c r="T67" s="320">
        <v>0.35555555555555557</v>
      </c>
      <c r="U67" s="320">
        <v>0.35555555555555557</v>
      </c>
      <c r="V67" s="320">
        <v>0.35555555555555557</v>
      </c>
      <c r="W67" s="320">
        <v>0.35555555555555557</v>
      </c>
      <c r="X67" s="320">
        <v>0.35555555555555557</v>
      </c>
      <c r="Y67" s="321"/>
      <c r="Z67" s="321"/>
      <c r="AA67" s="338"/>
      <c r="AB67" s="266"/>
      <c r="AC67" s="235"/>
      <c r="AD67" s="235"/>
      <c r="AE67" s="235"/>
      <c r="AF67" s="235"/>
      <c r="AG67" s="235"/>
      <c r="AH67" s="235"/>
      <c r="AI67" s="235"/>
      <c r="AJ67" s="235"/>
      <c r="AK67" s="235"/>
      <c r="AL67" s="235"/>
      <c r="AM67" s="235"/>
    </row>
    <row r="68" spans="1:39" s="116" customFormat="1" ht="20.25" customHeight="1" x14ac:dyDescent="0.3">
      <c r="A68" s="217"/>
      <c r="B68" s="240"/>
      <c r="C68" s="206"/>
      <c r="D68" s="525" t="s">
        <v>186</v>
      </c>
      <c r="E68" s="525"/>
      <c r="F68" s="320">
        <v>0.35555555555555557</v>
      </c>
      <c r="G68" s="320">
        <v>0.35555555555555557</v>
      </c>
      <c r="H68" s="320">
        <v>0.35555555555555557</v>
      </c>
      <c r="I68" s="320">
        <v>0.35555555555555557</v>
      </c>
      <c r="J68" s="320">
        <v>0.35555555555555557</v>
      </c>
      <c r="K68" s="321"/>
      <c r="L68" s="321"/>
      <c r="M68" s="320">
        <v>0.35555555555555557</v>
      </c>
      <c r="N68" s="320">
        <v>0.35555555555555557</v>
      </c>
      <c r="O68" s="320">
        <v>0.35555555555555557</v>
      </c>
      <c r="P68" s="320">
        <v>0.35555555555555557</v>
      </c>
      <c r="Q68" s="320">
        <v>0.35555555555555557</v>
      </c>
      <c r="R68" s="321"/>
      <c r="S68" s="321"/>
      <c r="T68" s="320">
        <v>0.35555555555555557</v>
      </c>
      <c r="U68" s="320">
        <v>0.35555555555555557</v>
      </c>
      <c r="V68" s="320">
        <v>0.35555555555555557</v>
      </c>
      <c r="W68" s="320">
        <v>0.35555555555555557</v>
      </c>
      <c r="X68" s="320">
        <v>0.35555555555555557</v>
      </c>
      <c r="Y68" s="321"/>
      <c r="Z68" s="321"/>
      <c r="AA68" s="338"/>
      <c r="AB68" s="266"/>
      <c r="AC68" s="235"/>
      <c r="AD68" s="235"/>
      <c r="AE68" s="235"/>
      <c r="AF68" s="235"/>
      <c r="AG68" s="235"/>
      <c r="AH68" s="235"/>
      <c r="AI68" s="235"/>
      <c r="AJ68" s="235"/>
      <c r="AK68" s="235"/>
      <c r="AL68" s="235"/>
      <c r="AM68" s="235"/>
    </row>
    <row r="69" spans="1:39" s="116" customFormat="1" ht="20.25" customHeight="1" x14ac:dyDescent="0.3">
      <c r="A69" s="217"/>
      <c r="B69" s="240"/>
      <c r="C69" s="206"/>
      <c r="D69" s="525" t="s">
        <v>213</v>
      </c>
      <c r="E69" s="525"/>
      <c r="F69" s="322" t="s">
        <v>151</v>
      </c>
      <c r="G69" s="322" t="s">
        <v>151</v>
      </c>
      <c r="H69" s="322" t="s">
        <v>151</v>
      </c>
      <c r="I69" s="322" t="s">
        <v>151</v>
      </c>
      <c r="J69" s="322" t="s">
        <v>151</v>
      </c>
      <c r="K69" s="322" t="s">
        <v>151</v>
      </c>
      <c r="L69" s="322" t="s">
        <v>151</v>
      </c>
      <c r="M69" s="322" t="s">
        <v>151</v>
      </c>
      <c r="N69" s="322" t="s">
        <v>151</v>
      </c>
      <c r="O69" s="322" t="s">
        <v>151</v>
      </c>
      <c r="P69" s="322" t="s">
        <v>151</v>
      </c>
      <c r="Q69" s="322" t="s">
        <v>151</v>
      </c>
      <c r="R69" s="322" t="s">
        <v>151</v>
      </c>
      <c r="S69" s="322" t="s">
        <v>151</v>
      </c>
      <c r="T69" s="322" t="s">
        <v>151</v>
      </c>
      <c r="U69" s="322" t="s">
        <v>151</v>
      </c>
      <c r="V69" s="322" t="s">
        <v>151</v>
      </c>
      <c r="W69" s="322" t="s">
        <v>151</v>
      </c>
      <c r="X69" s="322" t="s">
        <v>151</v>
      </c>
      <c r="Y69" s="322" t="s">
        <v>151</v>
      </c>
      <c r="Z69" s="322" t="s">
        <v>151</v>
      </c>
      <c r="AA69" s="338"/>
      <c r="AB69" s="266"/>
      <c r="AC69" s="235"/>
      <c r="AD69" s="235"/>
      <c r="AE69" s="235"/>
      <c r="AF69" s="235"/>
      <c r="AG69" s="235"/>
      <c r="AH69" s="235"/>
      <c r="AI69" s="235"/>
      <c r="AJ69" s="235"/>
      <c r="AK69" s="235"/>
      <c r="AL69" s="235"/>
      <c r="AM69" s="235"/>
    </row>
    <row r="70" spans="1:39" s="116" customFormat="1" ht="20.25" customHeight="1" x14ac:dyDescent="0.3">
      <c r="A70" s="217"/>
      <c r="B70" s="240"/>
      <c r="C70" s="206"/>
      <c r="D70" s="515" t="s">
        <v>172</v>
      </c>
      <c r="E70" s="515"/>
      <c r="F70" s="320">
        <v>0.17777777777777778</v>
      </c>
      <c r="G70" s="320">
        <v>0.17361111111111113</v>
      </c>
      <c r="H70" s="320">
        <v>0.18055555555555555</v>
      </c>
      <c r="I70" s="320">
        <v>0.17777777777777778</v>
      </c>
      <c r="J70" s="320">
        <v>0.17916666666666667</v>
      </c>
      <c r="K70" s="321"/>
      <c r="L70" s="321"/>
      <c r="M70" s="320">
        <v>0.17777777777777778</v>
      </c>
      <c r="N70" s="320">
        <v>0.17361111111111113</v>
      </c>
      <c r="O70" s="320">
        <v>0.18055555555555555</v>
      </c>
      <c r="P70" s="320">
        <v>0.17777777777777778</v>
      </c>
      <c r="Q70" s="320">
        <v>0.17916666666666667</v>
      </c>
      <c r="R70" s="321"/>
      <c r="S70" s="321"/>
      <c r="T70" s="320">
        <v>0.17777777777777778</v>
      </c>
      <c r="U70" s="320">
        <v>0.17361111111111113</v>
      </c>
      <c r="V70" s="320">
        <v>0.18055555555555555</v>
      </c>
      <c r="W70" s="320">
        <v>0.17777777777777778</v>
      </c>
      <c r="X70" s="320">
        <v>0.17916666666666667</v>
      </c>
      <c r="Y70" s="321"/>
      <c r="Z70" s="321"/>
      <c r="AA70" s="338"/>
      <c r="AB70" s="266"/>
      <c r="AC70" s="235"/>
      <c r="AD70" s="235"/>
      <c r="AE70" s="235"/>
      <c r="AF70" s="235"/>
      <c r="AG70" s="235"/>
      <c r="AH70" s="235"/>
      <c r="AI70" s="235"/>
      <c r="AJ70" s="235"/>
      <c r="AK70" s="235"/>
      <c r="AL70" s="235"/>
      <c r="AM70" s="235"/>
    </row>
    <row r="71" spans="1:39" s="116" customFormat="1" ht="20.25" customHeight="1" x14ac:dyDescent="0.3">
      <c r="A71" s="217"/>
      <c r="B71" s="240"/>
      <c r="C71" s="206"/>
      <c r="D71" s="515" t="s">
        <v>153</v>
      </c>
      <c r="E71" s="515"/>
      <c r="F71" s="320">
        <v>0.17777777777777778</v>
      </c>
      <c r="G71" s="320">
        <v>0.18194444444444444</v>
      </c>
      <c r="H71" s="320">
        <v>0.17500000000000002</v>
      </c>
      <c r="I71" s="320">
        <v>0.17777777777777778</v>
      </c>
      <c r="J71" s="320">
        <v>0.1763888888888889</v>
      </c>
      <c r="K71" s="321"/>
      <c r="L71" s="321"/>
      <c r="M71" s="320">
        <v>0.17777777777777778</v>
      </c>
      <c r="N71" s="320">
        <v>0.18194444444444444</v>
      </c>
      <c r="O71" s="320">
        <v>0.17500000000000002</v>
      </c>
      <c r="P71" s="320">
        <v>0.17777777777777778</v>
      </c>
      <c r="Q71" s="320">
        <v>0.1763888888888889</v>
      </c>
      <c r="R71" s="321"/>
      <c r="S71" s="321"/>
      <c r="T71" s="320">
        <v>0.17777777777777778</v>
      </c>
      <c r="U71" s="320">
        <v>0.18194444444444444</v>
      </c>
      <c r="V71" s="320">
        <v>0.17500000000000002</v>
      </c>
      <c r="W71" s="320">
        <v>0.17777777777777778</v>
      </c>
      <c r="X71" s="320">
        <v>0.1763888888888889</v>
      </c>
      <c r="Y71" s="321"/>
      <c r="Z71" s="321"/>
      <c r="AA71" s="338"/>
      <c r="AB71" s="266"/>
      <c r="AC71" s="235"/>
      <c r="AD71" s="235"/>
      <c r="AE71" s="235"/>
      <c r="AF71" s="235"/>
      <c r="AG71" s="235"/>
      <c r="AH71" s="235"/>
      <c r="AI71" s="235"/>
      <c r="AJ71" s="235"/>
      <c r="AK71" s="235"/>
      <c r="AL71" s="235"/>
      <c r="AM71" s="235"/>
    </row>
    <row r="72" spans="1:39" s="116" customFormat="1" ht="20.25" customHeight="1" x14ac:dyDescent="0.3">
      <c r="A72" s="217"/>
      <c r="B72" s="240"/>
      <c r="C72" s="206"/>
      <c r="D72" s="515" t="s">
        <v>187</v>
      </c>
      <c r="E72" s="515"/>
      <c r="F72" s="320">
        <f>F70+F71</f>
        <v>0.35555555555555557</v>
      </c>
      <c r="G72" s="320">
        <f>G70+G71</f>
        <v>0.35555555555555557</v>
      </c>
      <c r="H72" s="320">
        <f>H70+H71</f>
        <v>0.35555555555555557</v>
      </c>
      <c r="I72" s="320">
        <f>I70+I71</f>
        <v>0.35555555555555557</v>
      </c>
      <c r="J72" s="320">
        <f>J70+J71</f>
        <v>0.35555555555555557</v>
      </c>
      <c r="K72" s="321"/>
      <c r="L72" s="321"/>
      <c r="M72" s="320">
        <f>M70+M71</f>
        <v>0.35555555555555557</v>
      </c>
      <c r="N72" s="320">
        <f>N70+N71</f>
        <v>0.35555555555555557</v>
      </c>
      <c r="O72" s="320">
        <f>O70+O71</f>
        <v>0.35555555555555557</v>
      </c>
      <c r="P72" s="320">
        <f>P70+P71</f>
        <v>0.35555555555555557</v>
      </c>
      <c r="Q72" s="320">
        <f>Q70+Q71</f>
        <v>0.35555555555555557</v>
      </c>
      <c r="R72" s="321"/>
      <c r="S72" s="321"/>
      <c r="T72" s="320">
        <f>T70+T71</f>
        <v>0.35555555555555557</v>
      </c>
      <c r="U72" s="320">
        <f>U70+U71</f>
        <v>0.35555555555555557</v>
      </c>
      <c r="V72" s="320">
        <f>V70+V71</f>
        <v>0.35555555555555557</v>
      </c>
      <c r="W72" s="320">
        <f>W70+W71</f>
        <v>0.35555555555555557</v>
      </c>
      <c r="X72" s="320">
        <f>X70+X71</f>
        <v>0.35555555555555557</v>
      </c>
      <c r="Y72" s="321"/>
      <c r="Z72" s="321"/>
      <c r="AA72" s="338"/>
      <c r="AB72" s="266"/>
      <c r="AC72" s="235"/>
      <c r="AD72" s="235"/>
      <c r="AE72" s="235"/>
      <c r="AF72" s="235"/>
      <c r="AG72" s="235"/>
      <c r="AH72" s="235"/>
      <c r="AI72" s="235"/>
      <c r="AJ72" s="235"/>
      <c r="AK72" s="235"/>
      <c r="AL72" s="235"/>
      <c r="AM72" s="235"/>
    </row>
    <row r="73" spans="1:39" s="116" customFormat="1" ht="20.25" customHeight="1" x14ac:dyDescent="0.3">
      <c r="A73" s="217"/>
      <c r="B73" s="265"/>
      <c r="C73" s="308"/>
      <c r="D73" s="524" t="s">
        <v>278</v>
      </c>
      <c r="E73" s="524"/>
      <c r="F73" s="524"/>
      <c r="G73" s="524"/>
      <c r="H73" s="524"/>
      <c r="I73" s="524"/>
      <c r="J73" s="524"/>
      <c r="K73" s="524"/>
      <c r="L73" s="524"/>
      <c r="M73" s="524"/>
      <c r="N73" s="524"/>
      <c r="O73" s="524"/>
      <c r="P73" s="524"/>
      <c r="Q73" s="524"/>
      <c r="R73" s="524"/>
      <c r="S73" s="524"/>
      <c r="T73" s="524"/>
      <c r="U73" s="524"/>
      <c r="V73" s="524"/>
      <c r="W73" s="524"/>
      <c r="X73" s="524"/>
      <c r="Y73" s="524"/>
      <c r="Z73" s="524"/>
      <c r="AA73" s="340"/>
      <c r="AB73" s="266"/>
      <c r="AC73" s="267"/>
      <c r="AD73" s="267"/>
      <c r="AE73" s="267"/>
      <c r="AF73" s="267"/>
      <c r="AG73" s="267"/>
      <c r="AH73" s="267"/>
      <c r="AI73" s="267"/>
      <c r="AJ73" s="267"/>
      <c r="AK73" s="267"/>
      <c r="AL73" s="267"/>
      <c r="AM73" s="267"/>
    </row>
    <row r="74" spans="1:39" s="116" customFormat="1" ht="20.25" customHeight="1" x14ac:dyDescent="0.3">
      <c r="A74" s="217"/>
      <c r="B74" s="265"/>
      <c r="C74" s="308"/>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340"/>
      <c r="AB74" s="266"/>
    </row>
    <row r="75" spans="1:39" s="116" customFormat="1" ht="20.25" customHeight="1" x14ac:dyDescent="0.3">
      <c r="A75" s="217"/>
      <c r="B75" s="265"/>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266"/>
    </row>
    <row r="76" spans="1:39" s="116" customFormat="1" ht="20.25" customHeight="1" x14ac:dyDescent="0.3">
      <c r="A76" s="217"/>
      <c r="B76" s="231"/>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3"/>
    </row>
    <row r="77" spans="1:39" s="116" customFormat="1" ht="20.25" customHeight="1" x14ac:dyDescent="0.3">
      <c r="A77" s="217"/>
    </row>
    <row r="78" spans="1:39" s="116" customFormat="1" ht="20.25" customHeight="1" x14ac:dyDescent="0.3">
      <c r="A78" s="217"/>
    </row>
    <row r="79" spans="1:39" s="116" customFormat="1" ht="20.25" customHeight="1" x14ac:dyDescent="0.3">
      <c r="A79" s="217"/>
    </row>
    <row r="80" spans="1:39" s="116" customFormat="1" ht="20.25" customHeight="1" x14ac:dyDescent="0.3">
      <c r="A80" s="217"/>
    </row>
    <row r="81" spans="1:81" s="116" customFormat="1" ht="15.75" customHeight="1" x14ac:dyDescent="0.3">
      <c r="A81" s="217"/>
    </row>
    <row r="82" spans="1:81" ht="20.25" customHeight="1" x14ac:dyDescent="0.3">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7"/>
      <c r="CB82" s="217"/>
      <c r="CC82" s="217"/>
    </row>
    <row r="83" spans="1:81" ht="20.25" customHeight="1" x14ac:dyDescent="0.3">
      <c r="A83" s="217"/>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c r="BU83" s="217"/>
      <c r="BV83" s="217"/>
      <c r="BW83" s="217"/>
      <c r="BX83" s="217"/>
      <c r="BY83" s="217"/>
      <c r="BZ83" s="217"/>
      <c r="CA83" s="217"/>
      <c r="CB83" s="217"/>
      <c r="CC83" s="217"/>
    </row>
    <row r="84" spans="1:81" ht="20.25" customHeight="1" x14ac:dyDescent="0.3">
      <c r="A84" s="217"/>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c r="BU84" s="217"/>
      <c r="BV84" s="217"/>
      <c r="BW84" s="217"/>
      <c r="BX84" s="217"/>
      <c r="BY84" s="217"/>
      <c r="BZ84" s="217"/>
      <c r="CA84" s="217"/>
      <c r="CB84" s="217"/>
      <c r="CC84" s="217"/>
    </row>
    <row r="85" spans="1:81" ht="20.25" customHeight="1" x14ac:dyDescent="0.3">
      <c r="A85" s="217"/>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c r="AA85" s="217"/>
      <c r="AB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c r="BM85" s="217"/>
      <c r="BN85" s="217"/>
      <c r="BO85" s="217"/>
      <c r="BP85" s="217"/>
      <c r="BQ85" s="217"/>
      <c r="BR85" s="217"/>
      <c r="BS85" s="217"/>
      <c r="BT85" s="217"/>
      <c r="BU85" s="217"/>
      <c r="BV85" s="217"/>
      <c r="BW85" s="217"/>
      <c r="BX85" s="217"/>
      <c r="BY85" s="217"/>
      <c r="BZ85" s="217"/>
      <c r="CA85" s="217"/>
      <c r="CB85" s="217"/>
      <c r="CC85" s="217"/>
    </row>
    <row r="86" spans="1:81" x14ac:dyDescent="0.3">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c r="AB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c r="BM86" s="217"/>
      <c r="BN86" s="217"/>
      <c r="BO86" s="217"/>
      <c r="BP86" s="217"/>
      <c r="BQ86" s="217"/>
      <c r="BR86" s="217"/>
      <c r="BS86" s="217"/>
      <c r="BT86" s="217"/>
      <c r="BU86" s="217"/>
      <c r="BV86" s="217"/>
      <c r="BW86" s="217"/>
      <c r="BX86" s="217"/>
      <c r="BY86" s="217"/>
      <c r="BZ86" s="217"/>
      <c r="CA86" s="217"/>
      <c r="CB86" s="217"/>
      <c r="CC86" s="217"/>
    </row>
    <row r="87" spans="1:81" x14ac:dyDescent="0.3">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17"/>
      <c r="CB87" s="217"/>
      <c r="CC87" s="217"/>
    </row>
    <row r="88" spans="1:81" x14ac:dyDescent="0.3">
      <c r="A88" s="217"/>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c r="AA88" s="217"/>
      <c r="AB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c r="BM88" s="217"/>
      <c r="BN88" s="217"/>
      <c r="BO88" s="217"/>
      <c r="BP88" s="217"/>
      <c r="BQ88" s="217"/>
      <c r="BR88" s="217"/>
      <c r="BS88" s="217"/>
      <c r="BT88" s="217"/>
      <c r="BU88" s="217"/>
      <c r="BV88" s="217"/>
      <c r="BW88" s="217"/>
      <c r="BX88" s="217"/>
      <c r="BY88" s="217"/>
      <c r="BZ88" s="217"/>
      <c r="CA88" s="217"/>
      <c r="CB88" s="217"/>
      <c r="CC88" s="217"/>
    </row>
    <row r="89" spans="1:81" x14ac:dyDescent="0.3">
      <c r="A89" s="217"/>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7"/>
      <c r="CB89" s="217"/>
      <c r="CC89" s="217"/>
    </row>
    <row r="90" spans="1:81" x14ac:dyDescent="0.3">
      <c r="A90" s="217"/>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7"/>
      <c r="CB90" s="217"/>
      <c r="CC90" s="217"/>
    </row>
    <row r="91" spans="1:81" x14ac:dyDescent="0.3">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7"/>
      <c r="CB91" s="217"/>
      <c r="CC91" s="217"/>
    </row>
    <row r="92" spans="1:81" x14ac:dyDescent="0.3">
      <c r="A92" s="217"/>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7"/>
      <c r="CB92" s="217"/>
      <c r="CC92" s="217"/>
    </row>
    <row r="93" spans="1:81" x14ac:dyDescent="0.3">
      <c r="A93" s="217"/>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c r="BM93" s="217"/>
      <c r="BN93" s="217"/>
      <c r="BO93" s="217"/>
      <c r="BP93" s="217"/>
      <c r="BQ93" s="217"/>
      <c r="BR93" s="217"/>
      <c r="BS93" s="217"/>
      <c r="BT93" s="217"/>
      <c r="BU93" s="217"/>
      <c r="BV93" s="217"/>
      <c r="BW93" s="217"/>
      <c r="BX93" s="217"/>
      <c r="BY93" s="217"/>
      <c r="BZ93" s="217"/>
      <c r="CA93" s="217"/>
      <c r="CB93" s="217"/>
      <c r="CC93" s="217"/>
    </row>
    <row r="94" spans="1:81" x14ac:dyDescent="0.3">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c r="BM94" s="217"/>
      <c r="BN94" s="217"/>
      <c r="BO94" s="217"/>
      <c r="BP94" s="217"/>
      <c r="BQ94" s="217"/>
      <c r="BR94" s="217"/>
      <c r="BS94" s="217"/>
      <c r="BT94" s="217"/>
      <c r="BU94" s="217"/>
      <c r="BV94" s="217"/>
      <c r="BW94" s="217"/>
      <c r="BX94" s="217"/>
      <c r="BY94" s="217"/>
      <c r="BZ94" s="217"/>
      <c r="CA94" s="217"/>
      <c r="CB94" s="217"/>
      <c r="CC94" s="217"/>
    </row>
    <row r="95" spans="1:81" x14ac:dyDescent="0.3">
      <c r="A95" s="217"/>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c r="AA95" s="217"/>
      <c r="AB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c r="BM95" s="217"/>
      <c r="BN95" s="217"/>
      <c r="BO95" s="217"/>
      <c r="BP95" s="217"/>
      <c r="BQ95" s="217"/>
      <c r="BR95" s="217"/>
      <c r="BS95" s="217"/>
      <c r="BT95" s="217"/>
      <c r="BU95" s="217"/>
      <c r="BV95" s="217"/>
      <c r="BW95" s="217"/>
      <c r="BX95" s="217"/>
      <c r="BY95" s="217"/>
      <c r="BZ95" s="217"/>
      <c r="CA95" s="217"/>
      <c r="CB95" s="217"/>
      <c r="CC95" s="217"/>
    </row>
    <row r="96" spans="1:81" x14ac:dyDescent="0.3">
      <c r="A96" s="217"/>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row>
    <row r="97" spans="29:39" s="217" customFormat="1" x14ac:dyDescent="0.3">
      <c r="AC97" s="116"/>
      <c r="AD97" s="116"/>
      <c r="AE97" s="116"/>
      <c r="AF97" s="116"/>
      <c r="AG97" s="116"/>
      <c r="AH97" s="116"/>
      <c r="AI97" s="116"/>
      <c r="AJ97" s="116"/>
      <c r="AK97" s="116"/>
      <c r="AL97" s="116"/>
      <c r="AM97" s="116"/>
    </row>
    <row r="98" spans="29:39" s="217" customFormat="1" x14ac:dyDescent="0.3">
      <c r="AC98" s="116"/>
      <c r="AD98" s="116"/>
      <c r="AE98" s="116"/>
      <c r="AF98" s="116"/>
      <c r="AG98" s="116"/>
      <c r="AH98" s="116"/>
      <c r="AI98" s="116"/>
      <c r="AJ98" s="116"/>
      <c r="AK98" s="116"/>
      <c r="AL98" s="116"/>
      <c r="AM98" s="116"/>
    </row>
    <row r="99" spans="29:39" s="217" customFormat="1" x14ac:dyDescent="0.3">
      <c r="AC99" s="116"/>
      <c r="AD99" s="116"/>
      <c r="AE99" s="116"/>
      <c r="AF99" s="116"/>
      <c r="AG99" s="116"/>
      <c r="AH99" s="116"/>
      <c r="AI99" s="116"/>
      <c r="AJ99" s="116"/>
      <c r="AK99" s="116"/>
      <c r="AL99" s="116"/>
      <c r="AM99" s="116"/>
    </row>
    <row r="100" spans="29:39" s="217" customFormat="1" x14ac:dyDescent="0.3"/>
    <row r="101" spans="29:39" s="217" customFormat="1" x14ac:dyDescent="0.3"/>
    <row r="102" spans="29:39" s="217" customFormat="1" x14ac:dyDescent="0.3"/>
    <row r="103" spans="29:39" s="217" customFormat="1" x14ac:dyDescent="0.3"/>
    <row r="104" spans="29:39" s="217" customFormat="1" x14ac:dyDescent="0.3"/>
    <row r="105" spans="29:39" s="217" customFormat="1" x14ac:dyDescent="0.3"/>
    <row r="106" spans="29:39" s="217" customFormat="1" x14ac:dyDescent="0.3"/>
    <row r="107" spans="29:39" s="217" customFormat="1" x14ac:dyDescent="0.3"/>
    <row r="108" spans="29:39" s="217" customFormat="1" x14ac:dyDescent="0.3"/>
    <row r="109" spans="29:39" s="217" customFormat="1" x14ac:dyDescent="0.3"/>
    <row r="110" spans="29:39" s="217" customFormat="1" x14ac:dyDescent="0.3"/>
    <row r="111" spans="29:39" s="217" customFormat="1" x14ac:dyDescent="0.3"/>
    <row r="112" spans="29:39" s="217" customFormat="1" x14ac:dyDescent="0.3"/>
    <row r="113" s="217" customFormat="1" x14ac:dyDescent="0.3"/>
    <row r="114" s="217" customFormat="1" x14ac:dyDescent="0.3"/>
    <row r="115" s="217" customFormat="1" x14ac:dyDescent="0.3"/>
    <row r="116" s="217" customFormat="1" x14ac:dyDescent="0.3"/>
    <row r="117" s="217" customFormat="1" x14ac:dyDescent="0.3"/>
    <row r="118" s="217" customFormat="1" x14ac:dyDescent="0.3"/>
    <row r="119" s="217" customFormat="1" x14ac:dyDescent="0.3"/>
    <row r="120" s="217" customFormat="1" x14ac:dyDescent="0.3"/>
    <row r="121" s="217" customFormat="1" x14ac:dyDescent="0.3"/>
    <row r="122" s="217" customFormat="1" x14ac:dyDescent="0.3"/>
    <row r="123" s="217" customFormat="1" x14ac:dyDescent="0.3"/>
    <row r="124" s="217" customFormat="1" x14ac:dyDescent="0.3"/>
    <row r="125" s="217" customFormat="1" x14ac:dyDescent="0.3"/>
    <row r="126" s="217" customFormat="1" x14ac:dyDescent="0.3"/>
    <row r="127" s="217" customFormat="1" x14ac:dyDescent="0.3"/>
    <row r="128" s="217" customFormat="1" x14ac:dyDescent="0.3"/>
    <row r="129" s="217" customFormat="1" x14ac:dyDescent="0.3"/>
    <row r="130" s="217" customFormat="1" x14ac:dyDescent="0.3"/>
    <row r="131" s="217" customFormat="1" x14ac:dyDescent="0.3"/>
    <row r="132" s="217" customFormat="1" x14ac:dyDescent="0.3"/>
    <row r="133" s="217" customFormat="1" x14ac:dyDescent="0.3"/>
    <row r="134" s="217" customFormat="1" x14ac:dyDescent="0.3"/>
    <row r="135" s="217" customFormat="1" x14ac:dyDescent="0.3"/>
    <row r="136" s="217" customFormat="1" x14ac:dyDescent="0.3"/>
    <row r="137" s="217" customFormat="1" x14ac:dyDescent="0.3"/>
    <row r="138" s="217" customFormat="1" x14ac:dyDescent="0.3"/>
    <row r="139" s="217" customFormat="1" x14ac:dyDescent="0.3"/>
    <row r="140" s="217" customFormat="1" x14ac:dyDescent="0.3"/>
    <row r="141" s="217" customFormat="1" x14ac:dyDescent="0.3"/>
    <row r="142" s="217" customFormat="1" x14ac:dyDescent="0.3"/>
    <row r="143" s="217" customFormat="1" x14ac:dyDescent="0.3"/>
    <row r="144" s="217" customFormat="1" x14ac:dyDescent="0.3"/>
    <row r="145" spans="1:81" x14ac:dyDescent="0.3">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c r="BM145" s="217"/>
      <c r="BN145" s="217"/>
      <c r="BO145" s="217"/>
      <c r="BP145" s="217"/>
      <c r="BQ145" s="217"/>
      <c r="BR145" s="217"/>
      <c r="BS145" s="217"/>
      <c r="BT145" s="217"/>
      <c r="BU145" s="217"/>
      <c r="BV145" s="217"/>
      <c r="BW145" s="217"/>
      <c r="BX145" s="217"/>
      <c r="BY145" s="217"/>
      <c r="BZ145" s="217"/>
      <c r="CA145" s="217"/>
      <c r="CB145" s="217"/>
      <c r="CC145" s="217"/>
    </row>
    <row r="146" spans="1:81" x14ac:dyDescent="0.3">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c r="BM146" s="217"/>
      <c r="BN146" s="217"/>
      <c r="BO146" s="217"/>
      <c r="BP146" s="217"/>
      <c r="BQ146" s="217"/>
      <c r="BR146" s="217"/>
      <c r="BS146" s="217"/>
      <c r="BT146" s="217"/>
      <c r="BU146" s="217"/>
      <c r="BV146" s="217"/>
      <c r="BW146" s="217"/>
      <c r="BX146" s="217"/>
      <c r="BY146" s="217"/>
      <c r="BZ146" s="217"/>
      <c r="CA146" s="217"/>
      <c r="CB146" s="217"/>
      <c r="CC146" s="217"/>
    </row>
    <row r="147" spans="1:81" x14ac:dyDescent="0.3">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c r="BM147" s="217"/>
      <c r="BN147" s="217"/>
      <c r="BO147" s="217"/>
      <c r="BP147" s="217"/>
      <c r="BQ147" s="217"/>
      <c r="BR147" s="217"/>
      <c r="BS147" s="217"/>
      <c r="BT147" s="217"/>
      <c r="BU147" s="217"/>
      <c r="BV147" s="217"/>
      <c r="BW147" s="217"/>
      <c r="BX147" s="217"/>
      <c r="BY147" s="217"/>
      <c r="BZ147" s="217"/>
      <c r="CA147" s="217"/>
      <c r="CB147" s="217"/>
      <c r="CC147" s="217"/>
    </row>
    <row r="148" spans="1:81" x14ac:dyDescent="0.3">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c r="BM148" s="217"/>
      <c r="BN148" s="217"/>
      <c r="BO148" s="217"/>
      <c r="BP148" s="217"/>
      <c r="BQ148" s="217"/>
      <c r="BR148" s="217"/>
      <c r="BS148" s="217"/>
      <c r="BT148" s="217"/>
      <c r="BU148" s="217"/>
      <c r="BV148" s="217"/>
      <c r="BW148" s="217"/>
      <c r="BX148" s="217"/>
      <c r="BY148" s="217"/>
      <c r="BZ148" s="217"/>
      <c r="CA148" s="217"/>
      <c r="CB148" s="217"/>
      <c r="CC148" s="217"/>
    </row>
    <row r="149" spans="1:81" x14ac:dyDescent="0.3">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c r="BM149" s="217"/>
      <c r="BN149" s="217"/>
      <c r="BO149" s="217"/>
      <c r="BP149" s="217"/>
      <c r="BQ149" s="217"/>
      <c r="BR149" s="217"/>
      <c r="BS149" s="217"/>
      <c r="BT149" s="217"/>
      <c r="BU149" s="217"/>
      <c r="BV149" s="217"/>
      <c r="BW149" s="217"/>
      <c r="BX149" s="217"/>
      <c r="BY149" s="217"/>
      <c r="BZ149" s="217"/>
      <c r="CA149" s="217"/>
      <c r="CB149" s="217"/>
      <c r="CC149" s="217"/>
    </row>
    <row r="150" spans="1:81" x14ac:dyDescent="0.3">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c r="BM150" s="217"/>
      <c r="BN150" s="217"/>
      <c r="BO150" s="217"/>
      <c r="BP150" s="217"/>
      <c r="BQ150" s="217"/>
      <c r="BR150" s="217"/>
      <c r="BS150" s="217"/>
      <c r="BT150" s="217"/>
      <c r="BU150" s="217"/>
      <c r="BV150" s="217"/>
      <c r="BW150" s="217"/>
      <c r="BX150" s="217"/>
      <c r="BY150" s="217"/>
      <c r="BZ150" s="217"/>
      <c r="CA150" s="217"/>
      <c r="CB150" s="217"/>
      <c r="CC150" s="217"/>
    </row>
    <row r="151" spans="1:81" x14ac:dyDescent="0.3">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c r="BM151" s="217"/>
      <c r="BN151" s="217"/>
      <c r="BO151" s="217"/>
      <c r="BP151" s="217"/>
      <c r="BQ151" s="217"/>
      <c r="BR151" s="217"/>
      <c r="BS151" s="217"/>
      <c r="BT151" s="217"/>
      <c r="BU151" s="217"/>
      <c r="BV151" s="217"/>
      <c r="BW151" s="217"/>
      <c r="BX151" s="217"/>
      <c r="BY151" s="217"/>
      <c r="BZ151" s="217"/>
      <c r="CA151" s="217"/>
      <c r="CB151" s="217"/>
      <c r="CC151" s="217"/>
    </row>
    <row r="152" spans="1:81" x14ac:dyDescent="0.3">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c r="BM152" s="217"/>
      <c r="BN152" s="217"/>
      <c r="BO152" s="217"/>
      <c r="BP152" s="217"/>
      <c r="BQ152" s="217"/>
      <c r="BR152" s="217"/>
      <c r="BS152" s="217"/>
      <c r="BT152" s="217"/>
      <c r="BU152" s="217"/>
      <c r="BV152" s="217"/>
      <c r="BW152" s="217"/>
      <c r="BX152" s="217"/>
      <c r="BY152" s="217"/>
      <c r="BZ152" s="217"/>
      <c r="CA152" s="217"/>
      <c r="CB152" s="217"/>
      <c r="CC152" s="217"/>
    </row>
    <row r="153" spans="1:81" x14ac:dyDescent="0.3">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c r="BM153" s="217"/>
      <c r="BN153" s="217"/>
      <c r="BO153" s="217"/>
      <c r="BP153" s="217"/>
      <c r="BQ153" s="217"/>
      <c r="BR153" s="217"/>
      <c r="BS153" s="217"/>
      <c r="BT153" s="217"/>
      <c r="BU153" s="217"/>
      <c r="BV153" s="217"/>
      <c r="BW153" s="217"/>
      <c r="BX153" s="217"/>
      <c r="BY153" s="217"/>
      <c r="BZ153" s="217"/>
      <c r="CA153" s="217"/>
      <c r="CB153" s="217"/>
      <c r="CC153" s="217"/>
    </row>
    <row r="154" spans="1:81" x14ac:dyDescent="0.3">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row>
    <row r="155" spans="1:81" x14ac:dyDescent="0.3">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c r="BM155" s="217"/>
      <c r="BN155" s="217"/>
      <c r="BO155" s="217"/>
      <c r="BP155" s="217"/>
      <c r="BQ155" s="217"/>
      <c r="BR155" s="217"/>
      <c r="BS155" s="217"/>
      <c r="BT155" s="217"/>
      <c r="BU155" s="217"/>
      <c r="BV155" s="217"/>
      <c r="BW155" s="217"/>
      <c r="BX155" s="217"/>
      <c r="BY155" s="217"/>
      <c r="BZ155" s="217"/>
      <c r="CA155" s="217"/>
      <c r="CB155" s="217"/>
      <c r="CC155" s="217"/>
    </row>
    <row r="156" spans="1:81" x14ac:dyDescent="0.3">
      <c r="A156" s="217"/>
    </row>
    <row r="157" spans="1:81" x14ac:dyDescent="0.3">
      <c r="A157" s="217"/>
    </row>
    <row r="158" spans="1:81" x14ac:dyDescent="0.3">
      <c r="A158" s="217"/>
    </row>
    <row r="159" spans="1:81" x14ac:dyDescent="0.3">
      <c r="A159" s="217"/>
    </row>
    <row r="160" spans="1:81" x14ac:dyDescent="0.3">
      <c r="A160" s="217"/>
    </row>
    <row r="161" spans="1:81" x14ac:dyDescent="0.3">
      <c r="A161" s="217"/>
    </row>
    <row r="162" spans="1:81" x14ac:dyDescent="0.3">
      <c r="A162" s="217"/>
    </row>
    <row r="163" spans="1:81" x14ac:dyDescent="0.3">
      <c r="A163" s="217"/>
    </row>
    <row r="164" spans="1:81" x14ac:dyDescent="0.3">
      <c r="A164" s="217"/>
    </row>
    <row r="165" spans="1:81" x14ac:dyDescent="0.3">
      <c r="A165" s="217"/>
    </row>
    <row r="166" spans="1:81" x14ac:dyDescent="0.3">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c r="BM166" s="217"/>
      <c r="BN166" s="217"/>
      <c r="BO166" s="217"/>
      <c r="BP166" s="217"/>
      <c r="BQ166" s="217"/>
      <c r="BR166" s="217"/>
      <c r="BS166" s="217"/>
      <c r="BT166" s="217"/>
      <c r="BU166" s="217"/>
      <c r="BV166" s="217"/>
      <c r="BW166" s="217"/>
      <c r="BX166" s="217"/>
      <c r="BY166" s="217"/>
      <c r="BZ166" s="217"/>
      <c r="CA166" s="217"/>
      <c r="CB166" s="217"/>
      <c r="CC166" s="217"/>
    </row>
    <row r="167" spans="1:81" x14ac:dyDescent="0.3">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row>
    <row r="168" spans="1:81" x14ac:dyDescent="0.3">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c r="BM168" s="217"/>
      <c r="BN168" s="217"/>
      <c r="BO168" s="217"/>
      <c r="BP168" s="217"/>
      <c r="BQ168" s="217"/>
      <c r="BR168" s="217"/>
      <c r="BS168" s="217"/>
      <c r="BT168" s="217"/>
      <c r="BU168" s="217"/>
      <c r="BV168" s="217"/>
      <c r="BW168" s="217"/>
      <c r="BX168" s="217"/>
      <c r="BY168" s="217"/>
      <c r="BZ168" s="217"/>
      <c r="CA168" s="217"/>
      <c r="CB168" s="217"/>
      <c r="CC168" s="217"/>
    </row>
    <row r="169" spans="1:81" x14ac:dyDescent="0.3">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c r="BM169" s="217"/>
      <c r="BN169" s="217"/>
      <c r="BO169" s="217"/>
      <c r="BP169" s="217"/>
      <c r="BQ169" s="217"/>
      <c r="BR169" s="217"/>
      <c r="BS169" s="217"/>
      <c r="BT169" s="217"/>
      <c r="BU169" s="217"/>
      <c r="BV169" s="217"/>
      <c r="BW169" s="217"/>
      <c r="BX169" s="217"/>
      <c r="BY169" s="217"/>
      <c r="BZ169" s="217"/>
      <c r="CA169" s="217"/>
      <c r="CB169" s="217"/>
      <c r="CC169" s="217"/>
    </row>
    <row r="170" spans="1:81" x14ac:dyDescent="0.3">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c r="BM170" s="217"/>
      <c r="BN170" s="217"/>
      <c r="BO170" s="217"/>
      <c r="BP170" s="217"/>
      <c r="BQ170" s="217"/>
      <c r="BR170" s="217"/>
      <c r="BS170" s="217"/>
      <c r="BT170" s="217"/>
      <c r="BU170" s="217"/>
      <c r="BV170" s="217"/>
      <c r="BW170" s="217"/>
      <c r="BX170" s="217"/>
      <c r="BY170" s="217"/>
      <c r="BZ170" s="217"/>
      <c r="CA170" s="217"/>
      <c r="CB170" s="217"/>
      <c r="CC170" s="217"/>
    </row>
    <row r="171" spans="1:81" x14ac:dyDescent="0.3">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c r="BM171" s="217"/>
      <c r="BN171" s="217"/>
      <c r="BO171" s="217"/>
      <c r="BP171" s="217"/>
      <c r="BQ171" s="217"/>
      <c r="BR171" s="217"/>
      <c r="BS171" s="217"/>
      <c r="BT171" s="217"/>
      <c r="BU171" s="217"/>
      <c r="BV171" s="217"/>
      <c r="BW171" s="217"/>
      <c r="BX171" s="217"/>
      <c r="BY171" s="217"/>
      <c r="BZ171" s="217"/>
      <c r="CA171" s="217"/>
      <c r="CB171" s="217"/>
      <c r="CC171" s="217"/>
    </row>
    <row r="172" spans="1:81" x14ac:dyDescent="0.3">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c r="BM172" s="217"/>
      <c r="BN172" s="217"/>
      <c r="BO172" s="217"/>
      <c r="BP172" s="217"/>
      <c r="BQ172" s="217"/>
      <c r="BR172" s="217"/>
      <c r="BS172" s="217"/>
      <c r="BT172" s="217"/>
      <c r="BU172" s="217"/>
      <c r="BV172" s="217"/>
      <c r="BW172" s="217"/>
      <c r="BX172" s="217"/>
      <c r="BY172" s="217"/>
      <c r="BZ172" s="217"/>
      <c r="CA172" s="217"/>
      <c r="CB172" s="217"/>
      <c r="CC172" s="217"/>
    </row>
    <row r="173" spans="1:81" x14ac:dyDescent="0.3">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c r="BM173" s="217"/>
      <c r="BN173" s="217"/>
      <c r="BO173" s="217"/>
      <c r="BP173" s="217"/>
      <c r="BQ173" s="217"/>
      <c r="BR173" s="217"/>
      <c r="BS173" s="217"/>
      <c r="BT173" s="217"/>
      <c r="BU173" s="217"/>
      <c r="BV173" s="217"/>
      <c r="BW173" s="217"/>
      <c r="BX173" s="217"/>
      <c r="BY173" s="217"/>
      <c r="BZ173" s="217"/>
      <c r="CA173" s="217"/>
      <c r="CB173" s="217"/>
      <c r="CC173" s="217"/>
    </row>
    <row r="174" spans="1:81" x14ac:dyDescent="0.3">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c r="BM174" s="217"/>
      <c r="BN174" s="217"/>
      <c r="BO174" s="217"/>
      <c r="BP174" s="217"/>
      <c r="BQ174" s="217"/>
      <c r="BR174" s="217"/>
      <c r="BS174" s="217"/>
      <c r="BT174" s="217"/>
      <c r="BU174" s="217"/>
      <c r="BV174" s="217"/>
      <c r="BW174" s="217"/>
      <c r="BX174" s="217"/>
      <c r="BY174" s="217"/>
      <c r="BZ174" s="217"/>
      <c r="CA174" s="217"/>
      <c r="CB174" s="217"/>
      <c r="CC174" s="217"/>
    </row>
    <row r="175" spans="1:81" x14ac:dyDescent="0.3">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c r="BM175" s="217"/>
      <c r="BN175" s="217"/>
      <c r="BO175" s="217"/>
      <c r="BP175" s="217"/>
      <c r="BQ175" s="217"/>
      <c r="BR175" s="217"/>
      <c r="BS175" s="217"/>
      <c r="BT175" s="217"/>
      <c r="BU175" s="217"/>
      <c r="BV175" s="217"/>
      <c r="BW175" s="217"/>
      <c r="BX175" s="217"/>
      <c r="BY175" s="217"/>
      <c r="BZ175" s="217"/>
      <c r="CA175" s="217"/>
      <c r="CB175" s="217"/>
      <c r="CC175" s="217"/>
    </row>
    <row r="176" spans="1:81" x14ac:dyDescent="0.3">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c r="BM176" s="217"/>
      <c r="BN176" s="217"/>
      <c r="BO176" s="217"/>
      <c r="BP176" s="217"/>
      <c r="BQ176" s="217"/>
      <c r="BR176" s="217"/>
      <c r="BS176" s="217"/>
      <c r="BT176" s="217"/>
      <c r="BU176" s="217"/>
      <c r="BV176" s="217"/>
      <c r="BW176" s="217"/>
      <c r="BX176" s="217"/>
      <c r="BY176" s="217"/>
      <c r="BZ176" s="217"/>
      <c r="CA176" s="217"/>
      <c r="CB176" s="217"/>
      <c r="CC176" s="217"/>
    </row>
    <row r="177" s="217" customFormat="1" x14ac:dyDescent="0.3"/>
    <row r="178" s="217" customFormat="1" x14ac:dyDescent="0.3"/>
    <row r="179" s="217" customFormat="1" x14ac:dyDescent="0.3"/>
    <row r="180" s="217" customFormat="1" x14ac:dyDescent="0.3"/>
    <row r="181" s="217" customFormat="1" x14ac:dyDescent="0.3"/>
    <row r="182" s="217" customFormat="1" x14ac:dyDescent="0.3"/>
    <row r="183" s="217" customFormat="1" x14ac:dyDescent="0.3"/>
    <row r="184" s="217" customFormat="1" x14ac:dyDescent="0.3"/>
    <row r="185" s="217" customFormat="1" x14ac:dyDescent="0.3"/>
    <row r="186" s="217" customFormat="1" x14ac:dyDescent="0.3"/>
    <row r="187" s="217" customFormat="1" x14ac:dyDescent="0.3"/>
    <row r="188" s="217" customFormat="1" x14ac:dyDescent="0.3"/>
    <row r="189" s="217" customFormat="1" x14ac:dyDescent="0.3"/>
    <row r="190" s="217" customFormat="1" x14ac:dyDescent="0.3"/>
    <row r="191" s="217" customFormat="1" x14ac:dyDescent="0.3"/>
    <row r="192" s="217" customFormat="1" x14ac:dyDescent="0.3"/>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row r="207" s="217" customFormat="1" x14ac:dyDescent="0.3"/>
    <row r="208" s="217" customFormat="1" x14ac:dyDescent="0.3"/>
    <row r="209" s="217" customFormat="1" x14ac:dyDescent="0.3"/>
    <row r="210" s="217" customFormat="1" x14ac:dyDescent="0.3"/>
    <row r="211" s="217" customFormat="1" x14ac:dyDescent="0.3"/>
    <row r="212" s="217" customFormat="1" x14ac:dyDescent="0.3"/>
    <row r="213" s="217" customFormat="1" x14ac:dyDescent="0.3"/>
    <row r="214" s="217" customFormat="1" x14ac:dyDescent="0.3"/>
    <row r="215" s="217" customFormat="1" x14ac:dyDescent="0.3"/>
    <row r="216" s="217" customFormat="1" x14ac:dyDescent="0.3"/>
    <row r="217" s="217" customFormat="1" x14ac:dyDescent="0.3"/>
    <row r="218" s="217" customFormat="1" x14ac:dyDescent="0.3"/>
    <row r="219" s="217" customFormat="1" x14ac:dyDescent="0.3"/>
    <row r="220" s="217" customFormat="1" x14ac:dyDescent="0.3"/>
    <row r="221" s="217" customFormat="1" x14ac:dyDescent="0.3"/>
    <row r="222" s="217" customFormat="1" x14ac:dyDescent="0.3"/>
    <row r="223" s="217" customFormat="1" x14ac:dyDescent="0.3"/>
    <row r="224" s="217" customFormat="1" x14ac:dyDescent="0.3"/>
    <row r="225" s="217" customFormat="1" x14ac:dyDescent="0.3"/>
    <row r="226" s="217" customFormat="1" x14ac:dyDescent="0.3"/>
    <row r="227" s="217" customFormat="1" x14ac:dyDescent="0.3"/>
    <row r="228" s="217" customFormat="1" x14ac:dyDescent="0.3"/>
    <row r="229" s="217" customFormat="1" x14ac:dyDescent="0.3"/>
    <row r="230" s="217" customFormat="1" x14ac:dyDescent="0.3"/>
    <row r="231" s="217" customFormat="1" x14ac:dyDescent="0.3"/>
    <row r="232" s="217" customFormat="1" x14ac:dyDescent="0.3"/>
    <row r="233" s="217" customFormat="1" x14ac:dyDescent="0.3"/>
    <row r="234" s="217" customFormat="1" x14ac:dyDescent="0.3"/>
    <row r="235" s="217" customFormat="1" x14ac:dyDescent="0.3"/>
    <row r="236" s="217" customFormat="1" x14ac:dyDescent="0.3"/>
    <row r="237" s="217" customFormat="1" x14ac:dyDescent="0.3"/>
    <row r="238" s="217" customFormat="1" x14ac:dyDescent="0.3"/>
    <row r="239" s="217" customFormat="1" x14ac:dyDescent="0.3"/>
    <row r="240" s="217" customFormat="1" x14ac:dyDescent="0.3"/>
    <row r="241" s="217" customFormat="1" x14ac:dyDescent="0.3"/>
  </sheetData>
  <sheetProtection sheet="1" objects="1" scenarios="1"/>
  <mergeCells count="45">
    <mergeCell ref="D26:E26"/>
    <mergeCell ref="F32:L32"/>
    <mergeCell ref="M32:S32"/>
    <mergeCell ref="U6:AA6"/>
    <mergeCell ref="U5:AA5"/>
    <mergeCell ref="T32:Z32"/>
    <mergeCell ref="C7:AA7"/>
    <mergeCell ref="C8:Z16"/>
    <mergeCell ref="F21:L21"/>
    <mergeCell ref="M21:S21"/>
    <mergeCell ref="T21:Z21"/>
    <mergeCell ref="D23:E23"/>
    <mergeCell ref="D24:E24"/>
    <mergeCell ref="D25:E25"/>
    <mergeCell ref="F54:L54"/>
    <mergeCell ref="M54:S54"/>
    <mergeCell ref="T54:Z54"/>
    <mergeCell ref="M43:S43"/>
    <mergeCell ref="T43:Z43"/>
    <mergeCell ref="D34:E34"/>
    <mergeCell ref="D35:E35"/>
    <mergeCell ref="D36:E36"/>
    <mergeCell ref="D37:E37"/>
    <mergeCell ref="F43:L43"/>
    <mergeCell ref="D45:E45"/>
    <mergeCell ref="D46:E46"/>
    <mergeCell ref="D47:E47"/>
    <mergeCell ref="D48:E48"/>
    <mergeCell ref="D56:E56"/>
    <mergeCell ref="AD42:AH43"/>
    <mergeCell ref="AI42:AL43"/>
    <mergeCell ref="AD63:AL65"/>
    <mergeCell ref="D73:Z74"/>
    <mergeCell ref="T65:Z65"/>
    <mergeCell ref="D67:E67"/>
    <mergeCell ref="D68:E68"/>
    <mergeCell ref="D69:E69"/>
    <mergeCell ref="D70:E70"/>
    <mergeCell ref="D71:E71"/>
    <mergeCell ref="M65:S65"/>
    <mergeCell ref="D57:E57"/>
    <mergeCell ref="D58:E58"/>
    <mergeCell ref="D59:E59"/>
    <mergeCell ref="F65:L65"/>
    <mergeCell ref="D72:E72"/>
  </mergeCells>
  <pageMargins left="0.70866141732283472" right="0.70866141732283472" top="0.78740157480314965" bottom="0.78740157480314965" header="0.31496062992125984" footer="0.31496062992125984"/>
  <pageSetup paperSize="9" scale="4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AS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Startseite!AK22</f>
        <v>Vorsprache bei Behörden</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116</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Effektiv</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Gestützt auf Vorladung von einer Amtsstelle oder Gericht (gilt nicht für private Angelegenheiten bzw. Bedürfnisse, z.B. Erbschaftsverhandlungen, MFK-Fachzeugprüfung, etc.)</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116" t="s">
        <v>443</v>
      </c>
    </row>
    <row r="20" spans="1:45" ht="20.25" customHeight="1" x14ac:dyDescent="0.3">
      <c r="A20" s="217"/>
      <c r="B20" s="192"/>
      <c r="C20" s="207" t="s">
        <v>32</v>
      </c>
      <c r="D20" s="209"/>
      <c r="E20" s="205"/>
      <c r="F20" s="205"/>
      <c r="G20" s="205"/>
      <c r="H20" s="503">
        <v>1</v>
      </c>
      <c r="I20" s="503"/>
      <c r="J20" s="503"/>
      <c r="K20" s="503"/>
      <c r="L20" s="503"/>
      <c r="M20" s="206"/>
      <c r="N20" s="206"/>
      <c r="O20" s="206"/>
      <c r="P20" s="206"/>
      <c r="Q20" s="206"/>
      <c r="R20" s="206" t="s">
        <v>129</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217"/>
    </row>
    <row r="21" spans="1:45" ht="20.25" customHeight="1" x14ac:dyDescent="0.3">
      <c r="A21" s="217"/>
      <c r="B21" s="192"/>
      <c r="C21" s="207" t="s">
        <v>33</v>
      </c>
      <c r="D21" s="207"/>
      <c r="E21" s="205"/>
      <c r="F21" s="205"/>
      <c r="G21" s="205"/>
      <c r="H21" s="503">
        <v>0.8</v>
      </c>
      <c r="I21" s="503"/>
      <c r="J21" s="503"/>
      <c r="K21" s="503"/>
      <c r="L21" s="503"/>
      <c r="M21" s="206"/>
      <c r="N21" s="206"/>
      <c r="O21" s="206"/>
      <c r="P21" s="206"/>
      <c r="Q21" s="206"/>
      <c r="R21" s="206" t="s">
        <v>129</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45" ht="20.25" customHeight="1" x14ac:dyDescent="0.3">
      <c r="A22" s="217"/>
      <c r="B22" s="192"/>
      <c r="C22" s="207" t="s">
        <v>34</v>
      </c>
      <c r="D22" s="207"/>
      <c r="E22" s="205"/>
      <c r="F22" s="205"/>
      <c r="G22" s="205"/>
      <c r="H22" s="503">
        <v>0.7</v>
      </c>
      <c r="I22" s="503"/>
      <c r="J22" s="503"/>
      <c r="K22" s="503"/>
      <c r="L22" s="503"/>
      <c r="M22" s="206"/>
      <c r="N22" s="206"/>
      <c r="O22" s="206"/>
      <c r="P22" s="206"/>
      <c r="Q22" s="206"/>
      <c r="R22" s="206" t="s">
        <v>129</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45" ht="20.25" customHeight="1" x14ac:dyDescent="0.3">
      <c r="A23" s="217"/>
      <c r="B23" s="192"/>
      <c r="C23" s="207" t="s">
        <v>35</v>
      </c>
      <c r="D23" s="209"/>
      <c r="E23" s="205"/>
      <c r="F23" s="205"/>
      <c r="G23" s="205"/>
      <c r="H23" s="503">
        <v>0.6</v>
      </c>
      <c r="I23" s="503"/>
      <c r="J23" s="503"/>
      <c r="K23" s="503"/>
      <c r="L23" s="503"/>
      <c r="M23" s="206"/>
      <c r="N23" s="206"/>
      <c r="O23" s="206"/>
      <c r="P23" s="206"/>
      <c r="Q23" s="206"/>
      <c r="R23" s="206" t="s">
        <v>129</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45" ht="20.25" customHeight="1" x14ac:dyDescent="0.3">
      <c r="A24" s="217"/>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c r="AS24" s="217"/>
    </row>
    <row r="25" spans="1:45" ht="20.25" customHeight="1" x14ac:dyDescent="0.3">
      <c r="A25" s="217"/>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7"/>
    </row>
    <row r="26" spans="1:45" ht="20.25" customHeight="1" x14ac:dyDescent="0.3">
      <c r="A26" s="217"/>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c r="AS26" s="217"/>
    </row>
    <row r="27" spans="1:45" ht="20.25" customHeight="1" x14ac:dyDescent="0.3">
      <c r="A27" s="217"/>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S27" s="217"/>
    </row>
    <row r="28" spans="1:45" ht="20.25" customHeight="1" x14ac:dyDescent="0.3">
      <c r="A28" s="217"/>
      <c r="B28" s="192"/>
      <c r="C28" s="205"/>
      <c r="D28" s="205" t="s">
        <v>246</v>
      </c>
      <c r="E28" s="205"/>
      <c r="F28" s="205"/>
      <c r="G28" s="205"/>
      <c r="H28" s="205"/>
      <c r="I28" s="205"/>
      <c r="J28" s="205"/>
      <c r="K28" s="205"/>
      <c r="L28" s="205"/>
      <c r="M28" s="205"/>
      <c r="N28" s="205"/>
      <c r="O28" s="205"/>
      <c r="P28" s="205"/>
      <c r="Q28" s="205"/>
      <c r="R28" s="205" t="s">
        <v>219</v>
      </c>
      <c r="S28" s="205"/>
      <c r="T28" s="205"/>
      <c r="U28" s="205"/>
      <c r="V28" s="220"/>
      <c r="W28" s="220"/>
      <c r="X28" s="220"/>
      <c r="Y28" s="220"/>
      <c r="Z28" s="220"/>
      <c r="AA28" s="220"/>
      <c r="AB28" s="220"/>
      <c r="AC28" s="220"/>
      <c r="AD28" s="220"/>
      <c r="AE28" s="220"/>
      <c r="AF28" s="220"/>
      <c r="AG28" s="220"/>
      <c r="AH28" s="220"/>
      <c r="AI28" s="220"/>
      <c r="AJ28" s="220"/>
      <c r="AK28" s="220"/>
      <c r="AL28" s="220"/>
      <c r="AM28" s="220"/>
      <c r="AN28" s="220"/>
      <c r="AO28" s="220"/>
      <c r="AP28" s="196"/>
      <c r="AS28" s="217"/>
    </row>
    <row r="29" spans="1:45" ht="20.25" customHeight="1" x14ac:dyDescent="0.3">
      <c r="A29" s="217"/>
      <c r="B29" s="192"/>
      <c r="C29" s="207"/>
      <c r="D29" s="205" t="s">
        <v>216</v>
      </c>
      <c r="E29" s="205"/>
      <c r="F29" s="205"/>
      <c r="G29" s="205"/>
      <c r="H29" s="205"/>
      <c r="I29" s="205"/>
      <c r="J29" s="205"/>
      <c r="K29" s="206"/>
      <c r="L29" s="206"/>
      <c r="M29" s="206"/>
      <c r="N29" s="208"/>
      <c r="O29" s="208"/>
      <c r="P29" s="208"/>
      <c r="Q29" s="208"/>
      <c r="R29" s="205" t="s">
        <v>220</v>
      </c>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45" ht="20.25" customHeight="1" x14ac:dyDescent="0.3">
      <c r="A30" s="217"/>
      <c r="B30" s="192"/>
      <c r="C30" s="207"/>
      <c r="D30" s="205" t="s">
        <v>217</v>
      </c>
      <c r="E30" s="205"/>
      <c r="F30" s="205"/>
      <c r="G30" s="205"/>
      <c r="H30" s="205"/>
      <c r="I30" s="205"/>
      <c r="J30" s="205"/>
      <c r="K30" s="206"/>
      <c r="L30" s="206"/>
      <c r="M30" s="206"/>
      <c r="N30" s="208"/>
      <c r="O30" s="208"/>
      <c r="P30" s="208"/>
      <c r="Q30" s="208"/>
      <c r="R30" s="205" t="s">
        <v>221</v>
      </c>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45" ht="20.25" customHeight="1" x14ac:dyDescent="0.3">
      <c r="A31" s="217"/>
      <c r="B31" s="192"/>
      <c r="C31" s="205"/>
      <c r="D31" s="205" t="s">
        <v>218</v>
      </c>
      <c r="E31" s="205"/>
      <c r="F31" s="205"/>
      <c r="G31" s="205"/>
      <c r="H31" s="205"/>
      <c r="I31" s="205"/>
      <c r="J31" s="205"/>
      <c r="K31" s="206"/>
      <c r="L31" s="206"/>
      <c r="M31" s="206"/>
      <c r="N31" s="208"/>
      <c r="O31" s="208"/>
      <c r="P31" s="208"/>
      <c r="Q31" s="208"/>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S31" s="217"/>
    </row>
    <row r="32" spans="1:45" ht="20.25" customHeight="1" x14ac:dyDescent="0.3">
      <c r="A32" s="217"/>
      <c r="B32" s="192"/>
      <c r="C32" s="205"/>
      <c r="D32" s="205" t="s">
        <v>221</v>
      </c>
      <c r="E32" s="205"/>
      <c r="F32" s="205"/>
      <c r="G32" s="205"/>
      <c r="H32" s="205"/>
      <c r="I32" s="205"/>
      <c r="J32" s="205"/>
      <c r="K32" s="206"/>
      <c r="L32" s="206"/>
      <c r="M32" s="206"/>
      <c r="N32" s="208"/>
      <c r="O32" s="208"/>
      <c r="P32" s="259"/>
      <c r="Q32" s="259"/>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05"/>
      <c r="E33" s="205"/>
      <c r="F33" s="205"/>
      <c r="G33" s="205"/>
      <c r="H33" s="205"/>
      <c r="I33" s="205"/>
      <c r="J33" s="205"/>
      <c r="K33" s="206"/>
      <c r="L33" s="206"/>
      <c r="M33" s="206"/>
      <c r="N33" s="208"/>
      <c r="O33" s="208"/>
      <c r="P33" s="208"/>
      <c r="Q33" s="208"/>
      <c r="R33" s="496"/>
      <c r="S33" s="496"/>
      <c r="T33" s="496"/>
      <c r="U33" s="496"/>
      <c r="V33" s="208"/>
      <c r="W33" s="206"/>
      <c r="X33" s="206"/>
      <c r="Y33" s="206"/>
      <c r="Z33" s="208"/>
      <c r="AA33" s="208"/>
      <c r="AB33" s="208"/>
      <c r="AC33" s="208"/>
      <c r="AD33" s="206"/>
      <c r="AE33" s="208"/>
      <c r="AF33" s="208"/>
      <c r="AG33" s="208"/>
      <c r="AH33" s="208"/>
      <c r="AI33" s="208"/>
      <c r="AJ33" s="208"/>
      <c r="AK33" s="208"/>
      <c r="AL33" s="208"/>
      <c r="AM33" s="208"/>
      <c r="AN33" s="208"/>
      <c r="AO33" s="208"/>
      <c r="AP33" s="196"/>
    </row>
    <row r="34" spans="2:42" s="217" customFormat="1" ht="20.25" customHeight="1" x14ac:dyDescent="0.3">
      <c r="B34" s="192"/>
      <c r="C34" s="205"/>
      <c r="D34" s="228"/>
      <c r="E34" s="223"/>
      <c r="F34" s="205"/>
      <c r="G34" s="205"/>
      <c r="H34" s="205"/>
      <c r="I34" s="205"/>
      <c r="J34" s="205"/>
      <c r="K34" s="206"/>
      <c r="L34" s="206"/>
      <c r="M34" s="206"/>
      <c r="N34" s="261"/>
      <c r="O34" s="261"/>
      <c r="P34" s="261"/>
      <c r="Q34" s="261"/>
      <c r="R34" s="497"/>
      <c r="S34" s="497"/>
      <c r="T34" s="497"/>
      <c r="U34" s="497"/>
      <c r="V34" s="208"/>
      <c r="W34" s="206"/>
      <c r="X34" s="206"/>
      <c r="Y34" s="206"/>
      <c r="Z34" s="211"/>
      <c r="AA34" s="211"/>
      <c r="AB34" s="211"/>
      <c r="AC34" s="211"/>
      <c r="AD34" s="206"/>
      <c r="AE34" s="211"/>
      <c r="AF34" s="211"/>
      <c r="AG34" s="211"/>
      <c r="AH34" s="211"/>
      <c r="AI34" s="211"/>
      <c r="AJ34" s="211"/>
      <c r="AK34" s="211"/>
      <c r="AL34" s="211"/>
      <c r="AM34" s="211"/>
      <c r="AN34" s="211"/>
      <c r="AO34" s="211"/>
      <c r="AP34" s="196"/>
    </row>
    <row r="35" spans="2:42" s="217" customFormat="1" ht="20.25" customHeight="1" x14ac:dyDescent="0.3">
      <c r="B35" s="192"/>
      <c r="C35" s="205"/>
      <c r="D35" s="228"/>
      <c r="E35" s="205"/>
      <c r="F35" s="205"/>
      <c r="G35" s="205"/>
      <c r="H35" s="205"/>
      <c r="I35" s="205"/>
      <c r="J35" s="205"/>
      <c r="K35" s="206"/>
      <c r="L35" s="206"/>
      <c r="M35" s="206"/>
      <c r="N35" s="262"/>
      <c r="O35" s="262"/>
      <c r="P35" s="262"/>
      <c r="Q35" s="262"/>
      <c r="R35" s="496"/>
      <c r="S35" s="496"/>
      <c r="T35" s="496"/>
      <c r="U35" s="496"/>
      <c r="V35" s="212"/>
      <c r="W35" s="206"/>
      <c r="X35" s="206"/>
      <c r="Y35" s="206"/>
      <c r="Z35" s="213"/>
      <c r="AA35" s="213"/>
      <c r="AB35" s="213"/>
      <c r="AC35" s="213"/>
      <c r="AD35" s="206"/>
      <c r="AE35" s="214"/>
      <c r="AF35" s="214"/>
      <c r="AG35" s="214"/>
      <c r="AH35" s="214"/>
      <c r="AI35" s="214"/>
      <c r="AJ35" s="214"/>
      <c r="AK35" s="214"/>
      <c r="AL35" s="214"/>
      <c r="AM35" s="214"/>
      <c r="AN35" s="214"/>
      <c r="AO35" s="214"/>
      <c r="AP35" s="196"/>
    </row>
    <row r="36" spans="2:42" s="217" customFormat="1" ht="20.25" customHeight="1" x14ac:dyDescent="0.3">
      <c r="B36" s="192"/>
      <c r="C36" s="205"/>
      <c r="D36" s="205"/>
      <c r="E36" s="205"/>
      <c r="F36" s="205"/>
      <c r="G36" s="205"/>
      <c r="H36" s="205"/>
      <c r="I36" s="205"/>
      <c r="J36" s="205"/>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196"/>
    </row>
    <row r="37" spans="2:42" s="217" customFormat="1" ht="20.25" customHeight="1" x14ac:dyDescent="0.3">
      <c r="B37" s="192"/>
      <c r="C37" s="205"/>
      <c r="D37" s="205"/>
      <c r="E37" s="205"/>
      <c r="F37" s="205"/>
      <c r="G37" s="205"/>
      <c r="H37" s="205"/>
      <c r="I37" s="205"/>
      <c r="J37" s="205"/>
      <c r="K37" s="205"/>
      <c r="L37" s="205"/>
      <c r="M37" s="205"/>
      <c r="N37" s="205"/>
      <c r="O37" s="205"/>
      <c r="P37" s="205"/>
      <c r="Q37" s="205"/>
      <c r="R37" s="205"/>
      <c r="S37" s="205"/>
      <c r="T37" s="205"/>
      <c r="U37" s="205"/>
      <c r="V37" s="220"/>
      <c r="W37" s="220"/>
      <c r="X37" s="220"/>
      <c r="Y37" s="220"/>
      <c r="Z37" s="220"/>
      <c r="AA37" s="220"/>
      <c r="AB37" s="220"/>
      <c r="AC37" s="220"/>
      <c r="AD37" s="220"/>
      <c r="AE37" s="220"/>
      <c r="AF37" s="220"/>
      <c r="AG37" s="220"/>
      <c r="AH37" s="220"/>
      <c r="AI37" s="220"/>
      <c r="AJ37" s="220"/>
      <c r="AK37" s="220"/>
      <c r="AL37" s="220"/>
      <c r="AM37" s="220"/>
      <c r="AN37" s="220"/>
      <c r="AO37" s="220"/>
      <c r="AP37" s="196"/>
    </row>
    <row r="38" spans="2:42" s="217" customFormat="1" ht="20.25" customHeight="1" x14ac:dyDescent="0.3">
      <c r="B38" s="192"/>
      <c r="C38" s="207"/>
      <c r="D38" s="205"/>
      <c r="E38" s="205"/>
      <c r="F38" s="205"/>
      <c r="G38" s="205"/>
      <c r="H38" s="205"/>
      <c r="I38" s="205"/>
      <c r="J38" s="205"/>
      <c r="K38" s="206"/>
      <c r="L38" s="206"/>
      <c r="M38" s="206"/>
      <c r="N38" s="208"/>
      <c r="O38" s="208"/>
      <c r="P38" s="208"/>
      <c r="Q38" s="208"/>
      <c r="R38" s="206"/>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22"/>
      <c r="E39" s="223"/>
      <c r="F39" s="205"/>
      <c r="G39" s="205"/>
      <c r="H39" s="205"/>
      <c r="I39" s="205"/>
      <c r="J39" s="205"/>
      <c r="K39" s="206"/>
      <c r="L39" s="206"/>
      <c r="M39" s="206"/>
      <c r="N39" s="208"/>
      <c r="O39" s="208"/>
      <c r="P39" s="208"/>
      <c r="Q39" s="208"/>
      <c r="R39" s="206"/>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2" s="217" customFormat="1" ht="20.25" customHeight="1" x14ac:dyDescent="0.3">
      <c r="B40" s="192"/>
      <c r="C40" s="205"/>
      <c r="D40" s="205"/>
      <c r="E40" s="205"/>
      <c r="F40" s="205"/>
      <c r="G40" s="205"/>
      <c r="H40" s="205"/>
      <c r="I40" s="205"/>
      <c r="J40" s="205"/>
      <c r="K40" s="205"/>
      <c r="L40" s="205"/>
      <c r="M40" s="205"/>
      <c r="N40" s="205"/>
      <c r="O40" s="205"/>
      <c r="P40" s="205"/>
      <c r="Q40" s="205"/>
      <c r="R40" s="205"/>
      <c r="S40" s="205"/>
      <c r="T40" s="205"/>
      <c r="U40" s="205"/>
      <c r="V40" s="220"/>
      <c r="W40" s="220"/>
      <c r="X40" s="220"/>
      <c r="Y40" s="220"/>
      <c r="Z40" s="220"/>
      <c r="AA40" s="220"/>
      <c r="AB40" s="220"/>
      <c r="AC40" s="220"/>
      <c r="AD40" s="220"/>
      <c r="AE40" s="220"/>
      <c r="AF40" s="220"/>
      <c r="AG40" s="220"/>
      <c r="AH40" s="220"/>
      <c r="AI40" s="220"/>
      <c r="AJ40" s="220"/>
      <c r="AK40" s="220"/>
      <c r="AL40" s="220"/>
      <c r="AM40" s="220"/>
      <c r="AN40" s="220"/>
      <c r="AO40" s="220"/>
      <c r="AP40" s="196"/>
    </row>
    <row r="41" spans="2:42" s="217" customFormat="1" ht="20.25" customHeight="1" x14ac:dyDescent="0.3">
      <c r="B41" s="192"/>
      <c r="C41" s="207"/>
      <c r="D41" s="205"/>
      <c r="E41" s="223"/>
      <c r="F41" s="205"/>
      <c r="G41" s="205"/>
      <c r="H41" s="205"/>
      <c r="I41" s="205"/>
      <c r="J41" s="205"/>
      <c r="K41" s="206"/>
      <c r="L41" s="206"/>
      <c r="M41" s="206"/>
      <c r="N41" s="261"/>
      <c r="O41" s="261"/>
      <c r="P41" s="261"/>
      <c r="Q41" s="261"/>
      <c r="R41" s="273"/>
      <c r="S41" s="273"/>
      <c r="T41" s="273"/>
      <c r="U41" s="273"/>
      <c r="V41" s="208"/>
      <c r="W41" s="206"/>
      <c r="X41" s="206"/>
      <c r="Y41" s="206"/>
      <c r="Z41" s="211"/>
      <c r="AA41" s="211"/>
      <c r="AB41" s="211"/>
      <c r="AC41" s="211"/>
      <c r="AD41" s="206"/>
      <c r="AE41" s="211"/>
      <c r="AF41" s="211"/>
      <c r="AG41" s="211"/>
      <c r="AH41" s="211"/>
      <c r="AI41" s="211"/>
      <c r="AJ41" s="211"/>
      <c r="AK41" s="211"/>
      <c r="AL41" s="211"/>
      <c r="AM41" s="211"/>
      <c r="AN41" s="211"/>
      <c r="AO41" s="211"/>
      <c r="AP41" s="196"/>
    </row>
    <row r="42" spans="2:42" s="217" customFormat="1" ht="20.25" customHeight="1" x14ac:dyDescent="0.3">
      <c r="B42" s="192"/>
      <c r="C42" s="209"/>
      <c r="D42" s="205"/>
      <c r="E42" s="205"/>
      <c r="F42" s="205"/>
      <c r="G42" s="205"/>
      <c r="H42" s="205"/>
      <c r="I42" s="205"/>
      <c r="J42" s="205"/>
      <c r="K42" s="206"/>
      <c r="L42" s="206"/>
      <c r="M42" s="206"/>
      <c r="N42" s="262"/>
      <c r="O42" s="262"/>
      <c r="P42" s="262"/>
      <c r="Q42" s="262"/>
      <c r="R42" s="274"/>
      <c r="S42" s="274"/>
      <c r="T42" s="274"/>
      <c r="U42" s="274"/>
      <c r="V42" s="212"/>
      <c r="W42" s="206"/>
      <c r="X42" s="206"/>
      <c r="Y42" s="206"/>
      <c r="Z42" s="213"/>
      <c r="AA42" s="213"/>
      <c r="AB42" s="213"/>
      <c r="AC42" s="213"/>
      <c r="AD42" s="206"/>
      <c r="AE42" s="214"/>
      <c r="AF42" s="214"/>
      <c r="AG42" s="214"/>
      <c r="AH42" s="214"/>
      <c r="AI42" s="214"/>
      <c r="AJ42" s="214"/>
      <c r="AK42" s="214"/>
      <c r="AL42" s="214"/>
      <c r="AM42" s="214"/>
      <c r="AN42" s="214"/>
      <c r="AO42" s="214"/>
      <c r="AP42" s="196"/>
    </row>
    <row r="43" spans="2:42" s="217" customFormat="1" ht="20.25" customHeight="1" x14ac:dyDescent="0.3">
      <c r="B43" s="192"/>
      <c r="C43" s="205"/>
      <c r="D43" s="205"/>
      <c r="E43" s="205"/>
      <c r="F43" s="205"/>
      <c r="G43" s="205"/>
      <c r="H43" s="205"/>
      <c r="I43" s="205"/>
      <c r="J43" s="205"/>
      <c r="K43" s="206"/>
      <c r="L43" s="206"/>
      <c r="M43" s="206"/>
      <c r="N43" s="206"/>
      <c r="O43" s="206"/>
      <c r="P43" s="206"/>
      <c r="Q43" s="206"/>
      <c r="R43" s="496"/>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05"/>
      <c r="F45" s="205"/>
      <c r="G45" s="205"/>
      <c r="H45" s="205"/>
      <c r="I45" s="205"/>
      <c r="J45" s="205"/>
      <c r="K45" s="205"/>
      <c r="L45" s="205"/>
      <c r="M45" s="205"/>
      <c r="N45" s="205"/>
      <c r="O45" s="205"/>
      <c r="P45" s="205"/>
      <c r="Q45" s="205"/>
      <c r="R45" s="496"/>
      <c r="S45" s="496"/>
      <c r="T45" s="496"/>
      <c r="U45" s="496"/>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23"/>
      <c r="F46" s="205"/>
      <c r="G46" s="205"/>
      <c r="H46" s="205"/>
      <c r="I46" s="205"/>
      <c r="J46" s="205"/>
      <c r="K46" s="205"/>
      <c r="L46" s="205"/>
      <c r="M46" s="205"/>
      <c r="N46" s="205"/>
      <c r="O46" s="205"/>
      <c r="P46" s="205"/>
      <c r="Q46" s="205"/>
      <c r="R46" s="497"/>
      <c r="S46" s="497"/>
      <c r="T46" s="497"/>
      <c r="U46" s="497"/>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496"/>
      <c r="S47" s="496"/>
      <c r="T47" s="496"/>
      <c r="U47" s="496"/>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7">
    <mergeCell ref="AH5:AO5"/>
    <mergeCell ref="H23:L23"/>
    <mergeCell ref="AH6:AO6"/>
    <mergeCell ref="C8:AO16"/>
    <mergeCell ref="H20:L20"/>
    <mergeCell ref="H21:L21"/>
    <mergeCell ref="H22:L22"/>
    <mergeCell ref="R44:U44"/>
    <mergeCell ref="R45:U45"/>
    <mergeCell ref="R46:U46"/>
    <mergeCell ref="R47:U47"/>
    <mergeCell ref="R31:U31"/>
    <mergeCell ref="R32:U32"/>
    <mergeCell ref="R33:U33"/>
    <mergeCell ref="R34:U34"/>
    <mergeCell ref="R35:U35"/>
    <mergeCell ref="R43:U4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BW42"/>
  <sheetViews>
    <sheetView showGridLines="0" showRowColHeaders="0" workbookViewId="0">
      <selection activeCell="T10" sqref="T10:AH10"/>
    </sheetView>
  </sheetViews>
  <sheetFormatPr baseColWidth="10" defaultColWidth="11" defaultRowHeight="13.2" x14ac:dyDescent="0.25"/>
  <cols>
    <col min="1" max="1" width="3.5" style="15" customWidth="1"/>
    <col min="2" max="2" width="2.296875" style="15" customWidth="1"/>
    <col min="3" max="35" width="2.59765625" style="15" customWidth="1"/>
    <col min="36" max="38" width="2.296875" style="15" customWidth="1"/>
    <col min="39" max="72" width="2.59765625" style="15" customWidth="1"/>
    <col min="73" max="73" width="2.296875" style="15" customWidth="1"/>
    <col min="74" max="74" width="1.59765625" style="15" customWidth="1"/>
    <col min="75" max="16384" width="11" style="15"/>
  </cols>
  <sheetData>
    <row r="1" spans="2:73" ht="12.75" customHeight="1" x14ac:dyDescent="0.25"/>
    <row r="2" spans="2:73" ht="12.75" customHeight="1" x14ac:dyDescent="0.4">
      <c r="R2" s="18"/>
      <c r="BC2" s="18"/>
    </row>
    <row r="3" spans="2:73" ht="22.05" customHeight="1" x14ac:dyDescent="0.35">
      <c r="R3" s="19"/>
      <c r="BC3" s="19"/>
    </row>
    <row r="4" spans="2:73" ht="22.05" customHeight="1" x14ac:dyDescent="0.4">
      <c r="B4" s="18" t="s">
        <v>30</v>
      </c>
      <c r="AL4" s="18"/>
    </row>
    <row r="5" spans="2:73" ht="10.5" customHeight="1" x14ac:dyDescent="0.4">
      <c r="B5" s="18"/>
      <c r="AL5" s="18"/>
    </row>
    <row r="6" spans="2:73" ht="15" customHeight="1" x14ac:dyDescent="0.25">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2"/>
      <c r="AL6" s="60"/>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2"/>
    </row>
    <row r="7" spans="2:73" ht="20.25" customHeight="1" x14ac:dyDescent="0.3">
      <c r="B7" s="63"/>
      <c r="C7" s="24"/>
      <c r="D7" s="25" t="s">
        <v>248</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64"/>
      <c r="AL7" s="63"/>
      <c r="AM7" s="24"/>
      <c r="AN7" s="25" t="s">
        <v>249</v>
      </c>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64"/>
    </row>
    <row r="8" spans="2:73" ht="7.5" customHeight="1" x14ac:dyDescent="0.25">
      <c r="B8" s="6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64"/>
      <c r="AL8" s="63"/>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64"/>
    </row>
    <row r="9" spans="2:73" ht="20.25" customHeight="1" x14ac:dyDescent="0.25">
      <c r="B9" s="63"/>
      <c r="C9" s="23"/>
      <c r="D9" s="437" t="s">
        <v>23</v>
      </c>
      <c r="E9" s="438"/>
      <c r="F9" s="438"/>
      <c r="G9" s="438"/>
      <c r="H9" s="438"/>
      <c r="I9" s="438"/>
      <c r="J9" s="438"/>
      <c r="K9" s="438"/>
      <c r="L9" s="438"/>
      <c r="M9" s="438"/>
      <c r="N9" s="438"/>
      <c r="O9" s="438"/>
      <c r="P9" s="438"/>
      <c r="Q9" s="438"/>
      <c r="R9" s="439"/>
      <c r="S9" s="23"/>
      <c r="T9" s="440">
        <v>0.35555555555555557</v>
      </c>
      <c r="U9" s="441"/>
      <c r="V9" s="441"/>
      <c r="W9" s="441"/>
      <c r="X9" s="441"/>
      <c r="Y9" s="441"/>
      <c r="Z9" s="441"/>
      <c r="AA9" s="441"/>
      <c r="AB9" s="441"/>
      <c r="AC9" s="441"/>
      <c r="AD9" s="441"/>
      <c r="AE9" s="441"/>
      <c r="AF9" s="441"/>
      <c r="AG9" s="441"/>
      <c r="AH9" s="442"/>
      <c r="AI9" s="23"/>
      <c r="AJ9" s="64"/>
      <c r="AL9" s="63"/>
      <c r="AM9" s="24"/>
      <c r="AN9" s="24"/>
      <c r="AO9" s="65" t="s">
        <v>46</v>
      </c>
      <c r="AP9" s="24"/>
      <c r="AQ9" s="386">
        <v>0.3125</v>
      </c>
      <c r="AR9" s="387"/>
      <c r="AS9" s="387"/>
      <c r="AT9" s="388"/>
      <c r="AU9" s="414" t="s">
        <v>47</v>
      </c>
      <c r="AV9" s="415"/>
      <c r="AW9" s="415"/>
      <c r="AX9" s="415"/>
      <c r="AY9" s="415"/>
      <c r="AZ9" s="415"/>
      <c r="BA9" s="415"/>
      <c r="BB9" s="415"/>
      <c r="BC9" s="416"/>
      <c r="BD9" s="386">
        <v>0.49027777777777781</v>
      </c>
      <c r="BE9" s="387"/>
      <c r="BF9" s="387"/>
      <c r="BG9" s="388"/>
      <c r="BH9" s="24"/>
      <c r="BI9" s="24"/>
      <c r="BJ9" s="24"/>
      <c r="BK9" s="24"/>
      <c r="BL9" s="24" t="s">
        <v>52</v>
      </c>
      <c r="BM9" s="24"/>
      <c r="BN9" s="24"/>
      <c r="BO9" s="24"/>
      <c r="BP9" s="411">
        <f>BD9-AQ9</f>
        <v>0.17777777777777781</v>
      </c>
      <c r="BQ9" s="412"/>
      <c r="BR9" s="412"/>
      <c r="BS9" s="413"/>
      <c r="BT9" s="24"/>
      <c r="BU9" s="64"/>
    </row>
    <row r="10" spans="2:73" ht="20.25" customHeight="1" x14ac:dyDescent="0.25">
      <c r="B10" s="63"/>
      <c r="C10" s="23"/>
      <c r="D10" s="437" t="s">
        <v>0</v>
      </c>
      <c r="E10" s="438"/>
      <c r="F10" s="438"/>
      <c r="G10" s="438"/>
      <c r="H10" s="438"/>
      <c r="I10" s="438"/>
      <c r="J10" s="438"/>
      <c r="K10" s="438"/>
      <c r="L10" s="438"/>
      <c r="M10" s="438"/>
      <c r="N10" s="438"/>
      <c r="O10" s="438"/>
      <c r="P10" s="438"/>
      <c r="Q10" s="438"/>
      <c r="R10" s="439"/>
      <c r="S10" s="23"/>
      <c r="T10" s="443">
        <v>1</v>
      </c>
      <c r="U10" s="443">
        <v>1</v>
      </c>
      <c r="V10" s="443">
        <v>1</v>
      </c>
      <c r="W10" s="443">
        <v>1</v>
      </c>
      <c r="X10" s="443">
        <v>1</v>
      </c>
      <c r="Y10" s="443">
        <v>1</v>
      </c>
      <c r="Z10" s="443">
        <v>1</v>
      </c>
      <c r="AA10" s="443">
        <v>1</v>
      </c>
      <c r="AB10" s="443">
        <v>1</v>
      </c>
      <c r="AC10" s="443">
        <v>1</v>
      </c>
      <c r="AD10" s="443">
        <v>1</v>
      </c>
      <c r="AE10" s="443">
        <v>1</v>
      </c>
      <c r="AF10" s="443">
        <v>1</v>
      </c>
      <c r="AG10" s="443">
        <v>1</v>
      </c>
      <c r="AH10" s="443">
        <v>1</v>
      </c>
      <c r="AI10" s="23"/>
      <c r="AJ10" s="64"/>
      <c r="AL10" s="63"/>
      <c r="AM10" s="24"/>
      <c r="AN10" s="24"/>
      <c r="AO10" s="66"/>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67"/>
      <c r="BR10" s="24"/>
      <c r="BS10" s="24"/>
      <c r="BT10" s="24"/>
      <c r="BU10" s="64"/>
    </row>
    <row r="11" spans="2:73" ht="20.25" customHeight="1" x14ac:dyDescent="0.25">
      <c r="B11" s="63"/>
      <c r="C11" s="23"/>
      <c r="D11" s="437" t="s">
        <v>150</v>
      </c>
      <c r="E11" s="438"/>
      <c r="F11" s="438"/>
      <c r="G11" s="438"/>
      <c r="H11" s="438"/>
      <c r="I11" s="438"/>
      <c r="J11" s="438"/>
      <c r="K11" s="438"/>
      <c r="L11" s="438"/>
      <c r="M11" s="438"/>
      <c r="N11" s="438"/>
      <c r="O11" s="438"/>
      <c r="P11" s="438"/>
      <c r="Q11" s="438"/>
      <c r="R11" s="439"/>
      <c r="S11" s="23"/>
      <c r="T11" s="444">
        <f>IF(T10="bitte auswählen","---",TIME(HOUR(T10*T9),MINUTE(T10*T9)+(SECOND(T10*T9)&gt;=59.9999),0))</f>
        <v>0.35555555555555557</v>
      </c>
      <c r="U11" s="444"/>
      <c r="V11" s="444"/>
      <c r="W11" s="444"/>
      <c r="X11" s="444"/>
      <c r="Y11" s="444"/>
      <c r="Z11" s="444"/>
      <c r="AA11" s="444"/>
      <c r="AB11" s="444"/>
      <c r="AC11" s="444"/>
      <c r="AD11" s="444"/>
      <c r="AE11" s="444"/>
      <c r="AF11" s="444"/>
      <c r="AG11" s="444"/>
      <c r="AH11" s="444"/>
      <c r="AI11" s="23"/>
      <c r="AJ11" s="64"/>
      <c r="AL11" s="63"/>
      <c r="AM11" s="24"/>
      <c r="AN11" s="24"/>
      <c r="AO11" s="65" t="s">
        <v>46</v>
      </c>
      <c r="AP11" s="24"/>
      <c r="AQ11" s="386">
        <v>0.55208333333333337</v>
      </c>
      <c r="AR11" s="387"/>
      <c r="AS11" s="387"/>
      <c r="AT11" s="388"/>
      <c r="AU11" s="414" t="s">
        <v>47</v>
      </c>
      <c r="AV11" s="415"/>
      <c r="AW11" s="415"/>
      <c r="AX11" s="415"/>
      <c r="AY11" s="415"/>
      <c r="AZ11" s="415"/>
      <c r="BA11" s="415"/>
      <c r="BB11" s="415"/>
      <c r="BC11" s="416"/>
      <c r="BD11" s="386">
        <v>0.72986111111111107</v>
      </c>
      <c r="BE11" s="387"/>
      <c r="BF11" s="387"/>
      <c r="BG11" s="388"/>
      <c r="BH11" s="24"/>
      <c r="BI11" s="24"/>
      <c r="BJ11" s="24"/>
      <c r="BK11" s="24"/>
      <c r="BL11" s="24" t="s">
        <v>52</v>
      </c>
      <c r="BM11" s="24"/>
      <c r="BN11" s="24"/>
      <c r="BO11" s="24"/>
      <c r="BP11" s="411">
        <f>BD11-AQ11</f>
        <v>0.1777777777777777</v>
      </c>
      <c r="BQ11" s="412"/>
      <c r="BR11" s="412"/>
      <c r="BS11" s="413"/>
      <c r="BT11" s="24"/>
      <c r="BU11" s="64"/>
    </row>
    <row r="12" spans="2:73" ht="20.25" customHeight="1" x14ac:dyDescent="0.25">
      <c r="B12" s="63"/>
      <c r="C12" s="23"/>
      <c r="D12" s="437" t="s">
        <v>3</v>
      </c>
      <c r="E12" s="438"/>
      <c r="F12" s="438"/>
      <c r="G12" s="438"/>
      <c r="H12" s="438"/>
      <c r="I12" s="438"/>
      <c r="J12" s="438"/>
      <c r="K12" s="438"/>
      <c r="L12" s="438"/>
      <c r="M12" s="438"/>
      <c r="N12" s="438"/>
      <c r="O12" s="438"/>
      <c r="P12" s="438"/>
      <c r="Q12" s="438"/>
      <c r="R12" s="439"/>
      <c r="S12" s="23"/>
      <c r="T12" s="445">
        <f>IF(T10="bitte auswählen","---",T11*24)</f>
        <v>8.5333333333333332</v>
      </c>
      <c r="U12" s="445"/>
      <c r="V12" s="445"/>
      <c r="W12" s="445"/>
      <c r="X12" s="445"/>
      <c r="Y12" s="445"/>
      <c r="Z12" s="445"/>
      <c r="AA12" s="445"/>
      <c r="AB12" s="445"/>
      <c r="AC12" s="445"/>
      <c r="AD12" s="445"/>
      <c r="AE12" s="445"/>
      <c r="AF12" s="445"/>
      <c r="AG12" s="445"/>
      <c r="AH12" s="445"/>
      <c r="AI12" s="23"/>
      <c r="AJ12" s="64"/>
      <c r="AL12" s="63"/>
      <c r="AM12" s="24"/>
      <c r="AN12" s="24"/>
      <c r="AO12" s="66"/>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67"/>
      <c r="BR12" s="24"/>
      <c r="BS12" s="24"/>
      <c r="BT12" s="24"/>
      <c r="BU12" s="64"/>
    </row>
    <row r="13" spans="2:73" ht="20.25" customHeight="1" x14ac:dyDescent="0.25">
      <c r="B13" s="63"/>
      <c r="C13" s="23"/>
      <c r="D13" s="437" t="s">
        <v>4</v>
      </c>
      <c r="E13" s="438"/>
      <c r="F13" s="438"/>
      <c r="G13" s="438"/>
      <c r="H13" s="438"/>
      <c r="I13" s="438"/>
      <c r="J13" s="438"/>
      <c r="K13" s="438"/>
      <c r="L13" s="438"/>
      <c r="M13" s="438"/>
      <c r="N13" s="438"/>
      <c r="O13" s="438"/>
      <c r="P13" s="438"/>
      <c r="Q13" s="438"/>
      <c r="R13" s="439"/>
      <c r="S13" s="23"/>
      <c r="T13" s="444">
        <f>IF(T10="bitte auswählen","---",T11*5)</f>
        <v>1.7777777777777779</v>
      </c>
      <c r="U13" s="444"/>
      <c r="V13" s="444"/>
      <c r="W13" s="444"/>
      <c r="X13" s="444"/>
      <c r="Y13" s="444"/>
      <c r="Z13" s="444"/>
      <c r="AA13" s="444"/>
      <c r="AB13" s="444"/>
      <c r="AC13" s="444"/>
      <c r="AD13" s="444"/>
      <c r="AE13" s="444"/>
      <c r="AF13" s="444"/>
      <c r="AG13" s="444"/>
      <c r="AH13" s="444"/>
      <c r="AI13" s="23"/>
      <c r="AJ13" s="64"/>
      <c r="AL13" s="63"/>
      <c r="AM13" s="24"/>
      <c r="AN13" s="24"/>
      <c r="AO13" s="65" t="s">
        <v>46</v>
      </c>
      <c r="AP13" s="24"/>
      <c r="AQ13" s="386"/>
      <c r="AR13" s="387"/>
      <c r="AS13" s="387"/>
      <c r="AT13" s="388"/>
      <c r="AU13" s="414" t="s">
        <v>47</v>
      </c>
      <c r="AV13" s="415"/>
      <c r="AW13" s="415"/>
      <c r="AX13" s="415"/>
      <c r="AY13" s="415"/>
      <c r="AZ13" s="415"/>
      <c r="BA13" s="415"/>
      <c r="BB13" s="415"/>
      <c r="BC13" s="416"/>
      <c r="BD13" s="386"/>
      <c r="BE13" s="387"/>
      <c r="BF13" s="387"/>
      <c r="BG13" s="388"/>
      <c r="BH13" s="24"/>
      <c r="BI13" s="24"/>
      <c r="BJ13" s="24"/>
      <c r="BK13" s="24"/>
      <c r="BL13" s="24" t="s">
        <v>52</v>
      </c>
      <c r="BM13" s="24"/>
      <c r="BN13" s="24"/>
      <c r="BO13" s="24"/>
      <c r="BP13" s="411">
        <f>BD13-AQ13</f>
        <v>0</v>
      </c>
      <c r="BQ13" s="412"/>
      <c r="BR13" s="412"/>
      <c r="BS13" s="413"/>
      <c r="BT13" s="24"/>
      <c r="BU13" s="64"/>
    </row>
    <row r="14" spans="2:73" ht="20.25" customHeight="1" x14ac:dyDescent="0.25">
      <c r="B14" s="63"/>
      <c r="C14" s="23"/>
      <c r="D14" s="437" t="s">
        <v>5</v>
      </c>
      <c r="E14" s="438"/>
      <c r="F14" s="438"/>
      <c r="G14" s="438"/>
      <c r="H14" s="438"/>
      <c r="I14" s="438"/>
      <c r="J14" s="438"/>
      <c r="K14" s="438"/>
      <c r="L14" s="438"/>
      <c r="M14" s="438"/>
      <c r="N14" s="438"/>
      <c r="O14" s="438"/>
      <c r="P14" s="438"/>
      <c r="Q14" s="438"/>
      <c r="R14" s="439"/>
      <c r="S14" s="23"/>
      <c r="T14" s="445">
        <f>IF(T10="bitte auswählen","---",T12*5)</f>
        <v>42.666666666666664</v>
      </c>
      <c r="U14" s="445"/>
      <c r="V14" s="445"/>
      <c r="W14" s="445"/>
      <c r="X14" s="445"/>
      <c r="Y14" s="445"/>
      <c r="Z14" s="445"/>
      <c r="AA14" s="445"/>
      <c r="AB14" s="445"/>
      <c r="AC14" s="445"/>
      <c r="AD14" s="445"/>
      <c r="AE14" s="445"/>
      <c r="AF14" s="445"/>
      <c r="AG14" s="445"/>
      <c r="AH14" s="445"/>
      <c r="AI14" s="23"/>
      <c r="AJ14" s="64"/>
      <c r="AL14" s="63"/>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66"/>
      <c r="BR14" s="24"/>
      <c r="BS14" s="24"/>
      <c r="BT14" s="24"/>
      <c r="BU14" s="64"/>
    </row>
    <row r="15" spans="2:73" ht="20.25" customHeight="1" x14ac:dyDescent="0.25">
      <c r="B15" s="63"/>
      <c r="C15" s="23"/>
      <c r="D15" s="23"/>
      <c r="E15" s="23"/>
      <c r="F15" s="23"/>
      <c r="G15" s="23"/>
      <c r="H15" s="23"/>
      <c r="I15" s="23"/>
      <c r="J15" s="23"/>
      <c r="K15" s="23"/>
      <c r="L15" s="23"/>
      <c r="M15" s="23"/>
      <c r="N15" s="23"/>
      <c r="O15" s="23"/>
      <c r="P15" s="23"/>
      <c r="Q15" s="23"/>
      <c r="R15" s="23"/>
      <c r="S15" s="23"/>
      <c r="T15" s="446"/>
      <c r="U15" s="446"/>
      <c r="V15" s="446"/>
      <c r="W15" s="446"/>
      <c r="X15" s="23"/>
      <c r="Y15" s="23"/>
      <c r="Z15" s="23"/>
      <c r="AA15" s="23"/>
      <c r="AB15" s="23" t="s">
        <v>127</v>
      </c>
      <c r="AC15" s="23"/>
      <c r="AD15" s="23"/>
      <c r="AE15" s="23"/>
      <c r="AF15" s="23"/>
      <c r="AG15" s="23"/>
      <c r="AH15" s="23"/>
      <c r="AI15" s="23"/>
      <c r="AJ15" s="64"/>
      <c r="AL15" s="63"/>
      <c r="AM15" s="24"/>
      <c r="AN15" s="24"/>
      <c r="AO15" s="65" t="s">
        <v>46</v>
      </c>
      <c r="AP15" s="24"/>
      <c r="AQ15" s="386"/>
      <c r="AR15" s="387"/>
      <c r="AS15" s="387"/>
      <c r="AT15" s="388"/>
      <c r="AU15" s="414" t="s">
        <v>47</v>
      </c>
      <c r="AV15" s="415"/>
      <c r="AW15" s="415"/>
      <c r="AX15" s="415"/>
      <c r="AY15" s="415"/>
      <c r="AZ15" s="415"/>
      <c r="BA15" s="415"/>
      <c r="BB15" s="415"/>
      <c r="BC15" s="416"/>
      <c r="BD15" s="386"/>
      <c r="BE15" s="387"/>
      <c r="BF15" s="387"/>
      <c r="BG15" s="388"/>
      <c r="BH15" s="24"/>
      <c r="BI15" s="24"/>
      <c r="BJ15" s="24"/>
      <c r="BK15" s="24"/>
      <c r="BL15" s="24" t="s">
        <v>52</v>
      </c>
      <c r="BM15" s="24"/>
      <c r="BN15" s="24"/>
      <c r="BO15" s="24"/>
      <c r="BP15" s="411">
        <f>BD15-AQ15</f>
        <v>0</v>
      </c>
      <c r="BQ15" s="412"/>
      <c r="BR15" s="412"/>
      <c r="BS15" s="413"/>
      <c r="BT15" s="24"/>
      <c r="BU15" s="64"/>
    </row>
    <row r="16" spans="2:73" ht="7.5" customHeight="1" x14ac:dyDescent="0.25">
      <c r="B16" s="63"/>
      <c r="C16" s="23"/>
      <c r="D16" s="23"/>
      <c r="E16" s="23"/>
      <c r="F16" s="23"/>
      <c r="G16" s="23"/>
      <c r="H16" s="23"/>
      <c r="I16" s="23"/>
      <c r="J16" s="23"/>
      <c r="K16" s="23"/>
      <c r="L16" s="23"/>
      <c r="M16" s="23"/>
      <c r="N16" s="23"/>
      <c r="O16" s="23"/>
      <c r="P16" s="23"/>
      <c r="Q16" s="23"/>
      <c r="R16" s="23"/>
      <c r="S16" s="23"/>
      <c r="T16" s="382"/>
      <c r="U16" s="382"/>
      <c r="V16" s="382"/>
      <c r="W16" s="382"/>
      <c r="X16" s="23"/>
      <c r="Y16" s="23"/>
      <c r="Z16" s="23"/>
      <c r="AA16" s="23"/>
      <c r="AB16" s="23" t="s">
        <v>127</v>
      </c>
      <c r="AC16" s="23"/>
      <c r="AD16" s="23"/>
      <c r="AE16" s="23"/>
      <c r="AF16" s="23"/>
      <c r="AG16" s="23"/>
      <c r="AH16" s="23"/>
      <c r="AI16" s="23"/>
      <c r="AJ16" s="64"/>
      <c r="AL16" s="63"/>
      <c r="AM16" s="24"/>
      <c r="AN16" s="24"/>
      <c r="AO16" s="65"/>
      <c r="AP16" s="24"/>
      <c r="AQ16" s="68"/>
      <c r="AR16" s="68"/>
      <c r="AS16" s="68"/>
      <c r="AT16" s="68"/>
      <c r="AU16" s="24"/>
      <c r="AV16" s="24"/>
      <c r="AW16" s="24"/>
      <c r="AX16" s="24"/>
      <c r="AY16" s="68"/>
      <c r="AZ16" s="68"/>
      <c r="BA16" s="68"/>
      <c r="BB16" s="68"/>
      <c r="BC16" s="24"/>
      <c r="BD16" s="24"/>
      <c r="BE16" s="24"/>
      <c r="BF16" s="24"/>
      <c r="BG16" s="24"/>
      <c r="BH16" s="24"/>
      <c r="BI16" s="24"/>
      <c r="BJ16" s="24"/>
      <c r="BK16" s="24"/>
      <c r="BL16" s="24"/>
      <c r="BM16" s="24"/>
      <c r="BN16" s="24"/>
      <c r="BO16" s="24"/>
      <c r="BP16" s="69"/>
      <c r="BQ16" s="69"/>
      <c r="BR16" s="69"/>
      <c r="BS16" s="69"/>
      <c r="BT16" s="24"/>
      <c r="BU16" s="64"/>
    </row>
    <row r="17" spans="2:75" ht="20.25" customHeight="1" x14ac:dyDescent="0.3">
      <c r="B17" s="63"/>
      <c r="C17" s="24"/>
      <c r="D17" s="25"/>
      <c r="E17" s="24"/>
      <c r="F17" s="24"/>
      <c r="G17" s="24"/>
      <c r="H17" s="24"/>
      <c r="I17" s="24"/>
      <c r="J17" s="24"/>
      <c r="K17" s="24"/>
      <c r="L17" s="24"/>
      <c r="M17" s="24"/>
      <c r="N17" s="24"/>
      <c r="O17" s="24"/>
      <c r="P17" s="24"/>
      <c r="Q17" s="24"/>
      <c r="R17" s="24"/>
      <c r="S17" s="24"/>
      <c r="T17" s="382"/>
      <c r="U17" s="382"/>
      <c r="V17" s="382"/>
      <c r="W17" s="382"/>
      <c r="X17" s="24"/>
      <c r="Y17" s="24"/>
      <c r="Z17" s="24"/>
      <c r="AA17" s="24"/>
      <c r="AB17" s="24"/>
      <c r="AC17" s="24"/>
      <c r="AD17" s="24"/>
      <c r="AE17" s="24"/>
      <c r="AF17" s="24"/>
      <c r="AG17" s="24"/>
      <c r="AH17" s="24"/>
      <c r="AI17" s="24"/>
      <c r="AJ17" s="64"/>
      <c r="AL17" s="63"/>
      <c r="AM17" s="24"/>
      <c r="AN17" s="24"/>
      <c r="AO17" s="65"/>
      <c r="AP17" s="24"/>
      <c r="AQ17" s="68"/>
      <c r="AR17" s="68"/>
      <c r="AS17" s="68"/>
      <c r="AT17" s="68"/>
      <c r="AU17" s="24"/>
      <c r="AV17" s="24"/>
      <c r="AW17" s="24"/>
      <c r="AX17" s="24"/>
      <c r="AY17" s="68"/>
      <c r="AZ17" s="68"/>
      <c r="BA17" s="68"/>
      <c r="BB17" s="68"/>
      <c r="BC17" s="24"/>
      <c r="BD17" s="24"/>
      <c r="BE17" s="24"/>
      <c r="BF17" s="24"/>
      <c r="BG17" s="24"/>
      <c r="BH17" s="24"/>
      <c r="BI17" s="24"/>
      <c r="BJ17" s="24"/>
      <c r="BK17" s="24"/>
      <c r="BL17" s="70" t="s">
        <v>52</v>
      </c>
      <c r="BM17" s="24"/>
      <c r="BN17" s="24"/>
      <c r="BO17" s="24"/>
      <c r="BP17" s="423">
        <f>BP15+BP13+BP11+BP9</f>
        <v>0.35555555555555551</v>
      </c>
      <c r="BQ17" s="424"/>
      <c r="BR17" s="424"/>
      <c r="BS17" s="425"/>
      <c r="BT17" s="24"/>
      <c r="BU17" s="64"/>
    </row>
    <row r="18" spans="2:75" ht="7.5" customHeight="1" x14ac:dyDescent="0.25">
      <c r="B18" s="6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t="s">
        <v>127</v>
      </c>
      <c r="AC18" s="23"/>
      <c r="AD18" s="23"/>
      <c r="AE18" s="23"/>
      <c r="AF18" s="23"/>
      <c r="AG18" s="23"/>
      <c r="AH18" s="23"/>
      <c r="AI18" s="23"/>
      <c r="AJ18" s="64"/>
      <c r="AL18" s="63"/>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64"/>
    </row>
    <row r="19" spans="2:75" ht="15" customHeight="1" x14ac:dyDescent="0.25">
      <c r="B19" s="71"/>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3"/>
      <c r="AL19" s="71"/>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3"/>
    </row>
    <row r="20" spans="2:75" ht="9.75" customHeight="1" x14ac:dyDescent="0.25">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row>
    <row r="21" spans="2:75" ht="15" customHeight="1" x14ac:dyDescent="0.25">
      <c r="B21" s="60"/>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2"/>
      <c r="AL21" s="60"/>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2"/>
    </row>
    <row r="22" spans="2:75" ht="23.25" customHeight="1" x14ac:dyDescent="0.3">
      <c r="B22" s="63"/>
      <c r="C22" s="100"/>
      <c r="D22" s="76" t="s">
        <v>43</v>
      </c>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64"/>
      <c r="AL22" s="63"/>
      <c r="AM22" s="24"/>
      <c r="AN22" s="76" t="s">
        <v>29</v>
      </c>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64"/>
    </row>
    <row r="23" spans="2:75" ht="23.25" customHeight="1" x14ac:dyDescent="0.25">
      <c r="B23" s="63"/>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434">
        <f>DATE(YEAR(AE24),1,1)</f>
        <v>46023</v>
      </c>
      <c r="AF23" s="435"/>
      <c r="AG23" s="435"/>
      <c r="AH23" s="435"/>
      <c r="AI23" s="100"/>
      <c r="AJ23" s="64"/>
      <c r="AL23" s="63"/>
      <c r="AM23" s="24"/>
      <c r="AN23" s="24"/>
      <c r="AO23" s="24"/>
      <c r="AP23" s="24"/>
      <c r="AQ23" s="24"/>
      <c r="AR23" s="24"/>
      <c r="AS23" s="24"/>
      <c r="AT23" s="24"/>
      <c r="AU23" s="24"/>
      <c r="AV23" s="24"/>
      <c r="AW23" s="24"/>
      <c r="AX23" s="24"/>
      <c r="AY23" s="407" t="s">
        <v>25</v>
      </c>
      <c r="AZ23" s="407"/>
      <c r="BA23" s="407"/>
      <c r="BB23" s="407"/>
      <c r="BC23" s="24"/>
      <c r="BD23" s="407" t="s">
        <v>27</v>
      </c>
      <c r="BE23" s="407"/>
      <c r="BF23" s="407"/>
      <c r="BG23" s="407"/>
      <c r="BH23" s="24"/>
      <c r="BI23" s="24"/>
      <c r="BJ23" s="24"/>
      <c r="BK23" s="407" t="s">
        <v>55</v>
      </c>
      <c r="BL23" s="407"/>
      <c r="BM23" s="407"/>
      <c r="BN23" s="407"/>
      <c r="BO23" s="24"/>
      <c r="BP23" s="407" t="s">
        <v>54</v>
      </c>
      <c r="BQ23" s="407"/>
      <c r="BR23" s="407"/>
      <c r="BS23" s="407"/>
      <c r="BT23" s="77"/>
      <c r="BU23" s="64"/>
    </row>
    <row r="24" spans="2:75" ht="23.25" customHeight="1" x14ac:dyDescent="0.25">
      <c r="B24" s="63"/>
      <c r="C24" s="100"/>
      <c r="D24" s="100"/>
      <c r="E24" s="105" t="s">
        <v>44</v>
      </c>
      <c r="F24" s="105"/>
      <c r="G24" s="105"/>
      <c r="H24" s="105"/>
      <c r="I24" s="105"/>
      <c r="J24" s="105"/>
      <c r="K24" s="105"/>
      <c r="L24" s="105"/>
      <c r="M24" s="105"/>
      <c r="N24" s="420">
        <v>34246</v>
      </c>
      <c r="O24" s="421"/>
      <c r="P24" s="421"/>
      <c r="Q24" s="422"/>
      <c r="R24" s="100"/>
      <c r="S24" s="100"/>
      <c r="T24" s="101"/>
      <c r="U24" s="100"/>
      <c r="V24" s="65" t="s">
        <v>50</v>
      </c>
      <c r="W24" s="105"/>
      <c r="X24" s="105"/>
      <c r="Y24" s="105"/>
      <c r="Z24" s="105"/>
      <c r="AA24" s="105"/>
      <c r="AB24" s="105"/>
      <c r="AC24" s="105"/>
      <c r="AD24" s="105"/>
      <c r="AE24" s="420">
        <v>46023</v>
      </c>
      <c r="AF24" s="421"/>
      <c r="AG24" s="421"/>
      <c r="AH24" s="422"/>
      <c r="AI24" s="100"/>
      <c r="AJ24" s="64"/>
      <c r="AL24" s="63"/>
      <c r="AM24" s="24"/>
      <c r="AN24" s="67" t="s">
        <v>26</v>
      </c>
      <c r="AO24" s="24"/>
      <c r="AP24" s="24"/>
      <c r="AQ24" s="24"/>
      <c r="AR24" s="24"/>
      <c r="AS24" s="24"/>
      <c r="AT24" s="24"/>
      <c r="AU24" s="24"/>
      <c r="AV24" s="24"/>
      <c r="AW24" s="24"/>
      <c r="AX24" s="24"/>
      <c r="AY24" s="408">
        <v>0.2</v>
      </c>
      <c r="AZ24" s="409"/>
      <c r="BA24" s="409"/>
      <c r="BB24" s="410"/>
      <c r="BC24" s="78" t="s">
        <v>53</v>
      </c>
      <c r="BD24" s="411">
        <f>+AY24/24</f>
        <v>8.3333333333333332E-3</v>
      </c>
      <c r="BE24" s="412"/>
      <c r="BF24" s="412"/>
      <c r="BG24" s="413"/>
      <c r="BH24" s="24"/>
      <c r="BI24" s="24"/>
      <c r="BJ24" s="24"/>
      <c r="BK24" s="386">
        <v>4.1666666666666664E-2</v>
      </c>
      <c r="BL24" s="387"/>
      <c r="BM24" s="387"/>
      <c r="BN24" s="388"/>
      <c r="BO24" s="24"/>
      <c r="BP24" s="386">
        <v>0.35555555555555557</v>
      </c>
      <c r="BQ24" s="387"/>
      <c r="BR24" s="387"/>
      <c r="BS24" s="388"/>
      <c r="BT24" s="82">
        <f>BP24*24</f>
        <v>8.5333333333333332</v>
      </c>
      <c r="BU24" s="64"/>
      <c r="BW24" s="20" t="s">
        <v>56</v>
      </c>
    </row>
    <row r="25" spans="2:75" ht="23.25" customHeight="1" x14ac:dyDescent="0.25">
      <c r="B25" s="106"/>
      <c r="C25" s="105"/>
      <c r="D25" s="105"/>
      <c r="E25" s="436" t="s">
        <v>296</v>
      </c>
      <c r="F25" s="436"/>
      <c r="G25" s="436"/>
      <c r="H25" s="436"/>
      <c r="I25" s="436"/>
      <c r="J25" s="436"/>
      <c r="K25" s="436"/>
      <c r="L25" s="436"/>
      <c r="M25" s="436"/>
      <c r="N25" s="105"/>
      <c r="O25" s="105"/>
      <c r="P25" s="105"/>
      <c r="Q25" s="105"/>
      <c r="R25" s="105"/>
      <c r="S25" s="105"/>
      <c r="T25" s="107"/>
      <c r="U25" s="105"/>
      <c r="V25" s="105"/>
      <c r="W25" s="105"/>
      <c r="X25" s="105"/>
      <c r="Y25" s="105"/>
      <c r="Z25" s="105"/>
      <c r="AA25" s="105"/>
      <c r="AB25" s="105"/>
      <c r="AC25" s="105"/>
      <c r="AD25" s="105"/>
      <c r="AE25" s="434">
        <f>DATE(YEAR(AE26),12,31)</f>
        <v>46387</v>
      </c>
      <c r="AF25" s="435"/>
      <c r="AG25" s="435"/>
      <c r="AH25" s="435"/>
      <c r="AI25" s="105"/>
      <c r="AJ25" s="108"/>
      <c r="AL25" s="63"/>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386">
        <v>4.1666666666666664E-2</v>
      </c>
      <c r="BL25" s="387"/>
      <c r="BM25" s="387"/>
      <c r="BN25" s="388"/>
      <c r="BO25" s="24"/>
      <c r="BP25" s="386">
        <v>4.1666666666666664E-2</v>
      </c>
      <c r="BQ25" s="387"/>
      <c r="BR25" s="387"/>
      <c r="BS25" s="388"/>
      <c r="BT25" s="82">
        <f>BP25*24</f>
        <v>1</v>
      </c>
      <c r="BU25" s="64"/>
      <c r="BW25" s="20" t="s">
        <v>57</v>
      </c>
    </row>
    <row r="26" spans="2:75" ht="20.25" customHeight="1" x14ac:dyDescent="0.25">
      <c r="B26" s="106"/>
      <c r="C26" s="105"/>
      <c r="D26" s="105"/>
      <c r="E26" s="436"/>
      <c r="F26" s="436"/>
      <c r="G26" s="436"/>
      <c r="H26" s="436"/>
      <c r="I26" s="436"/>
      <c r="J26" s="436"/>
      <c r="K26" s="436"/>
      <c r="L26" s="436"/>
      <c r="M26" s="436"/>
      <c r="N26" s="417">
        <f>(YEAR(AE24))-(YEAR(N24))</f>
        <v>33</v>
      </c>
      <c r="O26" s="418"/>
      <c r="P26" s="418"/>
      <c r="Q26" s="419"/>
      <c r="R26" s="105"/>
      <c r="S26" s="105"/>
      <c r="T26" s="107"/>
      <c r="U26" s="105"/>
      <c r="V26" s="105" t="s">
        <v>51</v>
      </c>
      <c r="W26" s="105"/>
      <c r="X26" s="105"/>
      <c r="Y26" s="105"/>
      <c r="Z26" s="105"/>
      <c r="AA26" s="105"/>
      <c r="AB26" s="105"/>
      <c r="AC26" s="105"/>
      <c r="AD26" s="105"/>
      <c r="AE26" s="420">
        <v>46387</v>
      </c>
      <c r="AF26" s="421"/>
      <c r="AG26" s="421"/>
      <c r="AH26" s="422"/>
      <c r="AI26" s="105"/>
      <c r="AJ26" s="108"/>
      <c r="AL26" s="63"/>
      <c r="AM26" s="24"/>
      <c r="AN26" s="24"/>
      <c r="AO26" s="24"/>
      <c r="AP26" s="24"/>
      <c r="AQ26" s="24"/>
      <c r="AR26" s="24"/>
      <c r="AS26" s="24"/>
      <c r="AT26" s="24"/>
      <c r="AU26" s="24"/>
      <c r="AV26" s="24"/>
      <c r="AW26" s="24"/>
      <c r="AX26" s="24"/>
      <c r="AY26" s="407" t="s">
        <v>27</v>
      </c>
      <c r="AZ26" s="407"/>
      <c r="BA26" s="407"/>
      <c r="BB26" s="407"/>
      <c r="BC26" s="24"/>
      <c r="BD26" s="407" t="s">
        <v>25</v>
      </c>
      <c r="BE26" s="407"/>
      <c r="BF26" s="407"/>
      <c r="BG26" s="407"/>
      <c r="BH26" s="24"/>
      <c r="BI26" s="24"/>
      <c r="BJ26" s="24"/>
      <c r="BK26" s="386">
        <v>4.1666666666666664E-2</v>
      </c>
      <c r="BL26" s="387"/>
      <c r="BM26" s="387"/>
      <c r="BN26" s="388"/>
      <c r="BO26" s="24"/>
      <c r="BP26" s="386">
        <v>6.25E-2</v>
      </c>
      <c r="BQ26" s="387"/>
      <c r="BR26" s="387"/>
      <c r="BS26" s="388"/>
      <c r="BT26" s="82">
        <f>BP26*24</f>
        <v>1.5</v>
      </c>
      <c r="BU26" s="64"/>
      <c r="BW26" s="20" t="s">
        <v>57</v>
      </c>
    </row>
    <row r="27" spans="2:75" ht="20.25" customHeight="1" x14ac:dyDescent="0.25">
      <c r="B27" s="106"/>
      <c r="C27" s="105"/>
      <c r="D27" s="105"/>
      <c r="E27" s="436"/>
      <c r="F27" s="436"/>
      <c r="G27" s="436"/>
      <c r="H27" s="436"/>
      <c r="I27" s="436"/>
      <c r="J27" s="436"/>
      <c r="K27" s="436"/>
      <c r="L27" s="436"/>
      <c r="M27" s="436"/>
      <c r="N27" s="105"/>
      <c r="O27" s="105"/>
      <c r="P27" s="105"/>
      <c r="Q27" s="105"/>
      <c r="R27" s="105"/>
      <c r="S27" s="105"/>
      <c r="T27" s="107"/>
      <c r="U27" s="105"/>
      <c r="V27" s="105"/>
      <c r="W27" s="105"/>
      <c r="X27" s="105"/>
      <c r="Y27" s="105"/>
      <c r="Z27" s="105"/>
      <c r="AA27" s="105"/>
      <c r="AB27" s="105"/>
      <c r="AC27" s="105"/>
      <c r="AD27" s="105"/>
      <c r="AE27" s="105"/>
      <c r="AF27" s="105"/>
      <c r="AG27" s="105"/>
      <c r="AH27" s="105"/>
      <c r="AI27" s="105"/>
      <c r="AJ27" s="108"/>
      <c r="AL27" s="63"/>
      <c r="AM27" s="24"/>
      <c r="AN27" s="79" t="s">
        <v>28</v>
      </c>
      <c r="AO27" s="24"/>
      <c r="AP27" s="24"/>
      <c r="AQ27" s="24"/>
      <c r="AR27" s="24"/>
      <c r="AS27" s="24"/>
      <c r="AT27" s="24"/>
      <c r="AU27" s="24"/>
      <c r="AV27" s="24"/>
      <c r="AW27" s="24"/>
      <c r="AX27" s="24"/>
      <c r="AY27" s="386">
        <v>8.3333333333333332E-3</v>
      </c>
      <c r="AZ27" s="387"/>
      <c r="BA27" s="387"/>
      <c r="BB27" s="388"/>
      <c r="BC27" s="78" t="s">
        <v>53</v>
      </c>
      <c r="BD27" s="389">
        <f>+AY27*24</f>
        <v>0.2</v>
      </c>
      <c r="BE27" s="390"/>
      <c r="BF27" s="390"/>
      <c r="BG27" s="391"/>
      <c r="BH27" s="24"/>
      <c r="BI27" s="24"/>
      <c r="BJ27" s="24"/>
      <c r="BK27" s="392">
        <f>BK24+BK25+BK26</f>
        <v>0.125</v>
      </c>
      <c r="BL27" s="393"/>
      <c r="BM27" s="393"/>
      <c r="BN27" s="394"/>
      <c r="BO27" s="24"/>
      <c r="BP27" s="392">
        <f>IF(BT27&lt;0,"---",BT27/24)</f>
        <v>0.25138888888888888</v>
      </c>
      <c r="BQ27" s="393"/>
      <c r="BR27" s="393"/>
      <c r="BS27" s="394"/>
      <c r="BT27" s="82">
        <f>BT24-BT25-BT26</f>
        <v>6.0333333333333332</v>
      </c>
      <c r="BU27" s="64"/>
      <c r="BW27" s="20" t="s">
        <v>58</v>
      </c>
    </row>
    <row r="28" spans="2:75" ht="20.25" customHeight="1" x14ac:dyDescent="0.25">
      <c r="B28" s="106"/>
      <c r="C28" s="105"/>
      <c r="D28" s="105"/>
      <c r="E28" s="105" t="s">
        <v>49</v>
      </c>
      <c r="F28" s="105"/>
      <c r="G28" s="105"/>
      <c r="H28" s="105"/>
      <c r="I28" s="105"/>
      <c r="J28" s="105"/>
      <c r="K28" s="105"/>
      <c r="L28" s="105"/>
      <c r="M28" s="105"/>
      <c r="N28" s="426">
        <f>IF(N26&lt;21,25,IF(N26&gt;59,30,IF(N26&gt;49,25,23)))</f>
        <v>23</v>
      </c>
      <c r="O28" s="427"/>
      <c r="P28" s="427"/>
      <c r="Q28" s="428"/>
      <c r="R28" s="105"/>
      <c r="S28" s="105"/>
      <c r="T28" s="107"/>
      <c r="U28" s="105"/>
      <c r="V28" s="105" t="s">
        <v>48</v>
      </c>
      <c r="W28" s="105"/>
      <c r="X28" s="105"/>
      <c r="Y28" s="105"/>
      <c r="Z28" s="105"/>
      <c r="AA28" s="105"/>
      <c r="AB28" s="105"/>
      <c r="AC28" s="105"/>
      <c r="AD28" s="105"/>
      <c r="AE28" s="429">
        <f>IF(YEAR(AE26)&lt;YEAR(AE24),"Eingabe!",IF(YEAR(AE24)&lt;YEAR(AE26),"Eingabe!",INT(V29)+AE29))</f>
        <v>23</v>
      </c>
      <c r="AF28" s="430"/>
      <c r="AG28" s="430"/>
      <c r="AH28" s="431"/>
      <c r="AI28" s="105"/>
      <c r="AJ28" s="108"/>
      <c r="AL28" s="63"/>
      <c r="AM28" s="24"/>
      <c r="AN28" s="79"/>
      <c r="AO28" s="24"/>
      <c r="AP28" s="24"/>
      <c r="AQ28" s="24"/>
      <c r="AR28" s="24"/>
      <c r="AS28" s="24"/>
      <c r="AT28" s="24"/>
      <c r="AU28" s="24"/>
      <c r="AV28" s="24"/>
      <c r="AW28" s="24"/>
      <c r="AX28" s="24"/>
      <c r="AY28" s="68"/>
      <c r="AZ28" s="68"/>
      <c r="BA28" s="68"/>
      <c r="BB28" s="68"/>
      <c r="BC28" s="78"/>
      <c r="BD28" s="78"/>
      <c r="BE28" s="78"/>
      <c r="BF28" s="78"/>
      <c r="BG28" s="78"/>
      <c r="BH28" s="24"/>
      <c r="BI28" s="24"/>
      <c r="BJ28" s="24"/>
      <c r="BK28" s="80"/>
      <c r="BL28" s="80"/>
      <c r="BM28" s="80"/>
      <c r="BN28" s="80"/>
      <c r="BO28" s="24"/>
      <c r="BP28" s="401" t="str">
        <f>IF(BT28&gt;0,BT28/24,"---")</f>
        <v>---</v>
      </c>
      <c r="BQ28" s="402"/>
      <c r="BR28" s="402"/>
      <c r="BS28" s="403"/>
      <c r="BT28" s="83">
        <f>BT27+(2*(-BT27))</f>
        <v>-6.0333333333333332</v>
      </c>
      <c r="BU28" s="64"/>
      <c r="BW28" s="20" t="s">
        <v>59</v>
      </c>
    </row>
    <row r="29" spans="2:75" ht="9" customHeight="1" x14ac:dyDescent="0.25">
      <c r="B29" s="106"/>
      <c r="C29" s="105"/>
      <c r="D29" s="105"/>
      <c r="E29" s="105"/>
      <c r="F29" s="105"/>
      <c r="G29" s="105"/>
      <c r="H29" s="105"/>
      <c r="I29" s="105"/>
      <c r="J29" s="105"/>
      <c r="K29" s="432">
        <f>(AE26-AE24)+1</f>
        <v>365</v>
      </c>
      <c r="L29" s="432"/>
      <c r="M29" s="432"/>
      <c r="N29" s="432"/>
      <c r="O29" s="432"/>
      <c r="P29" s="432"/>
      <c r="Q29" s="432"/>
      <c r="R29" s="83"/>
      <c r="S29" s="83"/>
      <c r="T29" s="83"/>
      <c r="U29" s="83"/>
      <c r="V29" s="432">
        <f>N28/((AE25-AE23)+1)*K29</f>
        <v>23</v>
      </c>
      <c r="W29" s="432"/>
      <c r="X29" s="432"/>
      <c r="Y29" s="432"/>
      <c r="Z29" s="432"/>
      <c r="AA29" s="432">
        <f>V29-INT(V29)</f>
        <v>0</v>
      </c>
      <c r="AB29" s="432"/>
      <c r="AC29" s="432"/>
      <c r="AD29" s="432"/>
      <c r="AE29" s="433">
        <f>IF(AA29&gt;0.749,1,IF(AA29&lt;0.25,0,0.5))</f>
        <v>0</v>
      </c>
      <c r="AF29" s="433"/>
      <c r="AG29" s="433"/>
      <c r="AH29" s="433"/>
      <c r="AI29" s="105"/>
      <c r="AJ29" s="108"/>
      <c r="AL29" s="63"/>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77"/>
      <c r="BT29" s="83"/>
      <c r="BU29" s="64"/>
    </row>
    <row r="30" spans="2:75" ht="15" customHeight="1" x14ac:dyDescent="0.25">
      <c r="B30" s="106"/>
      <c r="C30" s="109"/>
      <c r="D30" s="109"/>
      <c r="E30" s="109"/>
      <c r="F30" s="109"/>
      <c r="G30" s="109"/>
      <c r="H30" s="109"/>
      <c r="I30" s="109"/>
      <c r="J30" s="109"/>
      <c r="K30" s="109"/>
      <c r="L30" s="109"/>
      <c r="M30" s="109"/>
      <c r="N30" s="109"/>
      <c r="O30" s="109"/>
      <c r="P30" s="109"/>
      <c r="Q30" s="109"/>
      <c r="R30" s="109"/>
      <c r="S30" s="109"/>
      <c r="T30" s="109"/>
      <c r="U30" s="109"/>
      <c r="V30" s="384"/>
      <c r="W30" s="384"/>
      <c r="X30" s="384"/>
      <c r="Y30" s="384"/>
      <c r="Z30" s="384"/>
      <c r="AA30" s="109"/>
      <c r="AB30" s="109"/>
      <c r="AC30" s="109"/>
      <c r="AD30" s="109"/>
      <c r="AE30" s="109"/>
      <c r="AF30" s="109"/>
      <c r="AG30" s="109"/>
      <c r="AH30" s="109"/>
      <c r="AI30" s="109"/>
      <c r="AJ30" s="108"/>
      <c r="AL30" s="63"/>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64"/>
    </row>
    <row r="31" spans="2:75" ht="9.75" customHeight="1" x14ac:dyDescent="0.25">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row>
    <row r="32" spans="2:75" ht="15" customHeight="1" x14ac:dyDescent="0.25">
      <c r="B32" s="63"/>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64"/>
      <c r="AL32" s="60"/>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2"/>
    </row>
    <row r="33" spans="2:73" ht="21" customHeight="1" x14ac:dyDescent="0.3">
      <c r="B33" s="63"/>
      <c r="C33" s="24"/>
      <c r="D33" s="25" t="s">
        <v>250</v>
      </c>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64"/>
      <c r="AL33" s="63"/>
      <c r="AM33" s="24"/>
      <c r="AN33" s="25" t="s">
        <v>269</v>
      </c>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64"/>
    </row>
    <row r="34" spans="2:73" ht="7.5" customHeight="1" x14ac:dyDescent="0.25">
      <c r="B34" s="63"/>
      <c r="C34" s="24"/>
      <c r="D34" s="24"/>
      <c r="E34" s="24"/>
      <c r="F34" s="24"/>
      <c r="G34" s="24"/>
      <c r="H34" s="24"/>
      <c r="I34" s="24"/>
      <c r="J34" s="24"/>
      <c r="K34" s="24"/>
      <c r="L34" s="24"/>
      <c r="M34" s="24"/>
      <c r="N34" s="24"/>
      <c r="O34" s="24"/>
      <c r="P34" s="24"/>
      <c r="Q34" s="24"/>
      <c r="R34" s="24"/>
      <c r="S34" s="24"/>
      <c r="T34" s="24"/>
      <c r="U34" s="24"/>
      <c r="V34" s="383"/>
      <c r="W34" s="383"/>
      <c r="X34" s="383"/>
      <c r="Y34" s="383"/>
      <c r="Z34" s="383"/>
      <c r="AA34" s="383"/>
      <c r="AB34" s="383"/>
      <c r="AC34" s="383"/>
      <c r="AD34" s="383"/>
      <c r="AE34" s="383"/>
      <c r="AF34" s="383"/>
      <c r="AG34" s="383"/>
      <c r="AH34" s="383"/>
      <c r="AI34" s="24"/>
      <c r="AJ34" s="64"/>
      <c r="AL34" s="63"/>
      <c r="AM34" s="24"/>
      <c r="AN34" s="24"/>
      <c r="AO34" s="24"/>
      <c r="AP34" s="24"/>
      <c r="AQ34" s="24"/>
      <c r="AR34" s="24"/>
      <c r="AS34" s="24"/>
      <c r="AT34" s="24"/>
      <c r="AU34" s="24"/>
      <c r="AV34" s="24"/>
      <c r="AW34" s="24"/>
      <c r="AX34" s="24"/>
      <c r="AY34" s="24"/>
      <c r="AZ34" s="24"/>
      <c r="BA34" s="24"/>
      <c r="BB34" s="24"/>
      <c r="BC34" s="24"/>
      <c r="BD34" s="24"/>
      <c r="BE34" s="24"/>
      <c r="BF34" s="24"/>
      <c r="BG34" s="383"/>
      <c r="BH34" s="383"/>
      <c r="BI34" s="383"/>
      <c r="BJ34" s="383"/>
      <c r="BK34" s="383"/>
      <c r="BL34" s="383"/>
      <c r="BM34" s="383"/>
      <c r="BN34" s="383"/>
      <c r="BO34" s="383"/>
      <c r="BP34" s="383"/>
      <c r="BQ34" s="383"/>
      <c r="BR34" s="383"/>
      <c r="BS34" s="383"/>
      <c r="BT34" s="24"/>
      <c r="BU34" s="64"/>
    </row>
    <row r="35" spans="2:73" ht="7.5" customHeight="1" x14ac:dyDescent="0.25">
      <c r="B35" s="63"/>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64"/>
      <c r="AL35" s="63"/>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64"/>
    </row>
    <row r="36" spans="2:73" ht="20.25" customHeight="1" x14ac:dyDescent="0.25">
      <c r="B36" s="63"/>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64"/>
      <c r="AL36" s="63"/>
      <c r="AM36" s="67"/>
      <c r="AN36" s="67" t="s">
        <v>270</v>
      </c>
      <c r="AO36" s="79"/>
      <c r="AP36" s="79"/>
      <c r="AQ36" s="79"/>
      <c r="AR36" s="398">
        <v>42948</v>
      </c>
      <c r="AS36" s="399"/>
      <c r="AT36" s="399"/>
      <c r="AU36" s="399"/>
      <c r="AV36" s="399"/>
      <c r="AW36" s="399"/>
      <c r="AX36" s="399"/>
      <c r="AY36" s="400"/>
      <c r="AZ36" s="79"/>
      <c r="BA36" s="79"/>
      <c r="BB36" s="85" t="s">
        <v>271</v>
      </c>
      <c r="BC36" s="404">
        <v>16</v>
      </c>
      <c r="BD36" s="405"/>
      <c r="BE36" s="405"/>
      <c r="BF36" s="405"/>
      <c r="BG36" s="406"/>
      <c r="BH36" s="79"/>
      <c r="BI36" s="79"/>
      <c r="BJ36" s="79"/>
      <c r="BK36" s="24"/>
      <c r="BL36" s="85" t="s">
        <v>272</v>
      </c>
      <c r="BM36" s="395">
        <f>IF(BC36=16,AR36+(16*7),AR36+(14*7))-1</f>
        <v>43059</v>
      </c>
      <c r="BN36" s="396"/>
      <c r="BO36" s="396"/>
      <c r="BP36" s="396"/>
      <c r="BQ36" s="396"/>
      <c r="BR36" s="396"/>
      <c r="BS36" s="397"/>
      <c r="BT36" s="24"/>
      <c r="BU36" s="64"/>
    </row>
    <row r="37" spans="2:73" ht="7.5" customHeight="1" x14ac:dyDescent="0.25">
      <c r="B37" s="63"/>
      <c r="C37" s="24"/>
      <c r="D37" s="24"/>
      <c r="E37" s="24"/>
      <c r="F37" s="24"/>
      <c r="G37" s="24"/>
      <c r="H37" s="24"/>
      <c r="I37" s="24"/>
      <c r="J37" s="24"/>
      <c r="K37" s="24"/>
      <c r="L37" s="24"/>
      <c r="M37" s="24"/>
      <c r="N37" s="24"/>
      <c r="O37" s="24"/>
      <c r="P37" s="24"/>
      <c r="Q37" s="24"/>
      <c r="R37" s="24"/>
      <c r="S37" s="24"/>
      <c r="T37" s="24"/>
      <c r="U37" s="24"/>
      <c r="V37" s="383"/>
      <c r="W37" s="383"/>
      <c r="X37" s="383"/>
      <c r="Y37" s="383"/>
      <c r="Z37" s="383"/>
      <c r="AA37" s="383"/>
      <c r="AB37" s="383" t="s">
        <v>127</v>
      </c>
      <c r="AC37" s="383"/>
      <c r="AD37" s="383"/>
      <c r="AE37" s="383"/>
      <c r="AF37" s="383"/>
      <c r="AG37" s="383"/>
      <c r="AH37" s="383"/>
      <c r="AI37" s="24"/>
      <c r="AJ37" s="64"/>
      <c r="AL37" s="63"/>
      <c r="AM37" s="24"/>
      <c r="AN37" s="24"/>
      <c r="AO37" s="24"/>
      <c r="AP37" s="24"/>
      <c r="AQ37" s="24"/>
      <c r="AR37" s="24"/>
      <c r="AS37" s="24"/>
      <c r="AT37" s="24"/>
      <c r="AU37" s="24"/>
      <c r="AV37" s="24"/>
      <c r="AW37" s="24"/>
      <c r="AX37" s="24"/>
      <c r="AY37" s="24"/>
      <c r="AZ37" s="24"/>
      <c r="BA37" s="24"/>
      <c r="BB37" s="24"/>
      <c r="BC37" s="24"/>
      <c r="BD37" s="24"/>
      <c r="BE37" s="24"/>
      <c r="BF37" s="24"/>
      <c r="BG37" s="383"/>
      <c r="BH37" s="383"/>
      <c r="BI37" s="383"/>
      <c r="BJ37" s="383"/>
      <c r="BK37" s="383"/>
      <c r="BL37" s="383"/>
      <c r="BM37" s="383" t="s">
        <v>127</v>
      </c>
      <c r="BN37" s="383"/>
      <c r="BO37" s="383"/>
      <c r="BP37" s="383"/>
      <c r="BQ37" s="383"/>
      <c r="BR37" s="383"/>
      <c r="BS37" s="383"/>
      <c r="BT37" s="24"/>
      <c r="BU37" s="64"/>
    </row>
    <row r="38" spans="2:73" ht="15" customHeight="1" x14ac:dyDescent="0.25">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3"/>
      <c r="AL38" s="71"/>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3"/>
    </row>
    <row r="39" spans="2:73" ht="15.75" customHeight="1" x14ac:dyDescent="0.25"/>
    <row r="40" spans="2:73" ht="15.75" customHeight="1" x14ac:dyDescent="0.25"/>
    <row r="41" spans="2:73" ht="15.75" customHeight="1" x14ac:dyDescent="0.25">
      <c r="AO41" s="86"/>
      <c r="AP41" s="86"/>
      <c r="AQ41" s="86"/>
      <c r="AR41" s="86"/>
      <c r="BA41" s="86"/>
      <c r="BB41" s="86"/>
      <c r="BH41" s="86"/>
      <c r="BI41" s="86"/>
      <c r="BJ41" s="86"/>
      <c r="BK41" s="86"/>
      <c r="BL41" s="86"/>
      <c r="BM41" s="385"/>
      <c r="BN41" s="385"/>
      <c r="BO41" s="385"/>
      <c r="BP41" s="385"/>
      <c r="BQ41" s="385"/>
    </row>
    <row r="42" spans="2:73" ht="15.75" customHeight="1" x14ac:dyDescent="0.25"/>
  </sheetData>
  <sheetProtection sheet="1" selectLockedCells="1"/>
  <mergeCells count="81">
    <mergeCell ref="AE23:AH23"/>
    <mergeCell ref="AE25:AH25"/>
    <mergeCell ref="E25:M27"/>
    <mergeCell ref="D9:R9"/>
    <mergeCell ref="T9:AH9"/>
    <mergeCell ref="D10:R10"/>
    <mergeCell ref="T10:AH10"/>
    <mergeCell ref="D11:R11"/>
    <mergeCell ref="T11:AH11"/>
    <mergeCell ref="D12:R12"/>
    <mergeCell ref="T12:AH12"/>
    <mergeCell ref="D13:R13"/>
    <mergeCell ref="T13:AH13"/>
    <mergeCell ref="D14:R14"/>
    <mergeCell ref="T14:AH14"/>
    <mergeCell ref="T15:W15"/>
    <mergeCell ref="N28:Q28"/>
    <mergeCell ref="AE28:AH28"/>
    <mergeCell ref="V29:Z29"/>
    <mergeCell ref="AA29:AD29"/>
    <mergeCell ref="AE29:AH29"/>
    <mergeCell ref="K29:Q29"/>
    <mergeCell ref="AQ13:AT13"/>
    <mergeCell ref="AU13:BC13"/>
    <mergeCell ref="BD13:BG13"/>
    <mergeCell ref="BP13:BS13"/>
    <mergeCell ref="N26:Q26"/>
    <mergeCell ref="AE26:AH26"/>
    <mergeCell ref="N24:Q24"/>
    <mergeCell ref="AE24:AH24"/>
    <mergeCell ref="AQ15:AT15"/>
    <mergeCell ref="AU15:BC15"/>
    <mergeCell ref="BD15:BG15"/>
    <mergeCell ref="BP15:BS15"/>
    <mergeCell ref="BP23:BS23"/>
    <mergeCell ref="BP17:BS17"/>
    <mergeCell ref="AY23:BB23"/>
    <mergeCell ref="BD23:BG23"/>
    <mergeCell ref="AQ9:AT9"/>
    <mergeCell ref="AU9:BC9"/>
    <mergeCell ref="BD9:BG9"/>
    <mergeCell ref="BP9:BS9"/>
    <mergeCell ref="AQ11:AT11"/>
    <mergeCell ref="AU11:BC11"/>
    <mergeCell ref="BD11:BG11"/>
    <mergeCell ref="BP11:BS11"/>
    <mergeCell ref="BK23:BN23"/>
    <mergeCell ref="AY24:BB24"/>
    <mergeCell ref="BD24:BG24"/>
    <mergeCell ref="BK24:BN24"/>
    <mergeCell ref="BP24:BS24"/>
    <mergeCell ref="BK25:BN25"/>
    <mergeCell ref="BP25:BS25"/>
    <mergeCell ref="AY26:BB26"/>
    <mergeCell ref="BD26:BG26"/>
    <mergeCell ref="BK26:BN26"/>
    <mergeCell ref="BP26:BS26"/>
    <mergeCell ref="AY27:BB27"/>
    <mergeCell ref="BD27:BG27"/>
    <mergeCell ref="BK27:BN27"/>
    <mergeCell ref="BP27:BS27"/>
    <mergeCell ref="BM36:BS36"/>
    <mergeCell ref="AR36:AY36"/>
    <mergeCell ref="BP28:BS28"/>
    <mergeCell ref="BG34:BK34"/>
    <mergeCell ref="BL34:BO34"/>
    <mergeCell ref="BP34:BS34"/>
    <mergeCell ref="BC36:BG36"/>
    <mergeCell ref="AE37:AH37"/>
    <mergeCell ref="V34:Z34"/>
    <mergeCell ref="AA34:AD34"/>
    <mergeCell ref="AE34:AH34"/>
    <mergeCell ref="BM41:BQ41"/>
    <mergeCell ref="BG37:BK37"/>
    <mergeCell ref="BL37:BO37"/>
    <mergeCell ref="BP37:BS37"/>
    <mergeCell ref="T16:W16"/>
    <mergeCell ref="T17:W17"/>
    <mergeCell ref="V37:Z37"/>
    <mergeCell ref="AA37:AD37"/>
    <mergeCell ref="V30:Z30"/>
  </mergeCells>
  <pageMargins left="1.1811023622047245" right="0.78740157480314965" top="0.78740157480314965" bottom="0.78740157480314965" header="0.51181102362204722" footer="0.51181102362204722"/>
  <pageSetup paperSize="9" scale="59" orientation="landscape" r:id="rId1"/>
  <headerFooter scaleWithDoc="0"/>
  <ignoredErrors>
    <ignoredError sqref="T12:AH12 T14:AH14 U13:AH13"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Grundlagen!$B$35:$B$55</xm:f>
          </x14:formula1>
          <xm:sqref>T10</xm:sqref>
        </x14:dataValidation>
        <x14:dataValidation type="list" allowBlank="1" showInputMessage="1" showErrorMessage="1" xr:uid="{00000000-0002-0000-0200-000001000000}">
          <x14:formula1>
            <xm:f>Grundlagen!$D$36:$D$38</xm:f>
          </x14:formula1>
          <xm:sqref>T9</xm:sqref>
        </x14:dataValidation>
        <x14:dataValidation type="list" allowBlank="1" showInputMessage="1" showErrorMessage="1" xr:uid="{00000000-0002-0000-0200-000002000000}">
          <x14:formula1>
            <xm:f>Grundlagen!C36:C37</xm:f>
          </x14:formula1>
          <xm:sqref>BC36:BG36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AS219"/>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+Startseite!AK24</f>
        <v>Vorstellungsgespräche</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114 Abs. 8</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Sofern das Arbeitsverhältnis durch den Arbeitgeber aufgelöst wurde: die benötigte Zeit jedoch maximal ein halber Tag pro Woche.</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116" t="s">
        <v>444</v>
      </c>
    </row>
    <row r="20" spans="1:45" ht="20.25" customHeight="1" x14ac:dyDescent="0.3">
      <c r="A20" s="217"/>
      <c r="B20" s="192"/>
      <c r="C20" s="207" t="s">
        <v>32</v>
      </c>
      <c r="D20" s="209"/>
      <c r="E20" s="205"/>
      <c r="F20" s="205"/>
      <c r="G20" s="205"/>
      <c r="H20" s="503">
        <v>1</v>
      </c>
      <c r="I20" s="503"/>
      <c r="J20" s="503"/>
      <c r="K20" s="503"/>
      <c r="L20" s="503"/>
      <c r="M20" s="206"/>
      <c r="N20" s="206"/>
      <c r="O20" s="206"/>
      <c r="P20" s="206"/>
      <c r="Q20" s="206"/>
      <c r="R20" s="206" t="s">
        <v>138</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217"/>
    </row>
    <row r="21" spans="1:45" ht="20.25" customHeight="1" x14ac:dyDescent="0.3">
      <c r="A21" s="217"/>
      <c r="B21" s="192"/>
      <c r="C21" s="207" t="s">
        <v>33</v>
      </c>
      <c r="D21" s="207"/>
      <c r="E21" s="205"/>
      <c r="F21" s="205"/>
      <c r="G21" s="205"/>
      <c r="H21" s="503">
        <v>0.8</v>
      </c>
      <c r="I21" s="503"/>
      <c r="J21" s="503"/>
      <c r="K21" s="503"/>
      <c r="L21" s="503"/>
      <c r="M21" s="206"/>
      <c r="N21" s="206"/>
      <c r="O21" s="206"/>
      <c r="P21" s="206"/>
      <c r="Q21" s="206"/>
      <c r="R21" s="206" t="s">
        <v>222</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45" ht="20.25" customHeight="1" x14ac:dyDescent="0.3">
      <c r="A22" s="217"/>
      <c r="B22" s="192"/>
      <c r="C22" s="207" t="s">
        <v>34</v>
      </c>
      <c r="D22" s="207"/>
      <c r="E22" s="205"/>
      <c r="F22" s="205"/>
      <c r="G22" s="205"/>
      <c r="H22" s="503">
        <v>0.7</v>
      </c>
      <c r="I22" s="503"/>
      <c r="J22" s="503"/>
      <c r="K22" s="503"/>
      <c r="L22" s="503"/>
      <c r="M22" s="206"/>
      <c r="N22" s="206"/>
      <c r="O22" s="206"/>
      <c r="P22" s="206"/>
      <c r="Q22" s="206"/>
      <c r="R22" s="206" t="s">
        <v>223</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45" ht="20.25" customHeight="1" x14ac:dyDescent="0.3">
      <c r="A23" s="217"/>
      <c r="B23" s="192"/>
      <c r="C23" s="207" t="s">
        <v>35</v>
      </c>
      <c r="D23" s="209"/>
      <c r="E23" s="205"/>
      <c r="F23" s="205"/>
      <c r="G23" s="205"/>
      <c r="H23" s="503">
        <v>0.6</v>
      </c>
      <c r="I23" s="503"/>
      <c r="J23" s="503"/>
      <c r="K23" s="503"/>
      <c r="L23" s="503"/>
      <c r="M23" s="206"/>
      <c r="N23" s="206"/>
      <c r="O23" s="206"/>
      <c r="P23" s="206"/>
      <c r="Q23" s="206"/>
      <c r="R23" s="206" t="s">
        <v>224</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45" ht="20.25" customHeight="1" x14ac:dyDescent="0.3">
      <c r="A24" s="217"/>
      <c r="B24" s="192"/>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196"/>
      <c r="AS24" s="217"/>
    </row>
    <row r="25" spans="1:45" ht="20.25" customHeight="1" x14ac:dyDescent="0.3">
      <c r="A25" s="217"/>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6"/>
      <c r="AS25" s="217"/>
    </row>
    <row r="26" spans="1:45" ht="20.25" customHeight="1" x14ac:dyDescent="0.3">
      <c r="A26" s="217"/>
      <c r="B26" s="192"/>
      <c r="C26" s="203" t="s">
        <v>62</v>
      </c>
      <c r="D26" s="216"/>
      <c r="E26" s="205"/>
      <c r="F26" s="205"/>
      <c r="G26" s="205"/>
      <c r="H26" s="205"/>
      <c r="I26" s="205"/>
      <c r="J26" s="205"/>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196"/>
      <c r="AS26" s="217"/>
    </row>
    <row r="27" spans="1:45" ht="20.25" customHeight="1" x14ac:dyDescent="0.3">
      <c r="A27" s="217"/>
      <c r="B27" s="192"/>
      <c r="C27" s="205"/>
      <c r="D27" s="205" t="s">
        <v>120</v>
      </c>
      <c r="E27" s="205"/>
      <c r="F27" s="205"/>
      <c r="G27" s="205"/>
      <c r="H27" s="205"/>
      <c r="I27" s="205"/>
      <c r="J27" s="205"/>
      <c r="K27" s="205"/>
      <c r="L27" s="205"/>
      <c r="M27" s="205"/>
      <c r="N27" s="205"/>
      <c r="O27" s="205"/>
      <c r="P27" s="205"/>
      <c r="Q27" s="205"/>
      <c r="R27" s="205"/>
      <c r="S27" s="205"/>
      <c r="T27" s="205"/>
      <c r="U27" s="205"/>
      <c r="V27" s="220"/>
      <c r="W27" s="220"/>
      <c r="X27" s="220"/>
      <c r="Y27" s="220"/>
      <c r="Z27" s="220"/>
      <c r="AA27" s="220"/>
      <c r="AB27" s="220"/>
      <c r="AC27" s="220"/>
      <c r="AD27" s="220"/>
      <c r="AE27" s="220"/>
      <c r="AF27" s="220"/>
      <c r="AG27" s="220"/>
      <c r="AH27" s="220"/>
      <c r="AI27" s="220"/>
      <c r="AJ27" s="220"/>
      <c r="AK27" s="220"/>
      <c r="AL27" s="220"/>
      <c r="AM27" s="220"/>
      <c r="AN27" s="220"/>
      <c r="AO27" s="220"/>
      <c r="AP27" s="196"/>
      <c r="AS27" s="217"/>
    </row>
    <row r="28" spans="1:45" ht="20.25" customHeight="1" x14ac:dyDescent="0.3">
      <c r="A28" s="217"/>
      <c r="B28" s="192"/>
      <c r="C28" s="207"/>
      <c r="D28" s="205"/>
      <c r="E28" s="205"/>
      <c r="F28" s="205"/>
      <c r="G28" s="205"/>
      <c r="H28" s="205"/>
      <c r="I28" s="205"/>
      <c r="J28" s="205"/>
      <c r="K28" s="206"/>
      <c r="L28" s="206"/>
      <c r="M28" s="206"/>
      <c r="N28" s="208"/>
      <c r="O28" s="208"/>
      <c r="P28" s="208"/>
      <c r="Q28" s="208"/>
      <c r="R28" s="206"/>
      <c r="S28" s="208"/>
      <c r="T28" s="208"/>
      <c r="U28" s="208"/>
      <c r="V28" s="208"/>
      <c r="W28" s="206"/>
      <c r="X28" s="206"/>
      <c r="Y28" s="206"/>
      <c r="Z28" s="208"/>
      <c r="AA28" s="208"/>
      <c r="AB28" s="208"/>
      <c r="AC28" s="208"/>
      <c r="AD28" s="206"/>
      <c r="AE28" s="208"/>
      <c r="AF28" s="208"/>
      <c r="AG28" s="208"/>
      <c r="AH28" s="208"/>
      <c r="AI28" s="208"/>
      <c r="AJ28" s="208"/>
      <c r="AK28" s="208"/>
      <c r="AL28" s="208"/>
      <c r="AM28" s="208"/>
      <c r="AN28" s="208"/>
      <c r="AO28" s="208"/>
      <c r="AP28" s="196"/>
      <c r="AS28" s="217"/>
    </row>
    <row r="29" spans="1:45" ht="20.25" customHeight="1" x14ac:dyDescent="0.3">
      <c r="A29" s="217"/>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45" ht="20.25" customHeight="1" x14ac:dyDescent="0.3">
      <c r="A30" s="217"/>
      <c r="B30" s="192"/>
      <c r="C30" s="205"/>
      <c r="D30" s="222"/>
      <c r="E30" s="205"/>
      <c r="F30" s="205"/>
      <c r="G30" s="205"/>
      <c r="H30" s="205"/>
      <c r="I30" s="205"/>
      <c r="J30" s="205"/>
      <c r="K30" s="206"/>
      <c r="L30" s="206"/>
      <c r="M30" s="206"/>
      <c r="N30" s="208"/>
      <c r="O30" s="208"/>
      <c r="P30" s="208"/>
      <c r="Q30" s="208"/>
      <c r="R30" s="496"/>
      <c r="S30" s="496"/>
      <c r="T30" s="496"/>
      <c r="U30" s="496"/>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45" ht="20.25" customHeight="1" x14ac:dyDescent="0.3">
      <c r="A31" s="217"/>
      <c r="B31" s="192"/>
      <c r="C31" s="205"/>
      <c r="D31" s="205"/>
      <c r="E31" s="205"/>
      <c r="F31" s="205"/>
      <c r="G31" s="205"/>
      <c r="H31" s="205"/>
      <c r="I31" s="205"/>
      <c r="J31" s="205"/>
      <c r="K31" s="206"/>
      <c r="L31" s="206"/>
      <c r="M31" s="206"/>
      <c r="N31" s="208"/>
      <c r="O31" s="208"/>
      <c r="P31" s="259"/>
      <c r="Q31" s="259"/>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Q31" s="217"/>
      <c r="AR31" s="217"/>
      <c r="AS31" s="217"/>
    </row>
    <row r="32" spans="1:45" ht="20.25" customHeight="1" x14ac:dyDescent="0.3">
      <c r="A32" s="217"/>
      <c r="B32" s="192"/>
      <c r="C32" s="205"/>
      <c r="D32" s="205"/>
      <c r="E32" s="205"/>
      <c r="F32" s="205"/>
      <c r="G32" s="205"/>
      <c r="H32" s="205"/>
      <c r="I32" s="205"/>
      <c r="J32" s="205"/>
      <c r="K32" s="206"/>
      <c r="L32" s="206"/>
      <c r="M32" s="206"/>
      <c r="N32" s="208"/>
      <c r="O32" s="208"/>
      <c r="P32" s="208"/>
      <c r="Q32" s="208"/>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28"/>
      <c r="E33" s="223"/>
      <c r="F33" s="205"/>
      <c r="G33" s="205"/>
      <c r="H33" s="205"/>
      <c r="I33" s="205"/>
      <c r="J33" s="205"/>
      <c r="K33" s="206"/>
      <c r="L33" s="206"/>
      <c r="M33" s="206"/>
      <c r="N33" s="261"/>
      <c r="O33" s="261"/>
      <c r="P33" s="261"/>
      <c r="Q33" s="261"/>
      <c r="R33" s="497"/>
      <c r="S33" s="497"/>
      <c r="T33" s="497"/>
      <c r="U33" s="497"/>
      <c r="V33" s="208"/>
      <c r="W33" s="206"/>
      <c r="X33" s="206"/>
      <c r="Y33" s="206"/>
      <c r="Z33" s="211"/>
      <c r="AA33" s="211"/>
      <c r="AB33" s="211"/>
      <c r="AC33" s="211"/>
      <c r="AD33" s="206"/>
      <c r="AE33" s="211"/>
      <c r="AF33" s="211"/>
      <c r="AG33" s="211"/>
      <c r="AH33" s="211"/>
      <c r="AI33" s="211"/>
      <c r="AJ33" s="211"/>
      <c r="AK33" s="211"/>
      <c r="AL33" s="211"/>
      <c r="AM33" s="211"/>
      <c r="AN33" s="211"/>
      <c r="AO33" s="211"/>
      <c r="AP33" s="196"/>
    </row>
    <row r="34" spans="2:42" s="217" customFormat="1" ht="20.25" customHeight="1" x14ac:dyDescent="0.3">
      <c r="B34" s="192"/>
      <c r="C34" s="205"/>
      <c r="D34" s="228"/>
      <c r="E34" s="205"/>
      <c r="F34" s="205"/>
      <c r="G34" s="205"/>
      <c r="H34" s="205"/>
      <c r="I34" s="205"/>
      <c r="J34" s="205"/>
      <c r="K34" s="206"/>
      <c r="L34" s="206"/>
      <c r="M34" s="206"/>
      <c r="N34" s="262"/>
      <c r="O34" s="262"/>
      <c r="P34" s="262"/>
      <c r="Q34" s="262"/>
      <c r="R34" s="496"/>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196"/>
    </row>
    <row r="35" spans="2:42" s="217" customFormat="1" ht="20.25" customHeight="1" x14ac:dyDescent="0.3">
      <c r="B35" s="192"/>
      <c r="C35" s="205"/>
      <c r="D35" s="205"/>
      <c r="E35" s="205"/>
      <c r="F35" s="205"/>
      <c r="G35" s="205"/>
      <c r="H35" s="205"/>
      <c r="I35" s="205"/>
      <c r="J35" s="205"/>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196"/>
    </row>
    <row r="36" spans="2:42" s="217" customFormat="1" ht="20.25" customHeight="1" x14ac:dyDescent="0.3">
      <c r="B36" s="192"/>
      <c r="C36" s="205"/>
      <c r="D36" s="205"/>
      <c r="E36" s="205"/>
      <c r="F36" s="205"/>
      <c r="G36" s="205"/>
      <c r="H36" s="205"/>
      <c r="I36" s="205"/>
      <c r="J36" s="205"/>
      <c r="K36" s="205"/>
      <c r="L36" s="205"/>
      <c r="M36" s="205"/>
      <c r="N36" s="205"/>
      <c r="O36" s="205"/>
      <c r="P36" s="205"/>
      <c r="Q36" s="205"/>
      <c r="R36" s="205"/>
      <c r="S36" s="205"/>
      <c r="T36" s="205"/>
      <c r="U36" s="205"/>
      <c r="V36" s="220"/>
      <c r="W36" s="220"/>
      <c r="X36" s="220"/>
      <c r="Y36" s="220"/>
      <c r="Z36" s="220"/>
      <c r="AA36" s="220"/>
      <c r="AB36" s="220"/>
      <c r="AC36" s="220"/>
      <c r="AD36" s="220"/>
      <c r="AE36" s="220"/>
      <c r="AF36" s="220"/>
      <c r="AG36" s="220"/>
      <c r="AH36" s="220"/>
      <c r="AI36" s="220"/>
      <c r="AJ36" s="220"/>
      <c r="AK36" s="220"/>
      <c r="AL36" s="220"/>
      <c r="AM36" s="220"/>
      <c r="AN36" s="220"/>
      <c r="AO36" s="220"/>
      <c r="AP36" s="196"/>
    </row>
    <row r="37" spans="2:42" s="217" customFormat="1" ht="20.25" customHeight="1" x14ac:dyDescent="0.3">
      <c r="B37" s="192"/>
      <c r="C37" s="207"/>
      <c r="D37" s="205"/>
      <c r="E37" s="205"/>
      <c r="F37" s="205"/>
      <c r="G37" s="205"/>
      <c r="H37" s="205"/>
      <c r="I37" s="205"/>
      <c r="J37" s="205"/>
      <c r="K37" s="206"/>
      <c r="L37" s="206"/>
      <c r="M37" s="206"/>
      <c r="N37" s="208"/>
      <c r="O37" s="208"/>
      <c r="P37" s="208"/>
      <c r="Q37" s="208"/>
      <c r="R37" s="206"/>
      <c r="S37" s="208"/>
      <c r="T37" s="208"/>
      <c r="U37" s="208"/>
      <c r="V37" s="208"/>
      <c r="W37" s="206"/>
      <c r="X37" s="206"/>
      <c r="Y37" s="206"/>
      <c r="Z37" s="208"/>
      <c r="AA37" s="208"/>
      <c r="AB37" s="208"/>
      <c r="AC37" s="208"/>
      <c r="AD37" s="206"/>
      <c r="AE37" s="208"/>
      <c r="AF37" s="208"/>
      <c r="AG37" s="208"/>
      <c r="AH37" s="208"/>
      <c r="AI37" s="208"/>
      <c r="AJ37" s="208"/>
      <c r="AK37" s="208"/>
      <c r="AL37" s="208"/>
      <c r="AM37" s="208"/>
      <c r="AN37" s="208"/>
      <c r="AO37" s="208"/>
      <c r="AP37" s="196"/>
    </row>
    <row r="38" spans="2:42" s="217" customFormat="1" ht="20.25" customHeight="1" x14ac:dyDescent="0.3">
      <c r="B38" s="192"/>
      <c r="C38" s="205"/>
      <c r="D38" s="222"/>
      <c r="E38" s="223"/>
      <c r="F38" s="205"/>
      <c r="G38" s="205"/>
      <c r="H38" s="205"/>
      <c r="I38" s="205"/>
      <c r="J38" s="205"/>
      <c r="K38" s="206"/>
      <c r="L38" s="206"/>
      <c r="M38" s="206"/>
      <c r="N38" s="208"/>
      <c r="O38" s="208"/>
      <c r="P38" s="208"/>
      <c r="Q38" s="208"/>
      <c r="R38" s="206"/>
      <c r="S38" s="206"/>
      <c r="T38" s="206"/>
      <c r="U38" s="206"/>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05"/>
      <c r="E39" s="205"/>
      <c r="F39" s="205"/>
      <c r="G39" s="205"/>
      <c r="H39" s="205"/>
      <c r="I39" s="205"/>
      <c r="J39" s="205"/>
      <c r="K39" s="205"/>
      <c r="L39" s="205"/>
      <c r="M39" s="205"/>
      <c r="N39" s="205"/>
      <c r="O39" s="205"/>
      <c r="P39" s="205"/>
      <c r="Q39" s="205"/>
      <c r="R39" s="205"/>
      <c r="S39" s="205"/>
      <c r="T39" s="205"/>
      <c r="U39" s="205"/>
      <c r="V39" s="220"/>
      <c r="W39" s="220"/>
      <c r="X39" s="220"/>
      <c r="Y39" s="220"/>
      <c r="Z39" s="220"/>
      <c r="AA39" s="220"/>
      <c r="AB39" s="220"/>
      <c r="AC39" s="220"/>
      <c r="AD39" s="220"/>
      <c r="AE39" s="220"/>
      <c r="AF39" s="220"/>
      <c r="AG39" s="220"/>
      <c r="AH39" s="220"/>
      <c r="AI39" s="220"/>
      <c r="AJ39" s="220"/>
      <c r="AK39" s="220"/>
      <c r="AL39" s="220"/>
      <c r="AM39" s="220"/>
      <c r="AN39" s="220"/>
      <c r="AO39" s="220"/>
      <c r="AP39" s="196"/>
    </row>
    <row r="40" spans="2:42" s="217" customFormat="1" ht="20.25" customHeight="1" x14ac:dyDescent="0.3">
      <c r="B40" s="192"/>
      <c r="C40" s="207"/>
      <c r="D40" s="205"/>
      <c r="E40" s="223"/>
      <c r="F40" s="205"/>
      <c r="G40" s="205"/>
      <c r="H40" s="205"/>
      <c r="I40" s="205"/>
      <c r="J40" s="205"/>
      <c r="K40" s="206"/>
      <c r="L40" s="206"/>
      <c r="M40" s="206"/>
      <c r="N40" s="261"/>
      <c r="O40" s="261"/>
      <c r="P40" s="261"/>
      <c r="Q40" s="261"/>
      <c r="R40" s="273"/>
      <c r="S40" s="273"/>
      <c r="T40" s="273"/>
      <c r="U40" s="273"/>
      <c r="V40" s="208"/>
      <c r="W40" s="206"/>
      <c r="X40" s="206"/>
      <c r="Y40" s="206"/>
      <c r="Z40" s="211"/>
      <c r="AA40" s="211"/>
      <c r="AB40" s="211"/>
      <c r="AC40" s="211"/>
      <c r="AD40" s="206"/>
      <c r="AE40" s="211"/>
      <c r="AF40" s="211"/>
      <c r="AG40" s="211"/>
      <c r="AH40" s="211"/>
      <c r="AI40" s="211"/>
      <c r="AJ40" s="211"/>
      <c r="AK40" s="211"/>
      <c r="AL40" s="211"/>
      <c r="AM40" s="211"/>
      <c r="AN40" s="211"/>
      <c r="AO40" s="211"/>
      <c r="AP40" s="196"/>
    </row>
    <row r="41" spans="2:42" s="217" customFormat="1" ht="20.25" customHeight="1" x14ac:dyDescent="0.3">
      <c r="B41" s="192"/>
      <c r="C41" s="209"/>
      <c r="D41" s="205"/>
      <c r="E41" s="205"/>
      <c r="F41" s="205"/>
      <c r="G41" s="205"/>
      <c r="H41" s="205"/>
      <c r="I41" s="205"/>
      <c r="J41" s="205"/>
      <c r="K41" s="206"/>
      <c r="L41" s="206"/>
      <c r="M41" s="206"/>
      <c r="N41" s="262"/>
      <c r="O41" s="262"/>
      <c r="P41" s="262"/>
      <c r="Q41" s="262"/>
      <c r="R41" s="274"/>
      <c r="S41" s="274"/>
      <c r="T41" s="274"/>
      <c r="U41" s="274"/>
      <c r="V41" s="212"/>
      <c r="W41" s="206"/>
      <c r="X41" s="206"/>
      <c r="Y41" s="206"/>
      <c r="Z41" s="213"/>
      <c r="AA41" s="213"/>
      <c r="AB41" s="213"/>
      <c r="AC41" s="213"/>
      <c r="AD41" s="206"/>
      <c r="AE41" s="214"/>
      <c r="AF41" s="214"/>
      <c r="AG41" s="214"/>
      <c r="AH41" s="214"/>
      <c r="AI41" s="214"/>
      <c r="AJ41" s="214"/>
      <c r="AK41" s="214"/>
      <c r="AL41" s="214"/>
      <c r="AM41" s="214"/>
      <c r="AN41" s="214"/>
      <c r="AO41" s="214"/>
      <c r="AP41" s="196"/>
    </row>
    <row r="42" spans="2:42" s="217" customFormat="1" ht="20.25" customHeight="1" x14ac:dyDescent="0.3">
      <c r="B42" s="192"/>
      <c r="C42" s="205"/>
      <c r="D42" s="205"/>
      <c r="E42" s="205"/>
      <c r="F42" s="205"/>
      <c r="G42" s="205"/>
      <c r="H42" s="205"/>
      <c r="I42" s="205"/>
      <c r="J42" s="205"/>
      <c r="K42" s="206"/>
      <c r="L42" s="206"/>
      <c r="M42" s="206"/>
      <c r="N42" s="206"/>
      <c r="O42" s="206"/>
      <c r="P42" s="206"/>
      <c r="Q42" s="206"/>
      <c r="R42" s="496"/>
      <c r="S42" s="496"/>
      <c r="T42" s="496"/>
      <c r="U42" s="496"/>
      <c r="V42" s="206"/>
      <c r="W42" s="206"/>
      <c r="X42" s="206"/>
      <c r="Y42" s="206"/>
      <c r="Z42" s="206"/>
      <c r="AA42" s="206"/>
      <c r="AB42" s="206"/>
      <c r="AC42" s="206"/>
      <c r="AD42" s="206"/>
      <c r="AE42" s="206"/>
      <c r="AF42" s="206"/>
      <c r="AG42" s="206"/>
      <c r="AH42" s="206"/>
      <c r="AI42" s="206"/>
      <c r="AJ42" s="206"/>
      <c r="AK42" s="206"/>
      <c r="AL42" s="206"/>
      <c r="AM42" s="206"/>
      <c r="AN42" s="206"/>
      <c r="AO42" s="206"/>
      <c r="AP42" s="196"/>
    </row>
    <row r="43" spans="2:42" s="217" customFormat="1" ht="20.25" customHeight="1" x14ac:dyDescent="0.3">
      <c r="B43" s="192"/>
      <c r="C43" s="205"/>
      <c r="D43" s="205"/>
      <c r="E43" s="205"/>
      <c r="F43" s="205"/>
      <c r="G43" s="205"/>
      <c r="H43" s="205"/>
      <c r="I43" s="205"/>
      <c r="J43" s="205"/>
      <c r="K43" s="205"/>
      <c r="L43" s="205"/>
      <c r="M43" s="205"/>
      <c r="N43" s="205"/>
      <c r="O43" s="205"/>
      <c r="P43" s="205"/>
      <c r="Q43" s="205"/>
      <c r="R43" s="496"/>
      <c r="S43" s="496"/>
      <c r="T43" s="496"/>
      <c r="U43" s="496"/>
      <c r="V43" s="220"/>
      <c r="W43" s="220"/>
      <c r="X43" s="220"/>
      <c r="Y43" s="220"/>
      <c r="Z43" s="220"/>
      <c r="AA43" s="220"/>
      <c r="AB43" s="220"/>
      <c r="AC43" s="220"/>
      <c r="AD43" s="220"/>
      <c r="AE43" s="220"/>
      <c r="AF43" s="220"/>
      <c r="AG43" s="220"/>
      <c r="AH43" s="220"/>
      <c r="AI43" s="220"/>
      <c r="AJ43" s="220"/>
      <c r="AK43" s="220"/>
      <c r="AL43" s="220"/>
      <c r="AM43" s="220"/>
      <c r="AN43" s="220"/>
      <c r="AO43" s="220"/>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23"/>
      <c r="F45" s="205"/>
      <c r="G45" s="205"/>
      <c r="H45" s="205"/>
      <c r="I45" s="205"/>
      <c r="J45" s="205"/>
      <c r="K45" s="205"/>
      <c r="L45" s="205"/>
      <c r="M45" s="205"/>
      <c r="N45" s="205"/>
      <c r="O45" s="205"/>
      <c r="P45" s="205"/>
      <c r="Q45" s="205"/>
      <c r="R45" s="497"/>
      <c r="S45" s="497"/>
      <c r="T45" s="497"/>
      <c r="U45" s="497"/>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05"/>
      <c r="F46" s="205"/>
      <c r="G46" s="205"/>
      <c r="H46" s="205"/>
      <c r="I46" s="205"/>
      <c r="J46" s="205"/>
      <c r="K46" s="205"/>
      <c r="L46" s="205"/>
      <c r="M46" s="205"/>
      <c r="N46" s="205"/>
      <c r="O46" s="205"/>
      <c r="P46" s="205"/>
      <c r="Q46" s="205"/>
      <c r="R46" s="496"/>
      <c r="S46" s="496"/>
      <c r="T46" s="496"/>
      <c r="U46" s="496"/>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192"/>
      <c r="C52" s="205"/>
      <c r="D52" s="205"/>
      <c r="E52" s="205"/>
      <c r="F52" s="205"/>
      <c r="G52" s="205"/>
      <c r="H52" s="205"/>
      <c r="I52" s="205"/>
      <c r="J52" s="205"/>
      <c r="K52" s="205"/>
      <c r="L52" s="205"/>
      <c r="M52" s="205"/>
      <c r="N52" s="205"/>
      <c r="O52" s="205"/>
      <c r="P52" s="205"/>
      <c r="Q52" s="205"/>
      <c r="R52" s="205"/>
      <c r="S52" s="205"/>
      <c r="T52" s="205"/>
      <c r="U52" s="205"/>
      <c r="V52" s="220"/>
      <c r="W52" s="220"/>
      <c r="X52" s="220"/>
      <c r="Y52" s="220"/>
      <c r="Z52" s="220"/>
      <c r="AA52" s="220"/>
      <c r="AB52" s="220"/>
      <c r="AC52" s="220"/>
      <c r="AD52" s="220"/>
      <c r="AE52" s="220"/>
      <c r="AF52" s="220"/>
      <c r="AG52" s="220"/>
      <c r="AH52" s="220"/>
      <c r="AI52" s="220"/>
      <c r="AJ52" s="220"/>
      <c r="AK52" s="220"/>
      <c r="AL52" s="220"/>
      <c r="AM52" s="220"/>
      <c r="AN52" s="220"/>
      <c r="AO52" s="220"/>
      <c r="AP52" s="196"/>
    </row>
    <row r="53" spans="2:42" s="217" customFormat="1" ht="20.25" customHeight="1" x14ac:dyDescent="0.3">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3"/>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ht="20.25" customHeigh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spans="2:42" s="217" customFormat="1" x14ac:dyDescent="0.3">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sheetData>
  <sheetProtection sheet="1" objects="1" scenarios="1"/>
  <mergeCells count="17">
    <mergeCell ref="AH5:AO5"/>
    <mergeCell ref="H23:L23"/>
    <mergeCell ref="AH6:AO6"/>
    <mergeCell ref="C8:AO16"/>
    <mergeCell ref="H20:L20"/>
    <mergeCell ref="H21:L21"/>
    <mergeCell ref="H22:L22"/>
    <mergeCell ref="R43:U43"/>
    <mergeCell ref="R44:U44"/>
    <mergeCell ref="R45:U45"/>
    <mergeCell ref="R46:U46"/>
    <mergeCell ref="R30:U30"/>
    <mergeCell ref="R31:U31"/>
    <mergeCell ref="R32:U32"/>
    <mergeCell ref="R33:U33"/>
    <mergeCell ref="R34:U34"/>
    <mergeCell ref="R42:U4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AS218"/>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41" width="2.59765625" style="116" customWidth="1"/>
    <col min="42" max="44" width="2.296875" style="116" customWidth="1"/>
    <col min="45" max="45" width="11" style="116"/>
    <col min="46" max="16384" width="10.69921875" style="217"/>
  </cols>
  <sheetData>
    <row r="1" spans="2:44" s="116" customFormat="1" ht="13.2" x14ac:dyDescent="0.25"/>
    <row r="2" spans="2:44" s="116" customFormat="1" ht="12.75" customHeight="1" x14ac:dyDescent="0.4">
      <c r="B2" s="117"/>
    </row>
    <row r="3" spans="2:44" s="116" customFormat="1" ht="21.75" customHeight="1" x14ac:dyDescent="0.35">
      <c r="B3" s="118"/>
    </row>
    <row r="4" spans="2:44" s="217" customFormat="1" ht="20.25" customHeight="1" x14ac:dyDescent="0.3">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4" s="217" customFormat="1" ht="20.25" customHeight="1" x14ac:dyDescent="0.35">
      <c r="B5" s="192"/>
      <c r="C5" s="193" t="str">
        <f>+Startseite!AK26</f>
        <v>Wohnungswechsel</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114 Abs. 7</v>
      </c>
      <c r="AI5" s="504"/>
      <c r="AJ5" s="504"/>
      <c r="AK5" s="504"/>
      <c r="AL5" s="504"/>
      <c r="AM5" s="504"/>
      <c r="AN5" s="504"/>
      <c r="AO5" s="504"/>
      <c r="AP5" s="196"/>
    </row>
    <row r="6" spans="2:44" s="116" customFormat="1"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Linear</v>
      </c>
      <c r="AI6" s="504"/>
      <c r="AJ6" s="504"/>
      <c r="AK6" s="504"/>
      <c r="AL6" s="504"/>
      <c r="AM6" s="504"/>
      <c r="AN6" s="504"/>
      <c r="AO6" s="504"/>
      <c r="AP6" s="196"/>
    </row>
    <row r="7" spans="2:44" s="217" customFormat="1"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4" s="217" customFormat="1" ht="20.25" customHeight="1" x14ac:dyDescent="0.3">
      <c r="B8" s="192"/>
      <c r="C8" s="498" t="str">
        <f>VLOOKUP(C5,Grundlagen!B4:D31,2,FALSE)</f>
        <v>Die benötigte Zeit jedoch max. 1 Tag, ereignisgebunden.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4" s="217" customFormat="1" ht="20.25" customHeight="1" x14ac:dyDescent="0.3">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4" s="217" customFormat="1" ht="20.25" customHeight="1" x14ac:dyDescent="0.3">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4" s="217" customFormat="1" ht="20.25" customHeight="1" x14ac:dyDescent="0.3">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4" s="217" customFormat="1" ht="20.25" customHeight="1" x14ac:dyDescent="0.3">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4" s="217" customFormat="1" ht="20.25" customHeight="1" x14ac:dyDescent="0.3">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4" s="217" customFormat="1" ht="20.25" customHeight="1" x14ac:dyDescent="0.3">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4" s="217" customFormat="1" ht="20.25" customHeight="1" x14ac:dyDescent="0.3">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4" s="217" customFormat="1" ht="20.25" customHeight="1" x14ac:dyDescent="0.3">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c r="AQ16" s="116"/>
      <c r="AR16" s="116"/>
    </row>
    <row r="17" spans="1:45" ht="20.25" customHeight="1" x14ac:dyDescent="0.3">
      <c r="A17" s="217"/>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c r="AS17" s="217"/>
    </row>
    <row r="18" spans="1:45" ht="20.25" customHeight="1" x14ac:dyDescent="0.3">
      <c r="A18" s="217"/>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c r="AS18" s="215" t="s">
        <v>406</v>
      </c>
    </row>
    <row r="19" spans="1:45" ht="20.25" customHeight="1" x14ac:dyDescent="0.3">
      <c r="A19" s="217"/>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c r="AS19" s="116" t="s">
        <v>445</v>
      </c>
    </row>
    <row r="20" spans="1:45" ht="20.25" customHeight="1" x14ac:dyDescent="0.3">
      <c r="A20" s="217"/>
      <c r="B20" s="192"/>
      <c r="C20" s="207" t="s">
        <v>32</v>
      </c>
      <c r="D20" s="209"/>
      <c r="E20" s="205"/>
      <c r="F20" s="205"/>
      <c r="G20" s="205"/>
      <c r="H20" s="503">
        <v>1</v>
      </c>
      <c r="I20" s="503"/>
      <c r="J20" s="503"/>
      <c r="K20" s="503"/>
      <c r="L20" s="503"/>
      <c r="M20" s="206"/>
      <c r="N20" s="206"/>
      <c r="O20" s="206"/>
      <c r="P20" s="206"/>
      <c r="Q20" s="206"/>
      <c r="R20" s="206" t="s">
        <v>134</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c r="AS20" s="217"/>
    </row>
    <row r="21" spans="1:45" ht="20.25" customHeight="1" x14ac:dyDescent="0.3">
      <c r="A21" s="217"/>
      <c r="B21" s="192"/>
      <c r="C21" s="207" t="s">
        <v>33</v>
      </c>
      <c r="D21" s="207"/>
      <c r="E21" s="205"/>
      <c r="F21" s="205"/>
      <c r="G21" s="205"/>
      <c r="H21" s="503">
        <v>0.8</v>
      </c>
      <c r="I21" s="503"/>
      <c r="J21" s="503"/>
      <c r="K21" s="503"/>
      <c r="L21" s="503"/>
      <c r="M21" s="206"/>
      <c r="N21" s="206"/>
      <c r="O21" s="206"/>
      <c r="P21" s="206"/>
      <c r="Q21" s="206"/>
      <c r="R21" s="206" t="s">
        <v>135</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c r="AS21" s="217"/>
    </row>
    <row r="22" spans="1:45" ht="20.25" customHeight="1" x14ac:dyDescent="0.3">
      <c r="A22" s="217"/>
      <c r="B22" s="192"/>
      <c r="C22" s="207" t="s">
        <v>34</v>
      </c>
      <c r="D22" s="207"/>
      <c r="E22" s="205"/>
      <c r="F22" s="205"/>
      <c r="G22" s="205"/>
      <c r="H22" s="503">
        <v>0.7</v>
      </c>
      <c r="I22" s="503"/>
      <c r="J22" s="503"/>
      <c r="K22" s="503"/>
      <c r="L22" s="503"/>
      <c r="M22" s="206"/>
      <c r="N22" s="206"/>
      <c r="O22" s="206"/>
      <c r="P22" s="206"/>
      <c r="Q22" s="206"/>
      <c r="R22" s="206" t="s">
        <v>136</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c r="AS22" s="217"/>
    </row>
    <row r="23" spans="1:45" ht="20.25" customHeight="1" x14ac:dyDescent="0.3">
      <c r="A23" s="217"/>
      <c r="B23" s="192"/>
      <c r="C23" s="207" t="s">
        <v>35</v>
      </c>
      <c r="D23" s="209"/>
      <c r="E23" s="205"/>
      <c r="F23" s="205"/>
      <c r="G23" s="205"/>
      <c r="H23" s="503">
        <v>0.6</v>
      </c>
      <c r="I23" s="503"/>
      <c r="J23" s="503"/>
      <c r="K23" s="503"/>
      <c r="L23" s="503"/>
      <c r="M23" s="206"/>
      <c r="N23" s="206"/>
      <c r="O23" s="206"/>
      <c r="P23" s="206"/>
      <c r="Q23" s="206"/>
      <c r="R23" s="206" t="s">
        <v>137</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c r="AS23" s="217"/>
    </row>
    <row r="24" spans="1:45" ht="20.25" customHeight="1" x14ac:dyDescent="0.3">
      <c r="A24" s="217"/>
      <c r="B24" s="192"/>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196"/>
      <c r="AS24" s="217"/>
    </row>
    <row r="25" spans="1:45" ht="20.25" customHeight="1" x14ac:dyDescent="0.3">
      <c r="A25" s="217"/>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6"/>
      <c r="AS25" s="217"/>
    </row>
    <row r="26" spans="1:45" ht="20.25" customHeight="1" x14ac:dyDescent="0.3">
      <c r="A26" s="217"/>
      <c r="B26" s="192"/>
      <c r="C26" s="203" t="s">
        <v>62</v>
      </c>
      <c r="D26" s="216"/>
      <c r="E26" s="205"/>
      <c r="F26" s="205"/>
      <c r="G26" s="205"/>
      <c r="H26" s="205"/>
      <c r="I26" s="205"/>
      <c r="J26" s="205"/>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196"/>
      <c r="AS26" s="217"/>
    </row>
    <row r="27" spans="1:45" ht="20.25" customHeight="1" x14ac:dyDescent="0.3">
      <c r="A27" s="217"/>
      <c r="B27" s="192"/>
      <c r="C27" s="205"/>
      <c r="D27" s="205" t="s">
        <v>120</v>
      </c>
      <c r="E27" s="205"/>
      <c r="F27" s="205"/>
      <c r="G27" s="205"/>
      <c r="H27" s="205"/>
      <c r="I27" s="205"/>
      <c r="J27" s="205"/>
      <c r="K27" s="205"/>
      <c r="L27" s="205"/>
      <c r="M27" s="205"/>
      <c r="N27" s="205"/>
      <c r="O27" s="205"/>
      <c r="P27" s="205"/>
      <c r="Q27" s="205"/>
      <c r="R27" s="205"/>
      <c r="S27" s="205"/>
      <c r="T27" s="205"/>
      <c r="U27" s="205"/>
      <c r="V27" s="220"/>
      <c r="W27" s="220"/>
      <c r="X27" s="220"/>
      <c r="Y27" s="220"/>
      <c r="Z27" s="220"/>
      <c r="AA27" s="220"/>
      <c r="AB27" s="220"/>
      <c r="AC27" s="220"/>
      <c r="AD27" s="220"/>
      <c r="AE27" s="220"/>
      <c r="AF27" s="220"/>
      <c r="AG27" s="220"/>
      <c r="AH27" s="220"/>
      <c r="AI27" s="220"/>
      <c r="AJ27" s="220"/>
      <c r="AK27" s="220"/>
      <c r="AL27" s="220"/>
      <c r="AM27" s="220"/>
      <c r="AN27" s="220"/>
      <c r="AO27" s="220"/>
      <c r="AP27" s="196"/>
      <c r="AS27" s="217"/>
    </row>
    <row r="28" spans="1:45" ht="20.25" customHeight="1" x14ac:dyDescent="0.3">
      <c r="A28" s="217"/>
      <c r="B28" s="192"/>
      <c r="C28" s="207"/>
      <c r="D28" s="205"/>
      <c r="E28" s="205"/>
      <c r="F28" s="205"/>
      <c r="G28" s="205"/>
      <c r="H28" s="205"/>
      <c r="I28" s="205"/>
      <c r="J28" s="205"/>
      <c r="K28" s="206"/>
      <c r="L28" s="206"/>
      <c r="M28" s="206"/>
      <c r="N28" s="208"/>
      <c r="O28" s="208"/>
      <c r="P28" s="208"/>
      <c r="Q28" s="208"/>
      <c r="R28" s="206"/>
      <c r="S28" s="208"/>
      <c r="T28" s="208"/>
      <c r="U28" s="208"/>
      <c r="V28" s="208"/>
      <c r="W28" s="206"/>
      <c r="X28" s="206"/>
      <c r="Y28" s="206"/>
      <c r="Z28" s="208"/>
      <c r="AA28" s="208"/>
      <c r="AB28" s="208"/>
      <c r="AC28" s="208"/>
      <c r="AD28" s="206"/>
      <c r="AE28" s="208"/>
      <c r="AF28" s="208"/>
      <c r="AG28" s="208"/>
      <c r="AH28" s="208"/>
      <c r="AI28" s="208"/>
      <c r="AJ28" s="208"/>
      <c r="AK28" s="208"/>
      <c r="AL28" s="208"/>
      <c r="AM28" s="208"/>
      <c r="AN28" s="208"/>
      <c r="AO28" s="208"/>
      <c r="AP28" s="196"/>
      <c r="AS28" s="217"/>
    </row>
    <row r="29" spans="1:45" ht="20.25" customHeight="1" x14ac:dyDescent="0.3">
      <c r="A29" s="217"/>
      <c r="B29" s="192"/>
      <c r="C29" s="207"/>
      <c r="D29" s="205"/>
      <c r="E29" s="205"/>
      <c r="F29" s="205"/>
      <c r="G29" s="205"/>
      <c r="H29" s="205"/>
      <c r="I29" s="205"/>
      <c r="J29" s="205"/>
      <c r="K29" s="206"/>
      <c r="L29" s="206"/>
      <c r="M29" s="206"/>
      <c r="N29" s="208"/>
      <c r="O29" s="208"/>
      <c r="P29" s="208"/>
      <c r="Q29" s="208"/>
      <c r="R29" s="206"/>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196"/>
      <c r="AS29" s="217"/>
    </row>
    <row r="30" spans="1:45" ht="20.25" customHeight="1" x14ac:dyDescent="0.3">
      <c r="A30" s="217"/>
      <c r="B30" s="192"/>
      <c r="C30" s="205"/>
      <c r="D30" s="222"/>
      <c r="E30" s="205"/>
      <c r="F30" s="205"/>
      <c r="G30" s="205"/>
      <c r="H30" s="205"/>
      <c r="I30" s="205"/>
      <c r="J30" s="205"/>
      <c r="K30" s="206"/>
      <c r="L30" s="206"/>
      <c r="M30" s="206"/>
      <c r="N30" s="208"/>
      <c r="O30" s="208"/>
      <c r="P30" s="208"/>
      <c r="Q30" s="208"/>
      <c r="R30" s="496"/>
      <c r="S30" s="496"/>
      <c r="T30" s="496"/>
      <c r="U30" s="496"/>
      <c r="V30" s="208"/>
      <c r="W30" s="206"/>
      <c r="X30" s="206"/>
      <c r="Y30" s="206"/>
      <c r="Z30" s="208"/>
      <c r="AA30" s="208"/>
      <c r="AB30" s="208"/>
      <c r="AC30" s="208"/>
      <c r="AD30" s="206"/>
      <c r="AE30" s="208"/>
      <c r="AF30" s="208"/>
      <c r="AG30" s="208"/>
      <c r="AH30" s="208"/>
      <c r="AI30" s="208"/>
      <c r="AJ30" s="208"/>
      <c r="AK30" s="208"/>
      <c r="AL30" s="208"/>
      <c r="AM30" s="208"/>
      <c r="AN30" s="208"/>
      <c r="AO30" s="208"/>
      <c r="AP30" s="196"/>
      <c r="AS30" s="217"/>
    </row>
    <row r="31" spans="1:45" ht="20.25" customHeight="1" x14ac:dyDescent="0.3">
      <c r="A31" s="217"/>
      <c r="B31" s="192"/>
      <c r="C31" s="205"/>
      <c r="D31" s="205"/>
      <c r="E31" s="205"/>
      <c r="F31" s="205"/>
      <c r="G31" s="205"/>
      <c r="H31" s="205"/>
      <c r="I31" s="205"/>
      <c r="J31" s="205"/>
      <c r="K31" s="206"/>
      <c r="L31" s="206"/>
      <c r="M31" s="206"/>
      <c r="N31" s="208"/>
      <c r="O31" s="208"/>
      <c r="P31" s="259"/>
      <c r="Q31" s="259"/>
      <c r="R31" s="496"/>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Q31" s="217"/>
      <c r="AR31" s="217"/>
      <c r="AS31" s="217"/>
    </row>
    <row r="32" spans="1:45" ht="20.25" customHeight="1" x14ac:dyDescent="0.3">
      <c r="A32" s="217"/>
      <c r="B32" s="192"/>
      <c r="C32" s="205"/>
      <c r="D32" s="205"/>
      <c r="E32" s="205"/>
      <c r="F32" s="205"/>
      <c r="G32" s="205"/>
      <c r="H32" s="205"/>
      <c r="I32" s="205"/>
      <c r="J32" s="205"/>
      <c r="K32" s="206"/>
      <c r="L32" s="206"/>
      <c r="M32" s="206"/>
      <c r="N32" s="208"/>
      <c r="O32" s="208"/>
      <c r="P32" s="208"/>
      <c r="Q32" s="208"/>
      <c r="R32" s="496"/>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Q32" s="217"/>
      <c r="AR32" s="217"/>
      <c r="AS32" s="217"/>
    </row>
    <row r="33" spans="2:42" s="217" customFormat="1" ht="20.25" customHeight="1" x14ac:dyDescent="0.3">
      <c r="B33" s="192"/>
      <c r="C33" s="205"/>
      <c r="D33" s="228"/>
      <c r="E33" s="223"/>
      <c r="F33" s="205"/>
      <c r="G33" s="205"/>
      <c r="H33" s="205"/>
      <c r="I33" s="205"/>
      <c r="J33" s="205"/>
      <c r="K33" s="206"/>
      <c r="L33" s="206"/>
      <c r="M33" s="206"/>
      <c r="N33" s="261"/>
      <c r="O33" s="261"/>
      <c r="P33" s="261"/>
      <c r="Q33" s="261"/>
      <c r="R33" s="497"/>
      <c r="S33" s="497"/>
      <c r="T33" s="497"/>
      <c r="U33" s="497"/>
      <c r="V33" s="208"/>
      <c r="W33" s="206"/>
      <c r="X33" s="206"/>
      <c r="Y33" s="206"/>
      <c r="Z33" s="211"/>
      <c r="AA33" s="211"/>
      <c r="AB33" s="211"/>
      <c r="AC33" s="211"/>
      <c r="AD33" s="206"/>
      <c r="AE33" s="211"/>
      <c r="AF33" s="211"/>
      <c r="AG33" s="211"/>
      <c r="AH33" s="211"/>
      <c r="AI33" s="211"/>
      <c r="AJ33" s="211"/>
      <c r="AK33" s="211"/>
      <c r="AL33" s="211"/>
      <c r="AM33" s="211"/>
      <c r="AN33" s="211"/>
      <c r="AO33" s="211"/>
      <c r="AP33" s="196"/>
    </row>
    <row r="34" spans="2:42" s="217" customFormat="1" ht="20.25" customHeight="1" x14ac:dyDescent="0.3">
      <c r="B34" s="192"/>
      <c r="C34" s="205"/>
      <c r="D34" s="228"/>
      <c r="E34" s="205"/>
      <c r="F34" s="205"/>
      <c r="G34" s="205"/>
      <c r="H34" s="205"/>
      <c r="I34" s="205"/>
      <c r="J34" s="205"/>
      <c r="K34" s="206"/>
      <c r="L34" s="206"/>
      <c r="M34" s="206"/>
      <c r="N34" s="262"/>
      <c r="O34" s="262"/>
      <c r="P34" s="262"/>
      <c r="Q34" s="262"/>
      <c r="R34" s="496"/>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196"/>
    </row>
    <row r="35" spans="2:42" s="217" customFormat="1" ht="20.25" customHeight="1" x14ac:dyDescent="0.3">
      <c r="B35" s="192"/>
      <c r="C35" s="205"/>
      <c r="D35" s="205"/>
      <c r="E35" s="205"/>
      <c r="F35" s="205"/>
      <c r="G35" s="205"/>
      <c r="H35" s="205"/>
      <c r="I35" s="205"/>
      <c r="J35" s="205"/>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196"/>
    </row>
    <row r="36" spans="2:42" s="217" customFormat="1" ht="20.25" customHeight="1" x14ac:dyDescent="0.3">
      <c r="B36" s="192"/>
      <c r="C36" s="205"/>
      <c r="D36" s="205"/>
      <c r="E36" s="205"/>
      <c r="F36" s="205"/>
      <c r="G36" s="205"/>
      <c r="H36" s="205"/>
      <c r="I36" s="205"/>
      <c r="J36" s="205"/>
      <c r="K36" s="205"/>
      <c r="L36" s="205"/>
      <c r="M36" s="205"/>
      <c r="N36" s="205"/>
      <c r="O36" s="205"/>
      <c r="P36" s="205"/>
      <c r="Q36" s="205"/>
      <c r="R36" s="205"/>
      <c r="S36" s="205"/>
      <c r="T36" s="205"/>
      <c r="U36" s="205"/>
      <c r="V36" s="220"/>
      <c r="W36" s="220"/>
      <c r="X36" s="220"/>
      <c r="Y36" s="220"/>
      <c r="Z36" s="220"/>
      <c r="AA36" s="220"/>
      <c r="AB36" s="220"/>
      <c r="AC36" s="220"/>
      <c r="AD36" s="220"/>
      <c r="AE36" s="220"/>
      <c r="AF36" s="220"/>
      <c r="AG36" s="220"/>
      <c r="AH36" s="220"/>
      <c r="AI36" s="220"/>
      <c r="AJ36" s="220"/>
      <c r="AK36" s="220"/>
      <c r="AL36" s="220"/>
      <c r="AM36" s="220"/>
      <c r="AN36" s="220"/>
      <c r="AO36" s="220"/>
      <c r="AP36" s="196"/>
    </row>
    <row r="37" spans="2:42" s="217" customFormat="1" ht="20.25" customHeight="1" x14ac:dyDescent="0.3">
      <c r="B37" s="192"/>
      <c r="C37" s="207"/>
      <c r="D37" s="205"/>
      <c r="E37" s="205"/>
      <c r="F37" s="205"/>
      <c r="G37" s="205"/>
      <c r="H37" s="205"/>
      <c r="I37" s="205"/>
      <c r="J37" s="205"/>
      <c r="K37" s="206"/>
      <c r="L37" s="206"/>
      <c r="M37" s="206"/>
      <c r="N37" s="208"/>
      <c r="O37" s="208"/>
      <c r="P37" s="208"/>
      <c r="Q37" s="208"/>
      <c r="R37" s="206"/>
      <c r="S37" s="208"/>
      <c r="T37" s="208"/>
      <c r="U37" s="208"/>
      <c r="V37" s="208"/>
      <c r="W37" s="206"/>
      <c r="X37" s="206"/>
      <c r="Y37" s="206"/>
      <c r="Z37" s="208"/>
      <c r="AA37" s="208"/>
      <c r="AB37" s="208"/>
      <c r="AC37" s="208"/>
      <c r="AD37" s="206"/>
      <c r="AE37" s="208"/>
      <c r="AF37" s="208"/>
      <c r="AG37" s="208"/>
      <c r="AH37" s="208"/>
      <c r="AI37" s="208"/>
      <c r="AJ37" s="208"/>
      <c r="AK37" s="208"/>
      <c r="AL37" s="208"/>
      <c r="AM37" s="208"/>
      <c r="AN37" s="208"/>
      <c r="AO37" s="208"/>
      <c r="AP37" s="196"/>
    </row>
    <row r="38" spans="2:42" s="217" customFormat="1" ht="20.25" customHeight="1" x14ac:dyDescent="0.3">
      <c r="B38" s="192"/>
      <c r="C38" s="205"/>
      <c r="D38" s="222"/>
      <c r="E38" s="223"/>
      <c r="F38" s="205"/>
      <c r="G38" s="205"/>
      <c r="H38" s="205"/>
      <c r="I38" s="205"/>
      <c r="J38" s="205"/>
      <c r="K38" s="206"/>
      <c r="L38" s="206"/>
      <c r="M38" s="206"/>
      <c r="N38" s="208"/>
      <c r="O38" s="208"/>
      <c r="P38" s="208"/>
      <c r="Q38" s="208"/>
      <c r="R38" s="206"/>
      <c r="S38" s="206"/>
      <c r="T38" s="206"/>
      <c r="U38" s="206"/>
      <c r="V38" s="208"/>
      <c r="W38" s="206"/>
      <c r="X38" s="206"/>
      <c r="Y38" s="206"/>
      <c r="Z38" s="208"/>
      <c r="AA38" s="208"/>
      <c r="AB38" s="208"/>
      <c r="AC38" s="208"/>
      <c r="AD38" s="206"/>
      <c r="AE38" s="208"/>
      <c r="AF38" s="208"/>
      <c r="AG38" s="208"/>
      <c r="AH38" s="208"/>
      <c r="AI38" s="208"/>
      <c r="AJ38" s="208"/>
      <c r="AK38" s="208"/>
      <c r="AL38" s="208"/>
      <c r="AM38" s="208"/>
      <c r="AN38" s="208"/>
      <c r="AO38" s="208"/>
      <c r="AP38" s="196"/>
    </row>
    <row r="39" spans="2:42" s="217" customFormat="1" ht="20.25" customHeight="1" x14ac:dyDescent="0.3">
      <c r="B39" s="192"/>
      <c r="C39" s="205"/>
      <c r="D39" s="205"/>
      <c r="E39" s="205"/>
      <c r="F39" s="205"/>
      <c r="G39" s="205"/>
      <c r="H39" s="205"/>
      <c r="I39" s="205"/>
      <c r="J39" s="205"/>
      <c r="K39" s="205"/>
      <c r="L39" s="205"/>
      <c r="M39" s="205"/>
      <c r="N39" s="205"/>
      <c r="O39" s="205"/>
      <c r="P39" s="205"/>
      <c r="Q39" s="205"/>
      <c r="R39" s="205"/>
      <c r="S39" s="205"/>
      <c r="T39" s="205"/>
      <c r="U39" s="205"/>
      <c r="V39" s="220"/>
      <c r="W39" s="220"/>
      <c r="X39" s="220"/>
      <c r="Y39" s="220"/>
      <c r="Z39" s="220"/>
      <c r="AA39" s="220"/>
      <c r="AB39" s="220"/>
      <c r="AC39" s="220"/>
      <c r="AD39" s="220"/>
      <c r="AE39" s="220"/>
      <c r="AF39" s="220"/>
      <c r="AG39" s="220"/>
      <c r="AH39" s="220"/>
      <c r="AI39" s="220"/>
      <c r="AJ39" s="220"/>
      <c r="AK39" s="220"/>
      <c r="AL39" s="220"/>
      <c r="AM39" s="220"/>
      <c r="AN39" s="220"/>
      <c r="AO39" s="220"/>
      <c r="AP39" s="196"/>
    </row>
    <row r="40" spans="2:42" s="217" customFormat="1" ht="20.25" customHeight="1" x14ac:dyDescent="0.3">
      <c r="B40" s="192"/>
      <c r="C40" s="207"/>
      <c r="D40" s="205"/>
      <c r="E40" s="223"/>
      <c r="F40" s="205"/>
      <c r="G40" s="205"/>
      <c r="H40" s="205"/>
      <c r="I40" s="205"/>
      <c r="J40" s="205"/>
      <c r="K40" s="206"/>
      <c r="L40" s="206"/>
      <c r="M40" s="206"/>
      <c r="N40" s="261"/>
      <c r="O40" s="261"/>
      <c r="P40" s="261"/>
      <c r="Q40" s="261"/>
      <c r="R40" s="273"/>
      <c r="S40" s="273"/>
      <c r="T40" s="273"/>
      <c r="U40" s="273"/>
      <c r="V40" s="208"/>
      <c r="W40" s="206"/>
      <c r="X40" s="206"/>
      <c r="Y40" s="206"/>
      <c r="Z40" s="211"/>
      <c r="AA40" s="211"/>
      <c r="AB40" s="211"/>
      <c r="AC40" s="211"/>
      <c r="AD40" s="206"/>
      <c r="AE40" s="211"/>
      <c r="AF40" s="211"/>
      <c r="AG40" s="211"/>
      <c r="AH40" s="211"/>
      <c r="AI40" s="211"/>
      <c r="AJ40" s="211"/>
      <c r="AK40" s="211"/>
      <c r="AL40" s="211"/>
      <c r="AM40" s="211"/>
      <c r="AN40" s="211"/>
      <c r="AO40" s="211"/>
      <c r="AP40" s="196"/>
    </row>
    <row r="41" spans="2:42" s="217" customFormat="1" ht="20.25" customHeight="1" x14ac:dyDescent="0.3">
      <c r="B41" s="192"/>
      <c r="C41" s="209"/>
      <c r="D41" s="205"/>
      <c r="E41" s="205"/>
      <c r="F41" s="205"/>
      <c r="G41" s="205"/>
      <c r="H41" s="205"/>
      <c r="I41" s="205"/>
      <c r="J41" s="205"/>
      <c r="K41" s="206"/>
      <c r="L41" s="206"/>
      <c r="M41" s="206"/>
      <c r="N41" s="262"/>
      <c r="O41" s="262"/>
      <c r="P41" s="262"/>
      <c r="Q41" s="262"/>
      <c r="R41" s="274"/>
      <c r="S41" s="274"/>
      <c r="T41" s="274"/>
      <c r="U41" s="274"/>
      <c r="V41" s="212"/>
      <c r="W41" s="206"/>
      <c r="X41" s="206"/>
      <c r="Y41" s="206"/>
      <c r="Z41" s="213"/>
      <c r="AA41" s="213"/>
      <c r="AB41" s="213"/>
      <c r="AC41" s="213"/>
      <c r="AD41" s="206"/>
      <c r="AE41" s="214"/>
      <c r="AF41" s="214"/>
      <c r="AG41" s="214"/>
      <c r="AH41" s="214"/>
      <c r="AI41" s="214"/>
      <c r="AJ41" s="214"/>
      <c r="AK41" s="214"/>
      <c r="AL41" s="214"/>
      <c r="AM41" s="214"/>
      <c r="AN41" s="214"/>
      <c r="AO41" s="214"/>
      <c r="AP41" s="196"/>
    </row>
    <row r="42" spans="2:42" s="217" customFormat="1" ht="20.25" customHeight="1" x14ac:dyDescent="0.3">
      <c r="B42" s="192"/>
      <c r="C42" s="205"/>
      <c r="D42" s="205"/>
      <c r="E42" s="205"/>
      <c r="F42" s="205"/>
      <c r="G42" s="205"/>
      <c r="H42" s="205"/>
      <c r="I42" s="205"/>
      <c r="J42" s="205"/>
      <c r="K42" s="206"/>
      <c r="L42" s="206"/>
      <c r="M42" s="206"/>
      <c r="N42" s="206"/>
      <c r="O42" s="206"/>
      <c r="P42" s="206"/>
      <c r="Q42" s="206"/>
      <c r="R42" s="496"/>
      <c r="S42" s="496"/>
      <c r="T42" s="496"/>
      <c r="U42" s="496"/>
      <c r="V42" s="206"/>
      <c r="W42" s="206"/>
      <c r="X42" s="206"/>
      <c r="Y42" s="206"/>
      <c r="Z42" s="206"/>
      <c r="AA42" s="206"/>
      <c r="AB42" s="206"/>
      <c r="AC42" s="206"/>
      <c r="AD42" s="206"/>
      <c r="AE42" s="206"/>
      <c r="AF42" s="206"/>
      <c r="AG42" s="206"/>
      <c r="AH42" s="206"/>
      <c r="AI42" s="206"/>
      <c r="AJ42" s="206"/>
      <c r="AK42" s="206"/>
      <c r="AL42" s="206"/>
      <c r="AM42" s="206"/>
      <c r="AN42" s="206"/>
      <c r="AO42" s="206"/>
      <c r="AP42" s="196"/>
    </row>
    <row r="43" spans="2:42" s="217" customFormat="1" ht="20.25" customHeight="1" x14ac:dyDescent="0.3">
      <c r="B43" s="192"/>
      <c r="C43" s="205"/>
      <c r="D43" s="205"/>
      <c r="E43" s="205"/>
      <c r="F43" s="205"/>
      <c r="G43" s="205"/>
      <c r="H43" s="205"/>
      <c r="I43" s="205"/>
      <c r="J43" s="205"/>
      <c r="K43" s="205"/>
      <c r="L43" s="205"/>
      <c r="M43" s="205"/>
      <c r="N43" s="205"/>
      <c r="O43" s="205"/>
      <c r="P43" s="205"/>
      <c r="Q43" s="205"/>
      <c r="R43" s="496"/>
      <c r="S43" s="496"/>
      <c r="T43" s="496"/>
      <c r="U43" s="496"/>
      <c r="V43" s="220"/>
      <c r="W43" s="220"/>
      <c r="X43" s="220"/>
      <c r="Y43" s="220"/>
      <c r="Z43" s="220"/>
      <c r="AA43" s="220"/>
      <c r="AB43" s="220"/>
      <c r="AC43" s="220"/>
      <c r="AD43" s="220"/>
      <c r="AE43" s="220"/>
      <c r="AF43" s="220"/>
      <c r="AG43" s="220"/>
      <c r="AH43" s="220"/>
      <c r="AI43" s="220"/>
      <c r="AJ43" s="220"/>
      <c r="AK43" s="220"/>
      <c r="AL43" s="220"/>
      <c r="AM43" s="220"/>
      <c r="AN43" s="220"/>
      <c r="AO43" s="220"/>
      <c r="AP43" s="196"/>
    </row>
    <row r="44" spans="2:42" s="217" customFormat="1" ht="20.25" customHeight="1" x14ac:dyDescent="0.3">
      <c r="B44" s="192"/>
      <c r="C44" s="205"/>
      <c r="D44" s="205"/>
      <c r="E44" s="205"/>
      <c r="F44" s="205"/>
      <c r="G44" s="205"/>
      <c r="H44" s="205"/>
      <c r="I44" s="205"/>
      <c r="J44" s="205"/>
      <c r="K44" s="205"/>
      <c r="L44" s="205"/>
      <c r="M44" s="205"/>
      <c r="N44" s="205"/>
      <c r="O44" s="205"/>
      <c r="P44" s="205"/>
      <c r="Q44" s="205"/>
      <c r="R44" s="496"/>
      <c r="S44" s="496"/>
      <c r="T44" s="496"/>
      <c r="U44" s="496"/>
      <c r="V44" s="220"/>
      <c r="W44" s="220"/>
      <c r="X44" s="220"/>
      <c r="Y44" s="220"/>
      <c r="Z44" s="220"/>
      <c r="AA44" s="220"/>
      <c r="AB44" s="220"/>
      <c r="AC44" s="220"/>
      <c r="AD44" s="220"/>
      <c r="AE44" s="220"/>
      <c r="AF44" s="220"/>
      <c r="AG44" s="220"/>
      <c r="AH44" s="220"/>
      <c r="AI44" s="220"/>
      <c r="AJ44" s="220"/>
      <c r="AK44" s="220"/>
      <c r="AL44" s="220"/>
      <c r="AM44" s="220"/>
      <c r="AN44" s="220"/>
      <c r="AO44" s="220"/>
      <c r="AP44" s="196"/>
    </row>
    <row r="45" spans="2:42" s="217" customFormat="1" ht="20.25" customHeight="1" x14ac:dyDescent="0.3">
      <c r="B45" s="192"/>
      <c r="C45" s="205"/>
      <c r="D45" s="205"/>
      <c r="E45" s="223"/>
      <c r="F45" s="205"/>
      <c r="G45" s="205"/>
      <c r="H45" s="205"/>
      <c r="I45" s="205"/>
      <c r="J45" s="205"/>
      <c r="K45" s="205"/>
      <c r="L45" s="205"/>
      <c r="M45" s="205"/>
      <c r="N45" s="205"/>
      <c r="O45" s="205"/>
      <c r="P45" s="205"/>
      <c r="Q45" s="205"/>
      <c r="R45" s="497"/>
      <c r="S45" s="497"/>
      <c r="T45" s="497"/>
      <c r="U45" s="497"/>
      <c r="V45" s="220"/>
      <c r="W45" s="220"/>
      <c r="X45" s="220"/>
      <c r="Y45" s="220"/>
      <c r="Z45" s="220"/>
      <c r="AA45" s="220"/>
      <c r="AB45" s="220"/>
      <c r="AC45" s="220"/>
      <c r="AD45" s="220"/>
      <c r="AE45" s="220"/>
      <c r="AF45" s="220"/>
      <c r="AG45" s="220"/>
      <c r="AH45" s="220"/>
      <c r="AI45" s="220"/>
      <c r="AJ45" s="220"/>
      <c r="AK45" s="220"/>
      <c r="AL45" s="220"/>
      <c r="AM45" s="220"/>
      <c r="AN45" s="220"/>
      <c r="AO45" s="220"/>
      <c r="AP45" s="196"/>
    </row>
    <row r="46" spans="2:42" s="217" customFormat="1" ht="20.25" customHeight="1" x14ac:dyDescent="0.3">
      <c r="B46" s="192"/>
      <c r="C46" s="205"/>
      <c r="D46" s="205"/>
      <c r="E46" s="205"/>
      <c r="F46" s="205"/>
      <c r="G46" s="205"/>
      <c r="H46" s="205"/>
      <c r="I46" s="205"/>
      <c r="J46" s="205"/>
      <c r="K46" s="205"/>
      <c r="L46" s="205"/>
      <c r="M46" s="205"/>
      <c r="N46" s="205"/>
      <c r="O46" s="205"/>
      <c r="P46" s="205"/>
      <c r="Q46" s="205"/>
      <c r="R46" s="496"/>
      <c r="S46" s="496"/>
      <c r="T46" s="496"/>
      <c r="U46" s="496"/>
      <c r="V46" s="220"/>
      <c r="W46" s="220"/>
      <c r="X46" s="220"/>
      <c r="Y46" s="220"/>
      <c r="Z46" s="220"/>
      <c r="AA46" s="220"/>
      <c r="AB46" s="220"/>
      <c r="AC46" s="220"/>
      <c r="AD46" s="220"/>
      <c r="AE46" s="220"/>
      <c r="AF46" s="220"/>
      <c r="AG46" s="220"/>
      <c r="AH46" s="220"/>
      <c r="AI46" s="220"/>
      <c r="AJ46" s="220"/>
      <c r="AK46" s="220"/>
      <c r="AL46" s="220"/>
      <c r="AM46" s="220"/>
      <c r="AN46" s="220"/>
      <c r="AO46" s="220"/>
      <c r="AP46" s="196"/>
    </row>
    <row r="47" spans="2:42" s="217" customFormat="1" ht="20.25" customHeight="1" x14ac:dyDescent="0.3">
      <c r="B47" s="192"/>
      <c r="C47" s="205"/>
      <c r="D47" s="205"/>
      <c r="E47" s="205"/>
      <c r="F47" s="205"/>
      <c r="G47" s="205"/>
      <c r="H47" s="205"/>
      <c r="I47" s="205"/>
      <c r="J47" s="205"/>
      <c r="K47" s="205"/>
      <c r="L47" s="205"/>
      <c r="M47" s="205"/>
      <c r="N47" s="205"/>
      <c r="O47" s="205"/>
      <c r="P47" s="205"/>
      <c r="Q47" s="205"/>
      <c r="R47" s="205"/>
      <c r="S47" s="205"/>
      <c r="T47" s="205"/>
      <c r="U47" s="205"/>
      <c r="V47" s="220"/>
      <c r="W47" s="220"/>
      <c r="X47" s="220"/>
      <c r="Y47" s="220"/>
      <c r="Z47" s="220"/>
      <c r="AA47" s="220"/>
      <c r="AB47" s="220"/>
      <c r="AC47" s="220"/>
      <c r="AD47" s="220"/>
      <c r="AE47" s="220"/>
      <c r="AF47" s="220"/>
      <c r="AG47" s="220"/>
      <c r="AH47" s="220"/>
      <c r="AI47" s="220"/>
      <c r="AJ47" s="220"/>
      <c r="AK47" s="220"/>
      <c r="AL47" s="220"/>
      <c r="AM47" s="220"/>
      <c r="AN47" s="220"/>
      <c r="AO47" s="220"/>
      <c r="AP47" s="196"/>
    </row>
    <row r="48" spans="2:42" s="217" customFormat="1" ht="20.25" customHeight="1" x14ac:dyDescent="0.3">
      <c r="B48" s="192"/>
      <c r="C48" s="205"/>
      <c r="D48" s="205"/>
      <c r="E48" s="205"/>
      <c r="F48" s="205"/>
      <c r="G48" s="205"/>
      <c r="H48" s="205"/>
      <c r="I48" s="205"/>
      <c r="J48" s="205"/>
      <c r="K48" s="205"/>
      <c r="L48" s="205"/>
      <c r="M48" s="205"/>
      <c r="N48" s="205"/>
      <c r="O48" s="205"/>
      <c r="P48" s="205"/>
      <c r="Q48" s="205"/>
      <c r="R48" s="205"/>
      <c r="S48" s="205"/>
      <c r="T48" s="205"/>
      <c r="U48" s="205"/>
      <c r="V48" s="220"/>
      <c r="W48" s="220"/>
      <c r="X48" s="220"/>
      <c r="Y48" s="220"/>
      <c r="Z48" s="220"/>
      <c r="AA48" s="220"/>
      <c r="AB48" s="220"/>
      <c r="AC48" s="220"/>
      <c r="AD48" s="220"/>
      <c r="AE48" s="220"/>
      <c r="AF48" s="220"/>
      <c r="AG48" s="220"/>
      <c r="AH48" s="220"/>
      <c r="AI48" s="220"/>
      <c r="AJ48" s="220"/>
      <c r="AK48" s="220"/>
      <c r="AL48" s="220"/>
      <c r="AM48" s="220"/>
      <c r="AN48" s="220"/>
      <c r="AO48" s="220"/>
      <c r="AP48" s="196"/>
    </row>
    <row r="49" spans="2:42" s="217" customFormat="1" ht="20.25" customHeight="1" x14ac:dyDescent="0.3">
      <c r="B49" s="192"/>
      <c r="C49" s="205"/>
      <c r="D49" s="205"/>
      <c r="E49" s="205"/>
      <c r="F49" s="205"/>
      <c r="G49" s="205"/>
      <c r="H49" s="205"/>
      <c r="I49" s="205"/>
      <c r="J49" s="205"/>
      <c r="K49" s="205"/>
      <c r="L49" s="205"/>
      <c r="M49" s="205"/>
      <c r="N49" s="205"/>
      <c r="O49" s="205"/>
      <c r="P49" s="205"/>
      <c r="Q49" s="205"/>
      <c r="R49" s="205"/>
      <c r="S49" s="205"/>
      <c r="T49" s="205"/>
      <c r="U49" s="205"/>
      <c r="V49" s="220"/>
      <c r="W49" s="220"/>
      <c r="X49" s="220"/>
      <c r="Y49" s="220"/>
      <c r="Z49" s="220"/>
      <c r="AA49" s="220"/>
      <c r="AB49" s="220"/>
      <c r="AC49" s="220"/>
      <c r="AD49" s="220"/>
      <c r="AE49" s="220"/>
      <c r="AF49" s="220"/>
      <c r="AG49" s="220"/>
      <c r="AH49" s="220"/>
      <c r="AI49" s="220"/>
      <c r="AJ49" s="220"/>
      <c r="AK49" s="220"/>
      <c r="AL49" s="220"/>
      <c r="AM49" s="220"/>
      <c r="AN49" s="220"/>
      <c r="AO49" s="220"/>
      <c r="AP49" s="196"/>
    </row>
    <row r="50" spans="2:42" s="217" customFormat="1" ht="20.25" customHeight="1" x14ac:dyDescent="0.3">
      <c r="B50" s="192"/>
      <c r="C50" s="205"/>
      <c r="D50" s="205"/>
      <c r="E50" s="205"/>
      <c r="F50" s="205"/>
      <c r="G50" s="205"/>
      <c r="H50" s="205"/>
      <c r="I50" s="205"/>
      <c r="J50" s="205"/>
      <c r="K50" s="205"/>
      <c r="L50" s="205"/>
      <c r="M50" s="205"/>
      <c r="N50" s="205"/>
      <c r="O50" s="205"/>
      <c r="P50" s="205"/>
      <c r="Q50" s="205"/>
      <c r="R50" s="205"/>
      <c r="S50" s="205"/>
      <c r="T50" s="205"/>
      <c r="U50" s="205"/>
      <c r="V50" s="220"/>
      <c r="W50" s="220"/>
      <c r="X50" s="220"/>
      <c r="Y50" s="220"/>
      <c r="Z50" s="220"/>
      <c r="AA50" s="220"/>
      <c r="AB50" s="220"/>
      <c r="AC50" s="220"/>
      <c r="AD50" s="220"/>
      <c r="AE50" s="220"/>
      <c r="AF50" s="220"/>
      <c r="AG50" s="220"/>
      <c r="AH50" s="220"/>
      <c r="AI50" s="220"/>
      <c r="AJ50" s="220"/>
      <c r="AK50" s="220"/>
      <c r="AL50" s="220"/>
      <c r="AM50" s="220"/>
      <c r="AN50" s="220"/>
      <c r="AO50" s="220"/>
      <c r="AP50" s="196"/>
    </row>
    <row r="51" spans="2:42" s="217" customFormat="1" ht="20.25" customHeight="1" x14ac:dyDescent="0.3">
      <c r="B51" s="192"/>
      <c r="C51" s="205"/>
      <c r="D51" s="205"/>
      <c r="E51" s="205"/>
      <c r="F51" s="205"/>
      <c r="G51" s="205"/>
      <c r="H51" s="205"/>
      <c r="I51" s="205"/>
      <c r="J51" s="205"/>
      <c r="K51" s="205"/>
      <c r="L51" s="205"/>
      <c r="M51" s="205"/>
      <c r="N51" s="205"/>
      <c r="O51" s="205"/>
      <c r="P51" s="205"/>
      <c r="Q51" s="205"/>
      <c r="R51" s="205"/>
      <c r="S51" s="205"/>
      <c r="T51" s="205"/>
      <c r="U51" s="205"/>
      <c r="V51" s="220"/>
      <c r="W51" s="220"/>
      <c r="X51" s="220"/>
      <c r="Y51" s="220"/>
      <c r="Z51" s="220"/>
      <c r="AA51" s="220"/>
      <c r="AB51" s="220"/>
      <c r="AC51" s="220"/>
      <c r="AD51" s="220"/>
      <c r="AE51" s="220"/>
      <c r="AF51" s="220"/>
      <c r="AG51" s="220"/>
      <c r="AH51" s="220"/>
      <c r="AI51" s="220"/>
      <c r="AJ51" s="220"/>
      <c r="AK51" s="220"/>
      <c r="AL51" s="220"/>
      <c r="AM51" s="220"/>
      <c r="AN51" s="220"/>
      <c r="AO51" s="220"/>
      <c r="AP51" s="196"/>
    </row>
    <row r="52" spans="2:42" s="217" customFormat="1" ht="20.25" customHeight="1" x14ac:dyDescent="0.3">
      <c r="B52" s="231"/>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3"/>
    </row>
    <row r="53" spans="2:42" s="217" customFormat="1" ht="20.25" customHeight="1" x14ac:dyDescent="0.3">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row>
    <row r="54" spans="2:42" s="217" customFormat="1" ht="20.25" customHeight="1" x14ac:dyDescent="0.3">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spans="2:42" s="217" customFormat="1" ht="20.25" customHeight="1" x14ac:dyDescent="0.3">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spans="2:42" s="217" customFormat="1" ht="20.25" customHeight="1" x14ac:dyDescent="0.3">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spans="2:42" s="217" customFormat="1" ht="20.25" customHeight="1" x14ac:dyDescent="0.3">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spans="2:42" s="217" customFormat="1" ht="20.25" customHeight="1" x14ac:dyDescent="0.3">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spans="2:42" s="217" customFormat="1" ht="20.25" customHeight="1" x14ac:dyDescent="0.3">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spans="2:42" s="217" customFormat="1" ht="20.25" customHeight="1" x14ac:dyDescent="0.3">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spans="2:42" s="217" customFormat="1" ht="20.25" customHeight="1" x14ac:dyDescent="0.3">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spans="2:42" s="217" customFormat="1" ht="20.25" customHeight="1" x14ac:dyDescent="0.3">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spans="2:42" s="217" customFormat="1" ht="20.25" customHeight="1" x14ac:dyDescent="0.3">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spans="2:42" s="217" customFormat="1" ht="20.25" customHeight="1" x14ac:dyDescent="0.3">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spans="2:42" s="217" customFormat="1" ht="20.25" customHeight="1" x14ac:dyDescent="0.3">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spans="2:42" s="217" customFormat="1" ht="20.25" customHeight="1" x14ac:dyDescent="0.3">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spans="2:42" s="217" customFormat="1" ht="20.25" customHeight="1" x14ac:dyDescent="0.3">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spans="2:42" s="217" customFormat="1" ht="20.25" customHeight="1" x14ac:dyDescent="0.3">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spans="2:42" s="217" customFormat="1" ht="20.25" customHeight="1" x14ac:dyDescent="0.3">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spans="2:42" s="217" customFormat="1" ht="20.25" customHeight="1" x14ac:dyDescent="0.3">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spans="2:42" s="217" customFormat="1" ht="20.25" customHeight="1" x14ac:dyDescent="0.3">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spans="2:42" s="217" customFormat="1" ht="20.25" customHeight="1" x14ac:dyDescent="0.3">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spans="2:42" s="217" customFormat="1" ht="20.25" customHeight="1" x14ac:dyDescent="0.3">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spans="2:42" s="217" customFormat="1" ht="20.25" customHeight="1" x14ac:dyDescent="0.3">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spans="2:42" s="217" customFormat="1" ht="20.25" customHeight="1" x14ac:dyDescent="0.3">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spans="2:42" s="217" customFormat="1" ht="20.25" customHeight="1" x14ac:dyDescent="0.3">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spans="2:42" s="217" customFormat="1" ht="20.25" customHeight="1" x14ac:dyDescent="0.3">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spans="2:42" s="217" customFormat="1" ht="20.25" customHeight="1" x14ac:dyDescent="0.3">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spans="2:42" s="217" customFormat="1" ht="20.25" customHeight="1" x14ac:dyDescent="0.3">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spans="2:42" s="217" customFormat="1" ht="20.25" customHeight="1" x14ac:dyDescent="0.3">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spans="2:42" s="217" customFormat="1" ht="20.25" customHeight="1" x14ac:dyDescent="0.3">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spans="2:42" s="217" customFormat="1" ht="20.25" customHeight="1" x14ac:dyDescent="0.3">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spans="2:42" s="217" customFormat="1" ht="20.25" customHeight="1" x14ac:dyDescent="0.3">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spans="2:42" s="217" customFormat="1" ht="20.25" customHeight="1" x14ac:dyDescent="0.3">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spans="2:42" s="217" customFormat="1" ht="20.25" customHeight="1" x14ac:dyDescent="0.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spans="2:42" s="217" customFormat="1" ht="20.25" customHeight="1" x14ac:dyDescent="0.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spans="2:42" s="217" customFormat="1" ht="20.25" customHeight="1" x14ac:dyDescent="0.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spans="2:42" s="217" customFormat="1" ht="20.25" customHeight="1" x14ac:dyDescent="0.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spans="2:42" s="217" customFormat="1" ht="20.25" customHeight="1" x14ac:dyDescent="0.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spans="2:42" s="217" customFormat="1" ht="20.25" customHeight="1" x14ac:dyDescent="0.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spans="2:42" s="217" customFormat="1" ht="20.25" customHeight="1" x14ac:dyDescent="0.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spans="2:42" s="217" customFormat="1" ht="20.25" customHeight="1" x14ac:dyDescent="0.3">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spans="2:42" s="217" customFormat="1" ht="20.25" customHeight="1" x14ac:dyDescent="0.3">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spans="2:42" s="217" customFormat="1" ht="20.25" customHeight="1" x14ac:dyDescent="0.3">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spans="2:42" s="217" customFormat="1" ht="20.25" customHeight="1" x14ac:dyDescent="0.3">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spans="2:42" s="217" customFormat="1" ht="20.25" customHeight="1" x14ac:dyDescent="0.3">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spans="2:42" s="217" customFormat="1" ht="20.25" customHeight="1" x14ac:dyDescent="0.3">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spans="2:42" s="217" customFormat="1" ht="20.25" customHeight="1" x14ac:dyDescent="0.3">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spans="2:42" s="217" customFormat="1" ht="20.25" customHeight="1" x14ac:dyDescent="0.3">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spans="2:42" s="217" customFormat="1" ht="20.25" customHeight="1" x14ac:dyDescent="0.3">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spans="2:42" s="217" customFormat="1" ht="20.25" customHeight="1" x14ac:dyDescent="0.3">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spans="2:42" s="217" customFormat="1" ht="20.25" customHeight="1" x14ac:dyDescent="0.3">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spans="2:42" s="217" customFormat="1" ht="20.25" customHeight="1" x14ac:dyDescent="0.3">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2:42" s="217" customFormat="1" ht="20.25" customHeight="1" x14ac:dyDescent="0.3">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2:42" s="217" customFormat="1" ht="20.25" customHeight="1" x14ac:dyDescent="0.3">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2:42" s="217" customFormat="1" ht="20.25" customHeight="1" x14ac:dyDescent="0.3">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spans="2:42" s="217" customFormat="1" ht="20.25" customHeight="1" x14ac:dyDescent="0.3">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spans="2:42" s="217" customFormat="1" ht="20.25" customHeight="1" x14ac:dyDescent="0.3">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spans="2:42" s="217" customFormat="1" ht="20.25" customHeight="1" x14ac:dyDescent="0.3">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spans="2:42" s="217" customFormat="1" ht="20.25" customHeight="1" x14ac:dyDescent="0.3">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spans="2:42" s="217" customFormat="1" ht="20.25" customHeight="1" x14ac:dyDescent="0.3">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spans="2:42" s="217" customFormat="1" ht="20.25" customHeight="1" x14ac:dyDescent="0.3">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spans="2:42" s="217" customFormat="1" ht="20.25" customHeight="1" x14ac:dyDescent="0.3">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spans="2:42" s="217" customFormat="1" ht="20.25" customHeight="1" x14ac:dyDescent="0.3">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spans="2:42" s="217" customFormat="1" ht="20.25" customHeight="1" x14ac:dyDescent="0.3">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spans="2:42" s="217" customFormat="1" ht="20.25" customHeight="1" x14ac:dyDescent="0.3">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spans="2:42" s="217" customFormat="1" ht="20.25" customHeight="1" x14ac:dyDescent="0.3">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spans="2:42" s="217" customFormat="1" ht="20.25" customHeight="1" x14ac:dyDescent="0.3">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spans="2:42" s="217" customFormat="1" ht="20.25" customHeight="1" x14ac:dyDescent="0.3">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spans="2:42" s="217" customFormat="1" ht="20.25" customHeight="1" x14ac:dyDescent="0.3">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spans="2:42" s="217" customFormat="1" ht="20.25" customHeight="1" x14ac:dyDescent="0.3">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spans="2:42" s="217" customFormat="1" ht="20.25" customHeight="1" x14ac:dyDescent="0.3">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spans="2:42" s="217" customFormat="1" ht="20.25" customHeight="1" x14ac:dyDescent="0.3">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spans="2:42" s="217" customFormat="1" ht="20.25" customHeight="1" x14ac:dyDescent="0.3">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spans="2:42" s="217" customFormat="1" ht="20.25" customHeight="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spans="2:42" s="217" customFormat="1" ht="20.25" customHeight="1" x14ac:dyDescent="0.3">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spans="2:42" s="217" customFormat="1" ht="20.25" customHeight="1" x14ac:dyDescent="0.3">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spans="2:42" s="217" customFormat="1" ht="20.25" customHeight="1" x14ac:dyDescent="0.3">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spans="2:42" s="217" customFormat="1" ht="20.25" customHeight="1" x14ac:dyDescent="0.3">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spans="2:42" s="217" customFormat="1" ht="20.25" customHeight="1" x14ac:dyDescent="0.3">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spans="2:42" s="217" customFormat="1" ht="20.25" customHeight="1" x14ac:dyDescent="0.3">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spans="2:42" s="217" customFormat="1" ht="20.25" customHeight="1" x14ac:dyDescent="0.3">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spans="2:42" s="217" customFormat="1" ht="20.25" customHeight="1" x14ac:dyDescent="0.3">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spans="2:42" s="217" customFormat="1" ht="20.25" customHeight="1" x14ac:dyDescent="0.3">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spans="2:42" s="217" customFormat="1" ht="20.25" customHeight="1" x14ac:dyDescent="0.3">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spans="2:42" s="217" customFormat="1" ht="20.25" customHeight="1" x14ac:dyDescent="0.3">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spans="2:42" s="217" customFormat="1" ht="20.25" customHeight="1" x14ac:dyDescent="0.3">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spans="2:42" s="217" customFormat="1" ht="20.25" customHeight="1" x14ac:dyDescent="0.3">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spans="2:42" s="217" customFormat="1" ht="20.25" customHeight="1" x14ac:dyDescent="0.3">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spans="2:42" s="217" customFormat="1" ht="20.25" customHeight="1" x14ac:dyDescent="0.3">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spans="2:42" s="217" customFormat="1" ht="20.25" customHeight="1" x14ac:dyDescent="0.3">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spans="2:42" s="217" customFormat="1" ht="20.25" customHeight="1" x14ac:dyDescent="0.3">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spans="2:42" s="217" customFormat="1" ht="20.25" customHeight="1" x14ac:dyDescent="0.3">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spans="2:42" s="217" customFormat="1" ht="20.25" customHeight="1" x14ac:dyDescent="0.3">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spans="2:42" s="217" customFormat="1" ht="20.25" customHeight="1" x14ac:dyDescent="0.3">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spans="2:42" s="217" customFormat="1" ht="20.25" customHeight="1" x14ac:dyDescent="0.3">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spans="2:42" s="217" customFormat="1" ht="20.25" customHeight="1" x14ac:dyDescent="0.3">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spans="2:42" s="217" customFormat="1" ht="20.25" customHeight="1" x14ac:dyDescent="0.3">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spans="2:42" s="217" customFormat="1" x14ac:dyDescent="0.3">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spans="2:42" s="217" customFormat="1" x14ac:dyDescent="0.3">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spans="2:42" s="217" customFormat="1" x14ac:dyDescent="0.3">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spans="2:42" s="217" customFormat="1" x14ac:dyDescent="0.3">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spans="2:42" s="217" customFormat="1" x14ac:dyDescent="0.3">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spans="2:42" s="217" customFormat="1" x14ac:dyDescent="0.3">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spans="2:42" s="217" customFormat="1" x14ac:dyDescent="0.3">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spans="2:42" s="217" customFormat="1" x14ac:dyDescent="0.3">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spans="2:42" s="217" customFormat="1" x14ac:dyDescent="0.3">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spans="2:42" s="217" customFormat="1" x14ac:dyDescent="0.3">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spans="2:42" s="217" customFormat="1" x14ac:dyDescent="0.3">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spans="2:42" s="217" customFormat="1" x14ac:dyDescent="0.3">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spans="2:42" s="217" customFormat="1" x14ac:dyDescent="0.3">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spans="2:42" s="217" customFormat="1" x14ac:dyDescent="0.3">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spans="2:42" s="217" customFormat="1" x14ac:dyDescent="0.3">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spans="2:42" s="217" customFormat="1" x14ac:dyDescent="0.3">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spans="2:42" s="217" customFormat="1" x14ac:dyDescent="0.3">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spans="2:42" s="217" customFormat="1" x14ac:dyDescent="0.3">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spans="2:42" s="217" customFormat="1" x14ac:dyDescent="0.3">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spans="2:42" s="217" customFormat="1" x14ac:dyDescent="0.3">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spans="2:42" s="217" customFormat="1" x14ac:dyDescent="0.3">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spans="2:42" s="217" customFormat="1" x14ac:dyDescent="0.3">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spans="2:42" s="217" customFormat="1" x14ac:dyDescent="0.3">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spans="2:42" s="217" customFormat="1" x14ac:dyDescent="0.3">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spans="2:42" s="217" customFormat="1" x14ac:dyDescent="0.3">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spans="2:42" s="217" customFormat="1" x14ac:dyDescent="0.3">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spans="2:42" s="217" customFormat="1" x14ac:dyDescent="0.3">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spans="2:42" s="217" customFormat="1" x14ac:dyDescent="0.3">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spans="2:42" s="217" customFormat="1" x14ac:dyDescent="0.3">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spans="2:42" s="217" customFormat="1" x14ac:dyDescent="0.3">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spans="2:42" s="217" customFormat="1" x14ac:dyDescent="0.3">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spans="2:42" s="217" customFormat="1" x14ac:dyDescent="0.3">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spans="2:42" s="217" customFormat="1" x14ac:dyDescent="0.3">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spans="2:42" s="217" customFormat="1" x14ac:dyDescent="0.3">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spans="2:42" s="217" customFormat="1" x14ac:dyDescent="0.3">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spans="2:42" s="217" customFormat="1" x14ac:dyDescent="0.3">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spans="2:42" s="217" customFormat="1" x14ac:dyDescent="0.3">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spans="2:42" s="217" customFormat="1" x14ac:dyDescent="0.3">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spans="2:42" s="217" customFormat="1" x14ac:dyDescent="0.3">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spans="2:42" s="217" customFormat="1" x14ac:dyDescent="0.3">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spans="2:42" s="217" customFormat="1" x14ac:dyDescent="0.3">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spans="2:42" s="217" customFormat="1" x14ac:dyDescent="0.3">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spans="2:42" s="217" customFormat="1" x14ac:dyDescent="0.3">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spans="2:42" s="217" customFormat="1" x14ac:dyDescent="0.3">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spans="2:42" s="217" customFormat="1" x14ac:dyDescent="0.3">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spans="2:42" s="217" customFormat="1" x14ac:dyDescent="0.3">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spans="2:42" s="217" customFormat="1" x14ac:dyDescent="0.3">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42" s="217" customFormat="1" x14ac:dyDescent="0.3">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42" s="217" customFormat="1" x14ac:dyDescent="0.3">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spans="2:42" s="217" customFormat="1" x14ac:dyDescent="0.3">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spans="2:42" s="217" customFormat="1" x14ac:dyDescent="0.3">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spans="2:42" s="217" customFormat="1" x14ac:dyDescent="0.3">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spans="2:42" s="217" customFormat="1" x14ac:dyDescent="0.3">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spans="2:42" s="217" customFormat="1" x14ac:dyDescent="0.3">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spans="2:42" s="217" customFormat="1" x14ac:dyDescent="0.3">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spans="2:42" s="217" customFormat="1" x14ac:dyDescent="0.3">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spans="2:42" s="217" customFormat="1" x14ac:dyDescent="0.3">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spans="2:42" s="217" customFormat="1" x14ac:dyDescent="0.3">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spans="2:42" s="217" customFormat="1" x14ac:dyDescent="0.3">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spans="2:42" s="217" customFormat="1" x14ac:dyDescent="0.3">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spans="2:42" s="217" customFormat="1" x14ac:dyDescent="0.3">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spans="2:42" s="217" customFormat="1" x14ac:dyDescent="0.3">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spans="2:42" s="217" customFormat="1" x14ac:dyDescent="0.3">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spans="2:42" s="217" customFormat="1" x14ac:dyDescent="0.3">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spans="2:42" s="217" customFormat="1" x14ac:dyDescent="0.3">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spans="2:42" s="217" customFormat="1" x14ac:dyDescent="0.3">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spans="2:42" s="217" customFormat="1" x14ac:dyDescent="0.3">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spans="2:42" s="217" customFormat="1" x14ac:dyDescent="0.3">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spans="2:42" s="217" customFormat="1" x14ac:dyDescent="0.3">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spans="2:42" s="217" customFormat="1" x14ac:dyDescent="0.3">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sheetData>
  <sheetProtection sheet="1" objects="1" scenarios="1"/>
  <mergeCells count="17">
    <mergeCell ref="AH5:AO5"/>
    <mergeCell ref="H23:L23"/>
    <mergeCell ref="AH6:AO6"/>
    <mergeCell ref="C8:AO16"/>
    <mergeCell ref="H20:L20"/>
    <mergeCell ref="H21:L21"/>
    <mergeCell ref="H22:L22"/>
    <mergeCell ref="R43:U43"/>
    <mergeCell ref="R44:U44"/>
    <mergeCell ref="R45:U45"/>
    <mergeCell ref="R46:U46"/>
    <mergeCell ref="R30:U30"/>
    <mergeCell ref="R31:U31"/>
    <mergeCell ref="R32:U32"/>
    <mergeCell ref="R33:U33"/>
    <mergeCell ref="R34:U34"/>
    <mergeCell ref="R42:U4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2">
    <pageSetUpPr fitToPage="1"/>
  </sheetPr>
  <dimension ref="A1:AS57"/>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116" customWidth="1"/>
    <col min="2" max="2" width="2.296875" style="116" customWidth="1"/>
    <col min="3" max="41" width="2.59765625" style="116" customWidth="1"/>
    <col min="42" max="44" width="2.296875" style="116" customWidth="1"/>
    <col min="45" max="16384" width="11" style="116"/>
  </cols>
  <sheetData>
    <row r="1" spans="1:42" x14ac:dyDescent="0.25">
      <c r="A1" s="116" t="s">
        <v>127</v>
      </c>
    </row>
    <row r="2" spans="1:42" ht="12.75" customHeight="1" x14ac:dyDescent="0.4">
      <c r="B2" s="117"/>
    </row>
    <row r="3" spans="1:42" ht="21.75" customHeight="1" x14ac:dyDescent="0.35">
      <c r="B3" s="118"/>
    </row>
    <row r="4" spans="1:42" ht="20.25" customHeight="1" x14ac:dyDescent="0.25">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1:42" ht="20.25" customHeight="1" x14ac:dyDescent="0.35">
      <c r="B5" s="192"/>
      <c r="C5" s="193" t="str">
        <f>Startseite!E14</f>
        <v>Beratung für Lebensfragen</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 xml:space="preserve">114 
(RRB Nr. 2019/300)
</v>
      </c>
      <c r="AI5" s="504"/>
      <c r="AJ5" s="504"/>
      <c r="AK5" s="504"/>
      <c r="AL5" s="504"/>
      <c r="AM5" s="504"/>
      <c r="AN5" s="504"/>
      <c r="AO5" s="504"/>
      <c r="AP5" s="196"/>
    </row>
    <row r="6" spans="1:42"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Effektiv</v>
      </c>
      <c r="AI6" s="504"/>
      <c r="AJ6" s="504"/>
      <c r="AK6" s="504"/>
      <c r="AL6" s="504"/>
      <c r="AM6" s="504"/>
      <c r="AN6" s="504"/>
      <c r="AO6" s="504"/>
      <c r="AP6" s="196"/>
    </row>
    <row r="7" spans="1:42"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1:42" ht="20.25" customHeight="1" x14ac:dyDescent="0.25">
      <c r="B8" s="192"/>
      <c r="C8" s="498" t="str">
        <f>VLOOKUP(C5,Grundlagen!B4:D31,2,FALSE)</f>
        <v xml:space="preserve">- Wird für die Sozialberatung Arbeitszeit beansprucht, ist auszustempeln und die Abwesenheit als bezahlte Absenz aus persönlichen oder familiären Gründen gutgeschrieben.
- Gutschriftberechtigt ist die Beratungszeit (max. 5 Beratungsstunden) und der Weg zur Beratungsstelle.
</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1:42" ht="20.25" customHeight="1" x14ac:dyDescent="0.25">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1:42" ht="20.25" customHeight="1" x14ac:dyDescent="0.25">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1:42" ht="20.25" customHeight="1" x14ac:dyDescent="0.25">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1:42" ht="20.25" customHeight="1" x14ac:dyDescent="0.25">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1:42" ht="20.25" customHeight="1" x14ac:dyDescent="0.25">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1:42" ht="20.25" customHeight="1" x14ac:dyDescent="0.25">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1:42" ht="20.25" customHeight="1" x14ac:dyDescent="0.25">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1:42" ht="20.25" customHeight="1" x14ac:dyDescent="0.25">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2:45" ht="20.25" customHeight="1" x14ac:dyDescent="0.25">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row>
    <row r="18" spans="2:45" s="235" customFormat="1" ht="20.25" customHeight="1" x14ac:dyDescent="0.3">
      <c r="B18" s="240"/>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44"/>
    </row>
    <row r="19" spans="2:45" s="235" customFormat="1" ht="20.25" customHeight="1" x14ac:dyDescent="0.25">
      <c r="B19" s="240"/>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244"/>
    </row>
    <row r="20" spans="2:45" s="235" customFormat="1" ht="20.25" customHeight="1" x14ac:dyDescent="0.25">
      <c r="B20" s="240"/>
      <c r="C20" s="207" t="s">
        <v>32</v>
      </c>
      <c r="D20" s="209"/>
      <c r="E20" s="205"/>
      <c r="F20" s="205"/>
      <c r="G20" s="205"/>
      <c r="H20" s="503">
        <v>1</v>
      </c>
      <c r="I20" s="503"/>
      <c r="J20" s="503"/>
      <c r="K20" s="503"/>
      <c r="L20" s="503"/>
      <c r="M20" s="206"/>
      <c r="N20" s="206"/>
      <c r="O20" s="206"/>
      <c r="P20" s="206"/>
      <c r="Q20" s="206"/>
      <c r="R20" s="206" t="s">
        <v>309</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244"/>
      <c r="AR20" s="253"/>
    </row>
    <row r="21" spans="2:45" s="235" customFormat="1" ht="20.25" customHeight="1" x14ac:dyDescent="0.25">
      <c r="B21" s="240"/>
      <c r="C21" s="207" t="s">
        <v>33</v>
      </c>
      <c r="D21" s="207"/>
      <c r="E21" s="205"/>
      <c r="F21" s="205"/>
      <c r="G21" s="205"/>
      <c r="H21" s="503">
        <v>0.8</v>
      </c>
      <c r="I21" s="503"/>
      <c r="J21" s="503"/>
      <c r="K21" s="503"/>
      <c r="L21" s="503"/>
      <c r="M21" s="206"/>
      <c r="N21" s="206"/>
      <c r="O21" s="206"/>
      <c r="P21" s="206"/>
      <c r="Q21" s="206"/>
      <c r="R21" s="206" t="s">
        <v>309</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244"/>
      <c r="AR21" s="253"/>
    </row>
    <row r="22" spans="2:45" s="235" customFormat="1" ht="20.25" customHeight="1" x14ac:dyDescent="0.25">
      <c r="B22" s="240"/>
      <c r="C22" s="207" t="s">
        <v>34</v>
      </c>
      <c r="D22" s="207"/>
      <c r="E22" s="205"/>
      <c r="F22" s="205"/>
      <c r="G22" s="205"/>
      <c r="H22" s="503" t="s">
        <v>60</v>
      </c>
      <c r="I22" s="503"/>
      <c r="J22" s="503"/>
      <c r="K22" s="503"/>
      <c r="L22" s="503"/>
      <c r="M22" s="206"/>
      <c r="N22" s="206"/>
      <c r="O22" s="206"/>
      <c r="P22" s="206"/>
      <c r="Q22" s="206"/>
      <c r="R22" s="206" t="s">
        <v>309</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244"/>
      <c r="AR22" s="253"/>
    </row>
    <row r="23" spans="2:45" s="235" customFormat="1" ht="20.25" customHeight="1" x14ac:dyDescent="0.25">
      <c r="B23" s="240"/>
      <c r="C23" s="207" t="s">
        <v>35</v>
      </c>
      <c r="D23" s="209"/>
      <c r="E23" s="205"/>
      <c r="F23" s="205"/>
      <c r="G23" s="205"/>
      <c r="H23" s="503">
        <v>0.4</v>
      </c>
      <c r="I23" s="503"/>
      <c r="J23" s="503"/>
      <c r="K23" s="503"/>
      <c r="L23" s="503"/>
      <c r="M23" s="206"/>
      <c r="N23" s="206"/>
      <c r="O23" s="206"/>
      <c r="P23" s="206"/>
      <c r="Q23" s="206"/>
      <c r="R23" s="206" t="s">
        <v>309</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244"/>
      <c r="AR23" s="253"/>
    </row>
    <row r="24" spans="2:45" s="235" customFormat="1" ht="20.25" customHeight="1" x14ac:dyDescent="0.25">
      <c r="B24" s="240"/>
      <c r="C24" s="207"/>
      <c r="D24" s="207"/>
      <c r="E24" s="205"/>
      <c r="F24" s="205"/>
      <c r="G24" s="205"/>
      <c r="H24" s="205"/>
      <c r="I24" s="205"/>
      <c r="J24" s="205"/>
      <c r="K24" s="206"/>
      <c r="L24" s="206"/>
      <c r="M24" s="206"/>
      <c r="N24" s="206"/>
      <c r="O24" s="206"/>
      <c r="P24" s="206"/>
      <c r="Q24" s="206"/>
      <c r="R24" s="206"/>
      <c r="S24" s="206"/>
      <c r="T24" s="206"/>
      <c r="U24" s="206"/>
      <c r="V24" s="206"/>
      <c r="W24" s="206"/>
      <c r="X24" s="206"/>
      <c r="Y24" s="206"/>
      <c r="Z24" s="206"/>
      <c r="AA24" s="206"/>
      <c r="AB24" s="206"/>
      <c r="AC24" s="206"/>
      <c r="AD24" s="206"/>
      <c r="AE24" s="214"/>
      <c r="AF24" s="214"/>
      <c r="AG24" s="214"/>
      <c r="AH24" s="214"/>
      <c r="AI24" s="214"/>
      <c r="AJ24" s="214"/>
      <c r="AK24" s="214"/>
      <c r="AL24" s="214"/>
      <c r="AM24" s="214"/>
      <c r="AN24" s="214"/>
      <c r="AO24" s="214"/>
      <c r="AP24" s="244"/>
      <c r="AR24" s="253"/>
    </row>
    <row r="25" spans="2:45" s="235" customFormat="1" ht="20.25" customHeight="1" x14ac:dyDescent="0.25">
      <c r="B25" s="192"/>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6"/>
    </row>
    <row r="26" spans="2:45" s="235" customFormat="1" ht="20.25" customHeight="1" x14ac:dyDescent="0.3">
      <c r="B26" s="192"/>
      <c r="C26" s="203" t="s">
        <v>62</v>
      </c>
      <c r="D26" s="216"/>
      <c r="E26" s="205"/>
      <c r="F26" s="205"/>
      <c r="G26" s="205"/>
      <c r="H26" s="205"/>
      <c r="I26" s="205"/>
      <c r="J26" s="205"/>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196"/>
      <c r="AS26" s="215" t="s">
        <v>406</v>
      </c>
    </row>
    <row r="27" spans="2:45" s="235" customFormat="1" ht="20.25" customHeight="1" x14ac:dyDescent="0.25">
      <c r="B27" s="192"/>
      <c r="C27" s="205">
        <v>1</v>
      </c>
      <c r="D27" s="218"/>
      <c r="E27" s="218"/>
      <c r="F27" s="218"/>
      <c r="G27" s="218"/>
      <c r="H27" s="218"/>
      <c r="I27" s="218"/>
      <c r="J27" s="218"/>
      <c r="K27" s="218"/>
      <c r="L27" s="218"/>
      <c r="M27" s="218"/>
      <c r="N27" s="218"/>
      <c r="O27" s="218"/>
      <c r="P27" s="218"/>
      <c r="Q27" s="218"/>
      <c r="R27" s="218"/>
      <c r="S27" s="218"/>
      <c r="T27" s="218"/>
      <c r="U27" s="218"/>
      <c r="V27" s="219"/>
      <c r="W27" s="219"/>
      <c r="X27" s="219"/>
      <c r="Y27" s="219"/>
      <c r="Z27" s="219"/>
      <c r="AA27" s="219"/>
      <c r="AB27" s="219"/>
      <c r="AC27" s="219"/>
      <c r="AD27" s="219"/>
      <c r="AE27" s="219"/>
      <c r="AF27" s="219"/>
      <c r="AG27" s="219"/>
      <c r="AH27" s="219"/>
      <c r="AI27" s="219"/>
      <c r="AJ27" s="219"/>
      <c r="AK27" s="219"/>
      <c r="AL27" s="219"/>
      <c r="AM27" s="219"/>
      <c r="AN27" s="219"/>
      <c r="AO27" s="220"/>
      <c r="AP27" s="196"/>
      <c r="AS27" s="116" t="s">
        <v>452</v>
      </c>
    </row>
    <row r="28" spans="2:45" s="235" customFormat="1" ht="20.25" customHeight="1" x14ac:dyDescent="0.25">
      <c r="B28" s="192"/>
      <c r="C28" s="501" t="s">
        <v>304</v>
      </c>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196"/>
      <c r="AR28" s="253"/>
    </row>
    <row r="29" spans="2:45" s="235" customFormat="1" ht="20.25" customHeight="1" x14ac:dyDescent="0.25">
      <c r="B29" s="192"/>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196"/>
      <c r="AR29" s="253"/>
    </row>
    <row r="30" spans="2:45" s="235" customFormat="1" ht="20.25" customHeight="1" x14ac:dyDescent="0.25">
      <c r="B30" s="192"/>
      <c r="C30" s="205"/>
      <c r="D30" s="222"/>
      <c r="E30" s="205" t="s">
        <v>38</v>
      </c>
      <c r="F30" s="205"/>
      <c r="G30" s="205"/>
      <c r="H30" s="205"/>
      <c r="I30" s="205"/>
      <c r="J30" s="205"/>
      <c r="K30" s="206"/>
      <c r="L30" s="206"/>
      <c r="M30" s="206"/>
      <c r="N30" s="208"/>
      <c r="O30" s="208"/>
      <c r="P30" s="208"/>
      <c r="Q30" s="208"/>
      <c r="R30" s="496">
        <v>0.20833333333333334</v>
      </c>
      <c r="S30" s="496"/>
      <c r="T30" s="496"/>
      <c r="U30" s="496"/>
      <c r="V30" s="208"/>
      <c r="W30" s="206"/>
      <c r="X30" s="206"/>
      <c r="Y30" s="206"/>
      <c r="Z30" s="208"/>
      <c r="AA30" s="208"/>
      <c r="AB30" s="208"/>
      <c r="AC30" s="208"/>
      <c r="AD30" s="206"/>
      <c r="AE30" s="208"/>
      <c r="AF30" s="208"/>
      <c r="AG30" s="208"/>
      <c r="AH30" s="208"/>
      <c r="AI30" s="208"/>
      <c r="AJ30" s="208"/>
      <c r="AK30" s="208"/>
      <c r="AL30" s="208"/>
      <c r="AM30" s="208"/>
      <c r="AN30" s="208"/>
      <c r="AO30" s="208"/>
      <c r="AP30" s="196"/>
      <c r="AR30" s="253"/>
    </row>
    <row r="31" spans="2:45" s="235" customFormat="1" ht="20.25" customHeight="1" x14ac:dyDescent="0.25">
      <c r="B31" s="192"/>
      <c r="C31" s="205"/>
      <c r="D31" s="205"/>
      <c r="E31" s="205" t="s">
        <v>39</v>
      </c>
      <c r="F31" s="205"/>
      <c r="G31" s="205"/>
      <c r="H31" s="205"/>
      <c r="I31" s="205"/>
      <c r="J31" s="205"/>
      <c r="K31" s="206"/>
      <c r="L31" s="206"/>
      <c r="M31" s="206"/>
      <c r="N31" s="208"/>
      <c r="O31" s="208"/>
      <c r="P31" s="259"/>
      <c r="Q31" s="259"/>
      <c r="R31" s="496">
        <v>0.125</v>
      </c>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196"/>
      <c r="AR31" s="253"/>
    </row>
    <row r="32" spans="2:45" s="235" customFormat="1" ht="20.25" customHeight="1" x14ac:dyDescent="0.25">
      <c r="B32" s="192"/>
      <c r="C32" s="205"/>
      <c r="D32" s="205"/>
      <c r="E32" s="205" t="s">
        <v>40</v>
      </c>
      <c r="F32" s="205"/>
      <c r="G32" s="205"/>
      <c r="H32" s="205"/>
      <c r="I32" s="205"/>
      <c r="J32" s="205"/>
      <c r="K32" s="206"/>
      <c r="L32" s="206"/>
      <c r="M32" s="206"/>
      <c r="N32" s="208"/>
      <c r="O32" s="208"/>
      <c r="P32" s="208"/>
      <c r="Q32" s="208"/>
      <c r="R32" s="496">
        <v>0.33333333333333337</v>
      </c>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196"/>
      <c r="AR32" s="253"/>
    </row>
    <row r="33" spans="2:44" s="217" customFormat="1" ht="20.25" customHeight="1" x14ac:dyDescent="0.3">
      <c r="B33" s="192"/>
      <c r="C33" s="205"/>
      <c r="D33" s="228"/>
      <c r="E33" s="223" t="s">
        <v>153</v>
      </c>
      <c r="F33" s="205"/>
      <c r="G33" s="205"/>
      <c r="H33" s="205"/>
      <c r="I33" s="205"/>
      <c r="J33" s="205"/>
      <c r="K33" s="206"/>
      <c r="L33" s="206"/>
      <c r="M33" s="206"/>
      <c r="N33" s="261"/>
      <c r="O33" s="261"/>
      <c r="P33" s="261"/>
      <c r="Q33" s="261"/>
      <c r="R33" s="497">
        <v>2.2222222222222223E-2</v>
      </c>
      <c r="S33" s="497"/>
      <c r="T33" s="497"/>
      <c r="U33" s="497"/>
      <c r="V33" s="208"/>
      <c r="W33" s="206"/>
      <c r="X33" s="206"/>
      <c r="Y33" s="206"/>
      <c r="Z33" s="211"/>
      <c r="AA33" s="211"/>
      <c r="AB33" s="211"/>
      <c r="AC33" s="211"/>
      <c r="AD33" s="206"/>
      <c r="AE33" s="211"/>
      <c r="AF33" s="211"/>
      <c r="AG33" s="211"/>
      <c r="AH33" s="211"/>
      <c r="AI33" s="211"/>
      <c r="AJ33" s="211"/>
      <c r="AK33" s="211"/>
      <c r="AL33" s="211"/>
      <c r="AM33" s="211"/>
      <c r="AN33" s="211"/>
      <c r="AO33" s="211"/>
      <c r="AP33" s="196"/>
      <c r="AQ33" s="116"/>
      <c r="AR33" s="116"/>
    </row>
    <row r="34" spans="2:44" s="217" customFormat="1" ht="20.25" customHeight="1" x14ac:dyDescent="0.3">
      <c r="B34" s="192"/>
      <c r="C34" s="205"/>
      <c r="D34" s="228"/>
      <c r="E34" s="205" t="s">
        <v>305</v>
      </c>
      <c r="F34" s="205"/>
      <c r="G34" s="205"/>
      <c r="H34" s="205"/>
      <c r="I34" s="205"/>
      <c r="J34" s="205"/>
      <c r="K34" s="206"/>
      <c r="L34" s="206"/>
      <c r="M34" s="206"/>
      <c r="N34" s="262"/>
      <c r="O34" s="262"/>
      <c r="P34" s="262"/>
      <c r="Q34" s="262"/>
      <c r="R34" s="496">
        <v>0.35555555555555557</v>
      </c>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196"/>
      <c r="AQ34" s="116"/>
      <c r="AR34" s="116"/>
    </row>
    <row r="35" spans="2:44" s="217" customFormat="1" ht="20.25" customHeight="1" x14ac:dyDescent="0.3">
      <c r="B35" s="192"/>
      <c r="C35" s="205"/>
      <c r="D35" s="205"/>
      <c r="E35" s="205" t="s">
        <v>41</v>
      </c>
      <c r="F35" s="205"/>
      <c r="G35" s="205"/>
      <c r="H35" s="205"/>
      <c r="I35" s="205"/>
      <c r="J35" s="205"/>
      <c r="K35" s="206"/>
      <c r="L35" s="206"/>
      <c r="M35" s="206"/>
      <c r="N35" s="206"/>
      <c r="O35" s="206"/>
      <c r="P35" s="206"/>
      <c r="Q35" s="206"/>
      <c r="R35" s="206" t="s">
        <v>42</v>
      </c>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196"/>
      <c r="AQ35" s="116"/>
      <c r="AR35" s="116"/>
    </row>
    <row r="36" spans="2:44" s="217" customFormat="1" ht="20.25" customHeight="1" x14ac:dyDescent="0.3">
      <c r="B36" s="192"/>
      <c r="C36" s="205">
        <v>2</v>
      </c>
      <c r="D36" s="218"/>
      <c r="E36" s="218"/>
      <c r="F36" s="218"/>
      <c r="G36" s="218"/>
      <c r="H36" s="218"/>
      <c r="I36" s="218"/>
      <c r="J36" s="218"/>
      <c r="K36" s="218"/>
      <c r="L36" s="218"/>
      <c r="M36" s="218"/>
      <c r="N36" s="218"/>
      <c r="O36" s="218"/>
      <c r="P36" s="218"/>
      <c r="Q36" s="218"/>
      <c r="R36" s="218"/>
      <c r="S36" s="218"/>
      <c r="T36" s="218"/>
      <c r="U36" s="218"/>
      <c r="V36" s="219"/>
      <c r="W36" s="219"/>
      <c r="X36" s="219"/>
      <c r="Y36" s="219"/>
      <c r="Z36" s="219"/>
      <c r="AA36" s="219"/>
      <c r="AB36" s="219"/>
      <c r="AC36" s="219"/>
      <c r="AD36" s="219"/>
      <c r="AE36" s="219"/>
      <c r="AF36" s="219"/>
      <c r="AG36" s="219"/>
      <c r="AH36" s="219"/>
      <c r="AI36" s="219"/>
      <c r="AJ36" s="219"/>
      <c r="AK36" s="219"/>
      <c r="AL36" s="219"/>
      <c r="AM36" s="219"/>
      <c r="AN36" s="219"/>
      <c r="AO36" s="220"/>
      <c r="AP36" s="196"/>
      <c r="AQ36" s="116"/>
      <c r="AR36" s="116"/>
    </row>
    <row r="37" spans="2:44" s="217" customFormat="1" ht="20.25" customHeight="1" x14ac:dyDescent="0.3">
      <c r="B37" s="192"/>
      <c r="C37" s="501" t="s">
        <v>306</v>
      </c>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196"/>
      <c r="AQ37" s="116"/>
      <c r="AR37" s="116"/>
    </row>
    <row r="38" spans="2:44" s="217" customFormat="1" ht="20.25" customHeight="1" x14ac:dyDescent="0.3">
      <c r="B38" s="192"/>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1"/>
      <c r="AO38" s="501"/>
      <c r="AP38" s="196"/>
    </row>
    <row r="39" spans="2:44" s="217" customFormat="1" ht="20.25" customHeight="1" x14ac:dyDescent="0.3">
      <c r="B39" s="192"/>
      <c r="C39" s="205"/>
      <c r="D39" s="222"/>
      <c r="E39" s="223" t="s">
        <v>153</v>
      </c>
      <c r="F39" s="205"/>
      <c r="G39" s="205"/>
      <c r="H39" s="205"/>
      <c r="I39" s="205"/>
      <c r="J39" s="205"/>
      <c r="K39" s="206"/>
      <c r="L39" s="206"/>
      <c r="M39" s="206"/>
      <c r="N39" s="208"/>
      <c r="O39" s="208"/>
      <c r="P39" s="208"/>
      <c r="Q39" s="208"/>
      <c r="R39" s="206" t="s">
        <v>157</v>
      </c>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196"/>
    </row>
    <row r="40" spans="2:44" s="217" customFormat="1" ht="20.25" customHeight="1" x14ac:dyDescent="0.3">
      <c r="B40" s="192"/>
      <c r="C40" s="205">
        <v>3</v>
      </c>
      <c r="D40" s="218"/>
      <c r="E40" s="218"/>
      <c r="F40" s="218"/>
      <c r="G40" s="218"/>
      <c r="H40" s="218"/>
      <c r="I40" s="218"/>
      <c r="J40" s="218"/>
      <c r="K40" s="218"/>
      <c r="L40" s="218"/>
      <c r="M40" s="218"/>
      <c r="N40" s="218"/>
      <c r="O40" s="218"/>
      <c r="P40" s="218"/>
      <c r="Q40" s="218"/>
      <c r="R40" s="218"/>
      <c r="S40" s="218"/>
      <c r="T40" s="218"/>
      <c r="U40" s="218"/>
      <c r="V40" s="219"/>
      <c r="W40" s="219"/>
      <c r="X40" s="219"/>
      <c r="Y40" s="219"/>
      <c r="Z40" s="219"/>
      <c r="AA40" s="219"/>
      <c r="AB40" s="219"/>
      <c r="AC40" s="219"/>
      <c r="AD40" s="219"/>
      <c r="AE40" s="219"/>
      <c r="AF40" s="219"/>
      <c r="AG40" s="219"/>
      <c r="AH40" s="219"/>
      <c r="AI40" s="219"/>
      <c r="AJ40" s="219"/>
      <c r="AK40" s="219"/>
      <c r="AL40" s="219"/>
      <c r="AM40" s="219"/>
      <c r="AN40" s="219"/>
      <c r="AO40" s="220"/>
      <c r="AP40" s="196"/>
    </row>
    <row r="41" spans="2:44" s="217" customFormat="1" ht="20.25" customHeight="1" x14ac:dyDescent="0.3">
      <c r="B41" s="192"/>
      <c r="C41" s="501" t="s">
        <v>320</v>
      </c>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1"/>
      <c r="AO41" s="501"/>
      <c r="AP41" s="196"/>
    </row>
    <row r="42" spans="2:44" ht="15.75" customHeight="1" x14ac:dyDescent="0.25">
      <c r="B42" s="192"/>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c r="AL42" s="501"/>
      <c r="AM42" s="501"/>
      <c r="AN42" s="501"/>
      <c r="AO42" s="501"/>
      <c r="AP42" s="196"/>
    </row>
    <row r="43" spans="2:44" ht="20.25" customHeight="1" x14ac:dyDescent="0.25">
      <c r="B43" s="192"/>
      <c r="C43" s="221"/>
      <c r="D43" s="221"/>
      <c r="E43" s="205" t="s">
        <v>38</v>
      </c>
      <c r="F43" s="205"/>
      <c r="G43" s="205"/>
      <c r="H43" s="205"/>
      <c r="I43" s="205"/>
      <c r="J43" s="205"/>
      <c r="K43" s="206"/>
      <c r="L43" s="206"/>
      <c r="M43" s="206"/>
      <c r="N43" s="208"/>
      <c r="O43" s="208"/>
      <c r="P43" s="208"/>
      <c r="Q43" s="208"/>
      <c r="R43" s="496">
        <v>9.375E-2</v>
      </c>
      <c r="S43" s="496"/>
      <c r="T43" s="496"/>
      <c r="U43" s="496"/>
      <c r="V43" s="221"/>
      <c r="W43" s="221"/>
      <c r="X43" s="221"/>
      <c r="Y43" s="221"/>
      <c r="Z43" s="221"/>
      <c r="AA43" s="221"/>
      <c r="AB43" s="221"/>
      <c r="AC43" s="221"/>
      <c r="AD43" s="221"/>
      <c r="AE43" s="221"/>
      <c r="AF43" s="221"/>
      <c r="AG43" s="221"/>
      <c r="AH43" s="221"/>
      <c r="AI43" s="221"/>
      <c r="AJ43" s="221"/>
      <c r="AK43" s="221"/>
      <c r="AL43" s="221"/>
      <c r="AM43" s="221"/>
      <c r="AN43" s="221"/>
      <c r="AO43" s="221"/>
      <c r="AP43" s="196"/>
    </row>
    <row r="44" spans="2:44" ht="20.25" customHeight="1" x14ac:dyDescent="0.25">
      <c r="B44" s="192"/>
      <c r="C44" s="221"/>
      <c r="D44" s="221"/>
      <c r="E44" s="205" t="s">
        <v>39</v>
      </c>
      <c r="F44" s="205"/>
      <c r="G44" s="205"/>
      <c r="H44" s="205"/>
      <c r="I44" s="205"/>
      <c r="J44" s="205"/>
      <c r="K44" s="206"/>
      <c r="L44" s="206"/>
      <c r="M44" s="206"/>
      <c r="N44" s="208"/>
      <c r="O44" s="208"/>
      <c r="P44" s="259"/>
      <c r="Q44" s="259"/>
      <c r="R44" s="496">
        <v>0.13541666666666666</v>
      </c>
      <c r="S44" s="496"/>
      <c r="T44" s="496"/>
      <c r="U44" s="496"/>
      <c r="V44" s="221"/>
      <c r="W44" s="221"/>
      <c r="X44" s="221"/>
      <c r="Y44" s="221"/>
      <c r="Z44" s="221"/>
      <c r="AA44" s="221"/>
      <c r="AB44" s="221"/>
      <c r="AC44" s="221"/>
      <c r="AD44" s="221"/>
      <c r="AE44" s="221"/>
      <c r="AF44" s="221"/>
      <c r="AG44" s="221"/>
      <c r="AH44" s="221"/>
      <c r="AI44" s="221"/>
      <c r="AJ44" s="221"/>
      <c r="AK44" s="221"/>
      <c r="AL44" s="221"/>
      <c r="AM44" s="221"/>
      <c r="AN44" s="221"/>
      <c r="AO44" s="221"/>
      <c r="AP44" s="196"/>
    </row>
    <row r="45" spans="2:44" ht="20.25" customHeight="1" x14ac:dyDescent="0.25">
      <c r="B45" s="192"/>
      <c r="C45" s="221"/>
      <c r="D45" s="221"/>
      <c r="E45" s="205" t="s">
        <v>40</v>
      </c>
      <c r="F45" s="205"/>
      <c r="G45" s="205"/>
      <c r="H45" s="205"/>
      <c r="I45" s="205"/>
      <c r="J45" s="205"/>
      <c r="K45" s="206"/>
      <c r="L45" s="206"/>
      <c r="M45" s="206"/>
      <c r="N45" s="208"/>
      <c r="O45" s="208"/>
      <c r="P45" s="208"/>
      <c r="Q45" s="208"/>
      <c r="R45" s="496">
        <v>0.22916666666666666</v>
      </c>
      <c r="S45" s="496"/>
      <c r="T45" s="496"/>
      <c r="U45" s="496"/>
      <c r="V45" s="221"/>
      <c r="W45" s="221"/>
      <c r="X45" s="221"/>
      <c r="Y45" s="221"/>
      <c r="Z45" s="221"/>
      <c r="AA45" s="221"/>
      <c r="AB45" s="221"/>
      <c r="AC45" s="221"/>
      <c r="AD45" s="221"/>
      <c r="AE45" s="221"/>
      <c r="AF45" s="221"/>
      <c r="AG45" s="221"/>
      <c r="AH45" s="221"/>
      <c r="AI45" s="221"/>
      <c r="AJ45" s="221"/>
      <c r="AK45" s="221"/>
      <c r="AL45" s="221"/>
      <c r="AM45" s="221"/>
      <c r="AN45" s="221"/>
      <c r="AO45" s="221"/>
      <c r="AP45" s="196"/>
    </row>
    <row r="46" spans="2:44" ht="20.25" customHeight="1" x14ac:dyDescent="0.25">
      <c r="B46" s="192"/>
      <c r="C46" s="221"/>
      <c r="D46" s="221"/>
      <c r="E46" s="223" t="s">
        <v>318</v>
      </c>
      <c r="F46" s="221"/>
      <c r="G46" s="221"/>
      <c r="H46" s="221"/>
      <c r="I46" s="221"/>
      <c r="J46" s="221"/>
      <c r="K46" s="221"/>
      <c r="L46" s="221"/>
      <c r="M46" s="221"/>
      <c r="N46" s="221"/>
      <c r="O46" s="221"/>
      <c r="P46" s="221"/>
      <c r="Q46" s="221"/>
      <c r="R46" s="496">
        <v>0.11458333333333333</v>
      </c>
      <c r="S46" s="496"/>
      <c r="T46" s="496"/>
      <c r="U46" s="496"/>
      <c r="V46" s="221"/>
      <c r="W46" s="221"/>
      <c r="X46" s="221"/>
      <c r="Y46" s="221"/>
      <c r="Z46" s="221"/>
      <c r="AA46" s="221"/>
      <c r="AB46" s="221"/>
      <c r="AC46" s="221"/>
      <c r="AD46" s="221"/>
      <c r="AE46" s="221"/>
      <c r="AF46" s="221"/>
      <c r="AG46" s="221"/>
      <c r="AH46" s="221"/>
      <c r="AI46" s="221"/>
      <c r="AJ46" s="221"/>
      <c r="AK46" s="221"/>
      <c r="AL46" s="221"/>
      <c r="AM46" s="221"/>
      <c r="AN46" s="221"/>
      <c r="AO46" s="221"/>
      <c r="AP46" s="196"/>
    </row>
    <row r="47" spans="2:44" ht="20.25" customHeight="1" x14ac:dyDescent="0.25">
      <c r="B47" s="192"/>
      <c r="C47" s="205"/>
      <c r="D47" s="222"/>
      <c r="E47" s="205" t="s">
        <v>305</v>
      </c>
      <c r="F47" s="205"/>
      <c r="G47" s="205"/>
      <c r="H47" s="205"/>
      <c r="I47" s="205"/>
      <c r="J47" s="205"/>
      <c r="K47" s="206"/>
      <c r="L47" s="206"/>
      <c r="M47" s="206"/>
      <c r="N47" s="208"/>
      <c r="O47" s="208"/>
      <c r="P47" s="208"/>
      <c r="Q47" s="208"/>
      <c r="R47" s="496">
        <v>0.34375</v>
      </c>
      <c r="S47" s="496"/>
      <c r="T47" s="496"/>
      <c r="U47" s="496"/>
      <c r="V47" s="208"/>
      <c r="W47" s="206"/>
      <c r="X47" s="206"/>
      <c r="Y47" s="206"/>
      <c r="Z47" s="208"/>
      <c r="AA47" s="208"/>
      <c r="AB47" s="208"/>
      <c r="AC47" s="208"/>
      <c r="AD47" s="206"/>
      <c r="AE47" s="208"/>
      <c r="AF47" s="208"/>
      <c r="AG47" s="208"/>
      <c r="AH47" s="208"/>
      <c r="AI47" s="208"/>
      <c r="AJ47" s="208"/>
      <c r="AK47" s="208"/>
      <c r="AL47" s="208"/>
      <c r="AM47" s="208"/>
      <c r="AN47" s="208"/>
      <c r="AO47" s="208"/>
      <c r="AP47" s="196"/>
    </row>
    <row r="48" spans="2:44" ht="20.25" customHeight="1" x14ac:dyDescent="0.25">
      <c r="B48" s="192"/>
      <c r="C48" s="205"/>
      <c r="D48" s="222"/>
      <c r="E48" s="205" t="s">
        <v>41</v>
      </c>
      <c r="F48" s="205"/>
      <c r="G48" s="205"/>
      <c r="H48" s="205"/>
      <c r="I48" s="205"/>
      <c r="J48" s="205"/>
      <c r="K48" s="206"/>
      <c r="L48" s="206"/>
      <c r="M48" s="206"/>
      <c r="N48" s="206"/>
      <c r="O48" s="206"/>
      <c r="P48" s="206"/>
      <c r="Q48" s="206"/>
      <c r="R48" s="524" t="s">
        <v>319</v>
      </c>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208"/>
      <c r="AP48" s="196"/>
    </row>
    <row r="49" spans="2:42" ht="20.25" customHeight="1" x14ac:dyDescent="0.25">
      <c r="B49" s="192"/>
      <c r="C49" s="205"/>
      <c r="D49" s="222"/>
      <c r="E49" s="223"/>
      <c r="F49" s="205"/>
      <c r="G49" s="205"/>
      <c r="H49" s="205"/>
      <c r="I49" s="205"/>
      <c r="J49" s="205"/>
      <c r="K49" s="206"/>
      <c r="L49" s="206"/>
      <c r="M49" s="206"/>
      <c r="N49" s="208"/>
      <c r="O49" s="208"/>
      <c r="P49" s="208"/>
      <c r="Q49" s="208"/>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208"/>
      <c r="AP49" s="196"/>
    </row>
    <row r="50" spans="2:42" ht="15.75" customHeight="1" x14ac:dyDescent="0.25">
      <c r="B50" s="192"/>
      <c r="C50" s="205">
        <v>4</v>
      </c>
      <c r="D50" s="218"/>
      <c r="E50" s="218"/>
      <c r="F50" s="218"/>
      <c r="G50" s="218"/>
      <c r="H50" s="218"/>
      <c r="I50" s="218"/>
      <c r="J50" s="218"/>
      <c r="K50" s="218"/>
      <c r="L50" s="218"/>
      <c r="M50" s="218"/>
      <c r="N50" s="218"/>
      <c r="O50" s="218"/>
      <c r="P50" s="218"/>
      <c r="Q50" s="218"/>
      <c r="R50" s="218"/>
      <c r="S50" s="218"/>
      <c r="T50" s="218"/>
      <c r="U50" s="218"/>
      <c r="V50" s="219"/>
      <c r="W50" s="219"/>
      <c r="X50" s="219"/>
      <c r="Y50" s="219"/>
      <c r="Z50" s="219"/>
      <c r="AA50" s="219"/>
      <c r="AB50" s="219"/>
      <c r="AC50" s="219"/>
      <c r="AD50" s="219"/>
      <c r="AE50" s="219"/>
      <c r="AF50" s="219"/>
      <c r="AG50" s="219"/>
      <c r="AH50" s="219"/>
      <c r="AI50" s="219"/>
      <c r="AJ50" s="219"/>
      <c r="AK50" s="219"/>
      <c r="AL50" s="219"/>
      <c r="AM50" s="219"/>
      <c r="AN50" s="219"/>
      <c r="AO50" s="220"/>
      <c r="AP50" s="196"/>
    </row>
    <row r="51" spans="2:42" ht="15.75" customHeight="1" x14ac:dyDescent="0.25">
      <c r="B51" s="192"/>
      <c r="C51" s="501" t="s">
        <v>307</v>
      </c>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O51" s="501"/>
      <c r="AP51" s="196"/>
    </row>
    <row r="52" spans="2:42" ht="15.75" customHeight="1" x14ac:dyDescent="0.25">
      <c r="B52" s="192"/>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501"/>
      <c r="AP52" s="196"/>
    </row>
    <row r="53" spans="2:42" ht="15.75" customHeight="1" x14ac:dyDescent="0.25">
      <c r="B53" s="192"/>
      <c r="C53" s="205"/>
      <c r="D53" s="222"/>
      <c r="E53" s="223" t="s">
        <v>153</v>
      </c>
      <c r="F53" s="205"/>
      <c r="G53" s="205"/>
      <c r="H53" s="205"/>
      <c r="I53" s="205"/>
      <c r="J53" s="205"/>
      <c r="K53" s="206"/>
      <c r="L53" s="206"/>
      <c r="M53" s="206"/>
      <c r="N53" s="208"/>
      <c r="O53" s="208"/>
      <c r="P53" s="208"/>
      <c r="Q53" s="208"/>
      <c r="R53" s="492" t="s">
        <v>308</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224"/>
      <c r="AP53" s="196"/>
    </row>
    <row r="54" spans="2:42" ht="15.75" customHeight="1" x14ac:dyDescent="0.25">
      <c r="B54" s="192"/>
      <c r="C54" s="205"/>
      <c r="D54" s="205"/>
      <c r="E54" s="205"/>
      <c r="F54" s="205"/>
      <c r="G54" s="205"/>
      <c r="H54" s="205"/>
      <c r="I54" s="205"/>
      <c r="J54" s="205"/>
      <c r="K54" s="205"/>
      <c r="L54" s="205"/>
      <c r="M54" s="205"/>
      <c r="N54" s="205"/>
      <c r="O54" s="205"/>
      <c r="P54" s="205"/>
      <c r="Q54" s="205"/>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224"/>
      <c r="AP54" s="196"/>
    </row>
    <row r="55" spans="2:42" ht="15.75" customHeight="1" x14ac:dyDescent="0.25">
      <c r="B55" s="192"/>
      <c r="C55" s="205"/>
      <c r="D55" s="205"/>
      <c r="E55" s="205"/>
      <c r="F55" s="205"/>
      <c r="G55" s="205"/>
      <c r="H55" s="205"/>
      <c r="I55" s="205"/>
      <c r="J55" s="205"/>
      <c r="K55" s="205"/>
      <c r="L55" s="205"/>
      <c r="M55" s="205"/>
      <c r="N55" s="205"/>
      <c r="O55" s="205"/>
      <c r="P55" s="205"/>
      <c r="Q55" s="205"/>
      <c r="R55" s="492"/>
      <c r="S55" s="492"/>
      <c r="T55" s="492"/>
      <c r="U55" s="492"/>
      <c r="V55" s="492"/>
      <c r="W55" s="492"/>
      <c r="X55" s="492"/>
      <c r="Y55" s="492"/>
      <c r="Z55" s="492"/>
      <c r="AA55" s="492"/>
      <c r="AB55" s="492"/>
      <c r="AC55" s="492"/>
      <c r="AD55" s="492"/>
      <c r="AE55" s="492"/>
      <c r="AF55" s="492"/>
      <c r="AG55" s="492"/>
      <c r="AH55" s="492"/>
      <c r="AI55" s="492"/>
      <c r="AJ55" s="492"/>
      <c r="AK55" s="492"/>
      <c r="AL55" s="492"/>
      <c r="AM55" s="492"/>
      <c r="AN55" s="492"/>
      <c r="AO55" s="224"/>
      <c r="AP55" s="196"/>
    </row>
    <row r="56" spans="2:42" ht="15.75" customHeight="1" x14ac:dyDescent="0.25">
      <c r="B56" s="231"/>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3"/>
    </row>
    <row r="57" spans="2:42" ht="15.75" customHeight="1" x14ac:dyDescent="0.25"/>
  </sheetData>
  <sheetProtection sheet="1" objects="1" scenarios="1"/>
  <mergeCells count="23">
    <mergeCell ref="R34:U34"/>
    <mergeCell ref="C37:AO38"/>
    <mergeCell ref="C51:AO52"/>
    <mergeCell ref="R53:AN55"/>
    <mergeCell ref="R33:U33"/>
    <mergeCell ref="C41:AO42"/>
    <mergeCell ref="R43:U43"/>
    <mergeCell ref="R44:U44"/>
    <mergeCell ref="R45:U45"/>
    <mergeCell ref="R46:U46"/>
    <mergeCell ref="R47:U47"/>
    <mergeCell ref="R48:AN49"/>
    <mergeCell ref="R30:U30"/>
    <mergeCell ref="R31:U31"/>
    <mergeCell ref="R32:U32"/>
    <mergeCell ref="H23:L23"/>
    <mergeCell ref="C28:AO29"/>
    <mergeCell ref="H22:L22"/>
    <mergeCell ref="AH5:AO5"/>
    <mergeCell ref="AH6:AO6"/>
    <mergeCell ref="C8:AO16"/>
    <mergeCell ref="H20:L20"/>
    <mergeCell ref="H21:L21"/>
  </mergeCells>
  <pageMargins left="0.70866141732283472" right="0.70866141732283472" top="0.78740157480314965" bottom="0.78740157480314965" header="0.31496062992125984" footer="0.31496062992125984"/>
  <pageSetup paperSize="9" scale="44" orientation="portrait" r:id="rId1"/>
  <ignoredErrors>
    <ignoredError sqref="H22" numberStoredAsText="1"/>
  </ignoredError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23A5-378D-4192-BD13-78EF5AB19194}">
  <sheetPr codeName="Tabelle33">
    <pageSetUpPr fitToPage="1"/>
  </sheetPr>
  <dimension ref="A1:CC206"/>
  <sheetViews>
    <sheetView showGridLines="0" showRowColHeaders="0" workbookViewId="0">
      <pane ySplit="3" topLeftCell="A4" activePane="bottomLeft" state="frozen"/>
      <selection pane="bottomLeft" activeCell="A4" sqref="A4"/>
    </sheetView>
  </sheetViews>
  <sheetFormatPr baseColWidth="10" defaultColWidth="10.69921875" defaultRowHeight="14.4" x14ac:dyDescent="0.3"/>
  <cols>
    <col min="1" max="1" width="3.09765625" style="116" customWidth="1"/>
    <col min="2" max="2" width="2.296875" style="116" customWidth="1"/>
    <col min="3" max="27" width="4.09765625" style="116" customWidth="1"/>
    <col min="28" max="28" width="2.296875" style="116" customWidth="1"/>
    <col min="29" max="81" width="11" style="116"/>
    <col min="82" max="16384" width="10.69921875" style="217"/>
  </cols>
  <sheetData>
    <row r="1" spans="2:28" s="217" customFormat="1" ht="12.75" customHeight="1" x14ac:dyDescent="0.3"/>
    <row r="2" spans="2:28" s="217" customFormat="1" ht="12.75" customHeight="1" x14ac:dyDescent="0.3"/>
    <row r="3" spans="2:28" s="217" customFormat="1" ht="21.75" customHeight="1" x14ac:dyDescent="0.3"/>
    <row r="4" spans="2:28" s="217" customFormat="1" ht="20.25" customHeight="1" x14ac:dyDescent="0.3">
      <c r="B4" s="237"/>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191"/>
    </row>
    <row r="5" spans="2:28" s="217" customFormat="1" ht="20.25" customHeight="1" x14ac:dyDescent="0.35">
      <c r="B5" s="240"/>
      <c r="C5" s="242"/>
      <c r="D5" s="241" t="str">
        <f>+Startseite!E16</f>
        <v>Betreuungsurlaub</v>
      </c>
      <c r="E5" s="242"/>
      <c r="F5" s="242"/>
      <c r="G5" s="242"/>
      <c r="H5" s="242"/>
      <c r="I5" s="242"/>
      <c r="J5" s="242"/>
      <c r="K5" s="242"/>
      <c r="L5" s="242"/>
      <c r="M5" s="242"/>
      <c r="N5" s="242"/>
      <c r="O5" s="242"/>
      <c r="P5" s="242"/>
      <c r="Q5" s="242"/>
      <c r="R5" s="243" t="s">
        <v>251</v>
      </c>
      <c r="S5" s="242"/>
      <c r="T5" s="242"/>
      <c r="U5" s="242"/>
      <c r="V5" s="495" t="str">
        <f>VLOOKUP(D5,Grundlagen!B:E,3,FALSE)</f>
        <v>114bis</v>
      </c>
      <c r="W5" s="495"/>
      <c r="X5" s="495"/>
      <c r="Y5" s="495"/>
      <c r="Z5" s="495"/>
      <c r="AA5" s="495"/>
      <c r="AB5" s="196"/>
    </row>
    <row r="6" spans="2:28" s="116" customFormat="1" ht="20.25" customHeight="1" x14ac:dyDescent="0.25">
      <c r="B6" s="240"/>
      <c r="C6" s="242"/>
      <c r="D6" s="242"/>
      <c r="E6" s="242"/>
      <c r="F6" s="242"/>
      <c r="G6" s="242"/>
      <c r="H6" s="242"/>
      <c r="I6" s="242"/>
      <c r="J6" s="242"/>
      <c r="K6" s="242"/>
      <c r="L6" s="242"/>
      <c r="M6" s="242"/>
      <c r="N6" s="242"/>
      <c r="O6" s="363"/>
      <c r="P6" s="363"/>
      <c r="Q6" s="363"/>
      <c r="R6" s="243" t="s">
        <v>121</v>
      </c>
      <c r="S6" s="245"/>
      <c r="T6" s="245"/>
      <c r="U6" s="245"/>
      <c r="V6" s="495" t="str">
        <f>VLOOKUP(D5,Grundlagen!B:E,4,FALSE)</f>
        <v>Linear</v>
      </c>
      <c r="W6" s="495"/>
      <c r="X6" s="495"/>
      <c r="Y6" s="495"/>
      <c r="Z6" s="495"/>
      <c r="AA6" s="495"/>
      <c r="AB6" s="277"/>
    </row>
    <row r="7" spans="2:28" s="217" customFormat="1" ht="20.25" customHeight="1" x14ac:dyDescent="0.3">
      <c r="B7" s="240"/>
      <c r="C7" s="527" t="s">
        <v>22</v>
      </c>
      <c r="D7" s="527"/>
      <c r="E7" s="527"/>
      <c r="F7" s="527"/>
      <c r="G7" s="527"/>
      <c r="H7" s="527"/>
      <c r="I7" s="527"/>
      <c r="J7" s="527"/>
      <c r="K7" s="527"/>
      <c r="L7" s="527"/>
      <c r="M7" s="527"/>
      <c r="N7" s="527"/>
      <c r="O7" s="527"/>
      <c r="P7" s="527"/>
      <c r="Q7" s="527"/>
      <c r="R7" s="527"/>
      <c r="S7" s="527"/>
      <c r="T7" s="527"/>
      <c r="U7" s="527"/>
      <c r="V7" s="527"/>
      <c r="W7" s="527"/>
      <c r="X7" s="527"/>
      <c r="Y7" s="527"/>
      <c r="Z7" s="527"/>
      <c r="AA7" s="527"/>
      <c r="AB7" s="196"/>
    </row>
    <row r="8" spans="2:28" s="217" customFormat="1" ht="20.25" customHeight="1" x14ac:dyDescent="0.3">
      <c r="B8" s="240"/>
      <c r="C8" s="512" t="str">
        <f>VLOOKUP(D5,Grundlagen!B8:E31,2,FALSE)</f>
        <v>- Für Eltern, die wegen der Betreuung eines gesundheitlich schwer beeinträchtigten Kindes, ihre Erwerbstätigkeit unterbrechen oder einschränken müssen.
- Höchstens 14 Wochen.
- Wenn beide Eltern Arbeitnehmende sind je höchstens 7 Wochen. Abweichende Aufteilung ist möglich. Bezug gleichzeitig oder separat.
- 100% Lohn (wie beim Mutterschaftsurlaub und nicht nur EO-Taggeld von 80%). Die Betreuungsentschädigung geht vollumfänglich an den Arbeitgeber.
- Bezug innerhalb einer Rahmenfrist von 18 Monaten (Rahmenfrist beginnt mit dem Tag für den das erste Taggeld bezogen wird).
- Bezug am Stück oder tageweise.</v>
      </c>
      <c r="D8" s="512"/>
      <c r="E8" s="512"/>
      <c r="F8" s="512"/>
      <c r="G8" s="512"/>
      <c r="H8" s="512"/>
      <c r="I8" s="512"/>
      <c r="J8" s="512"/>
      <c r="K8" s="512"/>
      <c r="L8" s="512"/>
      <c r="M8" s="512"/>
      <c r="N8" s="512"/>
      <c r="O8" s="512"/>
      <c r="P8" s="512"/>
      <c r="Q8" s="512"/>
      <c r="R8" s="512"/>
      <c r="S8" s="512"/>
      <c r="T8" s="512"/>
      <c r="U8" s="512"/>
      <c r="V8" s="512"/>
      <c r="W8" s="512"/>
      <c r="X8" s="512"/>
      <c r="Y8" s="512"/>
      <c r="Z8" s="512"/>
      <c r="AA8" s="202"/>
      <c r="AB8" s="278"/>
    </row>
    <row r="9" spans="2:28" s="217" customFormat="1" ht="20.25" customHeight="1" x14ac:dyDescent="0.3">
      <c r="B9" s="240"/>
      <c r="C9" s="512"/>
      <c r="D9" s="512"/>
      <c r="E9" s="512"/>
      <c r="F9" s="512"/>
      <c r="G9" s="512"/>
      <c r="H9" s="512"/>
      <c r="I9" s="512"/>
      <c r="J9" s="512"/>
      <c r="K9" s="512"/>
      <c r="L9" s="512"/>
      <c r="M9" s="512"/>
      <c r="N9" s="512"/>
      <c r="O9" s="512"/>
      <c r="P9" s="512"/>
      <c r="Q9" s="512"/>
      <c r="R9" s="512"/>
      <c r="S9" s="512"/>
      <c r="T9" s="512"/>
      <c r="U9" s="512"/>
      <c r="V9" s="512"/>
      <c r="W9" s="512"/>
      <c r="X9" s="512"/>
      <c r="Y9" s="512"/>
      <c r="Z9" s="512"/>
      <c r="AA9" s="202"/>
      <c r="AB9" s="278"/>
    </row>
    <row r="10" spans="2:28" s="217" customFormat="1" ht="20.25" customHeight="1" x14ac:dyDescent="0.3">
      <c r="B10" s="240"/>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202"/>
      <c r="AB10" s="278"/>
    </row>
    <row r="11" spans="2:28" s="217" customFormat="1" ht="20.25" customHeight="1" x14ac:dyDescent="0.3">
      <c r="B11" s="240"/>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202"/>
      <c r="AB11" s="278"/>
    </row>
    <row r="12" spans="2:28" s="217" customFormat="1" ht="20.25" customHeight="1" x14ac:dyDescent="0.3">
      <c r="B12" s="240"/>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c r="AA12" s="202"/>
      <c r="AB12" s="278"/>
    </row>
    <row r="13" spans="2:28" s="217" customFormat="1" ht="20.25" customHeight="1" x14ac:dyDescent="0.3">
      <c r="B13" s="240"/>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202"/>
      <c r="AB13" s="278"/>
    </row>
    <row r="14" spans="2:28" s="217" customFormat="1" ht="20.25" customHeight="1" x14ac:dyDescent="0.3">
      <c r="B14" s="240"/>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202"/>
      <c r="AB14" s="278"/>
    </row>
    <row r="15" spans="2:28" s="217" customFormat="1" ht="20.25" customHeight="1" x14ac:dyDescent="0.3">
      <c r="B15" s="240"/>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202"/>
      <c r="AB15" s="278"/>
    </row>
    <row r="16" spans="2:28" s="217" customFormat="1" ht="20.25" customHeight="1" x14ac:dyDescent="0.3">
      <c r="B16" s="240"/>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202"/>
      <c r="AB16" s="278"/>
    </row>
    <row r="17" spans="2:30" s="217" customFormat="1" ht="20.25" customHeight="1" x14ac:dyDescent="0.3">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6"/>
    </row>
    <row r="18" spans="2:30" s="217" customFormat="1" ht="20.25" customHeight="1" x14ac:dyDescent="0.3">
      <c r="B18" s="192"/>
      <c r="C18" s="203" t="s">
        <v>31</v>
      </c>
      <c r="D18" s="204"/>
      <c r="E18" s="205"/>
      <c r="F18" s="205"/>
      <c r="G18" s="205"/>
      <c r="H18" s="205"/>
      <c r="I18" s="205"/>
      <c r="J18" s="205"/>
      <c r="K18" s="206"/>
      <c r="L18" s="206"/>
      <c r="M18" s="206"/>
      <c r="N18" s="206"/>
      <c r="O18" s="206"/>
      <c r="P18" s="206"/>
      <c r="Q18" s="206"/>
      <c r="R18" s="206"/>
      <c r="S18" s="206"/>
      <c r="T18" s="205"/>
      <c r="U18" s="205"/>
      <c r="V18" s="205"/>
      <c r="W18" s="205"/>
      <c r="X18" s="205"/>
      <c r="Y18" s="205"/>
      <c r="Z18" s="205"/>
      <c r="AA18" s="205"/>
      <c r="AB18" s="196"/>
      <c r="AD18" s="215" t="s">
        <v>446</v>
      </c>
    </row>
    <row r="19" spans="2:30" s="217" customFormat="1" ht="20.25" customHeight="1" x14ac:dyDescent="0.3">
      <c r="B19" s="312"/>
      <c r="C19" s="207"/>
      <c r="D19" s="207"/>
      <c r="E19" s="205"/>
      <c r="F19" s="205"/>
      <c r="G19" s="205"/>
      <c r="H19" s="205"/>
      <c r="I19" s="205" t="s">
        <v>36</v>
      </c>
      <c r="J19" s="205"/>
      <c r="K19" s="206"/>
      <c r="L19" s="206"/>
      <c r="M19" s="206"/>
      <c r="N19" s="206"/>
      <c r="O19" s="206"/>
      <c r="P19" s="206"/>
      <c r="Q19" s="206"/>
      <c r="R19" s="205" t="s">
        <v>37</v>
      </c>
      <c r="S19" s="208"/>
      <c r="T19" s="205"/>
      <c r="U19" s="205"/>
      <c r="V19" s="205"/>
      <c r="W19" s="205"/>
      <c r="X19" s="205"/>
      <c r="Y19" s="205"/>
      <c r="Z19" s="205"/>
      <c r="AA19" s="205"/>
      <c r="AB19" s="314"/>
      <c r="AD19" s="217" t="s">
        <v>448</v>
      </c>
    </row>
    <row r="20" spans="2:30" s="217" customFormat="1" ht="20.25" customHeight="1" x14ac:dyDescent="0.3">
      <c r="B20" s="312"/>
      <c r="C20" s="207"/>
      <c r="D20" s="207"/>
      <c r="E20" s="205"/>
      <c r="F20" s="205"/>
      <c r="G20" s="205"/>
      <c r="H20" s="205"/>
      <c r="I20" s="205"/>
      <c r="J20" s="205"/>
      <c r="K20" s="206"/>
      <c r="L20" s="206"/>
      <c r="M20" s="206"/>
      <c r="N20" s="206"/>
      <c r="O20" s="206"/>
      <c r="P20" s="206"/>
      <c r="Q20" s="206"/>
      <c r="R20" s="205"/>
      <c r="S20" s="208"/>
      <c r="T20" s="205"/>
      <c r="U20" s="205"/>
      <c r="V20" s="205"/>
      <c r="W20" s="205"/>
      <c r="X20" s="205"/>
      <c r="Y20" s="205"/>
      <c r="Z20" s="205"/>
      <c r="AA20" s="205"/>
      <c r="AB20" s="314"/>
    </row>
    <row r="21" spans="2:30" s="217" customFormat="1" ht="20.25" customHeight="1" x14ac:dyDescent="0.3">
      <c r="B21" s="312"/>
      <c r="C21" s="207" t="s">
        <v>32</v>
      </c>
      <c r="D21" s="209"/>
      <c r="E21" s="205"/>
      <c r="F21" s="205"/>
      <c r="G21" s="205"/>
      <c r="H21" s="205"/>
      <c r="I21" s="503">
        <v>1</v>
      </c>
      <c r="J21" s="503"/>
      <c r="K21" s="225"/>
      <c r="L21" s="225"/>
      <c r="M21" s="206"/>
      <c r="N21" s="206"/>
      <c r="O21" s="206"/>
      <c r="P21" s="206"/>
      <c r="Q21" s="206"/>
      <c r="R21" s="206" t="s">
        <v>134</v>
      </c>
      <c r="S21" s="208"/>
      <c r="T21" s="205"/>
      <c r="U21" s="205"/>
      <c r="V21" s="205"/>
      <c r="W21" s="205"/>
      <c r="X21" s="205"/>
      <c r="Y21" s="205"/>
      <c r="Z21" s="205"/>
      <c r="AA21" s="205"/>
      <c r="AB21" s="314"/>
    </row>
    <row r="22" spans="2:30" s="217" customFormat="1" ht="20.25" customHeight="1" x14ac:dyDescent="0.3">
      <c r="B22" s="312"/>
      <c r="C22" s="207" t="s">
        <v>33</v>
      </c>
      <c r="D22" s="207"/>
      <c r="E22" s="205"/>
      <c r="F22" s="205"/>
      <c r="G22" s="205"/>
      <c r="H22" s="205"/>
      <c r="I22" s="503">
        <v>0.8</v>
      </c>
      <c r="J22" s="503"/>
      <c r="K22" s="225"/>
      <c r="L22" s="225"/>
      <c r="M22" s="206"/>
      <c r="N22" s="206"/>
      <c r="O22" s="206"/>
      <c r="P22" s="206"/>
      <c r="Q22" s="206"/>
      <c r="R22" s="206" t="s">
        <v>135</v>
      </c>
      <c r="S22" s="208"/>
      <c r="T22" s="205"/>
      <c r="U22" s="205"/>
      <c r="V22" s="205"/>
      <c r="W22" s="205"/>
      <c r="X22" s="205"/>
      <c r="Y22" s="205"/>
      <c r="Z22" s="205"/>
      <c r="AA22" s="205"/>
      <c r="AB22" s="314"/>
    </row>
    <row r="23" spans="2:30" s="217" customFormat="1" ht="20.25" customHeight="1" x14ac:dyDescent="0.3">
      <c r="B23" s="312"/>
      <c r="C23" s="207" t="s">
        <v>34</v>
      </c>
      <c r="D23" s="207"/>
      <c r="E23" s="205"/>
      <c r="F23" s="205"/>
      <c r="G23" s="205"/>
      <c r="H23" s="205"/>
      <c r="I23" s="503">
        <v>0.7</v>
      </c>
      <c r="J23" s="503"/>
      <c r="K23" s="225"/>
      <c r="L23" s="225"/>
      <c r="M23" s="206"/>
      <c r="N23" s="206"/>
      <c r="O23" s="206"/>
      <c r="P23" s="206"/>
      <c r="Q23" s="206"/>
      <c r="R23" s="206" t="s">
        <v>136</v>
      </c>
      <c r="S23" s="208"/>
      <c r="T23" s="205"/>
      <c r="U23" s="205"/>
      <c r="V23" s="205"/>
      <c r="W23" s="205"/>
      <c r="X23" s="205"/>
      <c r="Y23" s="205"/>
      <c r="Z23" s="205"/>
      <c r="AA23" s="316"/>
      <c r="AB23" s="314"/>
    </row>
    <row r="24" spans="2:30" s="217" customFormat="1" ht="20.25" customHeight="1" x14ac:dyDescent="0.3">
      <c r="B24" s="312"/>
      <c r="C24" s="207" t="s">
        <v>35</v>
      </c>
      <c r="D24" s="209"/>
      <c r="E24" s="205"/>
      <c r="F24" s="205"/>
      <c r="G24" s="205"/>
      <c r="H24" s="205"/>
      <c r="I24" s="503">
        <v>0.6</v>
      </c>
      <c r="J24" s="503"/>
      <c r="K24" s="225"/>
      <c r="L24" s="225"/>
      <c r="M24" s="206"/>
      <c r="N24" s="206"/>
      <c r="O24" s="206"/>
      <c r="P24" s="206"/>
      <c r="Q24" s="206"/>
      <c r="R24" s="206" t="s">
        <v>137</v>
      </c>
      <c r="S24" s="208"/>
      <c r="T24" s="316"/>
      <c r="U24" s="316"/>
      <c r="V24" s="316"/>
      <c r="W24" s="316"/>
      <c r="X24" s="316"/>
      <c r="Y24" s="316"/>
      <c r="Z24" s="316"/>
      <c r="AA24" s="316"/>
      <c r="AB24" s="314"/>
    </row>
    <row r="25" spans="2:30" s="217" customFormat="1" ht="20.25" customHeight="1" x14ac:dyDescent="0.3">
      <c r="B25" s="312"/>
      <c r="C25" s="207"/>
      <c r="D25" s="209"/>
      <c r="E25" s="205"/>
      <c r="F25" s="205"/>
      <c r="G25" s="205"/>
      <c r="H25" s="205"/>
      <c r="I25" s="205"/>
      <c r="J25" s="205"/>
      <c r="K25" s="206"/>
      <c r="L25" s="206"/>
      <c r="M25" s="206"/>
      <c r="N25" s="206"/>
      <c r="O25" s="206"/>
      <c r="P25" s="206"/>
      <c r="Q25" s="206"/>
      <c r="R25" s="212"/>
      <c r="S25" s="212"/>
      <c r="T25" s="301"/>
      <c r="U25" s="301"/>
      <c r="V25" s="301"/>
      <c r="W25" s="301"/>
      <c r="X25" s="301"/>
      <c r="Y25" s="301"/>
      <c r="Z25" s="301"/>
      <c r="AA25" s="301"/>
      <c r="AB25" s="314"/>
    </row>
    <row r="26" spans="2:30" s="217" customFormat="1" ht="20.25" customHeight="1" x14ac:dyDescent="0.3">
      <c r="B26" s="312"/>
      <c r="C26" s="207"/>
      <c r="D26" s="207"/>
      <c r="E26" s="205"/>
      <c r="F26" s="205"/>
      <c r="G26" s="205"/>
      <c r="H26" s="205"/>
      <c r="I26" s="205"/>
      <c r="J26" s="205"/>
      <c r="K26" s="206"/>
      <c r="L26" s="206"/>
      <c r="M26" s="206"/>
      <c r="N26" s="206"/>
      <c r="O26" s="206"/>
      <c r="P26" s="206"/>
      <c r="Q26" s="206"/>
      <c r="R26" s="206"/>
      <c r="S26" s="206"/>
      <c r="T26" s="301"/>
      <c r="U26" s="301"/>
      <c r="V26" s="301"/>
      <c r="W26" s="301"/>
      <c r="X26" s="301"/>
      <c r="Y26" s="301"/>
      <c r="Z26" s="301"/>
      <c r="AA26" s="301"/>
      <c r="AB26" s="314"/>
    </row>
    <row r="27" spans="2:30" s="217" customFormat="1" ht="20.25" customHeight="1" x14ac:dyDescent="0.3">
      <c r="B27" s="192"/>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6"/>
    </row>
    <row r="28" spans="2:30" s="217" customFormat="1" ht="20.25" customHeight="1" x14ac:dyDescent="0.3">
      <c r="B28" s="312"/>
      <c r="C28" s="203" t="s">
        <v>62</v>
      </c>
      <c r="D28" s="207"/>
      <c r="E28" s="205"/>
      <c r="F28" s="205"/>
      <c r="G28" s="205"/>
      <c r="H28" s="205"/>
      <c r="I28" s="205"/>
      <c r="J28" s="205"/>
      <c r="K28" s="206"/>
      <c r="L28" s="206"/>
      <c r="M28" s="206"/>
      <c r="N28" s="206"/>
      <c r="O28" s="206"/>
      <c r="P28" s="206"/>
      <c r="Q28" s="206"/>
      <c r="R28" s="205"/>
      <c r="S28" s="208"/>
      <c r="T28" s="205"/>
      <c r="U28" s="205"/>
      <c r="V28" s="205"/>
      <c r="W28" s="205"/>
      <c r="X28" s="205"/>
      <c r="Y28" s="205"/>
      <c r="Z28" s="205"/>
      <c r="AA28" s="205"/>
      <c r="AB28" s="314"/>
    </row>
    <row r="29" spans="2:30" s="217" customFormat="1" ht="20.25" customHeight="1" x14ac:dyDescent="0.3">
      <c r="B29" s="312"/>
      <c r="C29" s="207" t="s">
        <v>120</v>
      </c>
      <c r="D29" s="207"/>
      <c r="E29" s="205"/>
      <c r="F29" s="205"/>
      <c r="G29" s="205"/>
      <c r="H29" s="205"/>
      <c r="I29" s="205"/>
      <c r="J29" s="205"/>
      <c r="K29" s="206"/>
      <c r="L29" s="206"/>
      <c r="M29" s="206"/>
      <c r="N29" s="206"/>
      <c r="O29" s="206"/>
      <c r="P29" s="206"/>
      <c r="Q29" s="206"/>
      <c r="R29" s="205"/>
      <c r="S29" s="208"/>
      <c r="T29" s="205"/>
      <c r="U29" s="205"/>
      <c r="V29" s="205"/>
      <c r="W29" s="205"/>
      <c r="X29" s="205"/>
      <c r="Y29" s="205"/>
      <c r="Z29" s="205"/>
      <c r="AA29" s="205"/>
      <c r="AB29" s="314"/>
    </row>
    <row r="30" spans="2:30" s="217" customFormat="1" ht="20.25" customHeight="1" x14ac:dyDescent="0.3">
      <c r="B30" s="312"/>
      <c r="C30" s="207"/>
      <c r="D30" s="207"/>
      <c r="E30" s="205"/>
      <c r="F30" s="205"/>
      <c r="G30" s="205"/>
      <c r="H30" s="205"/>
      <c r="I30" s="205"/>
      <c r="J30" s="205"/>
      <c r="K30" s="206"/>
      <c r="L30" s="206"/>
      <c r="M30" s="206"/>
      <c r="N30" s="206"/>
      <c r="O30" s="206"/>
      <c r="P30" s="206"/>
      <c r="Q30" s="206"/>
      <c r="R30" s="205"/>
      <c r="S30" s="208"/>
      <c r="T30" s="205"/>
      <c r="U30" s="205"/>
      <c r="V30" s="205"/>
      <c r="W30" s="205"/>
      <c r="X30" s="205"/>
      <c r="Y30" s="205"/>
      <c r="Z30" s="205"/>
      <c r="AA30" s="205"/>
      <c r="AB30" s="314"/>
    </row>
    <row r="31" spans="2:30" s="217" customFormat="1" ht="20.25" customHeight="1" x14ac:dyDescent="0.3">
      <c r="B31" s="312"/>
      <c r="C31" s="207"/>
      <c r="D31" s="207"/>
      <c r="E31" s="205"/>
      <c r="F31" s="205"/>
      <c r="G31" s="205"/>
      <c r="H31" s="205"/>
      <c r="I31" s="205"/>
      <c r="J31" s="205"/>
      <c r="K31" s="206"/>
      <c r="L31" s="206"/>
      <c r="M31" s="206"/>
      <c r="N31" s="206"/>
      <c r="O31" s="206"/>
      <c r="P31" s="206"/>
      <c r="Q31" s="206"/>
      <c r="R31" s="205"/>
      <c r="S31" s="208"/>
      <c r="T31" s="205"/>
      <c r="U31" s="205"/>
      <c r="V31" s="205"/>
      <c r="W31" s="205"/>
      <c r="X31" s="205"/>
      <c r="Y31" s="205"/>
      <c r="Z31" s="205"/>
      <c r="AA31" s="205"/>
      <c r="AB31" s="314"/>
    </row>
    <row r="32" spans="2:30" s="217" customFormat="1" ht="20.25" customHeight="1" x14ac:dyDescent="0.3">
      <c r="B32" s="312"/>
      <c r="C32" s="207"/>
      <c r="D32" s="207"/>
      <c r="E32" s="205"/>
      <c r="F32" s="205"/>
      <c r="G32" s="205"/>
      <c r="H32" s="205"/>
      <c r="I32" s="205"/>
      <c r="J32" s="205"/>
      <c r="K32" s="206"/>
      <c r="L32" s="206"/>
      <c r="M32" s="206"/>
      <c r="N32" s="206"/>
      <c r="O32" s="206"/>
      <c r="P32" s="206"/>
      <c r="Q32" s="206"/>
      <c r="R32" s="205"/>
      <c r="S32" s="208"/>
      <c r="T32" s="205"/>
      <c r="U32" s="205"/>
      <c r="V32" s="205"/>
      <c r="W32" s="205"/>
      <c r="X32" s="205"/>
      <c r="Y32" s="205"/>
      <c r="Z32" s="205"/>
      <c r="AA32" s="205"/>
      <c r="AB32" s="314"/>
    </row>
    <row r="33" spans="1:81" ht="20.25" customHeight="1" x14ac:dyDescent="0.3">
      <c r="A33" s="217"/>
      <c r="B33" s="312"/>
      <c r="C33" s="207"/>
      <c r="D33" s="207"/>
      <c r="E33" s="205"/>
      <c r="F33" s="205"/>
      <c r="G33" s="205"/>
      <c r="H33" s="205"/>
      <c r="I33" s="205"/>
      <c r="J33" s="205"/>
      <c r="K33" s="206"/>
      <c r="L33" s="206"/>
      <c r="M33" s="206"/>
      <c r="N33" s="206"/>
      <c r="O33" s="206"/>
      <c r="P33" s="206"/>
      <c r="Q33" s="206"/>
      <c r="R33" s="205"/>
      <c r="S33" s="208"/>
      <c r="T33" s="205"/>
      <c r="U33" s="205"/>
      <c r="V33" s="205"/>
      <c r="W33" s="205"/>
      <c r="X33" s="205"/>
      <c r="Y33" s="205"/>
      <c r="Z33" s="205"/>
      <c r="AA33" s="205"/>
      <c r="AB33" s="314"/>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row>
    <row r="34" spans="1:81" ht="20.25" customHeight="1" x14ac:dyDescent="0.3">
      <c r="A34" s="217"/>
      <c r="B34" s="312"/>
      <c r="C34" s="207"/>
      <c r="D34" s="207"/>
      <c r="E34" s="205"/>
      <c r="F34" s="205"/>
      <c r="G34" s="205"/>
      <c r="H34" s="205"/>
      <c r="I34" s="205"/>
      <c r="J34" s="205"/>
      <c r="K34" s="206"/>
      <c r="L34" s="206"/>
      <c r="M34" s="206"/>
      <c r="N34" s="206"/>
      <c r="O34" s="206"/>
      <c r="P34" s="206"/>
      <c r="Q34" s="206"/>
      <c r="R34" s="205"/>
      <c r="S34" s="208"/>
      <c r="T34" s="205"/>
      <c r="U34" s="205"/>
      <c r="V34" s="205"/>
      <c r="W34" s="205"/>
      <c r="X34" s="205"/>
      <c r="Y34" s="205"/>
      <c r="Z34" s="205"/>
      <c r="AA34" s="205"/>
      <c r="AB34" s="314"/>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row>
    <row r="35" spans="1:81" ht="20.25" customHeight="1" x14ac:dyDescent="0.3">
      <c r="A35" s="217"/>
      <c r="B35" s="312"/>
      <c r="C35" s="207"/>
      <c r="D35" s="207"/>
      <c r="E35" s="205"/>
      <c r="F35" s="205"/>
      <c r="G35" s="205"/>
      <c r="H35" s="205"/>
      <c r="I35" s="205"/>
      <c r="J35" s="205"/>
      <c r="K35" s="206"/>
      <c r="L35" s="206"/>
      <c r="M35" s="206"/>
      <c r="N35" s="206"/>
      <c r="O35" s="206"/>
      <c r="P35" s="206"/>
      <c r="Q35" s="206"/>
      <c r="R35" s="205"/>
      <c r="S35" s="208"/>
      <c r="T35" s="205"/>
      <c r="U35" s="205"/>
      <c r="V35" s="205"/>
      <c r="W35" s="205"/>
      <c r="X35" s="205"/>
      <c r="Y35" s="205"/>
      <c r="Z35" s="205"/>
      <c r="AA35" s="205"/>
      <c r="AB35" s="314"/>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row>
    <row r="36" spans="1:81" ht="20.25" customHeight="1" x14ac:dyDescent="0.3">
      <c r="A36" s="217"/>
      <c r="B36" s="312"/>
      <c r="C36" s="207"/>
      <c r="D36" s="207"/>
      <c r="E36" s="205"/>
      <c r="F36" s="205"/>
      <c r="G36" s="205"/>
      <c r="H36" s="205"/>
      <c r="I36" s="205"/>
      <c r="J36" s="205"/>
      <c r="K36" s="206"/>
      <c r="L36" s="206"/>
      <c r="M36" s="206"/>
      <c r="N36" s="206"/>
      <c r="O36" s="206"/>
      <c r="P36" s="206"/>
      <c r="Q36" s="206"/>
      <c r="R36" s="205"/>
      <c r="S36" s="208"/>
      <c r="T36" s="205"/>
      <c r="U36" s="205"/>
      <c r="V36" s="205"/>
      <c r="W36" s="205"/>
      <c r="X36" s="205"/>
      <c r="Y36" s="205"/>
      <c r="Z36" s="205"/>
      <c r="AA36" s="205"/>
      <c r="AB36" s="314"/>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c r="CB36" s="217"/>
      <c r="CC36" s="217"/>
    </row>
    <row r="37" spans="1:81" ht="20.25" customHeight="1" x14ac:dyDescent="0.3">
      <c r="A37" s="217"/>
      <c r="B37" s="312"/>
      <c r="C37" s="207"/>
      <c r="D37" s="207"/>
      <c r="E37" s="205"/>
      <c r="F37" s="205"/>
      <c r="G37" s="205"/>
      <c r="H37" s="205"/>
      <c r="I37" s="205"/>
      <c r="J37" s="205"/>
      <c r="K37" s="206"/>
      <c r="L37" s="206"/>
      <c r="M37" s="206"/>
      <c r="N37" s="206"/>
      <c r="O37" s="206"/>
      <c r="P37" s="206"/>
      <c r="Q37" s="206"/>
      <c r="R37" s="205"/>
      <c r="S37" s="208"/>
      <c r="T37" s="205"/>
      <c r="U37" s="205"/>
      <c r="V37" s="205"/>
      <c r="W37" s="205"/>
      <c r="X37" s="205"/>
      <c r="Y37" s="205"/>
      <c r="Z37" s="205"/>
      <c r="AA37" s="205"/>
      <c r="AB37" s="314"/>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row>
    <row r="38" spans="1:81" ht="20.25" customHeight="1" x14ac:dyDescent="0.3">
      <c r="A38" s="217"/>
      <c r="B38" s="312"/>
      <c r="C38" s="207"/>
      <c r="D38" s="207"/>
      <c r="E38" s="205"/>
      <c r="F38" s="205"/>
      <c r="G38" s="205"/>
      <c r="H38" s="205"/>
      <c r="I38" s="205"/>
      <c r="J38" s="205"/>
      <c r="K38" s="206"/>
      <c r="L38" s="206"/>
      <c r="M38" s="206"/>
      <c r="N38" s="206"/>
      <c r="O38" s="206"/>
      <c r="P38" s="206"/>
      <c r="Q38" s="206"/>
      <c r="R38" s="205"/>
      <c r="S38" s="208"/>
      <c r="T38" s="205"/>
      <c r="U38" s="205"/>
      <c r="V38" s="205"/>
      <c r="W38" s="205"/>
      <c r="X38" s="205"/>
      <c r="Y38" s="205"/>
      <c r="Z38" s="205"/>
      <c r="AA38" s="205"/>
      <c r="AB38" s="314"/>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c r="BU38" s="217"/>
      <c r="BV38" s="217"/>
      <c r="BW38" s="217"/>
      <c r="BX38" s="217"/>
      <c r="BY38" s="217"/>
      <c r="BZ38" s="217"/>
      <c r="CA38" s="217"/>
      <c r="CB38" s="217"/>
      <c r="CC38" s="217"/>
    </row>
    <row r="39" spans="1:81" ht="20.25" customHeight="1" x14ac:dyDescent="0.3">
      <c r="A39" s="217"/>
      <c r="B39" s="312"/>
      <c r="C39" s="207"/>
      <c r="D39" s="207"/>
      <c r="E39" s="205"/>
      <c r="F39" s="205"/>
      <c r="G39" s="205"/>
      <c r="H39" s="205"/>
      <c r="I39" s="205"/>
      <c r="J39" s="205"/>
      <c r="K39" s="206"/>
      <c r="L39" s="206"/>
      <c r="M39" s="206"/>
      <c r="N39" s="206"/>
      <c r="O39" s="206"/>
      <c r="P39" s="206"/>
      <c r="Q39" s="206"/>
      <c r="R39" s="205"/>
      <c r="S39" s="208"/>
      <c r="T39" s="205"/>
      <c r="U39" s="205"/>
      <c r="V39" s="205"/>
      <c r="W39" s="205"/>
      <c r="X39" s="205"/>
      <c r="Y39" s="205"/>
      <c r="Z39" s="205"/>
      <c r="AA39" s="205"/>
      <c r="AB39" s="314"/>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c r="CB39" s="217"/>
      <c r="CC39" s="217"/>
    </row>
    <row r="40" spans="1:81" ht="20.25" customHeight="1" x14ac:dyDescent="0.3">
      <c r="A40" s="217"/>
      <c r="B40" s="312"/>
      <c r="C40" s="207"/>
      <c r="D40" s="207"/>
      <c r="E40" s="205"/>
      <c r="F40" s="205"/>
      <c r="G40" s="205"/>
      <c r="H40" s="205"/>
      <c r="I40" s="205"/>
      <c r="J40" s="205"/>
      <c r="K40" s="206"/>
      <c r="L40" s="206"/>
      <c r="M40" s="206"/>
      <c r="N40" s="206"/>
      <c r="O40" s="206"/>
      <c r="P40" s="206"/>
      <c r="Q40" s="206"/>
      <c r="R40" s="205"/>
      <c r="S40" s="208"/>
      <c r="T40" s="205"/>
      <c r="U40" s="205"/>
      <c r="V40" s="205"/>
      <c r="W40" s="205"/>
      <c r="X40" s="205"/>
      <c r="Y40" s="205"/>
      <c r="Z40" s="205"/>
      <c r="AA40" s="205"/>
      <c r="AB40" s="314"/>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row>
    <row r="41" spans="1:81" s="116" customFormat="1" ht="20.25" customHeight="1" x14ac:dyDescent="0.3">
      <c r="A41" s="217"/>
      <c r="B41" s="231"/>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3"/>
    </row>
    <row r="42" spans="1:81" s="116" customFormat="1" ht="20.25" customHeight="1" x14ac:dyDescent="0.3">
      <c r="A42" s="217"/>
    </row>
    <row r="43" spans="1:81" s="116" customFormat="1" ht="20.25" customHeight="1" x14ac:dyDescent="0.3">
      <c r="A43" s="217"/>
    </row>
    <row r="44" spans="1:81" s="116" customFormat="1" ht="20.25" customHeight="1" x14ac:dyDescent="0.3">
      <c r="A44" s="217"/>
    </row>
    <row r="45" spans="1:81" s="116" customFormat="1" ht="20.25" customHeight="1" x14ac:dyDescent="0.3">
      <c r="A45" s="217"/>
    </row>
    <row r="46" spans="1:81" s="116" customFormat="1" ht="15.75" customHeight="1" x14ac:dyDescent="0.3">
      <c r="A46" s="217"/>
    </row>
    <row r="47" spans="1:81" ht="20.25" customHeight="1" x14ac:dyDescent="0.3">
      <c r="A47" s="217"/>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c r="BQ47" s="217"/>
      <c r="BR47" s="217"/>
      <c r="BS47" s="217"/>
      <c r="BT47" s="217"/>
      <c r="BU47" s="217"/>
      <c r="BV47" s="217"/>
      <c r="BW47" s="217"/>
      <c r="BX47" s="217"/>
      <c r="BY47" s="217"/>
      <c r="BZ47" s="217"/>
      <c r="CA47" s="217"/>
      <c r="CB47" s="217"/>
      <c r="CC47" s="217"/>
    </row>
    <row r="48" spans="1:81" ht="20.25" customHeight="1" x14ac:dyDescent="0.3">
      <c r="A48" s="217"/>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X48" s="217"/>
      <c r="BY48" s="217"/>
      <c r="BZ48" s="217"/>
      <c r="CA48" s="217"/>
      <c r="CB48" s="217"/>
      <c r="CC48" s="217"/>
    </row>
    <row r="49" s="217" customFormat="1" ht="20.25" customHeight="1" x14ac:dyDescent="0.3"/>
    <row r="50" s="217" customFormat="1" ht="20.25" customHeight="1" x14ac:dyDescent="0.3"/>
    <row r="51" s="217" customFormat="1" x14ac:dyDescent="0.3"/>
    <row r="52" s="217" customFormat="1" x14ac:dyDescent="0.3"/>
    <row r="53" s="217" customFormat="1" x14ac:dyDescent="0.3"/>
    <row r="54" s="217" customFormat="1" x14ac:dyDescent="0.3"/>
    <row r="55" s="217" customFormat="1" x14ac:dyDescent="0.3"/>
    <row r="56" s="217" customFormat="1" x14ac:dyDescent="0.3"/>
    <row r="57" s="217" customFormat="1" x14ac:dyDescent="0.3"/>
    <row r="58" s="217" customFormat="1" x14ac:dyDescent="0.3"/>
    <row r="59" s="217" customFormat="1" x14ac:dyDescent="0.3"/>
    <row r="60" s="217" customFormat="1" x14ac:dyDescent="0.3"/>
    <row r="61" s="217" customFormat="1" x14ac:dyDescent="0.3"/>
    <row r="62" s="217" customFormat="1" x14ac:dyDescent="0.3"/>
    <row r="63" s="217" customFormat="1" x14ac:dyDescent="0.3"/>
    <row r="64" s="217" customFormat="1" x14ac:dyDescent="0.3"/>
    <row r="65" s="217" customFormat="1" x14ac:dyDescent="0.3"/>
    <row r="66" s="217" customFormat="1" x14ac:dyDescent="0.3"/>
    <row r="67" s="217" customFormat="1" x14ac:dyDescent="0.3"/>
    <row r="68" s="217" customFormat="1" x14ac:dyDescent="0.3"/>
    <row r="69" s="217" customFormat="1" x14ac:dyDescent="0.3"/>
    <row r="70" s="217" customFormat="1" x14ac:dyDescent="0.3"/>
    <row r="71" s="217" customFormat="1" x14ac:dyDescent="0.3"/>
    <row r="72" s="217" customFormat="1" x14ac:dyDescent="0.3"/>
    <row r="73" s="217" customFormat="1" x14ac:dyDescent="0.3"/>
    <row r="74" s="217" customFormat="1" x14ac:dyDescent="0.3"/>
    <row r="75" s="217" customFormat="1" x14ac:dyDescent="0.3"/>
    <row r="76" s="217" customFormat="1" x14ac:dyDescent="0.3"/>
    <row r="77" s="217" customFormat="1" x14ac:dyDescent="0.3"/>
    <row r="78" s="217" customFormat="1" x14ac:dyDescent="0.3"/>
    <row r="79" s="217" customFormat="1" x14ac:dyDescent="0.3"/>
    <row r="80" s="217" customFormat="1" x14ac:dyDescent="0.3"/>
    <row r="81" s="217" customFormat="1" x14ac:dyDescent="0.3"/>
    <row r="82" s="217" customFormat="1" x14ac:dyDescent="0.3"/>
    <row r="83" s="217" customFormat="1" x14ac:dyDescent="0.3"/>
    <row r="84" s="217" customFormat="1" x14ac:dyDescent="0.3"/>
    <row r="85" s="217" customFormat="1" x14ac:dyDescent="0.3"/>
    <row r="86" s="217" customFormat="1" x14ac:dyDescent="0.3"/>
    <row r="87" s="217" customFormat="1" x14ac:dyDescent="0.3"/>
    <row r="88" s="217" customFormat="1" x14ac:dyDescent="0.3"/>
    <row r="89" s="217" customFormat="1" x14ac:dyDescent="0.3"/>
    <row r="90" s="217" customFormat="1" x14ac:dyDescent="0.3"/>
    <row r="91" s="217" customFormat="1" x14ac:dyDescent="0.3"/>
    <row r="92" s="217" customFormat="1" x14ac:dyDescent="0.3"/>
    <row r="93" s="217" customFormat="1" x14ac:dyDescent="0.3"/>
    <row r="94" s="217" customFormat="1" x14ac:dyDescent="0.3"/>
    <row r="95" s="217" customFormat="1" x14ac:dyDescent="0.3"/>
    <row r="96" s="217" customFormat="1" x14ac:dyDescent="0.3"/>
    <row r="97" s="217" customFormat="1" x14ac:dyDescent="0.3"/>
    <row r="98" s="217" customFormat="1" x14ac:dyDescent="0.3"/>
    <row r="99" s="217" customFormat="1" x14ac:dyDescent="0.3"/>
    <row r="100" s="217" customFormat="1" x14ac:dyDescent="0.3"/>
    <row r="101" s="217" customFormat="1" x14ac:dyDescent="0.3"/>
    <row r="102" s="217" customFormat="1" x14ac:dyDescent="0.3"/>
    <row r="103" s="217" customFormat="1" x14ac:dyDescent="0.3"/>
    <row r="104" s="217" customFormat="1" x14ac:dyDescent="0.3"/>
    <row r="105" s="217" customFormat="1" x14ac:dyDescent="0.3"/>
    <row r="106" s="217" customFormat="1" x14ac:dyDescent="0.3"/>
    <row r="107" s="217" customFormat="1" x14ac:dyDescent="0.3"/>
    <row r="108" s="217" customFormat="1" x14ac:dyDescent="0.3"/>
    <row r="109" s="217" customFormat="1" x14ac:dyDescent="0.3"/>
    <row r="110" s="217" customFormat="1" x14ac:dyDescent="0.3"/>
    <row r="111" s="217" customFormat="1" x14ac:dyDescent="0.3"/>
    <row r="112" s="217" customFormat="1" x14ac:dyDescent="0.3"/>
    <row r="113" spans="1:81" x14ac:dyDescent="0.3">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row>
    <row r="114" spans="1:81" x14ac:dyDescent="0.3">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row>
    <row r="115" spans="1:81" x14ac:dyDescent="0.3">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row>
    <row r="116" spans="1:81" x14ac:dyDescent="0.3">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row>
    <row r="117" spans="1:81" x14ac:dyDescent="0.3">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row>
    <row r="118" spans="1:81" x14ac:dyDescent="0.3">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row>
    <row r="119" spans="1:81" x14ac:dyDescent="0.3">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row>
    <row r="120" spans="1:81" x14ac:dyDescent="0.3">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row>
    <row r="121" spans="1:81" x14ac:dyDescent="0.3">
      <c r="A121" s="217"/>
    </row>
    <row r="122" spans="1:81" x14ac:dyDescent="0.3">
      <c r="A122" s="217"/>
    </row>
    <row r="123" spans="1:81" x14ac:dyDescent="0.3">
      <c r="A123" s="217"/>
    </row>
    <row r="124" spans="1:81" x14ac:dyDescent="0.3">
      <c r="A124" s="217"/>
    </row>
    <row r="125" spans="1:81" x14ac:dyDescent="0.3">
      <c r="A125" s="217"/>
    </row>
    <row r="126" spans="1:81" x14ac:dyDescent="0.3">
      <c r="A126" s="217"/>
    </row>
    <row r="127" spans="1:81" x14ac:dyDescent="0.3">
      <c r="A127" s="217"/>
    </row>
    <row r="128" spans="1:81" x14ac:dyDescent="0.3">
      <c r="A128" s="217"/>
    </row>
    <row r="129" spans="1:81" x14ac:dyDescent="0.3">
      <c r="A129" s="217"/>
    </row>
    <row r="130" spans="1:81" x14ac:dyDescent="0.3">
      <c r="A130" s="217"/>
    </row>
    <row r="131" spans="1:81" x14ac:dyDescent="0.3">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c r="BM131" s="217"/>
      <c r="BN131" s="217"/>
      <c r="BO131" s="217"/>
      <c r="BP131" s="217"/>
      <c r="BQ131" s="217"/>
      <c r="BR131" s="217"/>
      <c r="BS131" s="217"/>
      <c r="BT131" s="217"/>
      <c r="BU131" s="217"/>
      <c r="BV131" s="217"/>
      <c r="BW131" s="217"/>
      <c r="BX131" s="217"/>
      <c r="BY131" s="217"/>
      <c r="BZ131" s="217"/>
      <c r="CA131" s="217"/>
      <c r="CB131" s="217"/>
      <c r="CC131" s="217"/>
    </row>
    <row r="132" spans="1:81" x14ac:dyDescent="0.3">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c r="BM132" s="217"/>
      <c r="BN132" s="217"/>
      <c r="BO132" s="217"/>
      <c r="BP132" s="217"/>
      <c r="BQ132" s="217"/>
      <c r="BR132" s="217"/>
      <c r="BS132" s="217"/>
      <c r="BT132" s="217"/>
      <c r="BU132" s="217"/>
      <c r="BV132" s="217"/>
      <c r="BW132" s="217"/>
      <c r="BX132" s="217"/>
      <c r="BY132" s="217"/>
      <c r="BZ132" s="217"/>
      <c r="CA132" s="217"/>
      <c r="CB132" s="217"/>
      <c r="CC132" s="217"/>
    </row>
    <row r="133" spans="1:81" x14ac:dyDescent="0.3">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c r="BM133" s="217"/>
      <c r="BN133" s="217"/>
      <c r="BO133" s="217"/>
      <c r="BP133" s="217"/>
      <c r="BQ133" s="217"/>
      <c r="BR133" s="217"/>
      <c r="BS133" s="217"/>
      <c r="BT133" s="217"/>
      <c r="BU133" s="217"/>
      <c r="BV133" s="217"/>
      <c r="BW133" s="217"/>
      <c r="BX133" s="217"/>
      <c r="BY133" s="217"/>
      <c r="BZ133" s="217"/>
      <c r="CA133" s="217"/>
      <c r="CB133" s="217"/>
      <c r="CC133" s="217"/>
    </row>
    <row r="134" spans="1:81" x14ac:dyDescent="0.3">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c r="BM134" s="217"/>
      <c r="BN134" s="217"/>
      <c r="BO134" s="217"/>
      <c r="BP134" s="217"/>
      <c r="BQ134" s="217"/>
      <c r="BR134" s="217"/>
      <c r="BS134" s="217"/>
      <c r="BT134" s="217"/>
      <c r="BU134" s="217"/>
      <c r="BV134" s="217"/>
      <c r="BW134" s="217"/>
      <c r="BX134" s="217"/>
      <c r="BY134" s="217"/>
      <c r="BZ134" s="217"/>
      <c r="CA134" s="217"/>
      <c r="CB134" s="217"/>
      <c r="CC134" s="217"/>
    </row>
    <row r="135" spans="1:81" x14ac:dyDescent="0.3">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c r="BM135" s="217"/>
      <c r="BN135" s="217"/>
      <c r="BO135" s="217"/>
      <c r="BP135" s="217"/>
      <c r="BQ135" s="217"/>
      <c r="BR135" s="217"/>
      <c r="BS135" s="217"/>
      <c r="BT135" s="217"/>
      <c r="BU135" s="217"/>
      <c r="BV135" s="217"/>
      <c r="BW135" s="217"/>
      <c r="BX135" s="217"/>
      <c r="BY135" s="217"/>
      <c r="BZ135" s="217"/>
      <c r="CA135" s="217"/>
      <c r="CB135" s="217"/>
      <c r="CC135" s="217"/>
    </row>
    <row r="136" spans="1:81" x14ac:dyDescent="0.3">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c r="BM136" s="217"/>
      <c r="BN136" s="217"/>
      <c r="BO136" s="217"/>
      <c r="BP136" s="217"/>
      <c r="BQ136" s="217"/>
      <c r="BR136" s="217"/>
      <c r="BS136" s="217"/>
      <c r="BT136" s="217"/>
      <c r="BU136" s="217"/>
      <c r="BV136" s="217"/>
      <c r="BW136" s="217"/>
      <c r="BX136" s="217"/>
      <c r="BY136" s="217"/>
      <c r="BZ136" s="217"/>
      <c r="CA136" s="217"/>
      <c r="CB136" s="217"/>
      <c r="CC136" s="217"/>
    </row>
    <row r="137" spans="1:81" x14ac:dyDescent="0.3">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c r="BM137" s="217"/>
      <c r="BN137" s="217"/>
      <c r="BO137" s="217"/>
      <c r="BP137" s="217"/>
      <c r="BQ137" s="217"/>
      <c r="BR137" s="217"/>
      <c r="BS137" s="217"/>
      <c r="BT137" s="217"/>
      <c r="BU137" s="217"/>
      <c r="BV137" s="217"/>
      <c r="BW137" s="217"/>
      <c r="BX137" s="217"/>
      <c r="BY137" s="217"/>
      <c r="BZ137" s="217"/>
      <c r="CA137" s="217"/>
      <c r="CB137" s="217"/>
      <c r="CC137" s="217"/>
    </row>
    <row r="138" spans="1:81" x14ac:dyDescent="0.3">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c r="BM138" s="217"/>
      <c r="BN138" s="217"/>
      <c r="BO138" s="217"/>
      <c r="BP138" s="217"/>
      <c r="BQ138" s="217"/>
      <c r="BR138" s="217"/>
      <c r="BS138" s="217"/>
      <c r="BT138" s="217"/>
      <c r="BU138" s="217"/>
      <c r="BV138" s="217"/>
      <c r="BW138" s="217"/>
      <c r="BX138" s="217"/>
      <c r="BY138" s="217"/>
      <c r="BZ138" s="217"/>
      <c r="CA138" s="217"/>
      <c r="CB138" s="217"/>
      <c r="CC138" s="217"/>
    </row>
    <row r="139" spans="1:81" x14ac:dyDescent="0.3">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c r="BM139" s="217"/>
      <c r="BN139" s="217"/>
      <c r="BO139" s="217"/>
      <c r="BP139" s="217"/>
      <c r="BQ139" s="217"/>
      <c r="BR139" s="217"/>
      <c r="BS139" s="217"/>
      <c r="BT139" s="217"/>
      <c r="BU139" s="217"/>
      <c r="BV139" s="217"/>
      <c r="BW139" s="217"/>
      <c r="BX139" s="217"/>
      <c r="BY139" s="217"/>
      <c r="BZ139" s="217"/>
      <c r="CA139" s="217"/>
      <c r="CB139" s="217"/>
      <c r="CC139" s="217"/>
    </row>
    <row r="140" spans="1:81" x14ac:dyDescent="0.3">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7"/>
      <c r="CB140" s="217"/>
      <c r="CC140" s="217"/>
    </row>
    <row r="141" spans="1:81" x14ac:dyDescent="0.3">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17"/>
      <c r="BQ141" s="217"/>
      <c r="BR141" s="217"/>
      <c r="BS141" s="217"/>
      <c r="BT141" s="217"/>
      <c r="BU141" s="217"/>
      <c r="BV141" s="217"/>
      <c r="BW141" s="217"/>
      <c r="BX141" s="217"/>
      <c r="BY141" s="217"/>
      <c r="BZ141" s="217"/>
      <c r="CA141" s="217"/>
      <c r="CB141" s="217"/>
      <c r="CC141" s="217"/>
    </row>
    <row r="142" spans="1:81" x14ac:dyDescent="0.3">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c r="CB142" s="217"/>
      <c r="CC142" s="217"/>
    </row>
    <row r="143" spans="1:81" x14ac:dyDescent="0.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c r="CB143" s="217"/>
      <c r="CC143" s="217"/>
    </row>
    <row r="144" spans="1:81" x14ac:dyDescent="0.3">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c r="CB144" s="217"/>
      <c r="CC144" s="217"/>
    </row>
    <row r="145" s="217" customFormat="1" x14ac:dyDescent="0.3"/>
    <row r="146" s="217" customFormat="1" x14ac:dyDescent="0.3"/>
    <row r="147" s="217" customFormat="1" x14ac:dyDescent="0.3"/>
    <row r="148" s="217" customFormat="1" x14ac:dyDescent="0.3"/>
    <row r="149" s="217" customFormat="1" x14ac:dyDescent="0.3"/>
    <row r="150" s="217" customFormat="1" x14ac:dyDescent="0.3"/>
    <row r="151" s="217" customFormat="1" x14ac:dyDescent="0.3"/>
    <row r="152" s="217" customFormat="1" x14ac:dyDescent="0.3"/>
    <row r="153" s="217" customFormat="1" x14ac:dyDescent="0.3"/>
    <row r="154" s="217" customFormat="1" x14ac:dyDescent="0.3"/>
    <row r="155" s="217" customFormat="1" x14ac:dyDescent="0.3"/>
    <row r="156" s="217" customFormat="1" x14ac:dyDescent="0.3"/>
    <row r="157" s="217" customFormat="1" x14ac:dyDescent="0.3"/>
    <row r="158" s="217" customFormat="1" x14ac:dyDescent="0.3"/>
    <row r="159" s="217" customFormat="1" x14ac:dyDescent="0.3"/>
    <row r="160" s="217" customFormat="1" x14ac:dyDescent="0.3"/>
    <row r="161" s="217" customFormat="1" x14ac:dyDescent="0.3"/>
    <row r="162" s="217" customFormat="1" x14ac:dyDescent="0.3"/>
    <row r="163" s="217" customFormat="1" x14ac:dyDescent="0.3"/>
    <row r="164" s="217" customFormat="1" x14ac:dyDescent="0.3"/>
    <row r="165" s="217" customFormat="1" x14ac:dyDescent="0.3"/>
    <row r="166" s="217" customFormat="1" x14ac:dyDescent="0.3"/>
    <row r="167" s="217" customFormat="1" x14ac:dyDescent="0.3"/>
    <row r="168" s="217" customFormat="1" x14ac:dyDescent="0.3"/>
    <row r="169" s="217" customFormat="1" x14ac:dyDescent="0.3"/>
    <row r="170" s="217" customFormat="1" x14ac:dyDescent="0.3"/>
    <row r="171" s="217" customFormat="1" x14ac:dyDescent="0.3"/>
    <row r="172" s="217" customFormat="1" x14ac:dyDescent="0.3"/>
    <row r="173" s="217" customFormat="1" x14ac:dyDescent="0.3"/>
    <row r="174" s="217" customFormat="1" x14ac:dyDescent="0.3"/>
    <row r="175" s="217" customFormat="1" x14ac:dyDescent="0.3"/>
    <row r="176" s="217" customFormat="1" x14ac:dyDescent="0.3"/>
    <row r="177" s="217" customFormat="1" x14ac:dyDescent="0.3"/>
    <row r="178" s="217" customFormat="1" x14ac:dyDescent="0.3"/>
    <row r="179" s="217" customFormat="1" x14ac:dyDescent="0.3"/>
    <row r="180" s="217" customFormat="1" x14ac:dyDescent="0.3"/>
    <row r="181" s="217" customFormat="1" x14ac:dyDescent="0.3"/>
    <row r="182" s="217" customFormat="1" x14ac:dyDescent="0.3"/>
    <row r="183" s="217" customFormat="1" x14ac:dyDescent="0.3"/>
    <row r="184" s="217" customFormat="1" x14ac:dyDescent="0.3"/>
    <row r="185" s="217" customFormat="1" x14ac:dyDescent="0.3"/>
    <row r="186" s="217" customFormat="1" x14ac:dyDescent="0.3"/>
    <row r="187" s="217" customFormat="1" x14ac:dyDescent="0.3"/>
    <row r="188" s="217" customFormat="1" x14ac:dyDescent="0.3"/>
    <row r="189" s="217" customFormat="1" x14ac:dyDescent="0.3"/>
    <row r="190" s="217" customFormat="1" x14ac:dyDescent="0.3"/>
    <row r="191" s="217" customFormat="1" x14ac:dyDescent="0.3"/>
    <row r="192" s="217" customFormat="1" x14ac:dyDescent="0.3"/>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sheetData>
  <sheetProtection sheet="1" objects="1" scenarios="1"/>
  <mergeCells count="8">
    <mergeCell ref="I24:J24"/>
    <mergeCell ref="C7:AA7"/>
    <mergeCell ref="C8:Z16"/>
    <mergeCell ref="V6:AA6"/>
    <mergeCell ref="V5:AA5"/>
    <mergeCell ref="I21:J21"/>
    <mergeCell ref="I22:J22"/>
    <mergeCell ref="I23:J23"/>
  </mergeCells>
  <pageMargins left="0.70866141732283472" right="0.70866141732283472" top="0.78740157480314965" bottom="0.78740157480314965" header="0.31496062992125984" footer="0.31496062992125984"/>
  <pageSetup paperSize="9" scale="45"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4"/>
  <dimension ref="B1:BU68"/>
  <sheetViews>
    <sheetView showGridLines="0" showRowColHeaders="0" workbookViewId="0">
      <selection activeCell="D36" sqref="D36:G36"/>
    </sheetView>
  </sheetViews>
  <sheetFormatPr baseColWidth="10" defaultColWidth="3" defaultRowHeight="14.4" x14ac:dyDescent="0.3"/>
  <cols>
    <col min="1" max="1" width="3.09765625" customWidth="1"/>
    <col min="8" max="8" width="1.09765625" customWidth="1"/>
    <col min="13" max="13" width="1.09765625" customWidth="1"/>
    <col min="18" max="18" width="1.09765625" customWidth="1"/>
    <col min="31" max="36" width="3" style="87" customWidth="1"/>
    <col min="39" max="40" width="3" customWidth="1"/>
    <col min="56" max="56" width="3" customWidth="1"/>
    <col min="57" max="57" width="4.09765625" customWidth="1"/>
    <col min="58" max="58" width="9.296875" customWidth="1"/>
    <col min="59" max="60" width="4.09765625" customWidth="1"/>
    <col min="61" max="61" width="3" customWidth="1"/>
    <col min="69" max="69" width="9.09765625" customWidth="1"/>
    <col min="70" max="70" width="6.5" customWidth="1"/>
    <col min="71" max="72" width="7.09765625" bestFit="1" customWidth="1"/>
    <col min="73" max="75" width="6.5" customWidth="1"/>
  </cols>
  <sheetData>
    <row r="1" spans="2:57" s="15" customFormat="1" ht="13.2" x14ac:dyDescent="0.25">
      <c r="AE1" s="17"/>
      <c r="AF1" s="17"/>
      <c r="AG1" s="17"/>
      <c r="AH1" s="17"/>
      <c r="AI1" s="17"/>
      <c r="AJ1" s="17"/>
    </row>
    <row r="2" spans="2:57" s="15" customFormat="1" ht="13.2" x14ac:dyDescent="0.25">
      <c r="AE2" s="17"/>
      <c r="AF2" s="17"/>
      <c r="AG2" s="17"/>
      <c r="AH2" s="17"/>
      <c r="AI2" s="17"/>
      <c r="AJ2" s="17"/>
    </row>
    <row r="3" spans="2:57" s="15" customFormat="1" ht="22.05" customHeight="1" x14ac:dyDescent="0.25">
      <c r="AE3" s="17"/>
      <c r="AF3" s="17"/>
      <c r="AG3" s="17"/>
      <c r="AH3" s="17"/>
      <c r="AI3" s="17"/>
      <c r="AJ3" s="17"/>
    </row>
    <row r="4" spans="2:57" s="15" customFormat="1" ht="22.05" customHeight="1" x14ac:dyDescent="0.4">
      <c r="B4" s="18" t="s">
        <v>245</v>
      </c>
      <c r="AE4" s="17"/>
      <c r="AF4" s="17"/>
      <c r="AG4" s="17"/>
      <c r="AH4" s="17"/>
      <c r="AI4" s="17"/>
      <c r="AJ4" s="17"/>
    </row>
    <row r="5" spans="2:57" s="15" customFormat="1" ht="10.5" customHeight="1" x14ac:dyDescent="0.35">
      <c r="D5" s="19"/>
      <c r="F5" s="19"/>
      <c r="AE5" s="17"/>
      <c r="AF5" s="17"/>
      <c r="AG5" s="17"/>
      <c r="AH5" s="17"/>
      <c r="AI5" s="17"/>
      <c r="AJ5" s="17"/>
    </row>
    <row r="6" spans="2:57" x14ac:dyDescent="0.3">
      <c r="B6" s="26"/>
      <c r="C6" s="27"/>
      <c r="D6" s="27"/>
      <c r="E6" s="27"/>
      <c r="F6" s="27"/>
      <c r="G6" s="27"/>
      <c r="H6" s="27"/>
      <c r="I6" s="27"/>
      <c r="J6" s="27"/>
      <c r="K6" s="27"/>
      <c r="L6" s="27"/>
      <c r="M6" s="27"/>
      <c r="N6" s="27"/>
      <c r="O6" s="27"/>
      <c r="P6" s="27"/>
      <c r="Q6" s="27"/>
      <c r="R6" s="27"/>
      <c r="S6" s="27"/>
      <c r="T6" s="27"/>
      <c r="U6" s="27"/>
      <c r="V6" s="27"/>
      <c r="W6" s="27"/>
      <c r="X6" s="27"/>
      <c r="Y6" s="27"/>
      <c r="Z6" s="27"/>
      <c r="AA6" s="27"/>
      <c r="AB6" s="27"/>
      <c r="AC6" s="28"/>
    </row>
    <row r="7" spans="2:57" x14ac:dyDescent="0.3">
      <c r="B7" s="29"/>
      <c r="C7" s="30"/>
      <c r="D7" s="31"/>
      <c r="E7" s="31"/>
      <c r="F7" s="31"/>
      <c r="G7" s="31"/>
      <c r="H7" s="31"/>
      <c r="I7" s="31"/>
      <c r="J7" s="31"/>
      <c r="K7" s="31"/>
      <c r="L7" s="31"/>
      <c r="M7" s="31"/>
      <c r="N7" s="31"/>
      <c r="O7" s="31"/>
      <c r="P7" s="31"/>
      <c r="Q7" s="31"/>
      <c r="R7" s="31"/>
      <c r="S7" s="31"/>
      <c r="T7" s="31"/>
      <c r="U7" s="31"/>
      <c r="V7" s="31"/>
      <c r="W7" s="31"/>
      <c r="X7" s="31"/>
      <c r="Y7" s="31"/>
      <c r="Z7" s="31"/>
      <c r="AA7" s="31"/>
      <c r="AB7" s="32"/>
      <c r="AC7" s="33"/>
      <c r="AF7" s="94"/>
      <c r="AG7" s="94"/>
      <c r="AH7" s="94"/>
      <c r="AI7" s="94"/>
      <c r="AJ7" s="94"/>
      <c r="AK7" s="95"/>
      <c r="AL7" s="95"/>
      <c r="AM7" s="95"/>
      <c r="AN7" s="95"/>
      <c r="AO7" s="95"/>
      <c r="AP7" s="95"/>
      <c r="AQ7" s="95"/>
      <c r="AR7" s="95"/>
      <c r="AS7" s="95"/>
      <c r="AT7" s="95"/>
      <c r="AU7" s="95"/>
      <c r="AV7" s="95"/>
      <c r="AW7" s="95"/>
      <c r="AX7" s="95"/>
      <c r="AY7" s="95"/>
      <c r="AZ7" s="95"/>
      <c r="BA7" s="95"/>
      <c r="BB7" s="95"/>
      <c r="BC7" s="95"/>
      <c r="BD7" s="95"/>
      <c r="BE7" s="95"/>
    </row>
    <row r="8" spans="2:57" x14ac:dyDescent="0.3">
      <c r="B8" s="29"/>
      <c r="C8" s="34"/>
      <c r="D8" s="544" t="s">
        <v>389</v>
      </c>
      <c r="E8" s="545"/>
      <c r="F8" s="545"/>
      <c r="G8" s="545"/>
      <c r="H8" s="545"/>
      <c r="I8" s="545"/>
      <c r="J8" s="545"/>
      <c r="K8" s="545"/>
      <c r="L8" s="545"/>
      <c r="M8" s="545"/>
      <c r="N8" s="545"/>
      <c r="O8" s="545"/>
      <c r="P8" s="545"/>
      <c r="Q8" s="545"/>
      <c r="R8" s="545"/>
      <c r="S8" s="545"/>
      <c r="T8" s="545"/>
      <c r="U8" s="545"/>
      <c r="V8" s="545"/>
      <c r="W8" s="545"/>
      <c r="X8" s="545"/>
      <c r="Y8" s="545"/>
      <c r="Z8" s="545"/>
      <c r="AA8" s="545"/>
      <c r="AB8" s="35"/>
      <c r="AC8" s="33"/>
      <c r="AF8" s="94"/>
      <c r="AG8" s="94"/>
      <c r="AH8" s="94"/>
      <c r="AI8" s="94"/>
      <c r="AJ8" s="94"/>
      <c r="AK8" s="95"/>
      <c r="AL8" s="95"/>
      <c r="AM8" s="95"/>
      <c r="AN8" s="95"/>
      <c r="AO8" s="95"/>
      <c r="AP8" s="95"/>
      <c r="AQ8" s="95"/>
      <c r="AR8" s="95"/>
      <c r="AS8" s="95"/>
      <c r="AT8" s="95"/>
      <c r="AU8" s="95"/>
      <c r="AV8" s="95"/>
      <c r="AW8" s="95"/>
      <c r="AX8" s="95"/>
      <c r="AY8" s="95"/>
      <c r="AZ8" s="95"/>
      <c r="BA8" s="95"/>
      <c r="BB8" s="95"/>
      <c r="BC8" s="95"/>
      <c r="BD8" s="95"/>
      <c r="BE8" s="95"/>
    </row>
    <row r="9" spans="2:57" x14ac:dyDescent="0.3">
      <c r="B9" s="29"/>
      <c r="C9" s="34"/>
      <c r="D9" s="545"/>
      <c r="E9" s="545"/>
      <c r="F9" s="545"/>
      <c r="G9" s="545"/>
      <c r="H9" s="545"/>
      <c r="I9" s="545"/>
      <c r="J9" s="545"/>
      <c r="K9" s="545"/>
      <c r="L9" s="545"/>
      <c r="M9" s="545"/>
      <c r="N9" s="545"/>
      <c r="O9" s="545"/>
      <c r="P9" s="545"/>
      <c r="Q9" s="545"/>
      <c r="R9" s="545"/>
      <c r="S9" s="545"/>
      <c r="T9" s="545"/>
      <c r="U9" s="545"/>
      <c r="V9" s="545"/>
      <c r="W9" s="545"/>
      <c r="X9" s="545"/>
      <c r="Y9" s="545"/>
      <c r="Z9" s="545"/>
      <c r="AA9" s="545"/>
      <c r="AB9" s="35"/>
      <c r="AC9" s="33"/>
      <c r="AF9" s="94"/>
      <c r="AG9" s="94"/>
      <c r="AH9" s="94"/>
      <c r="AI9" s="94"/>
      <c r="AJ9" s="94"/>
      <c r="AK9" s="95"/>
      <c r="AL9" s="95"/>
      <c r="AM9" s="95"/>
      <c r="AN9" s="95"/>
      <c r="AO9" s="95"/>
      <c r="AP9" s="95"/>
      <c r="AQ9" s="95"/>
      <c r="AR9" s="95"/>
      <c r="AS9" s="95"/>
      <c r="AT9" s="95"/>
      <c r="AU9" s="95"/>
      <c r="AV9" s="95"/>
      <c r="AW9" s="95"/>
      <c r="AX9" s="95"/>
      <c r="AY9" s="95"/>
      <c r="AZ9" s="95"/>
      <c r="BA9" s="95"/>
      <c r="BB9" s="95"/>
      <c r="BC9" s="95"/>
      <c r="BD9" s="95"/>
      <c r="BE9" s="95"/>
    </row>
    <row r="10" spans="2:57" x14ac:dyDescent="0.3">
      <c r="B10" s="29"/>
      <c r="C10" s="34"/>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35"/>
      <c r="AC10" s="33"/>
      <c r="AF10" s="94"/>
      <c r="AG10" s="94"/>
      <c r="AH10" s="94"/>
      <c r="AI10" s="94"/>
      <c r="AJ10" s="94"/>
      <c r="AK10" s="95"/>
      <c r="AL10" s="95"/>
      <c r="AM10" s="95"/>
      <c r="AN10" s="95"/>
      <c r="AO10" s="95"/>
      <c r="AP10" s="95"/>
      <c r="AQ10" s="95"/>
      <c r="AR10" s="95"/>
      <c r="AS10" s="95"/>
      <c r="AT10" s="95"/>
      <c r="AU10" s="95"/>
      <c r="AV10" s="95"/>
      <c r="AW10" s="95"/>
      <c r="AX10" s="95"/>
      <c r="AY10" s="95"/>
      <c r="AZ10" s="95"/>
      <c r="BA10" s="95"/>
      <c r="BB10" s="95"/>
      <c r="BC10" s="95"/>
      <c r="BD10" s="95"/>
      <c r="BE10" s="95"/>
    </row>
    <row r="11" spans="2:57" x14ac:dyDescent="0.3">
      <c r="B11" s="29"/>
      <c r="C11" s="34"/>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35"/>
      <c r="AC11" s="33"/>
      <c r="AF11" s="94"/>
      <c r="AG11" s="94"/>
      <c r="AH11" s="94"/>
      <c r="AI11" s="94"/>
      <c r="AJ11" s="94"/>
      <c r="AK11" s="95"/>
      <c r="AL11" s="95"/>
      <c r="AM11" s="95"/>
      <c r="AN11" s="95"/>
      <c r="AO11" s="95"/>
      <c r="AP11" s="95"/>
      <c r="AQ11" s="95"/>
      <c r="AR11" s="95"/>
      <c r="AS11" s="95"/>
      <c r="AT11" s="95"/>
      <c r="AU11" s="95"/>
      <c r="AV11" s="95"/>
      <c r="AW11" s="95"/>
      <c r="AX11" s="95"/>
      <c r="AY11" s="95"/>
      <c r="AZ11" s="95"/>
      <c r="BA11" s="95"/>
      <c r="BB11" s="95"/>
      <c r="BC11" s="95"/>
      <c r="BD11" s="95"/>
      <c r="BE11" s="95"/>
    </row>
    <row r="12" spans="2:57" x14ac:dyDescent="0.3">
      <c r="B12" s="29"/>
      <c r="C12" s="34"/>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35"/>
      <c r="AC12" s="33"/>
      <c r="AF12" s="94"/>
      <c r="AG12" s="94"/>
      <c r="AH12" s="94"/>
      <c r="AI12" s="94"/>
      <c r="AJ12" s="94"/>
      <c r="AK12" s="95"/>
      <c r="AL12" s="95"/>
      <c r="AM12" s="95"/>
      <c r="AN12" s="95"/>
      <c r="AO12" s="95"/>
      <c r="AP12" s="95"/>
      <c r="AQ12" s="95"/>
      <c r="AR12" s="95"/>
      <c r="AS12" s="95"/>
      <c r="AT12" s="95"/>
      <c r="AU12" s="95"/>
      <c r="AV12" s="95"/>
      <c r="AW12" s="95"/>
      <c r="AX12" s="95"/>
      <c r="AY12" s="95"/>
      <c r="AZ12" s="95"/>
      <c r="BA12" s="95"/>
      <c r="BB12" s="95"/>
      <c r="BC12" s="95"/>
      <c r="BD12" s="95"/>
      <c r="BE12" s="95"/>
    </row>
    <row r="13" spans="2:57" x14ac:dyDescent="0.3">
      <c r="B13" s="29"/>
      <c r="C13" s="34"/>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35"/>
      <c r="AC13" s="33"/>
      <c r="AF13" s="94"/>
      <c r="AG13" s="94"/>
      <c r="AH13" s="94"/>
      <c r="AI13" s="94"/>
      <c r="AJ13" s="94"/>
      <c r="AK13" s="95"/>
      <c r="AL13" s="95"/>
      <c r="AM13" s="95"/>
      <c r="AN13" s="95"/>
      <c r="AO13" s="95"/>
      <c r="AP13" s="95"/>
      <c r="AQ13" s="95"/>
      <c r="AR13" s="95"/>
      <c r="AS13" s="95"/>
      <c r="AT13" s="95"/>
      <c r="AU13" s="95"/>
      <c r="AV13" s="95"/>
      <c r="AW13" s="95"/>
      <c r="AX13" s="95"/>
      <c r="AY13" s="95"/>
      <c r="AZ13" s="95"/>
      <c r="BA13" s="95"/>
      <c r="BB13" s="95"/>
      <c r="BC13" s="95"/>
      <c r="BD13" s="95"/>
      <c r="BE13" s="95"/>
    </row>
    <row r="14" spans="2:57" x14ac:dyDescent="0.3">
      <c r="B14" s="29"/>
      <c r="C14" s="34"/>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35"/>
      <c r="AC14" s="33"/>
      <c r="AF14" s="94"/>
      <c r="AG14" s="94"/>
      <c r="AH14" s="94"/>
      <c r="AI14" s="94"/>
      <c r="AJ14" s="94"/>
      <c r="AK14" s="95"/>
      <c r="AL14" s="95"/>
      <c r="AM14" s="95"/>
      <c r="AN14" s="95"/>
      <c r="AO14" s="95"/>
      <c r="AP14" s="95"/>
      <c r="AQ14" s="95"/>
      <c r="AR14" s="95"/>
      <c r="AS14" s="95"/>
      <c r="AT14" s="95"/>
      <c r="AU14" s="95"/>
      <c r="AV14" s="95"/>
      <c r="AW14" s="95"/>
      <c r="AX14" s="95"/>
      <c r="AY14" s="95"/>
      <c r="AZ14" s="95"/>
      <c r="BA14" s="95"/>
      <c r="BB14" s="95"/>
      <c r="BC14" s="95"/>
      <c r="BD14" s="95"/>
      <c r="BE14" s="95"/>
    </row>
    <row r="15" spans="2:57" x14ac:dyDescent="0.3">
      <c r="B15" s="29"/>
      <c r="C15" s="34"/>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35"/>
      <c r="AC15" s="33"/>
      <c r="AF15" s="94"/>
      <c r="AG15" s="94"/>
      <c r="AH15" s="94"/>
      <c r="AI15" s="94"/>
      <c r="AJ15" s="94"/>
      <c r="AK15" s="95"/>
      <c r="AL15" s="95"/>
      <c r="AM15" s="95"/>
      <c r="AN15" s="95"/>
      <c r="AO15" s="95"/>
      <c r="AP15" s="95"/>
      <c r="AQ15" s="95"/>
      <c r="AR15" s="95"/>
      <c r="AS15" s="95"/>
      <c r="AT15" s="95"/>
      <c r="AU15" s="95"/>
      <c r="AV15" s="95"/>
      <c r="AW15" s="95"/>
      <c r="AX15" s="95"/>
      <c r="AY15" s="95"/>
      <c r="AZ15" s="95"/>
      <c r="BA15" s="95"/>
      <c r="BB15" s="95"/>
      <c r="BC15" s="95"/>
      <c r="BD15" s="95"/>
      <c r="BE15" s="95"/>
    </row>
    <row r="16" spans="2:57" x14ac:dyDescent="0.3">
      <c r="B16" s="29"/>
      <c r="C16" s="34"/>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35"/>
      <c r="AC16" s="33"/>
      <c r="AF16" s="94"/>
      <c r="AG16" s="94"/>
      <c r="AH16" s="94"/>
      <c r="AI16" s="94"/>
      <c r="AJ16" s="94"/>
      <c r="AK16" s="95"/>
      <c r="AL16" s="95"/>
      <c r="AM16" s="95"/>
      <c r="AN16" s="95"/>
      <c r="AO16" s="95"/>
      <c r="AP16" s="95"/>
      <c r="AQ16" s="95"/>
      <c r="AR16" s="95"/>
      <c r="AS16" s="95"/>
      <c r="AT16" s="95"/>
      <c r="AU16" s="95"/>
      <c r="AV16" s="95"/>
      <c r="AW16" s="95"/>
      <c r="AX16" s="95"/>
      <c r="AY16" s="95"/>
      <c r="AZ16" s="95"/>
      <c r="BA16" s="95"/>
      <c r="BB16" s="95"/>
      <c r="BC16" s="95"/>
      <c r="BD16" s="95"/>
      <c r="BE16" s="95"/>
    </row>
    <row r="17" spans="2:73" x14ac:dyDescent="0.3">
      <c r="B17" s="29"/>
      <c r="C17" s="36"/>
      <c r="D17" s="37"/>
      <c r="E17" s="37"/>
      <c r="F17" s="37"/>
      <c r="G17" s="37"/>
      <c r="H17" s="37"/>
      <c r="I17" s="37"/>
      <c r="J17" s="37"/>
      <c r="K17" s="37"/>
      <c r="L17" s="37"/>
      <c r="M17" s="37"/>
      <c r="N17" s="37"/>
      <c r="O17" s="37"/>
      <c r="P17" s="37"/>
      <c r="Q17" s="37"/>
      <c r="R17" s="37"/>
      <c r="S17" s="37"/>
      <c r="T17" s="37"/>
      <c r="U17" s="37"/>
      <c r="V17" s="37"/>
      <c r="W17" s="37"/>
      <c r="X17" s="37"/>
      <c r="Y17" s="37"/>
      <c r="Z17" s="37"/>
      <c r="AA17" s="37"/>
      <c r="AB17" s="38"/>
      <c r="AC17" s="3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96"/>
      <c r="BG17" s="96"/>
      <c r="BH17" s="96"/>
      <c r="BI17" s="96"/>
      <c r="BJ17" s="96"/>
      <c r="BK17" s="96"/>
      <c r="BL17" s="96"/>
      <c r="BM17" s="96"/>
      <c r="BN17" s="96"/>
      <c r="BO17" s="96"/>
      <c r="BP17" s="96"/>
      <c r="BQ17" s="96"/>
      <c r="BR17" s="96"/>
      <c r="BS17" s="96"/>
    </row>
    <row r="18" spans="2:73" x14ac:dyDescent="0.3">
      <c r="B18" s="29"/>
      <c r="AC18" s="33"/>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row>
    <row r="19" spans="2:73" x14ac:dyDescent="0.3">
      <c r="B19" s="29"/>
      <c r="AC19" s="33"/>
      <c r="AF19" s="96"/>
      <c r="AG19" s="96"/>
      <c r="AH19" s="96"/>
      <c r="AI19" s="96"/>
      <c r="AJ19" s="96"/>
      <c r="AK19" s="96"/>
      <c r="AL19" s="96"/>
      <c r="AM19" s="96"/>
      <c r="AN19" s="96"/>
      <c r="AO19" s="96"/>
      <c r="AP19" s="96"/>
      <c r="AQ19" s="96"/>
      <c r="AR19" s="104"/>
      <c r="AS19" s="104"/>
      <c r="AT19" s="104"/>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87"/>
      <c r="BU19" s="87"/>
    </row>
    <row r="20" spans="2:73" s="39" customFormat="1" ht="15" customHeight="1" x14ac:dyDescent="0.3">
      <c r="B20" s="40"/>
      <c r="D20" s="39" t="s">
        <v>228</v>
      </c>
      <c r="K20" s="546"/>
      <c r="L20" s="547"/>
      <c r="M20" s="547"/>
      <c r="N20" s="547"/>
      <c r="O20" s="547"/>
      <c r="P20" s="547"/>
      <c r="Q20" s="547"/>
      <c r="R20" s="547"/>
      <c r="S20" s="547"/>
      <c r="T20" s="547"/>
      <c r="U20" s="547"/>
      <c r="V20" s="547"/>
      <c r="W20" s="547"/>
      <c r="X20" s="547"/>
      <c r="Y20" s="547"/>
      <c r="Z20" s="547"/>
      <c r="AA20" s="548"/>
      <c r="AC20" s="41"/>
      <c r="AE20" s="97"/>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6" t="s">
        <v>375</v>
      </c>
      <c r="BQ20" s="98"/>
      <c r="BR20" s="98"/>
      <c r="BS20" s="98"/>
      <c r="BT20" s="97"/>
      <c r="BU20" s="97"/>
    </row>
    <row r="21" spans="2:73" ht="4.5" customHeight="1" x14ac:dyDescent="0.3">
      <c r="B21" s="29"/>
      <c r="AC21" s="33"/>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t="s">
        <v>376</v>
      </c>
      <c r="BQ21" s="96"/>
      <c r="BR21" s="96"/>
      <c r="BS21" s="96"/>
      <c r="BT21" s="87"/>
      <c r="BU21" s="87"/>
    </row>
    <row r="22" spans="2:73" s="39" customFormat="1" ht="15" customHeight="1" x14ac:dyDescent="0.3">
      <c r="B22" s="40"/>
      <c r="D22" s="39" t="s">
        <v>237</v>
      </c>
      <c r="K22" s="546"/>
      <c r="L22" s="547"/>
      <c r="M22" s="547"/>
      <c r="N22" s="547"/>
      <c r="O22" s="547"/>
      <c r="P22" s="547"/>
      <c r="Q22" s="547"/>
      <c r="R22" s="547"/>
      <c r="S22" s="547"/>
      <c r="T22" s="547"/>
      <c r="U22" s="547"/>
      <c r="V22" s="547"/>
      <c r="W22" s="547"/>
      <c r="X22" s="547"/>
      <c r="Y22" s="547"/>
      <c r="Z22" s="547"/>
      <c r="AA22" s="548"/>
      <c r="AC22" s="41"/>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6" t="str">
        <f>CONCATENATE(S26,S28)</f>
        <v>NeinNein</v>
      </c>
      <c r="BR22" s="98"/>
      <c r="BS22" s="98"/>
      <c r="BT22" s="97"/>
      <c r="BU22" s="97"/>
    </row>
    <row r="23" spans="2:73" ht="4.5" customHeight="1" x14ac:dyDescent="0.3">
      <c r="B23" s="29"/>
      <c r="AC23" s="33"/>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87"/>
      <c r="BU23" s="87"/>
    </row>
    <row r="24" spans="2:73" s="39" customFormat="1" ht="15" customHeight="1" x14ac:dyDescent="0.3">
      <c r="B24" s="40"/>
      <c r="D24" s="39" t="s">
        <v>44</v>
      </c>
      <c r="K24" s="571">
        <v>34246</v>
      </c>
      <c r="L24" s="547"/>
      <c r="M24" s="547"/>
      <c r="N24" s="547"/>
      <c r="O24" s="548"/>
      <c r="U24" s="39" t="s">
        <v>45</v>
      </c>
      <c r="X24" s="550">
        <f>(YEAR(D32))-(YEAR(K24))</f>
        <v>31</v>
      </c>
      <c r="Y24" s="551"/>
      <c r="Z24" s="551"/>
      <c r="AA24" s="552"/>
      <c r="AC24" s="41"/>
      <c r="AF24" s="575"/>
      <c r="AG24" s="575"/>
      <c r="AH24" s="575"/>
      <c r="AI24" s="575"/>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6"/>
      <c r="BQ24" s="96" t="s">
        <v>381</v>
      </c>
      <c r="BR24" s="96" t="s">
        <v>378</v>
      </c>
      <c r="BS24" s="96">
        <f>(X28-X26)+1</f>
        <v>457</v>
      </c>
      <c r="BT24" s="97"/>
      <c r="BU24" s="97"/>
    </row>
    <row r="25" spans="2:73" ht="4.5" customHeight="1" x14ac:dyDescent="0.3">
      <c r="B25" s="29"/>
      <c r="AC25" s="33"/>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87"/>
      <c r="BU25" s="87"/>
    </row>
    <row r="26" spans="2:73" x14ac:dyDescent="0.3">
      <c r="B26" s="29"/>
      <c r="D26" s="587" t="s">
        <v>377</v>
      </c>
      <c r="E26" s="587"/>
      <c r="F26" s="587"/>
      <c r="G26" s="587"/>
      <c r="H26" s="587"/>
      <c r="I26" s="587"/>
      <c r="J26" s="587"/>
      <c r="K26" s="587"/>
      <c r="L26" s="587"/>
      <c r="M26" s="587"/>
      <c r="N26" s="587"/>
      <c r="O26" s="587"/>
      <c r="P26" s="587"/>
      <c r="Q26" s="587"/>
      <c r="S26" s="588" t="s">
        <v>376</v>
      </c>
      <c r="T26" s="589"/>
      <c r="U26" s="590" t="s">
        <v>374</v>
      </c>
      <c r="V26" s="590"/>
      <c r="W26" s="590"/>
      <c r="X26" s="591">
        <v>45352</v>
      </c>
      <c r="Y26" s="592"/>
      <c r="Z26" s="592"/>
      <c r="AA26" s="593"/>
      <c r="AC26" s="33"/>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t="s">
        <v>382</v>
      </c>
      <c r="BR26" s="96" t="s">
        <v>379</v>
      </c>
      <c r="BS26" s="96">
        <f>((DATE(YEAR(X26),12,31))-X26)+1</f>
        <v>306</v>
      </c>
      <c r="BT26" s="87"/>
      <c r="BU26" s="87"/>
    </row>
    <row r="27" spans="2:73" ht="4.5" customHeight="1" x14ac:dyDescent="0.3">
      <c r="B27" s="29"/>
      <c r="AC27" s="33"/>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87"/>
      <c r="BU27" s="87"/>
    </row>
    <row r="28" spans="2:73" x14ac:dyDescent="0.3">
      <c r="B28" s="29"/>
      <c r="D28" s="587" t="s">
        <v>373</v>
      </c>
      <c r="E28" s="587"/>
      <c r="F28" s="587"/>
      <c r="G28" s="587"/>
      <c r="H28" s="587"/>
      <c r="I28" s="587"/>
      <c r="J28" s="587"/>
      <c r="K28" s="587"/>
      <c r="L28" s="587"/>
      <c r="M28" s="587"/>
      <c r="N28" s="587"/>
      <c r="O28" s="587"/>
      <c r="P28" s="587"/>
      <c r="Q28" s="587"/>
      <c r="S28" s="588" t="s">
        <v>376</v>
      </c>
      <c r="T28" s="589"/>
      <c r="U28" s="590" t="s">
        <v>374</v>
      </c>
      <c r="V28" s="590"/>
      <c r="W28" s="590"/>
      <c r="X28" s="591">
        <v>45808</v>
      </c>
      <c r="Y28" s="592"/>
      <c r="Z28" s="592"/>
      <c r="AA28" s="593"/>
      <c r="AC28" s="33"/>
      <c r="AF28" s="96"/>
      <c r="AG28" s="96"/>
      <c r="AH28" s="96"/>
      <c r="AI28" s="96"/>
      <c r="AJ28" s="96"/>
      <c r="AK28" s="88"/>
      <c r="AL28" s="88"/>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t="s">
        <v>383</v>
      </c>
      <c r="BR28" s="96" t="s">
        <v>380</v>
      </c>
      <c r="BS28" s="96">
        <f>(X28-(DATE(YEAR(X28),1,1)))+1</f>
        <v>151</v>
      </c>
      <c r="BT28" s="102"/>
      <c r="BU28" s="87"/>
    </row>
    <row r="29" spans="2:73" ht="4.5" customHeight="1" x14ac:dyDescent="0.3">
      <c r="B29" s="29"/>
      <c r="AC29" s="33"/>
      <c r="AF29" s="96"/>
      <c r="AG29" s="96"/>
      <c r="AH29" s="96"/>
      <c r="AI29" s="96"/>
      <c r="AJ29" s="96"/>
      <c r="AK29" s="88"/>
      <c r="AL29" s="88"/>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87"/>
      <c r="BU29" s="87"/>
    </row>
    <row r="30" spans="2:73" ht="30.75" customHeight="1" x14ac:dyDescent="0.3">
      <c r="B30" s="29"/>
      <c r="D30" s="553" t="s">
        <v>46</v>
      </c>
      <c r="E30" s="554"/>
      <c r="F30" s="554"/>
      <c r="G30" s="555"/>
      <c r="H30" s="39"/>
      <c r="I30" s="553" t="s">
        <v>47</v>
      </c>
      <c r="J30" s="554"/>
      <c r="K30" s="554"/>
      <c r="L30" s="555"/>
      <c r="M30" s="39"/>
      <c r="N30" s="553" t="s">
        <v>239</v>
      </c>
      <c r="O30" s="554"/>
      <c r="P30" s="554"/>
      <c r="Q30" s="555"/>
      <c r="R30" s="39"/>
      <c r="S30" s="572" t="s">
        <v>238</v>
      </c>
      <c r="T30" s="573"/>
      <c r="U30" s="573"/>
      <c r="V30" s="574"/>
      <c r="AC30" s="33"/>
      <c r="AF30" s="594">
        <f>(AF34-AF32)+1</f>
        <v>366</v>
      </c>
      <c r="AG30" s="594"/>
      <c r="AH30" s="594"/>
      <c r="AI30" s="594"/>
      <c r="AJ30" s="594"/>
      <c r="AK30" s="88"/>
      <c r="AL30" s="88"/>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87"/>
      <c r="BU30" s="87"/>
    </row>
    <row r="31" spans="2:73" ht="4.5" customHeight="1" x14ac:dyDescent="0.3">
      <c r="B31" s="29"/>
      <c r="AC31" s="33"/>
      <c r="AF31" s="96"/>
      <c r="AG31" s="96"/>
      <c r="AH31" s="96"/>
      <c r="AI31" s="96"/>
      <c r="AJ31" s="96"/>
      <c r="AK31" s="88"/>
      <c r="AL31" s="88"/>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87"/>
      <c r="BU31" s="87"/>
    </row>
    <row r="32" spans="2:73" s="39" customFormat="1" ht="14.1" customHeight="1" x14ac:dyDescent="0.3">
      <c r="B32" s="40"/>
      <c r="D32" s="559">
        <v>45352</v>
      </c>
      <c r="E32" s="560"/>
      <c r="F32" s="560"/>
      <c r="G32" s="561"/>
      <c r="H32" s="14"/>
      <c r="I32" s="559">
        <v>45535</v>
      </c>
      <c r="J32" s="560"/>
      <c r="K32" s="560"/>
      <c r="L32" s="561"/>
      <c r="N32" s="553">
        <f>IF(I32=0,0,(I32-D32)+1)</f>
        <v>184</v>
      </c>
      <c r="O32" s="554"/>
      <c r="P32" s="554"/>
      <c r="Q32" s="555"/>
      <c r="S32" s="566">
        <v>1</v>
      </c>
      <c r="T32" s="567"/>
      <c r="U32" s="567"/>
      <c r="V32" s="568"/>
      <c r="AC32" s="41"/>
      <c r="AF32" s="586">
        <f>(DATE(YEAR(AF34),1,1))</f>
        <v>45292</v>
      </c>
      <c r="AG32" s="575"/>
      <c r="AH32" s="575"/>
      <c r="AI32" s="575"/>
      <c r="AJ32" s="98"/>
      <c r="AK32" s="110"/>
      <c r="AL32" s="110"/>
      <c r="AM32" s="98"/>
      <c r="AN32" s="98"/>
      <c r="AO32" s="98"/>
      <c r="AP32" s="98"/>
      <c r="AQ32" s="98"/>
      <c r="AR32" s="98"/>
      <c r="AS32" s="98"/>
      <c r="AT32" s="98"/>
      <c r="AU32" s="98"/>
      <c r="AV32" s="98"/>
      <c r="AW32" s="98"/>
      <c r="AX32" s="98"/>
      <c r="AY32" s="98"/>
      <c r="AZ32" s="98"/>
      <c r="BA32" s="98"/>
      <c r="BB32" s="98"/>
      <c r="BC32" s="98"/>
      <c r="BD32" s="98"/>
      <c r="BE32" s="562">
        <f>IF(N32=0,0,(N32/$N$52))</f>
        <v>1</v>
      </c>
      <c r="BF32" s="562"/>
      <c r="BG32" s="562"/>
      <c r="BH32" s="562"/>
      <c r="BI32" s="98"/>
      <c r="BJ32" s="98"/>
      <c r="BK32" s="98"/>
      <c r="BL32" s="98"/>
      <c r="BM32" s="98"/>
      <c r="BN32" s="98"/>
      <c r="BO32" s="98"/>
      <c r="BP32" s="98"/>
      <c r="BQ32" s="98"/>
      <c r="BR32" s="98"/>
      <c r="BS32" s="98"/>
    </row>
    <row r="33" spans="2:71" ht="4.5" customHeight="1" x14ac:dyDescent="0.3">
      <c r="B33" s="29"/>
      <c r="AC33" s="33"/>
      <c r="AF33" s="586"/>
      <c r="AG33" s="575"/>
      <c r="AH33" s="575"/>
      <c r="AI33" s="575"/>
      <c r="AJ33" s="96"/>
      <c r="AK33" s="88"/>
      <c r="AL33" s="88"/>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row>
    <row r="34" spans="2:71" s="39" customFormat="1" ht="14.1" customHeight="1" x14ac:dyDescent="0.3">
      <c r="B34" s="40"/>
      <c r="D34" s="559"/>
      <c r="E34" s="560"/>
      <c r="F34" s="560"/>
      <c r="G34" s="561"/>
      <c r="H34" s="14"/>
      <c r="I34" s="559"/>
      <c r="J34" s="560"/>
      <c r="K34" s="560"/>
      <c r="L34" s="561"/>
      <c r="N34" s="553">
        <f>IF(I34=0,0,(I34-D34)+1)</f>
        <v>0</v>
      </c>
      <c r="O34" s="554"/>
      <c r="P34" s="554"/>
      <c r="Q34" s="555"/>
      <c r="S34" s="566"/>
      <c r="T34" s="567"/>
      <c r="U34" s="567"/>
      <c r="V34" s="568"/>
      <c r="AC34" s="41"/>
      <c r="AF34" s="586">
        <f>(DATE(YEAR(D32),12,31))</f>
        <v>45657</v>
      </c>
      <c r="AG34" s="575"/>
      <c r="AH34" s="575"/>
      <c r="AI34" s="575"/>
      <c r="AJ34" s="98"/>
      <c r="AK34" s="110"/>
      <c r="AL34" s="110"/>
      <c r="AM34" s="98"/>
      <c r="AN34" s="98"/>
      <c r="AO34" s="98"/>
      <c r="AP34" s="98"/>
      <c r="AQ34" s="98"/>
      <c r="AR34" s="98"/>
      <c r="AS34" s="98"/>
      <c r="AT34" s="98"/>
      <c r="AU34" s="98"/>
      <c r="AV34" s="98"/>
      <c r="AW34" s="98"/>
      <c r="AX34" s="98"/>
      <c r="AY34" s="98"/>
      <c r="AZ34" s="98"/>
      <c r="BA34" s="98"/>
      <c r="BB34" s="98"/>
      <c r="BC34" s="98"/>
      <c r="BD34" s="98"/>
      <c r="BE34" s="562">
        <f>IF(N34=0,0,(N34/$N$52))</f>
        <v>0</v>
      </c>
      <c r="BF34" s="562"/>
      <c r="BG34" s="562"/>
      <c r="BH34" s="562"/>
      <c r="BI34" s="98"/>
      <c r="BJ34" s="98"/>
      <c r="BK34" s="98"/>
      <c r="BL34" s="98"/>
      <c r="BM34" s="98"/>
      <c r="BN34" s="98"/>
      <c r="BO34" s="98"/>
      <c r="BP34" s="98"/>
      <c r="BQ34" s="98"/>
      <c r="BR34" s="98"/>
      <c r="BS34" s="98"/>
    </row>
    <row r="35" spans="2:71" ht="4.5" customHeight="1" x14ac:dyDescent="0.3">
      <c r="B35" s="29"/>
      <c r="AC35" s="33"/>
      <c r="AF35" s="96"/>
      <c r="AG35" s="96"/>
      <c r="AH35" s="96"/>
      <c r="AI35" s="96"/>
      <c r="AJ35" s="96"/>
      <c r="AK35" s="88"/>
      <c r="AL35" s="88"/>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row>
    <row r="36" spans="2:71" s="39" customFormat="1" ht="14.1" customHeight="1" x14ac:dyDescent="0.3">
      <c r="B36" s="40"/>
      <c r="D36" s="559"/>
      <c r="E36" s="560"/>
      <c r="F36" s="560"/>
      <c r="G36" s="561"/>
      <c r="H36" s="14"/>
      <c r="I36" s="559"/>
      <c r="J36" s="560"/>
      <c r="K36" s="560"/>
      <c r="L36" s="561"/>
      <c r="N36" s="553">
        <f>IF(I36=0,0,(I36-D36)+1)</f>
        <v>0</v>
      </c>
      <c r="O36" s="554"/>
      <c r="P36" s="554"/>
      <c r="Q36" s="555"/>
      <c r="S36" s="566"/>
      <c r="T36" s="567"/>
      <c r="U36" s="567"/>
      <c r="V36" s="568"/>
      <c r="AC36" s="41"/>
      <c r="AF36" s="98"/>
      <c r="AG36" s="98"/>
      <c r="AH36" s="98"/>
      <c r="AI36" s="98"/>
      <c r="AJ36" s="98"/>
      <c r="AK36" s="110"/>
      <c r="AL36" s="110"/>
      <c r="AM36" s="98"/>
      <c r="AN36" s="98"/>
      <c r="AO36" s="98"/>
      <c r="AP36" s="98"/>
      <c r="AQ36" s="98"/>
      <c r="AR36" s="98"/>
      <c r="AS36" s="98"/>
      <c r="AT36" s="98"/>
      <c r="AU36" s="98"/>
      <c r="AV36" s="98"/>
      <c r="AW36" s="98"/>
      <c r="AX36" s="98"/>
      <c r="AY36" s="98"/>
      <c r="AZ36" s="98"/>
      <c r="BA36" s="98"/>
      <c r="BB36" s="98"/>
      <c r="BC36" s="98"/>
      <c r="BD36" s="98"/>
      <c r="BE36" s="562">
        <f>IF(N36=0,0,(N36/$N$52))</f>
        <v>0</v>
      </c>
      <c r="BF36" s="562"/>
      <c r="BG36" s="562"/>
      <c r="BH36" s="562"/>
      <c r="BI36" s="98"/>
      <c r="BJ36" s="98"/>
      <c r="BK36" s="98"/>
      <c r="BL36" s="98"/>
      <c r="BM36" s="98"/>
      <c r="BN36" s="98"/>
      <c r="BO36" s="98"/>
      <c r="BP36" s="98"/>
      <c r="BQ36" s="98"/>
      <c r="BR36" s="98"/>
      <c r="BS36" s="98"/>
    </row>
    <row r="37" spans="2:71" ht="4.5" customHeight="1" x14ac:dyDescent="0.3">
      <c r="B37" s="29"/>
      <c r="AC37" s="33"/>
      <c r="AF37" s="96"/>
      <c r="AG37" s="96"/>
      <c r="AH37" s="96"/>
      <c r="AI37" s="96"/>
      <c r="AJ37" s="96"/>
      <c r="AK37" s="88"/>
      <c r="AL37" s="88"/>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row>
    <row r="38" spans="2:71" s="39" customFormat="1" ht="14.1" customHeight="1" x14ac:dyDescent="0.3">
      <c r="B38" s="40"/>
      <c r="D38" s="559"/>
      <c r="E38" s="560"/>
      <c r="F38" s="560"/>
      <c r="G38" s="561"/>
      <c r="H38" s="14"/>
      <c r="I38" s="559"/>
      <c r="J38" s="560"/>
      <c r="K38" s="560"/>
      <c r="L38" s="561"/>
      <c r="N38" s="553">
        <f>IF(I38=0,0,(I38-D38)+1)</f>
        <v>0</v>
      </c>
      <c r="O38" s="554"/>
      <c r="P38" s="554"/>
      <c r="Q38" s="555"/>
      <c r="S38" s="566"/>
      <c r="T38" s="567"/>
      <c r="U38" s="567"/>
      <c r="V38" s="568"/>
      <c r="AC38" s="41"/>
      <c r="AF38" s="98"/>
      <c r="AG38" s="98"/>
      <c r="AH38" s="98"/>
      <c r="AI38" s="98"/>
      <c r="AJ38" s="98"/>
      <c r="AK38" s="110"/>
      <c r="AL38" s="110"/>
      <c r="AM38" s="98"/>
      <c r="AN38" s="98"/>
      <c r="AO38" s="98"/>
      <c r="AP38" s="98"/>
      <c r="AQ38" s="98"/>
      <c r="AR38" s="98"/>
      <c r="AS38" s="98"/>
      <c r="AT38" s="98"/>
      <c r="AU38" s="98"/>
      <c r="AV38" s="98"/>
      <c r="AW38" s="98"/>
      <c r="AX38" s="98"/>
      <c r="AY38" s="98"/>
      <c r="AZ38" s="98"/>
      <c r="BA38" s="98"/>
      <c r="BB38" s="98"/>
      <c r="BC38" s="98"/>
      <c r="BD38" s="98"/>
      <c r="BE38" s="562">
        <f>IF(N38=0,0,(N38/$N$52))</f>
        <v>0</v>
      </c>
      <c r="BF38" s="562"/>
      <c r="BG38" s="562"/>
      <c r="BH38" s="562"/>
      <c r="BI38" s="98"/>
      <c r="BJ38" s="98"/>
      <c r="BK38" s="98"/>
      <c r="BL38" s="98"/>
      <c r="BM38" s="98"/>
      <c r="BN38" s="98"/>
      <c r="BO38" s="98"/>
      <c r="BP38" s="98"/>
      <c r="BQ38" s="98"/>
      <c r="BR38" s="98"/>
      <c r="BS38" s="98"/>
    </row>
    <row r="39" spans="2:71" ht="4.5" customHeight="1" x14ac:dyDescent="0.3">
      <c r="B39" s="29"/>
      <c r="AC39" s="33"/>
      <c r="AF39" s="96"/>
      <c r="AG39" s="96"/>
      <c r="AH39" s="96"/>
      <c r="AI39" s="96"/>
      <c r="AJ39" s="96"/>
      <c r="BC39" s="87"/>
      <c r="BD39" s="87"/>
      <c r="BE39" s="96"/>
      <c r="BF39" s="96"/>
      <c r="BG39" s="96"/>
      <c r="BH39" s="96"/>
      <c r="BI39" s="96"/>
      <c r="BJ39" s="96"/>
      <c r="BK39" s="96"/>
      <c r="BL39" s="96"/>
      <c r="BM39" s="96"/>
      <c r="BN39" s="96"/>
      <c r="BO39" s="96"/>
      <c r="BP39" s="96"/>
      <c r="BQ39" s="96"/>
      <c r="BR39" s="96"/>
      <c r="BS39" s="96"/>
    </row>
    <row r="40" spans="2:71" s="39" customFormat="1" ht="14.1" customHeight="1" x14ac:dyDescent="0.3">
      <c r="B40" s="40"/>
      <c r="D40" s="559"/>
      <c r="E40" s="560"/>
      <c r="F40" s="560"/>
      <c r="G40" s="561"/>
      <c r="H40" s="14"/>
      <c r="I40" s="559"/>
      <c r="J40" s="560"/>
      <c r="K40" s="560"/>
      <c r="L40" s="561"/>
      <c r="N40" s="553">
        <f>IF(I40=0,0,(I40-D40)+1)</f>
        <v>0</v>
      </c>
      <c r="O40" s="554"/>
      <c r="P40" s="554"/>
      <c r="Q40" s="555"/>
      <c r="S40" s="566"/>
      <c r="T40" s="567"/>
      <c r="U40" s="567"/>
      <c r="V40" s="568"/>
      <c r="AC40" s="41"/>
      <c r="AF40" s="98"/>
      <c r="AG40" s="98"/>
      <c r="AH40" s="98"/>
      <c r="AI40" s="98"/>
      <c r="AJ40" s="98"/>
      <c r="BC40" s="97"/>
      <c r="BD40" s="97"/>
      <c r="BE40" s="562">
        <f>IF(N40=0,0,(N40/$N$52))</f>
        <v>0</v>
      </c>
      <c r="BF40" s="562"/>
      <c r="BG40" s="562"/>
      <c r="BH40" s="562"/>
      <c r="BI40" s="98"/>
      <c r="BJ40" s="98"/>
      <c r="BK40" s="98"/>
      <c r="BL40" s="98"/>
      <c r="BM40" s="98"/>
      <c r="BN40" s="98"/>
      <c r="BO40" s="98"/>
      <c r="BP40" s="98"/>
      <c r="BQ40" s="98"/>
      <c r="BR40" s="98"/>
      <c r="BS40" s="98"/>
    </row>
    <row r="41" spans="2:71" ht="4.5" customHeight="1" x14ac:dyDescent="0.3">
      <c r="B41" s="29"/>
      <c r="AC41" s="33"/>
      <c r="AF41" s="96"/>
      <c r="AG41" s="96"/>
      <c r="AH41" s="96"/>
      <c r="AI41" s="96"/>
      <c r="AJ41" s="96"/>
      <c r="BC41" s="87"/>
      <c r="BD41" s="87"/>
      <c r="BE41" s="96"/>
      <c r="BF41" s="96"/>
      <c r="BG41" s="96"/>
      <c r="BH41" s="96"/>
      <c r="BI41" s="96"/>
      <c r="BJ41" s="96"/>
      <c r="BK41" s="96"/>
      <c r="BL41" s="96"/>
      <c r="BM41" s="96"/>
      <c r="BN41" s="96"/>
      <c r="BO41" s="96"/>
      <c r="BP41" s="96"/>
      <c r="BQ41" s="96"/>
      <c r="BR41" s="96"/>
      <c r="BS41" s="96"/>
    </row>
    <row r="42" spans="2:71" s="39" customFormat="1" ht="14.1" customHeight="1" x14ac:dyDescent="0.3">
      <c r="B42" s="40"/>
      <c r="D42" s="559"/>
      <c r="E42" s="560"/>
      <c r="F42" s="560"/>
      <c r="G42" s="561"/>
      <c r="H42" s="14"/>
      <c r="I42" s="559"/>
      <c r="J42" s="560"/>
      <c r="K42" s="560"/>
      <c r="L42" s="561"/>
      <c r="N42" s="553">
        <f>IF(I42=0,0,(I42-D42)+1)</f>
        <v>0</v>
      </c>
      <c r="O42" s="554"/>
      <c r="P42" s="554"/>
      <c r="Q42" s="555"/>
      <c r="S42" s="566"/>
      <c r="T42" s="567"/>
      <c r="U42" s="567"/>
      <c r="V42" s="568"/>
      <c r="AC42" s="41"/>
      <c r="BC42" s="97"/>
      <c r="BD42" s="97"/>
      <c r="BE42" s="562">
        <f>IF(N42=0,0,(N42/$N$52))</f>
        <v>0</v>
      </c>
      <c r="BF42" s="562"/>
      <c r="BG42" s="562"/>
      <c r="BH42" s="562"/>
      <c r="BI42" s="98"/>
      <c r="BJ42" s="98"/>
      <c r="BK42" s="98"/>
      <c r="BL42" s="98"/>
      <c r="BM42" s="98"/>
      <c r="BN42" s="98"/>
      <c r="BO42" s="98"/>
      <c r="BP42" s="98"/>
      <c r="BQ42" s="98"/>
      <c r="BR42" s="98"/>
      <c r="BS42" s="98"/>
    </row>
    <row r="43" spans="2:71" ht="4.5" customHeight="1" x14ac:dyDescent="0.3">
      <c r="B43" s="29"/>
      <c r="AC43" s="33"/>
      <c r="BC43" s="87"/>
      <c r="BD43" s="87"/>
      <c r="BE43" s="96"/>
      <c r="BF43" s="96"/>
      <c r="BG43" s="96"/>
      <c r="BH43" s="96"/>
      <c r="BI43" s="96"/>
      <c r="BJ43" s="96"/>
      <c r="BK43" s="96"/>
      <c r="BL43" s="96"/>
      <c r="BM43" s="96"/>
      <c r="BN43" s="96"/>
      <c r="BO43" s="96"/>
      <c r="BP43" s="96"/>
      <c r="BQ43" s="96"/>
      <c r="BR43" s="96"/>
      <c r="BS43" s="96"/>
    </row>
    <row r="44" spans="2:71" s="39" customFormat="1" ht="14.1" customHeight="1" x14ac:dyDescent="0.3">
      <c r="B44" s="40"/>
      <c r="D44" s="559"/>
      <c r="E44" s="560"/>
      <c r="F44" s="560"/>
      <c r="G44" s="561"/>
      <c r="H44" s="14"/>
      <c r="I44" s="559"/>
      <c r="J44" s="560"/>
      <c r="K44" s="560"/>
      <c r="L44" s="561"/>
      <c r="N44" s="553">
        <f>IF(I44=0,0,(I44-D44)+1)</f>
        <v>0</v>
      </c>
      <c r="O44" s="554"/>
      <c r="P44" s="554"/>
      <c r="Q44" s="555"/>
      <c r="S44" s="566"/>
      <c r="T44" s="567"/>
      <c r="U44" s="567"/>
      <c r="V44" s="568"/>
      <c r="AC44" s="41"/>
      <c r="BC44" s="97"/>
      <c r="BD44" s="97"/>
      <c r="BE44" s="562">
        <f>IF(N44=0,0,(N44/$N$52))</f>
        <v>0</v>
      </c>
      <c r="BF44" s="562"/>
      <c r="BG44" s="562"/>
      <c r="BH44" s="562"/>
      <c r="BI44" s="98"/>
      <c r="BJ44" s="98"/>
      <c r="BK44" s="98"/>
      <c r="BL44" s="98"/>
      <c r="BM44" s="98"/>
      <c r="BN44" s="98"/>
      <c r="BO44" s="98"/>
      <c r="BP44" s="98"/>
      <c r="BQ44" s="98"/>
      <c r="BR44" s="98"/>
      <c r="BS44" s="98"/>
    </row>
    <row r="45" spans="2:71" ht="4.5" customHeight="1" x14ac:dyDescent="0.3">
      <c r="B45" s="29"/>
      <c r="AC45" s="33"/>
      <c r="BC45" s="87"/>
      <c r="BD45" s="87"/>
      <c r="BE45" s="96"/>
      <c r="BF45" s="96"/>
      <c r="BG45" s="96"/>
      <c r="BH45" s="96"/>
      <c r="BI45" s="96"/>
      <c r="BJ45" s="96"/>
      <c r="BK45" s="96"/>
      <c r="BL45" s="96"/>
      <c r="BM45" s="96"/>
      <c r="BN45" s="96"/>
      <c r="BO45" s="96"/>
      <c r="BP45" s="96"/>
      <c r="BQ45" s="96"/>
      <c r="BR45" s="96"/>
      <c r="BS45" s="96"/>
    </row>
    <row r="46" spans="2:71" s="39" customFormat="1" ht="14.1" customHeight="1" x14ac:dyDescent="0.3">
      <c r="B46" s="40"/>
      <c r="D46" s="559"/>
      <c r="E46" s="560"/>
      <c r="F46" s="560"/>
      <c r="G46" s="561"/>
      <c r="H46" s="14"/>
      <c r="I46" s="559"/>
      <c r="J46" s="560"/>
      <c r="K46" s="560"/>
      <c r="L46" s="561"/>
      <c r="N46" s="553">
        <f>IF(I46=0,0,(I46-D46)+1)</f>
        <v>0</v>
      </c>
      <c r="O46" s="554"/>
      <c r="P46" s="554"/>
      <c r="Q46" s="555"/>
      <c r="S46" s="566"/>
      <c r="T46" s="567"/>
      <c r="U46" s="567"/>
      <c r="V46" s="568"/>
      <c r="AC46" s="41"/>
      <c r="BC46" s="97"/>
      <c r="BD46" s="97"/>
      <c r="BE46" s="562">
        <f>IF(N46=0,0,(N46/$N$52))</f>
        <v>0</v>
      </c>
      <c r="BF46" s="562"/>
      <c r="BG46" s="562"/>
      <c r="BH46" s="562"/>
      <c r="BI46" s="98"/>
      <c r="BJ46" s="98"/>
      <c r="BK46" s="98"/>
      <c r="BL46" s="98"/>
      <c r="BM46" s="98"/>
      <c r="BN46" s="98"/>
      <c r="BO46" s="98"/>
      <c r="BP46" s="98"/>
      <c r="BQ46" s="98"/>
      <c r="BR46" s="98"/>
      <c r="BS46" s="98"/>
    </row>
    <row r="47" spans="2:71" ht="4.5" customHeight="1" x14ac:dyDescent="0.3">
      <c r="B47" s="29"/>
      <c r="AC47" s="33"/>
      <c r="BC47" s="87"/>
      <c r="BD47" s="87"/>
      <c r="BE47" s="96"/>
      <c r="BF47" s="96"/>
      <c r="BG47" s="96"/>
      <c r="BH47" s="96"/>
      <c r="BI47" s="96"/>
      <c r="BJ47" s="96"/>
      <c r="BK47" s="96"/>
      <c r="BL47" s="96"/>
      <c r="BM47" s="96"/>
      <c r="BN47" s="96"/>
      <c r="BO47" s="96"/>
      <c r="BP47" s="96"/>
      <c r="BQ47" s="96"/>
      <c r="BR47" s="96"/>
      <c r="BS47" s="96"/>
    </row>
    <row r="48" spans="2:71" s="39" customFormat="1" ht="14.1" customHeight="1" x14ac:dyDescent="0.3">
      <c r="B48" s="40"/>
      <c r="D48" s="559"/>
      <c r="E48" s="560"/>
      <c r="F48" s="560"/>
      <c r="G48" s="561"/>
      <c r="H48" s="14"/>
      <c r="I48" s="559"/>
      <c r="J48" s="560"/>
      <c r="K48" s="560"/>
      <c r="L48" s="561"/>
      <c r="N48" s="553">
        <f>IF(I48=0,0,(I48-D48)+1)</f>
        <v>0</v>
      </c>
      <c r="O48" s="554"/>
      <c r="P48" s="554"/>
      <c r="Q48" s="555"/>
      <c r="S48" s="566"/>
      <c r="T48" s="567"/>
      <c r="U48" s="567"/>
      <c r="V48" s="568"/>
      <c r="AC48" s="41"/>
      <c r="BC48" s="97"/>
      <c r="BD48" s="97"/>
      <c r="BE48" s="562">
        <f>IF(N48=0,0,(N48/$N$52))</f>
        <v>0</v>
      </c>
      <c r="BF48" s="562"/>
      <c r="BG48" s="562"/>
      <c r="BH48" s="562"/>
      <c r="BI48" s="98"/>
      <c r="BJ48" s="98"/>
      <c r="BK48" s="98"/>
      <c r="BL48" s="98"/>
      <c r="BM48" s="98"/>
      <c r="BN48" s="98"/>
      <c r="BO48" s="98"/>
      <c r="BP48" s="98"/>
      <c r="BQ48" s="98"/>
      <c r="BR48" s="98"/>
      <c r="BS48" s="98"/>
    </row>
    <row r="49" spans="2:71" ht="4.5" customHeight="1" x14ac:dyDescent="0.3">
      <c r="B49" s="29"/>
      <c r="AC49" s="33"/>
      <c r="BC49" s="87"/>
      <c r="BD49" s="87"/>
      <c r="BE49" s="96"/>
      <c r="BF49" s="96"/>
      <c r="BG49" s="96"/>
      <c r="BH49" s="96"/>
      <c r="BI49" s="96"/>
      <c r="BJ49" s="96"/>
      <c r="BK49" s="96"/>
      <c r="BL49" s="96"/>
      <c r="BM49" s="96"/>
      <c r="BN49" s="96"/>
      <c r="BO49" s="96"/>
      <c r="BP49" s="96"/>
      <c r="BQ49" s="96"/>
      <c r="BR49" s="96"/>
      <c r="BS49" s="96"/>
    </row>
    <row r="50" spans="2:71" s="39" customFormat="1" ht="14.1" customHeight="1" x14ac:dyDescent="0.3">
      <c r="B50" s="40"/>
      <c r="D50" s="559"/>
      <c r="E50" s="560"/>
      <c r="F50" s="560"/>
      <c r="G50" s="561"/>
      <c r="H50" s="14"/>
      <c r="I50" s="559"/>
      <c r="J50" s="560"/>
      <c r="K50" s="560"/>
      <c r="L50" s="561"/>
      <c r="N50" s="553">
        <f>IF(I50=0,0,(I50-D50)+1)</f>
        <v>0</v>
      </c>
      <c r="O50" s="554"/>
      <c r="P50" s="554"/>
      <c r="Q50" s="555"/>
      <c r="S50" s="566"/>
      <c r="T50" s="567"/>
      <c r="U50" s="567"/>
      <c r="V50" s="568"/>
      <c r="AC50" s="41"/>
      <c r="AE50" s="97"/>
      <c r="BC50" s="97"/>
      <c r="BD50" s="97"/>
      <c r="BE50" s="562">
        <f>IF(N50=0,0,(N50/$N$52))</f>
        <v>0</v>
      </c>
      <c r="BF50" s="562"/>
      <c r="BG50" s="562"/>
      <c r="BH50" s="562"/>
      <c r="BI50" s="98"/>
      <c r="BJ50" s="98"/>
      <c r="BK50" s="98"/>
      <c r="BL50" s="98"/>
      <c r="BM50" s="98"/>
      <c r="BN50" s="98"/>
      <c r="BO50" s="98"/>
      <c r="BP50" s="98"/>
      <c r="BQ50" s="98"/>
      <c r="BR50" s="98"/>
      <c r="BS50" s="98"/>
    </row>
    <row r="51" spans="2:71" x14ac:dyDescent="0.3">
      <c r="B51" s="29"/>
      <c r="AC51" s="33"/>
      <c r="BC51" s="87"/>
      <c r="BD51" s="87"/>
      <c r="BE51" s="96"/>
      <c r="BF51" s="96"/>
      <c r="BG51" s="96"/>
      <c r="BH51" s="96"/>
      <c r="BI51" s="96"/>
      <c r="BJ51" s="96"/>
      <c r="BK51" s="96"/>
      <c r="BL51" s="96"/>
      <c r="BM51" s="96"/>
      <c r="BN51" s="96"/>
      <c r="BO51" s="96"/>
      <c r="BP51" s="96"/>
      <c r="BQ51" s="96"/>
      <c r="BR51" s="96"/>
      <c r="BS51" s="96"/>
    </row>
    <row r="52" spans="2:71" s="39" customFormat="1" ht="14.1" customHeight="1" x14ac:dyDescent="0.3">
      <c r="B52" s="40"/>
      <c r="D52" s="556" t="s">
        <v>240</v>
      </c>
      <c r="E52" s="557"/>
      <c r="F52" s="557"/>
      <c r="G52" s="557"/>
      <c r="H52" s="557"/>
      <c r="I52" s="557"/>
      <c r="J52" s="557"/>
      <c r="K52" s="557"/>
      <c r="L52" s="558"/>
      <c r="N52" s="553">
        <f>SUM(N32:Q50)</f>
        <v>184</v>
      </c>
      <c r="O52" s="554"/>
      <c r="P52" s="554"/>
      <c r="Q52" s="555"/>
      <c r="S52" s="563">
        <f>S32*BE32+S34*BE34+S36*BE36+S38*BE38+S40*BE40+S42*BE42+S44*BE44+S46*BE46+S48*BE48+S50*BE50</f>
        <v>1</v>
      </c>
      <c r="T52" s="564"/>
      <c r="U52" s="564"/>
      <c r="V52" s="564"/>
      <c r="W52" s="564"/>
      <c r="X52" s="564"/>
      <c r="Y52" s="564"/>
      <c r="Z52" s="564"/>
      <c r="AA52" s="565"/>
      <c r="AC52" s="41"/>
      <c r="BE52" s="97"/>
      <c r="BF52" s="97"/>
      <c r="BG52" s="97"/>
      <c r="BH52" s="97"/>
      <c r="BI52" s="97"/>
      <c r="BJ52" s="97"/>
    </row>
    <row r="53" spans="2:71" x14ac:dyDescent="0.3">
      <c r="B53" s="29"/>
      <c r="AC53" s="33"/>
      <c r="AN53" s="99"/>
      <c r="BE53" s="87"/>
      <c r="BF53" s="87"/>
      <c r="BG53" s="87"/>
      <c r="BH53" s="87"/>
      <c r="BI53" s="87"/>
      <c r="BJ53" s="87"/>
      <c r="BM53" s="99"/>
    </row>
    <row r="54" spans="2:71" s="39" customFormat="1" ht="14.1" customHeight="1" x14ac:dyDescent="0.3">
      <c r="B54" s="40"/>
      <c r="D54" s="39" t="s">
        <v>232</v>
      </c>
      <c r="N54" s="541">
        <f>ROUND(2*(IF(BQ22=BQ24,(IF(X24&gt;59,30,IF(X24&gt;49,25,IF(X24&lt;21,25,23))))/AF30*BS24,IF(BQ22=BQ26,(IF(X24&gt;59,30,IF(X24&gt;49,25,IF(X24&lt;21,25,23))))/AF30*BS26,IF(BQ22=BQ28,(IF(X24&gt;59,30,IF(X24&gt;49,25,IF(X24&lt;21,25,23))))/AF30*BS28,(IF(X24&gt;59,30,IF(X24&gt;49,25,IF(X24&lt;21,25,23)))))))),0)/2</f>
        <v>23</v>
      </c>
      <c r="O54" s="541"/>
      <c r="P54" s="541"/>
      <c r="Q54" s="541"/>
      <c r="R54" s="549"/>
      <c r="S54" s="549"/>
      <c r="T54" s="549"/>
      <c r="U54" s="549"/>
      <c r="V54" s="549"/>
      <c r="AC54" s="41"/>
      <c r="AE54" s="580" t="s">
        <v>343</v>
      </c>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row>
    <row r="55" spans="2:71" ht="4.5" customHeight="1" x14ac:dyDescent="0.3">
      <c r="B55" s="29"/>
      <c r="AC55" s="33"/>
      <c r="AE55" s="580"/>
      <c r="AF55" s="580"/>
      <c r="AG55" s="580"/>
      <c r="AH55" s="580"/>
      <c r="AI55" s="580"/>
      <c r="AJ55" s="580"/>
      <c r="AK55" s="580"/>
      <c r="AL55" s="580"/>
      <c r="AM55" s="580"/>
      <c r="AN55" s="580"/>
      <c r="AO55" s="580"/>
      <c r="AP55" s="580"/>
      <c r="AQ55" s="580"/>
      <c r="AR55" s="580"/>
      <c r="AS55" s="580"/>
      <c r="AT55" s="580"/>
      <c r="AU55" s="580"/>
      <c r="AV55" s="580"/>
      <c r="AW55" s="580"/>
      <c r="AX55" s="580"/>
      <c r="AY55" s="580"/>
      <c r="AZ55" s="580"/>
      <c r="BA55" s="580"/>
      <c r="BB55" s="580"/>
      <c r="BC55" s="580"/>
      <c r="BD55" s="580"/>
      <c r="BE55" s="580"/>
      <c r="BF55" s="580"/>
      <c r="BG55" s="580"/>
      <c r="BH55" s="580"/>
      <c r="BI55" s="580"/>
      <c r="BJ55" s="580"/>
      <c r="BK55" s="580"/>
      <c r="BL55" s="580"/>
      <c r="BM55" s="580"/>
    </row>
    <row r="56" spans="2:71" s="39" customFormat="1" ht="14.1" customHeight="1" x14ac:dyDescent="0.3">
      <c r="B56" s="40"/>
      <c r="D56" s="39" t="s">
        <v>241</v>
      </c>
      <c r="N56" s="540">
        <f>IF(N52&lt;91,0,(IF(X24&gt;59,30,IF(X24&gt;49,25,IF(X24&lt;21,25,23)))/365)*(N52-90))</f>
        <v>5.9232876712328775</v>
      </c>
      <c r="O56" s="540"/>
      <c r="P56" s="540"/>
      <c r="Q56" s="540"/>
      <c r="R56" s="42" t="s">
        <v>242</v>
      </c>
      <c r="AC56" s="41"/>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0"/>
      <c r="BJ56" s="580"/>
      <c r="BK56" s="580"/>
      <c r="BL56" s="580"/>
      <c r="BM56" s="580"/>
    </row>
    <row r="57" spans="2:71" ht="4.5" customHeight="1" x14ac:dyDescent="0.3">
      <c r="B57" s="29"/>
      <c r="N57" s="93"/>
      <c r="O57" s="93"/>
      <c r="P57" s="93"/>
      <c r="Q57" s="93"/>
      <c r="AC57" s="33"/>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row>
    <row r="58" spans="2:71" s="39" customFormat="1" ht="14.1" customHeight="1" x14ac:dyDescent="0.3">
      <c r="B58" s="40"/>
      <c r="D58" s="39" t="s">
        <v>243</v>
      </c>
      <c r="N58" s="540">
        <f>N56*S52</f>
        <v>5.9232876712328775</v>
      </c>
      <c r="O58" s="540"/>
      <c r="P58" s="540"/>
      <c r="Q58" s="540"/>
      <c r="AC58" s="41"/>
      <c r="AE58" s="580"/>
      <c r="AF58" s="580"/>
      <c r="AG58" s="580"/>
      <c r="AH58" s="580"/>
      <c r="AI58" s="580"/>
      <c r="AJ58" s="580"/>
      <c r="AK58" s="580"/>
      <c r="AL58" s="580"/>
      <c r="AM58" s="580"/>
      <c r="AN58" s="580"/>
      <c r="AO58" s="580"/>
      <c r="AP58" s="580"/>
      <c r="AQ58" s="580"/>
      <c r="AR58" s="580"/>
      <c r="AS58" s="580"/>
      <c r="AT58" s="580"/>
      <c r="AU58" s="580"/>
      <c r="AV58" s="580"/>
      <c r="AW58" s="580"/>
      <c r="AX58" s="580"/>
      <c r="AY58" s="580"/>
      <c r="AZ58" s="580"/>
      <c r="BA58" s="580"/>
      <c r="BB58" s="580"/>
      <c r="BC58" s="580"/>
      <c r="BD58" s="580"/>
      <c r="BE58" s="580"/>
      <c r="BF58" s="580"/>
      <c r="BG58" s="580"/>
      <c r="BH58" s="580"/>
      <c r="BI58" s="580"/>
      <c r="BJ58" s="580"/>
      <c r="BK58" s="580"/>
      <c r="BL58" s="580"/>
      <c r="BM58" s="580"/>
    </row>
    <row r="59" spans="2:71" ht="4.5" customHeight="1" x14ac:dyDescent="0.3">
      <c r="B59" s="29"/>
      <c r="N59" s="93"/>
      <c r="O59" s="93"/>
      <c r="P59" s="93"/>
      <c r="Q59" s="93"/>
      <c r="AC59" s="33"/>
      <c r="AE59" s="580"/>
      <c r="AF59" s="580"/>
      <c r="AG59" s="580"/>
      <c r="AH59" s="580"/>
      <c r="AI59" s="580"/>
      <c r="AJ59" s="580"/>
      <c r="AK59" s="580"/>
      <c r="AL59" s="580"/>
      <c r="AM59" s="580"/>
      <c r="AN59" s="580"/>
      <c r="AO59" s="580"/>
      <c r="AP59" s="580"/>
      <c r="AQ59" s="580"/>
      <c r="AR59" s="580"/>
      <c r="AS59" s="580"/>
      <c r="AT59" s="580"/>
      <c r="AU59" s="580"/>
      <c r="AV59" s="580"/>
      <c r="AW59" s="580"/>
      <c r="AX59" s="580"/>
      <c r="AY59" s="580"/>
      <c r="AZ59" s="580"/>
      <c r="BA59" s="580"/>
      <c r="BB59" s="580"/>
      <c r="BC59" s="580"/>
      <c r="BD59" s="580"/>
      <c r="BE59" s="580"/>
      <c r="BF59" s="580"/>
      <c r="BG59" s="580"/>
      <c r="BH59" s="580"/>
      <c r="BI59" s="580"/>
      <c r="BJ59" s="580"/>
      <c r="BK59" s="580"/>
      <c r="BL59" s="580"/>
      <c r="BM59" s="580"/>
    </row>
    <row r="60" spans="2:71" s="39" customFormat="1" ht="14.1" customHeight="1" x14ac:dyDescent="0.3">
      <c r="B60" s="40"/>
      <c r="D60" s="39" t="s">
        <v>244</v>
      </c>
      <c r="N60" s="541">
        <f>ROUND(2*((N54)-IF(BQ22=BQ24,15/365*BS24,IF(BQ22=BQ26,15/365*BS26,IF(BQ22=BQ28,15/365*BS28,15)))),0)/2</f>
        <v>8</v>
      </c>
      <c r="O60" s="541"/>
      <c r="P60" s="541"/>
      <c r="Q60" s="541"/>
      <c r="AC60" s="41"/>
      <c r="AE60" s="580"/>
      <c r="AF60" s="580"/>
      <c r="AG60" s="580"/>
      <c r="AH60" s="580"/>
      <c r="AI60" s="580"/>
      <c r="AJ60" s="580"/>
      <c r="AK60" s="580"/>
      <c r="AL60" s="580"/>
      <c r="AM60" s="580"/>
      <c r="AN60" s="580"/>
      <c r="AO60" s="580"/>
      <c r="AP60" s="580"/>
      <c r="AQ60" s="580"/>
      <c r="AR60" s="580"/>
      <c r="AS60" s="580"/>
      <c r="AT60" s="580"/>
      <c r="AU60" s="580"/>
      <c r="AV60" s="580"/>
      <c r="AW60" s="580"/>
      <c r="AX60" s="580"/>
      <c r="AY60" s="580"/>
      <c r="AZ60" s="580"/>
      <c r="BA60" s="580"/>
      <c r="BB60" s="580"/>
      <c r="BC60" s="580"/>
      <c r="BD60" s="580"/>
      <c r="BE60" s="580"/>
      <c r="BF60" s="580"/>
      <c r="BG60" s="580"/>
      <c r="BH60" s="580"/>
      <c r="BI60" s="580"/>
      <c r="BJ60" s="580"/>
      <c r="BK60" s="580"/>
      <c r="BL60" s="580"/>
      <c r="BM60" s="580"/>
    </row>
    <row r="61" spans="2:71" ht="4.5" customHeight="1" x14ac:dyDescent="0.3">
      <c r="B61" s="29"/>
      <c r="N61" s="93"/>
      <c r="O61" s="93"/>
      <c r="P61" s="93"/>
      <c r="Q61" s="93"/>
      <c r="AC61" s="33"/>
      <c r="AE61" s="580"/>
      <c r="AF61" s="580"/>
      <c r="AG61" s="580"/>
      <c r="AH61" s="580"/>
      <c r="AI61" s="580"/>
      <c r="AJ61" s="580"/>
      <c r="AK61" s="580"/>
      <c r="AL61" s="580"/>
      <c r="AM61" s="580"/>
      <c r="AN61" s="580"/>
      <c r="AO61" s="580"/>
      <c r="AP61" s="580"/>
      <c r="AQ61" s="580"/>
      <c r="AR61" s="580"/>
      <c r="AS61" s="580"/>
      <c r="AT61" s="580"/>
      <c r="AU61" s="580"/>
      <c r="AV61" s="580"/>
      <c r="AW61" s="580"/>
      <c r="AX61" s="580"/>
      <c r="AY61" s="580"/>
      <c r="AZ61" s="580"/>
      <c r="BA61" s="580"/>
      <c r="BB61" s="580"/>
      <c r="BC61" s="580"/>
      <c r="BD61" s="580"/>
      <c r="BE61" s="580"/>
      <c r="BF61" s="580"/>
      <c r="BG61" s="580"/>
      <c r="BH61" s="580"/>
      <c r="BI61" s="580"/>
      <c r="BJ61" s="580"/>
      <c r="BK61" s="580"/>
      <c r="BL61" s="580"/>
      <c r="BM61" s="580"/>
    </row>
    <row r="62" spans="2:71" s="39" customFormat="1" ht="18" customHeight="1" x14ac:dyDescent="0.3">
      <c r="B62" s="40"/>
      <c r="D62" s="43" t="s">
        <v>231</v>
      </c>
      <c r="E62" s="44"/>
      <c r="F62" s="44"/>
      <c r="G62" s="44"/>
      <c r="H62" s="44"/>
      <c r="I62" s="44"/>
      <c r="J62" s="44"/>
      <c r="K62" s="44"/>
      <c r="L62" s="44"/>
      <c r="M62" s="44"/>
      <c r="N62" s="542">
        <f>IF(N58&gt;N60,N60,IF(K24="","",ROUND((N58*2),0)/2))</f>
        <v>6</v>
      </c>
      <c r="O62" s="542"/>
      <c r="P62" s="542"/>
      <c r="Q62" s="543"/>
      <c r="AC62" s="41"/>
      <c r="AE62" s="97"/>
      <c r="AF62" s="97"/>
      <c r="AG62" s="97"/>
      <c r="AH62" s="97"/>
      <c r="AI62" s="97"/>
      <c r="AJ62" s="97"/>
    </row>
    <row r="63" spans="2:71" x14ac:dyDescent="0.3">
      <c r="B63" s="29"/>
      <c r="AC63" s="33"/>
    </row>
    <row r="64" spans="2:71" x14ac:dyDescent="0.3">
      <c r="B64" s="45"/>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7"/>
    </row>
    <row r="65" spans="31:68" ht="32.25" customHeight="1" x14ac:dyDescent="0.3">
      <c r="AE65" s="581" t="s">
        <v>345</v>
      </c>
      <c r="AF65" s="582"/>
      <c r="AG65" s="582"/>
      <c r="AH65" s="582"/>
      <c r="AI65" s="582"/>
      <c r="AJ65" s="583"/>
      <c r="AK65" s="584" t="s">
        <v>346</v>
      </c>
      <c r="AL65" s="584"/>
      <c r="AM65" s="584"/>
      <c r="AN65" s="584"/>
      <c r="AO65" s="584"/>
      <c r="AP65" s="584"/>
      <c r="AQ65" s="584" t="s">
        <v>344</v>
      </c>
      <c r="AR65" s="584"/>
      <c r="AS65" s="584"/>
      <c r="AT65" s="584"/>
      <c r="AU65" s="584"/>
      <c r="AV65" s="584"/>
      <c r="AW65" s="584"/>
      <c r="AX65" s="584"/>
      <c r="AY65" s="584"/>
      <c r="AZ65" s="584"/>
      <c r="BA65" s="584" t="s">
        <v>347</v>
      </c>
      <c r="BB65" s="585"/>
      <c r="BC65" s="585"/>
      <c r="BD65" s="585"/>
      <c r="BE65" s="585"/>
      <c r="BF65" s="585"/>
      <c r="BG65" s="585"/>
      <c r="BH65" s="585"/>
      <c r="BI65" s="585"/>
      <c r="BJ65" s="585"/>
      <c r="BK65" s="585"/>
      <c r="BL65" s="585"/>
      <c r="BM65" s="585"/>
      <c r="BN65" s="585"/>
      <c r="BO65" s="585"/>
      <c r="BP65" s="585"/>
    </row>
    <row r="66" spans="31:68" x14ac:dyDescent="0.3">
      <c r="AE66" s="576">
        <v>1</v>
      </c>
      <c r="AF66" s="577"/>
      <c r="AG66" s="577"/>
      <c r="AH66" s="577"/>
      <c r="AI66" s="577"/>
      <c r="AJ66" s="577"/>
      <c r="AK66" s="578">
        <v>0.4</v>
      </c>
      <c r="AL66" s="579"/>
      <c r="AM66" s="579"/>
      <c r="AN66" s="579"/>
      <c r="AO66" s="579"/>
      <c r="AP66" s="579"/>
      <c r="AQ66" s="569">
        <v>0.6</v>
      </c>
      <c r="AR66" s="570"/>
      <c r="AS66" s="570"/>
      <c r="AT66" s="570"/>
      <c r="AU66" s="570"/>
      <c r="AV66" s="570"/>
      <c r="AW66" s="570"/>
      <c r="AX66" s="570"/>
      <c r="AY66" s="570"/>
      <c r="AZ66" s="570"/>
      <c r="BA66" s="570" t="s">
        <v>348</v>
      </c>
      <c r="BB66" s="570"/>
      <c r="BC66" s="570"/>
      <c r="BD66" s="570"/>
      <c r="BE66" s="570"/>
      <c r="BF66" s="570"/>
      <c r="BG66" s="570"/>
      <c r="BH66" s="570"/>
      <c r="BI66" s="570"/>
      <c r="BJ66" s="570"/>
      <c r="BK66" s="570"/>
      <c r="BL66" s="570"/>
      <c r="BM66" s="570"/>
      <c r="BN66" s="570"/>
      <c r="BO66" s="570"/>
      <c r="BP66" s="570"/>
    </row>
    <row r="67" spans="31:68" x14ac:dyDescent="0.3">
      <c r="AE67" s="576">
        <v>0.6</v>
      </c>
      <c r="AF67" s="577"/>
      <c r="AG67" s="577"/>
      <c r="AH67" s="577"/>
      <c r="AI67" s="577"/>
      <c r="AJ67" s="577"/>
      <c r="AK67" s="578">
        <v>0.4</v>
      </c>
      <c r="AL67" s="579"/>
      <c r="AM67" s="579"/>
      <c r="AN67" s="579"/>
      <c r="AO67" s="579"/>
      <c r="AP67" s="579"/>
      <c r="AQ67" s="569">
        <v>0.6</v>
      </c>
      <c r="AR67" s="570"/>
      <c r="AS67" s="570"/>
      <c r="AT67" s="570"/>
      <c r="AU67" s="570"/>
      <c r="AV67" s="570"/>
      <c r="AW67" s="570"/>
      <c r="AX67" s="570"/>
      <c r="AY67" s="570"/>
      <c r="AZ67" s="570"/>
      <c r="BA67" s="570" t="s">
        <v>351</v>
      </c>
      <c r="BB67" s="570"/>
      <c r="BC67" s="570"/>
      <c r="BD67" s="570"/>
      <c r="BE67" s="570"/>
      <c r="BF67" s="570"/>
      <c r="BG67" s="570"/>
      <c r="BH67" s="570"/>
      <c r="BI67" s="570"/>
      <c r="BJ67" s="570"/>
      <c r="BK67" s="570"/>
      <c r="BL67" s="570"/>
      <c r="BM67" s="570"/>
      <c r="BN67" s="570"/>
      <c r="BO67" s="570"/>
      <c r="BP67" s="570"/>
    </row>
    <row r="68" spans="31:68" x14ac:dyDescent="0.3">
      <c r="AE68" s="576">
        <v>0.6</v>
      </c>
      <c r="AF68" s="577"/>
      <c r="AG68" s="577"/>
      <c r="AH68" s="577"/>
      <c r="AI68" s="577"/>
      <c r="AJ68" s="577"/>
      <c r="AK68" s="578">
        <v>0.3</v>
      </c>
      <c r="AL68" s="579"/>
      <c r="AM68" s="579"/>
      <c r="AN68" s="579"/>
      <c r="AO68" s="579"/>
      <c r="AP68" s="579"/>
      <c r="AQ68" s="569">
        <v>0.7</v>
      </c>
      <c r="AR68" s="570"/>
      <c r="AS68" s="570"/>
      <c r="AT68" s="570"/>
      <c r="AU68" s="570"/>
      <c r="AV68" s="570"/>
      <c r="AW68" s="570"/>
      <c r="AX68" s="570"/>
      <c r="AY68" s="570"/>
      <c r="AZ68" s="570"/>
      <c r="BA68" s="570" t="s">
        <v>349</v>
      </c>
      <c r="BB68" s="570"/>
      <c r="BC68" s="570"/>
      <c r="BD68" s="570"/>
      <c r="BE68" s="570"/>
      <c r="BF68" s="570"/>
      <c r="BG68" s="570"/>
      <c r="BH68" s="570"/>
      <c r="BI68" s="570"/>
      <c r="BJ68" s="570"/>
      <c r="BK68" s="570"/>
      <c r="BL68" s="570"/>
      <c r="BM68" s="570"/>
      <c r="BN68" s="570"/>
      <c r="BO68" s="570"/>
      <c r="BP68" s="570"/>
    </row>
  </sheetData>
  <sheetProtection sheet="1" selectLockedCells="1"/>
  <mergeCells count="98">
    <mergeCell ref="AF32:AI32"/>
    <mergeCell ref="AF33:AI33"/>
    <mergeCell ref="AF34:AI34"/>
    <mergeCell ref="D26:Q26"/>
    <mergeCell ref="S26:T26"/>
    <mergeCell ref="U26:W26"/>
    <mergeCell ref="X26:AA26"/>
    <mergeCell ref="D28:Q28"/>
    <mergeCell ref="S28:T28"/>
    <mergeCell ref="U28:W28"/>
    <mergeCell ref="X28:AA28"/>
    <mergeCell ref="AF30:AJ30"/>
    <mergeCell ref="AF24:AI24"/>
    <mergeCell ref="AE68:AJ68"/>
    <mergeCell ref="AK68:AP68"/>
    <mergeCell ref="AQ68:AZ68"/>
    <mergeCell ref="BA68:BP68"/>
    <mergeCell ref="AE54:BM61"/>
    <mergeCell ref="AE65:AJ65"/>
    <mergeCell ref="AK65:AP65"/>
    <mergeCell ref="AQ65:AZ65"/>
    <mergeCell ref="BA65:BP65"/>
    <mergeCell ref="AE66:AJ66"/>
    <mergeCell ref="AK66:AP66"/>
    <mergeCell ref="AQ66:AZ66"/>
    <mergeCell ref="BA66:BP66"/>
    <mergeCell ref="AE67:AJ67"/>
    <mergeCell ref="AK67:AP67"/>
    <mergeCell ref="AQ67:AZ67"/>
    <mergeCell ref="BA67:BP67"/>
    <mergeCell ref="K24:O24"/>
    <mergeCell ref="D32:G32"/>
    <mergeCell ref="I32:L32"/>
    <mergeCell ref="I30:L30"/>
    <mergeCell ref="N32:Q32"/>
    <mergeCell ref="S32:V32"/>
    <mergeCell ref="D30:G30"/>
    <mergeCell ref="N30:Q30"/>
    <mergeCell ref="S30:V30"/>
    <mergeCell ref="BE32:BH32"/>
    <mergeCell ref="D34:G34"/>
    <mergeCell ref="I34:L34"/>
    <mergeCell ref="N34:Q34"/>
    <mergeCell ref="S34:V34"/>
    <mergeCell ref="I36:L36"/>
    <mergeCell ref="N36:Q36"/>
    <mergeCell ref="S36:V36"/>
    <mergeCell ref="D38:G38"/>
    <mergeCell ref="I38:L38"/>
    <mergeCell ref="N38:Q38"/>
    <mergeCell ref="S38:V38"/>
    <mergeCell ref="D36:G36"/>
    <mergeCell ref="N40:Q40"/>
    <mergeCell ref="S40:V40"/>
    <mergeCell ref="D42:G42"/>
    <mergeCell ref="I42:L42"/>
    <mergeCell ref="N42:Q42"/>
    <mergeCell ref="S42:V42"/>
    <mergeCell ref="D44:G44"/>
    <mergeCell ref="I44:L44"/>
    <mergeCell ref="N44:Q44"/>
    <mergeCell ref="S44:V44"/>
    <mergeCell ref="D46:G46"/>
    <mergeCell ref="I46:L46"/>
    <mergeCell ref="N46:Q46"/>
    <mergeCell ref="N50:Q50"/>
    <mergeCell ref="S50:V50"/>
    <mergeCell ref="D48:G48"/>
    <mergeCell ref="I48:L48"/>
    <mergeCell ref="N48:Q48"/>
    <mergeCell ref="S48:V48"/>
    <mergeCell ref="BE34:BH34"/>
    <mergeCell ref="BE36:BH36"/>
    <mergeCell ref="BE38:BH38"/>
    <mergeCell ref="BE40:BH40"/>
    <mergeCell ref="BE44:BH44"/>
    <mergeCell ref="BE42:BH42"/>
    <mergeCell ref="BE46:BH46"/>
    <mergeCell ref="BE48:BH48"/>
    <mergeCell ref="BE50:BH50"/>
    <mergeCell ref="S52:AA52"/>
    <mergeCell ref="S46:V46"/>
    <mergeCell ref="N56:Q56"/>
    <mergeCell ref="N58:Q58"/>
    <mergeCell ref="N60:Q60"/>
    <mergeCell ref="N62:Q62"/>
    <mergeCell ref="D8:AA16"/>
    <mergeCell ref="K20:AA20"/>
    <mergeCell ref="N54:Q54"/>
    <mergeCell ref="R54:V54"/>
    <mergeCell ref="K22:AA22"/>
    <mergeCell ref="X24:AA24"/>
    <mergeCell ref="N52:Q52"/>
    <mergeCell ref="D52:L52"/>
    <mergeCell ref="D40:G40"/>
    <mergeCell ref="I40:L40"/>
    <mergeCell ref="D50:G50"/>
    <mergeCell ref="I50:L50"/>
  </mergeCells>
  <conditionalFormatting sqref="U26:AA26">
    <cfRule type="expression" dxfId="3" priority="2">
      <formula>$S$26="nein"</formula>
    </cfRule>
  </conditionalFormatting>
  <conditionalFormatting sqref="U28:AA28">
    <cfRule type="expression" dxfId="2" priority="4">
      <formula>$S$28="nein"</formula>
    </cfRule>
  </conditionalFormatting>
  <conditionalFormatting sqref="X26:AA26">
    <cfRule type="expression" dxfId="1" priority="1">
      <formula>$S$26="nein"</formula>
    </cfRule>
  </conditionalFormatting>
  <conditionalFormatting sqref="X28:AA28">
    <cfRule type="expression" dxfId="0" priority="3">
      <formula>$S$28="nein"</formula>
    </cfRule>
  </conditionalFormatting>
  <dataValidations count="3">
    <dataValidation type="list" allowBlank="1" showInputMessage="1" showErrorMessage="1" sqref="T26" xr:uid="{00000000-0002-0000-1E00-000000000000}">
      <formula1>BI26:BI27</formula1>
    </dataValidation>
    <dataValidation type="list" allowBlank="1" showInputMessage="1" showErrorMessage="1" sqref="S26" xr:uid="{00000000-0002-0000-1E00-000001000000}">
      <formula1>BP20:BP21</formula1>
    </dataValidation>
    <dataValidation type="list" allowBlank="1" showInputMessage="1" showErrorMessage="1" sqref="S28:T28" xr:uid="{00000000-0002-0000-1E00-000002000000}">
      <formula1>$BP$20:$BP$21</formula1>
    </dataValidation>
  </dataValidation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5"/>
  <dimension ref="B1:AG56"/>
  <sheetViews>
    <sheetView showGridLines="0" showRowColHeaders="0" workbookViewId="0"/>
  </sheetViews>
  <sheetFormatPr baseColWidth="10" defaultColWidth="4" defaultRowHeight="14.4" x14ac:dyDescent="0.3"/>
  <cols>
    <col min="1" max="1" width="3.09765625" customWidth="1"/>
    <col min="2" max="2" width="2.796875" customWidth="1"/>
    <col min="3" max="3" width="2.59765625" customWidth="1"/>
    <col min="7" max="7" width="21.09765625" customWidth="1"/>
    <col min="17" max="17" width="2.59765625" customWidth="1"/>
    <col min="18" max="18" width="2.796875" customWidth="1"/>
  </cols>
  <sheetData>
    <row r="1" spans="2:33" s="15" customFormat="1" ht="13.2" x14ac:dyDescent="0.25"/>
    <row r="2" spans="2:33" s="15" customFormat="1" ht="13.2" x14ac:dyDescent="0.25"/>
    <row r="3" spans="2:33" s="15" customFormat="1" ht="22.05" customHeight="1" x14ac:dyDescent="0.25"/>
    <row r="4" spans="2:33" s="15" customFormat="1" ht="22.05" customHeight="1" x14ac:dyDescent="0.4">
      <c r="B4" s="18" t="s">
        <v>235</v>
      </c>
    </row>
    <row r="5" spans="2:33" s="15" customFormat="1" ht="10.5" customHeight="1" x14ac:dyDescent="0.35">
      <c r="D5" s="19"/>
      <c r="F5" s="19"/>
    </row>
    <row r="6" spans="2:33" s="15" customFormat="1" ht="15" customHeight="1" x14ac:dyDescent="0.35">
      <c r="B6" s="48"/>
      <c r="C6" s="49"/>
      <c r="D6" s="50"/>
      <c r="E6" s="49"/>
      <c r="F6" s="50"/>
      <c r="G6" s="49"/>
      <c r="H6" s="49"/>
      <c r="I6" s="49"/>
      <c r="J6" s="49"/>
      <c r="K6" s="49"/>
      <c r="L6" s="49"/>
      <c r="M6" s="49"/>
      <c r="N6" s="49"/>
      <c r="O6" s="49"/>
      <c r="P6" s="49"/>
      <c r="Q6" s="49"/>
      <c r="R6" s="51"/>
    </row>
    <row r="7" spans="2:33" x14ac:dyDescent="0.3">
      <c r="B7" s="29"/>
      <c r="C7" s="52"/>
      <c r="D7" s="617" t="s">
        <v>236</v>
      </c>
      <c r="E7" s="617"/>
      <c r="F7" s="617"/>
      <c r="G7" s="617"/>
      <c r="H7" s="617"/>
      <c r="I7" s="617"/>
      <c r="J7" s="617"/>
      <c r="K7" s="617"/>
      <c r="L7" s="617"/>
      <c r="M7" s="617"/>
      <c r="N7" s="617"/>
      <c r="O7" s="617"/>
      <c r="P7" s="617"/>
      <c r="Q7" s="53"/>
      <c r="R7" s="33"/>
    </row>
    <row r="8" spans="2:33" x14ac:dyDescent="0.3">
      <c r="B8" s="29"/>
      <c r="C8" s="54"/>
      <c r="D8" s="618"/>
      <c r="E8" s="618"/>
      <c r="F8" s="618"/>
      <c r="G8" s="618"/>
      <c r="H8" s="618"/>
      <c r="I8" s="618"/>
      <c r="J8" s="618"/>
      <c r="K8" s="618"/>
      <c r="L8" s="618"/>
      <c r="M8" s="618"/>
      <c r="N8" s="618"/>
      <c r="O8" s="618"/>
      <c r="P8" s="618"/>
      <c r="Q8" s="55"/>
      <c r="R8" s="33"/>
    </row>
    <row r="9" spans="2:33" x14ac:dyDescent="0.3">
      <c r="B9" s="29"/>
      <c r="C9" s="54"/>
      <c r="D9" s="618"/>
      <c r="E9" s="618"/>
      <c r="F9" s="618"/>
      <c r="G9" s="618"/>
      <c r="H9" s="618"/>
      <c r="I9" s="618"/>
      <c r="J9" s="618"/>
      <c r="K9" s="618"/>
      <c r="L9" s="618"/>
      <c r="M9" s="618"/>
      <c r="N9" s="618"/>
      <c r="O9" s="618"/>
      <c r="P9" s="618"/>
      <c r="Q9" s="55"/>
      <c r="R9" s="33"/>
    </row>
    <row r="10" spans="2:33" x14ac:dyDescent="0.3">
      <c r="B10" s="29"/>
      <c r="C10" s="54"/>
      <c r="D10" s="618"/>
      <c r="E10" s="618"/>
      <c r="F10" s="618"/>
      <c r="G10" s="618"/>
      <c r="H10" s="618"/>
      <c r="I10" s="618"/>
      <c r="J10" s="618"/>
      <c r="K10" s="618"/>
      <c r="L10" s="618"/>
      <c r="M10" s="618"/>
      <c r="N10" s="618"/>
      <c r="O10" s="618"/>
      <c r="P10" s="618"/>
      <c r="Q10" s="55"/>
      <c r="R10" s="33"/>
    </row>
    <row r="11" spans="2:33" x14ac:dyDescent="0.3">
      <c r="B11" s="29"/>
      <c r="C11" s="54"/>
      <c r="D11" s="618"/>
      <c r="E11" s="618"/>
      <c r="F11" s="618"/>
      <c r="G11" s="618"/>
      <c r="H11" s="618"/>
      <c r="I11" s="618"/>
      <c r="J11" s="618"/>
      <c r="K11" s="618"/>
      <c r="L11" s="618"/>
      <c r="M11" s="618"/>
      <c r="N11" s="618"/>
      <c r="O11" s="618"/>
      <c r="P11" s="618"/>
      <c r="Q11" s="55"/>
      <c r="R11" s="33"/>
    </row>
    <row r="12" spans="2:33" x14ac:dyDescent="0.3">
      <c r="B12" s="29"/>
      <c r="C12" s="54"/>
      <c r="D12" s="618"/>
      <c r="E12" s="618"/>
      <c r="F12" s="618"/>
      <c r="G12" s="618"/>
      <c r="H12" s="618"/>
      <c r="I12" s="618"/>
      <c r="J12" s="618"/>
      <c r="K12" s="618"/>
      <c r="L12" s="618"/>
      <c r="M12" s="618"/>
      <c r="N12" s="618"/>
      <c r="O12" s="618"/>
      <c r="P12" s="618"/>
      <c r="Q12" s="55"/>
      <c r="R12" s="33"/>
    </row>
    <row r="13" spans="2:33" x14ac:dyDescent="0.3">
      <c r="B13" s="29"/>
      <c r="C13" s="54"/>
      <c r="D13" s="618"/>
      <c r="E13" s="618"/>
      <c r="F13" s="618"/>
      <c r="G13" s="618"/>
      <c r="H13" s="618"/>
      <c r="I13" s="618"/>
      <c r="J13" s="618"/>
      <c r="K13" s="618"/>
      <c r="L13" s="618"/>
      <c r="M13" s="618"/>
      <c r="N13" s="618"/>
      <c r="O13" s="618"/>
      <c r="P13" s="618"/>
      <c r="Q13" s="55"/>
      <c r="R13" s="33"/>
    </row>
    <row r="14" spans="2:33" x14ac:dyDescent="0.3">
      <c r="B14" s="29"/>
      <c r="C14" s="54"/>
      <c r="D14" s="618"/>
      <c r="E14" s="618"/>
      <c r="F14" s="618"/>
      <c r="G14" s="618"/>
      <c r="H14" s="618"/>
      <c r="I14" s="618"/>
      <c r="J14" s="618"/>
      <c r="K14" s="618"/>
      <c r="L14" s="618"/>
      <c r="M14" s="618"/>
      <c r="N14" s="618"/>
      <c r="O14" s="618"/>
      <c r="P14" s="618"/>
      <c r="Q14" s="55"/>
      <c r="R14" s="33"/>
    </row>
    <row r="15" spans="2:33" x14ac:dyDescent="0.3">
      <c r="B15" s="29"/>
      <c r="C15" s="54"/>
      <c r="D15" s="618"/>
      <c r="E15" s="618"/>
      <c r="F15" s="618"/>
      <c r="G15" s="618"/>
      <c r="H15" s="618"/>
      <c r="I15" s="618"/>
      <c r="J15" s="618"/>
      <c r="K15" s="618"/>
      <c r="L15" s="618"/>
      <c r="M15" s="618"/>
      <c r="N15" s="618"/>
      <c r="O15" s="618"/>
      <c r="P15" s="618"/>
      <c r="Q15" s="55"/>
      <c r="R15" s="33"/>
    </row>
    <row r="16" spans="2:33" x14ac:dyDescent="0.3">
      <c r="B16" s="29"/>
      <c r="C16" s="54"/>
      <c r="D16" s="618"/>
      <c r="E16" s="618"/>
      <c r="F16" s="618"/>
      <c r="G16" s="618"/>
      <c r="H16" s="618"/>
      <c r="I16" s="618"/>
      <c r="J16" s="618"/>
      <c r="K16" s="618"/>
      <c r="L16" s="618"/>
      <c r="M16" s="618"/>
      <c r="N16" s="618"/>
      <c r="O16" s="618"/>
      <c r="P16" s="618"/>
      <c r="Q16" s="55"/>
      <c r="R16" s="33"/>
      <c r="T16" s="595" t="s">
        <v>311</v>
      </c>
      <c r="U16" s="596"/>
      <c r="V16" s="596"/>
      <c r="W16" s="596"/>
      <c r="X16" s="596"/>
      <c r="Y16" s="596"/>
      <c r="Z16" s="596"/>
      <c r="AA16" s="596"/>
      <c r="AB16" s="596"/>
      <c r="AC16" s="596"/>
      <c r="AD16" s="596"/>
      <c r="AE16" s="596"/>
      <c r="AF16" s="596"/>
      <c r="AG16" s="597"/>
    </row>
    <row r="17" spans="2:33" x14ac:dyDescent="0.3">
      <c r="B17" s="29"/>
      <c r="C17" s="54"/>
      <c r="D17" s="618"/>
      <c r="E17" s="618"/>
      <c r="F17" s="618"/>
      <c r="G17" s="618"/>
      <c r="H17" s="618"/>
      <c r="I17" s="618"/>
      <c r="J17" s="618"/>
      <c r="K17" s="618"/>
      <c r="L17" s="618"/>
      <c r="M17" s="618"/>
      <c r="N17" s="618"/>
      <c r="O17" s="618"/>
      <c r="P17" s="618"/>
      <c r="Q17" s="55"/>
      <c r="R17" s="33"/>
      <c r="T17" s="598"/>
      <c r="U17" s="599"/>
      <c r="V17" s="599"/>
      <c r="W17" s="599"/>
      <c r="X17" s="599"/>
      <c r="Y17" s="599"/>
      <c r="Z17" s="599"/>
      <c r="AA17" s="599"/>
      <c r="AB17" s="599"/>
      <c r="AC17" s="599"/>
      <c r="AD17" s="599"/>
      <c r="AE17" s="599"/>
      <c r="AF17" s="599"/>
      <c r="AG17" s="600"/>
    </row>
    <row r="18" spans="2:33" x14ac:dyDescent="0.3">
      <c r="B18" s="29"/>
      <c r="C18" s="54"/>
      <c r="D18" s="618"/>
      <c r="E18" s="618"/>
      <c r="F18" s="618"/>
      <c r="G18" s="618"/>
      <c r="H18" s="618"/>
      <c r="I18" s="618"/>
      <c r="J18" s="618"/>
      <c r="K18" s="618"/>
      <c r="L18" s="618"/>
      <c r="M18" s="618"/>
      <c r="N18" s="618"/>
      <c r="O18" s="618"/>
      <c r="P18" s="618"/>
      <c r="Q18" s="55"/>
      <c r="R18" s="33"/>
      <c r="T18" s="598"/>
      <c r="U18" s="599"/>
      <c r="V18" s="599"/>
      <c r="W18" s="599"/>
      <c r="X18" s="599"/>
      <c r="Y18" s="599"/>
      <c r="Z18" s="599"/>
      <c r="AA18" s="599"/>
      <c r="AB18" s="599"/>
      <c r="AC18" s="599"/>
      <c r="AD18" s="599"/>
      <c r="AE18" s="599"/>
      <c r="AF18" s="599"/>
      <c r="AG18" s="600"/>
    </row>
    <row r="19" spans="2:33" x14ac:dyDescent="0.3">
      <c r="B19" s="29"/>
      <c r="C19" s="54"/>
      <c r="D19" s="618"/>
      <c r="E19" s="618"/>
      <c r="F19" s="618"/>
      <c r="G19" s="618"/>
      <c r="H19" s="618"/>
      <c r="I19" s="618"/>
      <c r="J19" s="618"/>
      <c r="K19" s="618"/>
      <c r="L19" s="618"/>
      <c r="M19" s="618"/>
      <c r="N19" s="618"/>
      <c r="O19" s="618"/>
      <c r="P19" s="618"/>
      <c r="Q19" s="55"/>
      <c r="R19" s="33"/>
      <c r="T19" s="598"/>
      <c r="U19" s="599"/>
      <c r="V19" s="599"/>
      <c r="W19" s="599"/>
      <c r="X19" s="599"/>
      <c r="Y19" s="599"/>
      <c r="Z19" s="599"/>
      <c r="AA19" s="599"/>
      <c r="AB19" s="599"/>
      <c r="AC19" s="599"/>
      <c r="AD19" s="599"/>
      <c r="AE19" s="599"/>
      <c r="AF19" s="599"/>
      <c r="AG19" s="600"/>
    </row>
    <row r="20" spans="2:33" x14ac:dyDescent="0.3">
      <c r="B20" s="29"/>
      <c r="C20" s="54"/>
      <c r="D20" s="618"/>
      <c r="E20" s="618"/>
      <c r="F20" s="618"/>
      <c r="G20" s="618"/>
      <c r="H20" s="618"/>
      <c r="I20" s="618"/>
      <c r="J20" s="618"/>
      <c r="K20" s="618"/>
      <c r="L20" s="618"/>
      <c r="M20" s="618"/>
      <c r="N20" s="618"/>
      <c r="O20" s="618"/>
      <c r="P20" s="618"/>
      <c r="Q20" s="55"/>
      <c r="R20" s="33"/>
      <c r="T20" s="598"/>
      <c r="U20" s="599"/>
      <c r="V20" s="599"/>
      <c r="W20" s="599"/>
      <c r="X20" s="599"/>
      <c r="Y20" s="599"/>
      <c r="Z20" s="599"/>
      <c r="AA20" s="599"/>
      <c r="AB20" s="599"/>
      <c r="AC20" s="599"/>
      <c r="AD20" s="599"/>
      <c r="AE20" s="599"/>
      <c r="AF20" s="599"/>
      <c r="AG20" s="600"/>
    </row>
    <row r="21" spans="2:33" x14ac:dyDescent="0.3">
      <c r="B21" s="29"/>
      <c r="C21" s="54"/>
      <c r="D21" s="618"/>
      <c r="E21" s="618"/>
      <c r="F21" s="618"/>
      <c r="G21" s="618"/>
      <c r="H21" s="618"/>
      <c r="I21" s="618"/>
      <c r="J21" s="618"/>
      <c r="K21" s="618"/>
      <c r="L21" s="618"/>
      <c r="M21" s="618"/>
      <c r="N21" s="618"/>
      <c r="O21" s="618"/>
      <c r="P21" s="618"/>
      <c r="Q21" s="55"/>
      <c r="R21" s="33"/>
      <c r="T21" s="598"/>
      <c r="U21" s="599"/>
      <c r="V21" s="599"/>
      <c r="W21" s="599"/>
      <c r="X21" s="599"/>
      <c r="Y21" s="599"/>
      <c r="Z21" s="599"/>
      <c r="AA21" s="599"/>
      <c r="AB21" s="599"/>
      <c r="AC21" s="599"/>
      <c r="AD21" s="599"/>
      <c r="AE21" s="599"/>
      <c r="AF21" s="599"/>
      <c r="AG21" s="600"/>
    </row>
    <row r="22" spans="2:33" x14ac:dyDescent="0.3">
      <c r="B22" s="29"/>
      <c r="C22" s="54"/>
      <c r="D22" s="618"/>
      <c r="E22" s="618"/>
      <c r="F22" s="618"/>
      <c r="G22" s="618"/>
      <c r="H22" s="618"/>
      <c r="I22" s="618"/>
      <c r="J22" s="618"/>
      <c r="K22" s="618"/>
      <c r="L22" s="618"/>
      <c r="M22" s="618"/>
      <c r="N22" s="618"/>
      <c r="O22" s="618"/>
      <c r="P22" s="618"/>
      <c r="Q22" s="55"/>
      <c r="R22" s="33"/>
      <c r="T22" s="598"/>
      <c r="U22" s="599"/>
      <c r="V22" s="599"/>
      <c r="W22" s="599"/>
      <c r="X22" s="599"/>
      <c r="Y22" s="599"/>
      <c r="Z22" s="599"/>
      <c r="AA22" s="599"/>
      <c r="AB22" s="599"/>
      <c r="AC22" s="599"/>
      <c r="AD22" s="599"/>
      <c r="AE22" s="599"/>
      <c r="AF22" s="599"/>
      <c r="AG22" s="600"/>
    </row>
    <row r="23" spans="2:33" x14ac:dyDescent="0.3">
      <c r="B23" s="29"/>
      <c r="C23" s="56"/>
      <c r="D23" s="619"/>
      <c r="E23" s="619"/>
      <c r="F23" s="619"/>
      <c r="G23" s="619"/>
      <c r="H23" s="619"/>
      <c r="I23" s="619"/>
      <c r="J23" s="619"/>
      <c r="K23" s="619"/>
      <c r="L23" s="619"/>
      <c r="M23" s="619"/>
      <c r="N23" s="619"/>
      <c r="O23" s="619"/>
      <c r="P23" s="619"/>
      <c r="Q23" s="57"/>
      <c r="R23" s="33"/>
      <c r="T23" s="601"/>
      <c r="U23" s="602"/>
      <c r="V23" s="602"/>
      <c r="W23" s="602"/>
      <c r="X23" s="602"/>
      <c r="Y23" s="602"/>
      <c r="Z23" s="602"/>
      <c r="AA23" s="602"/>
      <c r="AB23" s="602"/>
      <c r="AC23" s="602"/>
      <c r="AD23" s="602"/>
      <c r="AE23" s="602"/>
      <c r="AF23" s="602"/>
      <c r="AG23" s="603"/>
    </row>
    <row r="24" spans="2:33" ht="23.25" customHeight="1" x14ac:dyDescent="0.3">
      <c r="B24" s="29"/>
      <c r="R24" s="33"/>
    </row>
    <row r="25" spans="2:33" x14ac:dyDescent="0.3">
      <c r="B25" s="29"/>
      <c r="R25" s="33"/>
    </row>
    <row r="26" spans="2:33" x14ac:dyDescent="0.3">
      <c r="B26" s="29"/>
      <c r="D26" t="s">
        <v>228</v>
      </c>
      <c r="H26" s="608"/>
      <c r="I26" s="609"/>
      <c r="J26" s="609"/>
      <c r="K26" s="609"/>
      <c r="L26" s="609"/>
      <c r="M26" s="609"/>
      <c r="N26" s="609"/>
      <c r="O26" s="609"/>
      <c r="P26" s="610"/>
      <c r="R26" s="33"/>
    </row>
    <row r="27" spans="2:33" ht="7.5" customHeight="1" x14ac:dyDescent="0.3">
      <c r="B27" s="29"/>
      <c r="R27" s="33"/>
    </row>
    <row r="28" spans="2:33" x14ac:dyDescent="0.3">
      <c r="B28" s="29"/>
      <c r="D28" t="s">
        <v>237</v>
      </c>
      <c r="H28" s="608"/>
      <c r="I28" s="609"/>
      <c r="J28" s="609"/>
      <c r="K28" s="609"/>
      <c r="L28" s="609"/>
      <c r="M28" s="609"/>
      <c r="N28" s="609"/>
      <c r="O28" s="609"/>
      <c r="P28" s="610"/>
      <c r="R28" s="33"/>
    </row>
    <row r="29" spans="2:33" ht="7.5" customHeight="1" x14ac:dyDescent="0.3">
      <c r="B29" s="29"/>
      <c r="R29" s="33"/>
    </row>
    <row r="30" spans="2:33" x14ac:dyDescent="0.3">
      <c r="B30" s="29"/>
      <c r="D30" t="s">
        <v>44</v>
      </c>
      <c r="H30" s="611"/>
      <c r="I30" s="609"/>
      <c r="J30" s="609"/>
      <c r="K30" s="609"/>
      <c r="L30" s="609"/>
      <c r="M30" s="609"/>
      <c r="N30" s="609"/>
      <c r="O30" s="609"/>
      <c r="P30" s="610"/>
      <c r="R30" s="33"/>
    </row>
    <row r="31" spans="2:33" ht="7.5" customHeight="1" x14ac:dyDescent="0.3">
      <c r="B31" s="29"/>
      <c r="R31" s="33"/>
    </row>
    <row r="32" spans="2:33" x14ac:dyDescent="0.3">
      <c r="B32" s="29"/>
      <c r="D32" t="s">
        <v>45</v>
      </c>
      <c r="H32" s="620" t="str">
        <f ca="1">IF(H30="","",YEAR(TODAY())-YEAR(H30))</f>
        <v/>
      </c>
      <c r="I32" s="621"/>
      <c r="J32" s="621"/>
      <c r="K32" s="621"/>
      <c r="L32" s="621"/>
      <c r="M32" s="621"/>
      <c r="N32" s="621"/>
      <c r="O32" s="621"/>
      <c r="P32" s="622"/>
      <c r="R32" s="33"/>
    </row>
    <row r="33" spans="2:18" ht="7.5" customHeight="1" x14ac:dyDescent="0.3">
      <c r="B33" s="29"/>
      <c r="R33" s="33"/>
    </row>
    <row r="34" spans="2:18" x14ac:dyDescent="0.3">
      <c r="B34" s="29"/>
      <c r="D34" t="s">
        <v>232</v>
      </c>
      <c r="H34" s="612" t="str">
        <f>IF(H30="","",(IF(H32&gt;59,30,IF(H32&gt;49,25,IF(H32&lt;21,25,23)))))</f>
        <v/>
      </c>
      <c r="I34" s="613"/>
      <c r="J34" s="613"/>
      <c r="K34" s="613"/>
      <c r="L34" s="613"/>
      <c r="M34" s="613"/>
      <c r="N34" s="613"/>
      <c r="O34" s="613"/>
      <c r="P34" s="614"/>
      <c r="R34" s="33"/>
    </row>
    <row r="35" spans="2:18" x14ac:dyDescent="0.3">
      <c r="B35" s="29"/>
      <c r="R35" s="33"/>
    </row>
    <row r="36" spans="2:18" x14ac:dyDescent="0.3">
      <c r="B36" s="29"/>
      <c r="R36" s="33"/>
    </row>
    <row r="37" spans="2:18" x14ac:dyDescent="0.3">
      <c r="B37" s="29"/>
      <c r="H37" s="607" t="s">
        <v>46</v>
      </c>
      <c r="I37" s="607"/>
      <c r="J37" s="607"/>
      <c r="K37" s="607"/>
      <c r="M37" s="607" t="s">
        <v>47</v>
      </c>
      <c r="N37" s="607"/>
      <c r="O37" s="607"/>
      <c r="P37" s="607"/>
      <c r="R37" s="33"/>
    </row>
    <row r="38" spans="2:18" x14ac:dyDescent="0.3">
      <c r="B38" s="29"/>
      <c r="D38" t="s">
        <v>234</v>
      </c>
      <c r="H38" s="615"/>
      <c r="I38" s="616"/>
      <c r="J38" s="616"/>
      <c r="K38" s="589"/>
      <c r="M38" s="615"/>
      <c r="N38" s="616"/>
      <c r="O38" s="616"/>
      <c r="P38" s="589"/>
      <c r="R38" s="33"/>
    </row>
    <row r="39" spans="2:18" ht="7.5" customHeight="1" x14ac:dyDescent="0.3">
      <c r="B39" s="29"/>
      <c r="R39" s="33"/>
    </row>
    <row r="40" spans="2:18" x14ac:dyDescent="0.3">
      <c r="B40" s="29"/>
      <c r="D40" t="s">
        <v>229</v>
      </c>
      <c r="M40" s="623" t="str">
        <f>IF(M38="","",IF(H38&gt;M38,"Datum prüfen",(M38-H38)+1))</f>
        <v/>
      </c>
      <c r="N40" s="624"/>
      <c r="O40" s="624"/>
      <c r="P40" s="625"/>
      <c r="R40" s="33"/>
    </row>
    <row r="41" spans="2:18" ht="7.5" customHeight="1" x14ac:dyDescent="0.3">
      <c r="B41" s="29"/>
      <c r="R41" s="33"/>
    </row>
    <row r="42" spans="2:18" hidden="1" x14ac:dyDescent="0.3">
      <c r="B42" s="29"/>
      <c r="D42" t="s">
        <v>230</v>
      </c>
      <c r="M42" s="626" t="e">
        <f>H34/365</f>
        <v>#VALUE!</v>
      </c>
      <c r="N42" s="627"/>
      <c r="O42" s="627"/>
      <c r="P42" s="628"/>
      <c r="R42" s="33"/>
    </row>
    <row r="43" spans="2:18" ht="7.5" hidden="1" customHeight="1" x14ac:dyDescent="0.3">
      <c r="B43" s="29"/>
      <c r="R43" s="33"/>
    </row>
    <row r="44" spans="2:18" hidden="1" x14ac:dyDescent="0.3">
      <c r="B44" s="29"/>
      <c r="D44" t="s">
        <v>233</v>
      </c>
      <c r="M44" s="626" t="str">
        <f>IF(M40="","",M42*M40)</f>
        <v/>
      </c>
      <c r="N44" s="627"/>
      <c r="O44" s="627"/>
      <c r="P44" s="628"/>
      <c r="R44" s="33"/>
    </row>
    <row r="45" spans="2:18" ht="7.5" hidden="1" customHeight="1" x14ac:dyDescent="0.3">
      <c r="B45" s="29"/>
      <c r="R45" s="33"/>
    </row>
    <row r="46" spans="2:18" x14ac:dyDescent="0.3">
      <c r="B46" s="29"/>
      <c r="D46" s="58" t="s">
        <v>231</v>
      </c>
      <c r="M46" s="604" t="str">
        <f>IF(M44="","",ROUND((M44*2),0)/2)</f>
        <v/>
      </c>
      <c r="N46" s="605"/>
      <c r="O46" s="605"/>
      <c r="P46" s="606"/>
      <c r="R46" s="33"/>
    </row>
    <row r="47" spans="2:18" x14ac:dyDescent="0.3">
      <c r="B47" s="29"/>
      <c r="D47" s="58"/>
      <c r="M47" s="59"/>
      <c r="N47" s="59"/>
      <c r="O47" s="59"/>
      <c r="P47" s="59"/>
      <c r="R47" s="33"/>
    </row>
    <row r="48" spans="2:18" x14ac:dyDescent="0.3">
      <c r="B48" s="29"/>
      <c r="R48" s="33"/>
    </row>
    <row r="49" spans="2:18" x14ac:dyDescent="0.3">
      <c r="B49" s="29"/>
      <c r="R49" s="33"/>
    </row>
    <row r="50" spans="2:18" x14ac:dyDescent="0.3">
      <c r="B50" s="29"/>
      <c r="R50" s="33"/>
    </row>
    <row r="51" spans="2:18" x14ac:dyDescent="0.3">
      <c r="B51" s="29"/>
      <c r="R51" s="33"/>
    </row>
    <row r="52" spans="2:18" x14ac:dyDescent="0.3">
      <c r="B52" s="29"/>
      <c r="R52" s="33"/>
    </row>
    <row r="53" spans="2:18" x14ac:dyDescent="0.3">
      <c r="B53" s="29"/>
      <c r="R53" s="33"/>
    </row>
    <row r="54" spans="2:18" x14ac:dyDescent="0.3">
      <c r="B54" s="29"/>
      <c r="R54" s="33"/>
    </row>
    <row r="55" spans="2:18" x14ac:dyDescent="0.3">
      <c r="B55" s="29"/>
      <c r="R55" s="33"/>
    </row>
    <row r="56" spans="2:18" x14ac:dyDescent="0.3">
      <c r="B56" s="45"/>
      <c r="C56" s="46"/>
      <c r="D56" s="46"/>
      <c r="E56" s="46"/>
      <c r="F56" s="46"/>
      <c r="G56" s="46"/>
      <c r="H56" s="46"/>
      <c r="I56" s="46"/>
      <c r="J56" s="46"/>
      <c r="K56" s="46"/>
      <c r="L56" s="46"/>
      <c r="M56" s="46"/>
      <c r="N56" s="46"/>
      <c r="O56" s="46"/>
      <c r="P56" s="46"/>
      <c r="Q56" s="46"/>
      <c r="R56" s="47"/>
    </row>
  </sheetData>
  <sheetProtection sheet="1" objects="1" scenarios="1" selectLockedCells="1"/>
  <mergeCells count="15">
    <mergeCell ref="T16:AG23"/>
    <mergeCell ref="M46:P46"/>
    <mergeCell ref="H37:K37"/>
    <mergeCell ref="M37:P37"/>
    <mergeCell ref="H26:P26"/>
    <mergeCell ref="H28:P28"/>
    <mergeCell ref="H30:P30"/>
    <mergeCell ref="H34:P34"/>
    <mergeCell ref="H38:K38"/>
    <mergeCell ref="M38:P38"/>
    <mergeCell ref="D7:P23"/>
    <mergeCell ref="H32:P32"/>
    <mergeCell ref="M40:P40"/>
    <mergeCell ref="M42:P42"/>
    <mergeCell ref="M44:P44"/>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3BC6-DBE9-4CD1-B48C-7110B0F8D9EE}">
  <sheetPr codeName="Tabelle4">
    <pageSetUpPr fitToPage="1"/>
  </sheetPr>
  <dimension ref="B1:AL59"/>
  <sheetViews>
    <sheetView showGridLines="0" showRowColHeaders="0" zoomScale="85" zoomScaleNormal="85" workbookViewId="0">
      <selection activeCell="O8" sqref="O8:V8"/>
    </sheetView>
  </sheetViews>
  <sheetFormatPr baseColWidth="10" defaultColWidth="11" defaultRowHeight="13.2" x14ac:dyDescent="0.25"/>
  <cols>
    <col min="1" max="1" width="3.5" style="116" customWidth="1"/>
    <col min="2" max="2" width="2.296875" style="116" customWidth="1"/>
    <col min="3" max="37" width="2.59765625" style="116" customWidth="1"/>
    <col min="38" max="39" width="2.296875" style="116" customWidth="1"/>
    <col min="40" max="16384" width="11" style="116"/>
  </cols>
  <sheetData>
    <row r="1" spans="2:38" ht="12.75" customHeight="1" x14ac:dyDescent="0.25"/>
    <row r="2" spans="2:38" ht="12.75" customHeight="1" x14ac:dyDescent="0.4">
      <c r="R2" s="117"/>
    </row>
    <row r="3" spans="2:38" ht="22.05" customHeight="1" x14ac:dyDescent="0.35">
      <c r="R3" s="118"/>
    </row>
    <row r="4" spans="2:38" ht="22.05" customHeight="1" x14ac:dyDescent="0.4">
      <c r="B4" s="117" t="s">
        <v>472</v>
      </c>
    </row>
    <row r="5" spans="2:38" ht="10.5" customHeight="1" x14ac:dyDescent="0.4">
      <c r="B5" s="117"/>
    </row>
    <row r="6" spans="2:38" x14ac:dyDescent="0.25">
      <c r="B6" s="119"/>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1"/>
    </row>
    <row r="7" spans="2:38" ht="14.25" customHeight="1" x14ac:dyDescent="0.25">
      <c r="B7" s="122"/>
      <c r="C7" s="123"/>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3"/>
      <c r="AL7" s="125"/>
    </row>
    <row r="8" spans="2:38" ht="15.6" x14ac:dyDescent="0.25">
      <c r="B8" s="122"/>
      <c r="C8" s="123"/>
      <c r="D8" s="124" t="s">
        <v>498</v>
      </c>
      <c r="E8" s="124"/>
      <c r="F8" s="124"/>
      <c r="G8" s="124"/>
      <c r="H8" s="124"/>
      <c r="I8" s="124"/>
      <c r="J8" s="124"/>
      <c r="K8" s="124"/>
      <c r="L8" s="124"/>
      <c r="M8" s="124"/>
      <c r="N8" s="124"/>
      <c r="O8" s="454">
        <v>2026</v>
      </c>
      <c r="P8" s="454"/>
      <c r="Q8" s="454"/>
      <c r="R8" s="454"/>
      <c r="S8" s="454"/>
      <c r="T8" s="454"/>
      <c r="U8" s="454"/>
      <c r="V8" s="454"/>
      <c r="W8" s="124"/>
      <c r="X8" s="124"/>
      <c r="Y8" s="124"/>
      <c r="Z8" s="124"/>
      <c r="AA8" s="124"/>
      <c r="AB8" s="124"/>
      <c r="AC8" s="124"/>
      <c r="AD8" s="124"/>
      <c r="AE8" s="124"/>
      <c r="AF8" s="124"/>
      <c r="AG8" s="124"/>
      <c r="AH8" s="124"/>
      <c r="AI8" s="124"/>
      <c r="AJ8" s="124"/>
      <c r="AK8" s="123"/>
      <c r="AL8" s="125"/>
    </row>
    <row r="9" spans="2:38" ht="14.25" customHeight="1" x14ac:dyDescent="0.25">
      <c r="B9" s="122"/>
      <c r="C9" s="123"/>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3"/>
      <c r="AL9" s="125"/>
    </row>
    <row r="10" spans="2:38" ht="15.6" x14ac:dyDescent="0.25">
      <c r="B10" s="122"/>
      <c r="C10" s="123"/>
      <c r="D10" s="124" t="s">
        <v>500</v>
      </c>
      <c r="E10" s="124"/>
      <c r="F10" s="124"/>
      <c r="G10" s="124"/>
      <c r="H10" s="124"/>
      <c r="I10" s="124"/>
      <c r="J10" s="124"/>
      <c r="K10" s="124"/>
      <c r="L10" s="124"/>
      <c r="M10" s="124"/>
      <c r="N10" s="124"/>
      <c r="O10" s="449">
        <v>0.35555555555555557</v>
      </c>
      <c r="P10" s="449"/>
      <c r="Q10" s="449"/>
      <c r="R10" s="449"/>
      <c r="S10" s="449"/>
      <c r="T10" s="449"/>
      <c r="U10" s="449"/>
      <c r="V10" s="449"/>
      <c r="W10" s="124"/>
      <c r="X10" s="124"/>
      <c r="Y10" s="124"/>
      <c r="Z10" s="124"/>
      <c r="AA10" s="124"/>
      <c r="AB10" s="124"/>
      <c r="AC10" s="124"/>
      <c r="AD10" s="124"/>
      <c r="AE10" s="124"/>
      <c r="AF10" s="124"/>
      <c r="AG10" s="124"/>
      <c r="AH10" s="124"/>
      <c r="AI10" s="124"/>
      <c r="AJ10" s="124"/>
      <c r="AK10" s="123"/>
      <c r="AL10" s="125"/>
    </row>
    <row r="11" spans="2:38" ht="14.25" customHeight="1" x14ac:dyDescent="0.25">
      <c r="B11" s="122"/>
      <c r="C11" s="123"/>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3"/>
      <c r="AL11" s="125"/>
    </row>
    <row r="12" spans="2:38" ht="15.6" x14ac:dyDescent="0.25">
      <c r="B12" s="122"/>
      <c r="C12" s="123"/>
      <c r="D12" s="472">
        <f>jahr</f>
        <v>2026</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472"/>
      <c r="AD12" s="472"/>
      <c r="AE12" s="472"/>
      <c r="AF12" s="472"/>
      <c r="AG12" s="472"/>
      <c r="AH12" s="472"/>
      <c r="AI12" s="472"/>
      <c r="AJ12" s="472"/>
      <c r="AK12" s="123"/>
      <c r="AL12" s="125"/>
    </row>
    <row r="13" spans="2:38" ht="7.05" customHeight="1" x14ac:dyDescent="0.25">
      <c r="B13" s="122"/>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5"/>
    </row>
    <row r="14" spans="2:38" ht="14.25" customHeight="1" x14ac:dyDescent="0.25">
      <c r="B14" s="122"/>
      <c r="C14" s="126"/>
      <c r="D14" s="452" t="str">
        <f>GrundlagenFeiertage!J3</f>
        <v>Neujahr</v>
      </c>
      <c r="E14" s="452"/>
      <c r="F14" s="452"/>
      <c r="G14" s="452"/>
      <c r="H14" s="452"/>
      <c r="I14" s="452"/>
      <c r="J14" s="452"/>
      <c r="K14" s="452"/>
      <c r="L14" s="452"/>
      <c r="M14" s="452"/>
      <c r="N14" s="126"/>
      <c r="O14" s="459">
        <f t="shared" ref="O14:O28" si="0">VLOOKUP(D14,feiertage,4,FALSE)</f>
        <v>46023</v>
      </c>
      <c r="P14" s="459"/>
      <c r="Q14" s="459"/>
      <c r="R14" s="459"/>
      <c r="S14" s="459"/>
      <c r="T14" s="460">
        <f t="shared" ref="T14:T28" si="1">VLOOKUP(D14,feiertage,4,FALSE)</f>
        <v>46023</v>
      </c>
      <c r="U14" s="460"/>
      <c r="V14" s="460"/>
      <c r="W14" s="460"/>
      <c r="X14" s="129"/>
      <c r="Y14" s="130"/>
      <c r="Z14" s="456">
        <f t="shared" ref="Z14:Z28" si="2">VLOOKUP(D14,feiertage,5,FALSE)</f>
        <v>1</v>
      </c>
      <c r="AA14" s="456"/>
      <c r="AB14" s="130"/>
      <c r="AC14" s="130"/>
      <c r="AD14" s="130"/>
      <c r="AE14" s="130"/>
      <c r="AF14" s="130"/>
      <c r="AG14" s="130"/>
      <c r="AH14" s="130"/>
      <c r="AI14" s="130"/>
      <c r="AJ14" s="130"/>
      <c r="AK14" s="130"/>
      <c r="AL14" s="125"/>
    </row>
    <row r="15" spans="2:38" ht="14.25" customHeight="1" x14ac:dyDescent="0.25">
      <c r="B15" s="122"/>
      <c r="C15" s="126"/>
      <c r="D15" s="452" t="str">
        <f>GrundlagenFeiertage!J4</f>
        <v>Berchtoldstag</v>
      </c>
      <c r="E15" s="452"/>
      <c r="F15" s="452"/>
      <c r="G15" s="452"/>
      <c r="H15" s="452"/>
      <c r="I15" s="452"/>
      <c r="J15" s="452"/>
      <c r="K15" s="452"/>
      <c r="L15" s="452"/>
      <c r="M15" s="452"/>
      <c r="N15" s="126"/>
      <c r="O15" s="459">
        <f t="shared" si="0"/>
        <v>46024</v>
      </c>
      <c r="P15" s="459"/>
      <c r="Q15" s="459"/>
      <c r="R15" s="459"/>
      <c r="S15" s="459"/>
      <c r="T15" s="460">
        <f t="shared" si="1"/>
        <v>46024</v>
      </c>
      <c r="U15" s="460"/>
      <c r="V15" s="460"/>
      <c r="W15" s="460"/>
      <c r="X15" s="129"/>
      <c r="Y15" s="130"/>
      <c r="Z15" s="456">
        <f t="shared" si="2"/>
        <v>1</v>
      </c>
      <c r="AA15" s="456"/>
      <c r="AB15" s="130"/>
      <c r="AC15" s="130"/>
      <c r="AD15" s="130"/>
      <c r="AE15" s="130"/>
      <c r="AF15" s="130"/>
      <c r="AG15" s="130"/>
      <c r="AH15" s="130"/>
      <c r="AI15" s="130"/>
      <c r="AJ15" s="130"/>
      <c r="AK15" s="130"/>
      <c r="AL15" s="125"/>
    </row>
    <row r="16" spans="2:38" ht="14.25" customHeight="1" x14ac:dyDescent="0.25">
      <c r="B16" s="122"/>
      <c r="C16" s="126"/>
      <c r="D16" s="452" t="str">
        <f>GrundlagenFeiertage!J5</f>
        <v>Fasnachts-Dienstag (Nachmittag)</v>
      </c>
      <c r="E16" s="452"/>
      <c r="F16" s="452"/>
      <c r="G16" s="452"/>
      <c r="H16" s="452"/>
      <c r="I16" s="452"/>
      <c r="J16" s="452"/>
      <c r="K16" s="452"/>
      <c r="L16" s="452"/>
      <c r="M16" s="452"/>
      <c r="N16" s="126"/>
      <c r="O16" s="459">
        <f t="shared" si="0"/>
        <v>46070</v>
      </c>
      <c r="P16" s="459"/>
      <c r="Q16" s="459"/>
      <c r="R16" s="459"/>
      <c r="S16" s="459"/>
      <c r="T16" s="460">
        <f t="shared" si="1"/>
        <v>46070</v>
      </c>
      <c r="U16" s="460"/>
      <c r="V16" s="460"/>
      <c r="W16" s="460"/>
      <c r="X16" s="129"/>
      <c r="Y16" s="130"/>
      <c r="Z16" s="456">
        <f t="shared" si="2"/>
        <v>0.5</v>
      </c>
      <c r="AA16" s="456"/>
      <c r="AB16" s="130"/>
      <c r="AC16" s="130"/>
      <c r="AD16" s="130"/>
      <c r="AE16" s="130"/>
      <c r="AF16" s="130"/>
      <c r="AG16" s="130"/>
      <c r="AH16" s="130"/>
      <c r="AI16" s="130"/>
      <c r="AJ16" s="130"/>
      <c r="AK16" s="130"/>
      <c r="AL16" s="125"/>
    </row>
    <row r="17" spans="2:38" ht="14.25" customHeight="1" x14ac:dyDescent="0.25">
      <c r="B17" s="122"/>
      <c r="C17" s="126"/>
      <c r="D17" s="452" t="str">
        <f>GrundlagenFeiertage!J6</f>
        <v>Karfreitag</v>
      </c>
      <c r="E17" s="452"/>
      <c r="F17" s="452"/>
      <c r="G17" s="452"/>
      <c r="H17" s="452"/>
      <c r="I17" s="452"/>
      <c r="J17" s="452"/>
      <c r="K17" s="452"/>
      <c r="L17" s="452"/>
      <c r="M17" s="452"/>
      <c r="N17" s="126"/>
      <c r="O17" s="459">
        <f t="shared" si="0"/>
        <v>46115</v>
      </c>
      <c r="P17" s="459"/>
      <c r="Q17" s="459"/>
      <c r="R17" s="459"/>
      <c r="S17" s="459"/>
      <c r="T17" s="460">
        <f t="shared" si="1"/>
        <v>46115</v>
      </c>
      <c r="U17" s="460"/>
      <c r="V17" s="460"/>
      <c r="W17" s="460"/>
      <c r="X17" s="129"/>
      <c r="Y17" s="130"/>
      <c r="Z17" s="456">
        <f t="shared" si="2"/>
        <v>1</v>
      </c>
      <c r="AA17" s="456"/>
      <c r="AB17" s="130"/>
      <c r="AC17" s="130"/>
      <c r="AD17" s="130"/>
      <c r="AE17" s="130"/>
      <c r="AF17" s="130"/>
      <c r="AG17" s="130"/>
      <c r="AH17" s="130"/>
      <c r="AI17" s="130"/>
      <c r="AJ17" s="130"/>
      <c r="AK17" s="130"/>
      <c r="AL17" s="125"/>
    </row>
    <row r="18" spans="2:38" ht="14.25" customHeight="1" x14ac:dyDescent="0.25">
      <c r="B18" s="122"/>
      <c r="C18" s="126"/>
      <c r="D18" s="452" t="str">
        <f>GrundlagenFeiertage!J7</f>
        <v>Ostermontag</v>
      </c>
      <c r="E18" s="452"/>
      <c r="F18" s="452"/>
      <c r="G18" s="452"/>
      <c r="H18" s="452"/>
      <c r="I18" s="452"/>
      <c r="J18" s="452"/>
      <c r="K18" s="452"/>
      <c r="L18" s="452"/>
      <c r="M18" s="452"/>
      <c r="N18" s="126"/>
      <c r="O18" s="459">
        <f t="shared" si="0"/>
        <v>46118</v>
      </c>
      <c r="P18" s="459"/>
      <c r="Q18" s="459"/>
      <c r="R18" s="459"/>
      <c r="S18" s="459"/>
      <c r="T18" s="460">
        <f t="shared" si="1"/>
        <v>46118</v>
      </c>
      <c r="U18" s="460"/>
      <c r="V18" s="460"/>
      <c r="W18" s="460"/>
      <c r="X18" s="129"/>
      <c r="Y18" s="130"/>
      <c r="Z18" s="456">
        <f t="shared" si="2"/>
        <v>1</v>
      </c>
      <c r="AA18" s="456"/>
      <c r="AB18" s="130"/>
      <c r="AC18" s="130"/>
      <c r="AD18" s="130"/>
      <c r="AE18" s="130"/>
      <c r="AF18" s="130"/>
      <c r="AG18" s="130"/>
      <c r="AH18" s="130"/>
      <c r="AI18" s="130"/>
      <c r="AJ18" s="130"/>
      <c r="AK18" s="130"/>
      <c r="AL18" s="125"/>
    </row>
    <row r="19" spans="2:38" ht="14.25" customHeight="1" x14ac:dyDescent="0.25">
      <c r="B19" s="122"/>
      <c r="C19" s="126"/>
      <c r="D19" s="452" t="str">
        <f>GrundlagenFeiertage!J8</f>
        <v>Tag der Arbeit (Nachmittag)</v>
      </c>
      <c r="E19" s="452"/>
      <c r="F19" s="452"/>
      <c r="G19" s="452"/>
      <c r="H19" s="452"/>
      <c r="I19" s="452"/>
      <c r="J19" s="452"/>
      <c r="K19" s="452"/>
      <c r="L19" s="452"/>
      <c r="M19" s="452"/>
      <c r="N19" s="126"/>
      <c r="O19" s="459">
        <f t="shared" si="0"/>
        <v>46143</v>
      </c>
      <c r="P19" s="459"/>
      <c r="Q19" s="459"/>
      <c r="R19" s="459"/>
      <c r="S19" s="459"/>
      <c r="T19" s="460">
        <f t="shared" si="1"/>
        <v>46143</v>
      </c>
      <c r="U19" s="460"/>
      <c r="V19" s="460"/>
      <c r="W19" s="460"/>
      <c r="X19" s="129"/>
      <c r="Y19" s="130"/>
      <c r="Z19" s="456">
        <f t="shared" si="2"/>
        <v>0.5</v>
      </c>
      <c r="AA19" s="456"/>
      <c r="AB19" s="130"/>
      <c r="AC19" s="130"/>
      <c r="AD19" s="130"/>
      <c r="AE19" s="130"/>
      <c r="AF19" s="130"/>
      <c r="AG19" s="130"/>
      <c r="AH19" s="130"/>
      <c r="AI19" s="130"/>
      <c r="AJ19" s="130"/>
      <c r="AK19" s="130"/>
      <c r="AL19" s="125"/>
    </row>
    <row r="20" spans="2:38" ht="14.25" customHeight="1" x14ac:dyDescent="0.25">
      <c r="B20" s="122"/>
      <c r="C20" s="126"/>
      <c r="D20" s="452" t="str">
        <f>GrundlagenFeiertage!J9</f>
        <v>Auffahrt</v>
      </c>
      <c r="E20" s="452"/>
      <c r="F20" s="452"/>
      <c r="G20" s="452"/>
      <c r="H20" s="452"/>
      <c r="I20" s="452"/>
      <c r="J20" s="452"/>
      <c r="K20" s="452"/>
      <c r="L20" s="452"/>
      <c r="M20" s="452"/>
      <c r="N20" s="126"/>
      <c r="O20" s="459">
        <f t="shared" si="0"/>
        <v>46156</v>
      </c>
      <c r="P20" s="459"/>
      <c r="Q20" s="459"/>
      <c r="R20" s="459"/>
      <c r="S20" s="459"/>
      <c r="T20" s="460">
        <f t="shared" si="1"/>
        <v>46156</v>
      </c>
      <c r="U20" s="460"/>
      <c r="V20" s="460"/>
      <c r="W20" s="460"/>
      <c r="X20" s="129"/>
      <c r="Y20" s="130"/>
      <c r="Z20" s="456">
        <f t="shared" si="2"/>
        <v>1</v>
      </c>
      <c r="AA20" s="456"/>
      <c r="AB20" s="130"/>
      <c r="AC20" s="130"/>
      <c r="AD20" s="130"/>
      <c r="AE20" s="130"/>
      <c r="AF20" s="130"/>
      <c r="AG20" s="130"/>
      <c r="AH20" s="130"/>
      <c r="AI20" s="130"/>
      <c r="AJ20" s="130"/>
      <c r="AK20" s="130"/>
      <c r="AL20" s="125"/>
    </row>
    <row r="21" spans="2:38" ht="14.25" customHeight="1" x14ac:dyDescent="0.25">
      <c r="B21" s="122"/>
      <c r="C21" s="126"/>
      <c r="D21" s="452" t="str">
        <f>GrundlagenFeiertage!J10</f>
        <v>Pfingstmontag</v>
      </c>
      <c r="E21" s="452"/>
      <c r="F21" s="452"/>
      <c r="G21" s="452"/>
      <c r="H21" s="452"/>
      <c r="I21" s="452"/>
      <c r="J21" s="452"/>
      <c r="K21" s="452"/>
      <c r="L21" s="452"/>
      <c r="M21" s="452"/>
      <c r="N21" s="126"/>
      <c r="O21" s="459">
        <f t="shared" si="0"/>
        <v>46167</v>
      </c>
      <c r="P21" s="459"/>
      <c r="Q21" s="459"/>
      <c r="R21" s="459"/>
      <c r="S21" s="459"/>
      <c r="T21" s="460">
        <f t="shared" si="1"/>
        <v>46167</v>
      </c>
      <c r="U21" s="460"/>
      <c r="V21" s="460"/>
      <c r="W21" s="460"/>
      <c r="X21" s="129"/>
      <c r="Y21" s="130"/>
      <c r="Z21" s="456">
        <f t="shared" si="2"/>
        <v>1</v>
      </c>
      <c r="AA21" s="456"/>
      <c r="AB21" s="130"/>
      <c r="AC21" s="130"/>
      <c r="AD21" s="130"/>
      <c r="AE21" s="130"/>
      <c r="AF21" s="130"/>
      <c r="AG21" s="130"/>
      <c r="AH21" s="130"/>
      <c r="AI21" s="130"/>
      <c r="AJ21" s="130"/>
      <c r="AK21" s="130"/>
      <c r="AL21" s="125"/>
    </row>
    <row r="22" spans="2:38" ht="14.25" customHeight="1" x14ac:dyDescent="0.25">
      <c r="B22" s="122"/>
      <c r="C22" s="123"/>
      <c r="D22" s="452" t="str">
        <f>GrundlagenFeiertage!J11</f>
        <v>Fronleichnam</v>
      </c>
      <c r="E22" s="452"/>
      <c r="F22" s="452"/>
      <c r="G22" s="452"/>
      <c r="H22" s="452"/>
      <c r="I22" s="452"/>
      <c r="J22" s="452"/>
      <c r="K22" s="452"/>
      <c r="L22" s="452"/>
      <c r="M22" s="452"/>
      <c r="N22" s="123"/>
      <c r="O22" s="459">
        <f t="shared" si="0"/>
        <v>46177</v>
      </c>
      <c r="P22" s="459"/>
      <c r="Q22" s="459"/>
      <c r="R22" s="459"/>
      <c r="S22" s="459"/>
      <c r="T22" s="460">
        <f t="shared" si="1"/>
        <v>46177</v>
      </c>
      <c r="U22" s="460"/>
      <c r="V22" s="460"/>
      <c r="W22" s="460"/>
      <c r="X22" s="129"/>
      <c r="Y22" s="130"/>
      <c r="Z22" s="456">
        <f t="shared" si="2"/>
        <v>1</v>
      </c>
      <c r="AA22" s="456"/>
      <c r="AB22" s="130"/>
      <c r="AC22" s="130"/>
      <c r="AD22" s="130"/>
      <c r="AE22" s="130"/>
      <c r="AF22" s="130"/>
      <c r="AG22" s="130"/>
      <c r="AH22" s="130"/>
      <c r="AI22" s="130"/>
      <c r="AJ22" s="130"/>
      <c r="AK22" s="130"/>
      <c r="AL22" s="125"/>
    </row>
    <row r="23" spans="2:38" ht="14.25" customHeight="1" x14ac:dyDescent="0.25">
      <c r="B23" s="122"/>
      <c r="C23" s="126"/>
      <c r="D23" s="452" t="str">
        <f>GrundlagenFeiertage!J12</f>
        <v>Nationalfeiertag</v>
      </c>
      <c r="E23" s="452"/>
      <c r="F23" s="452"/>
      <c r="G23" s="452"/>
      <c r="H23" s="452"/>
      <c r="I23" s="452"/>
      <c r="J23" s="452"/>
      <c r="K23" s="452"/>
      <c r="L23" s="452"/>
      <c r="M23" s="452"/>
      <c r="N23" s="126"/>
      <c r="O23" s="459">
        <f t="shared" si="0"/>
        <v>46235</v>
      </c>
      <c r="P23" s="459"/>
      <c r="Q23" s="459"/>
      <c r="R23" s="459"/>
      <c r="S23" s="459"/>
      <c r="T23" s="460">
        <f t="shared" si="1"/>
        <v>46235</v>
      </c>
      <c r="U23" s="460"/>
      <c r="V23" s="460"/>
      <c r="W23" s="460"/>
      <c r="X23" s="129"/>
      <c r="Y23" s="130"/>
      <c r="Z23" s="456">
        <f t="shared" si="2"/>
        <v>0</v>
      </c>
      <c r="AA23" s="456"/>
      <c r="AB23" s="130"/>
      <c r="AC23" s="130"/>
      <c r="AD23" s="130"/>
      <c r="AE23" s="130"/>
      <c r="AF23" s="130"/>
      <c r="AG23" s="130"/>
      <c r="AH23" s="130"/>
      <c r="AI23" s="130"/>
      <c r="AJ23" s="130"/>
      <c r="AK23" s="130"/>
      <c r="AL23" s="125"/>
    </row>
    <row r="24" spans="2:38" ht="14.25" customHeight="1" x14ac:dyDescent="0.25">
      <c r="B24" s="122"/>
      <c r="C24" s="123"/>
      <c r="D24" s="452" t="str">
        <f>GrundlagenFeiertage!J13</f>
        <v>Mariä Himmelfahrt</v>
      </c>
      <c r="E24" s="452"/>
      <c r="F24" s="452"/>
      <c r="G24" s="452"/>
      <c r="H24" s="452"/>
      <c r="I24" s="452"/>
      <c r="J24" s="452"/>
      <c r="K24" s="452"/>
      <c r="L24" s="452"/>
      <c r="M24" s="452"/>
      <c r="N24" s="123"/>
      <c r="O24" s="459">
        <f t="shared" si="0"/>
        <v>46249</v>
      </c>
      <c r="P24" s="459"/>
      <c r="Q24" s="459"/>
      <c r="R24" s="459"/>
      <c r="S24" s="459"/>
      <c r="T24" s="460">
        <f t="shared" si="1"/>
        <v>46249</v>
      </c>
      <c r="U24" s="460"/>
      <c r="V24" s="460"/>
      <c r="W24" s="460"/>
      <c r="X24" s="129"/>
      <c r="Y24" s="130"/>
      <c r="Z24" s="456">
        <f t="shared" si="2"/>
        <v>0</v>
      </c>
      <c r="AA24" s="456"/>
      <c r="AB24" s="130"/>
      <c r="AC24" s="130"/>
      <c r="AD24" s="130"/>
      <c r="AE24" s="130"/>
      <c r="AF24" s="130"/>
      <c r="AG24" s="130"/>
      <c r="AH24" s="130"/>
      <c r="AI24" s="130"/>
      <c r="AJ24" s="130"/>
      <c r="AK24" s="130"/>
      <c r="AL24" s="125"/>
    </row>
    <row r="25" spans="2:38" ht="14.25" customHeight="1" x14ac:dyDescent="0.25">
      <c r="B25" s="122"/>
      <c r="C25" s="123"/>
      <c r="D25" s="452" t="str">
        <f>GrundlagenFeiertage!J14</f>
        <v>Allerheiligen</v>
      </c>
      <c r="E25" s="452"/>
      <c r="F25" s="452"/>
      <c r="G25" s="452"/>
      <c r="H25" s="452"/>
      <c r="I25" s="452"/>
      <c r="J25" s="452"/>
      <c r="K25" s="452"/>
      <c r="L25" s="452"/>
      <c r="M25" s="452"/>
      <c r="N25" s="123"/>
      <c r="O25" s="459">
        <f t="shared" si="0"/>
        <v>46327</v>
      </c>
      <c r="P25" s="459"/>
      <c r="Q25" s="459"/>
      <c r="R25" s="459"/>
      <c r="S25" s="459"/>
      <c r="T25" s="460">
        <f t="shared" si="1"/>
        <v>46327</v>
      </c>
      <c r="U25" s="460"/>
      <c r="V25" s="460"/>
      <c r="W25" s="460"/>
      <c r="X25" s="129"/>
      <c r="Y25" s="130"/>
      <c r="Z25" s="456">
        <f t="shared" si="2"/>
        <v>0</v>
      </c>
      <c r="AA25" s="456"/>
      <c r="AB25" s="130"/>
      <c r="AC25" s="130"/>
      <c r="AD25" s="130"/>
      <c r="AE25" s="130"/>
      <c r="AF25" s="130"/>
      <c r="AG25" s="130"/>
      <c r="AH25" s="130"/>
      <c r="AI25" s="130"/>
      <c r="AJ25" s="130"/>
      <c r="AK25" s="130"/>
      <c r="AL25" s="125"/>
    </row>
    <row r="26" spans="2:38" ht="14.25" customHeight="1" x14ac:dyDescent="0.25">
      <c r="B26" s="122"/>
      <c r="C26" s="123"/>
      <c r="D26" s="452" t="str">
        <f>GrundlagenFeiertage!J15</f>
        <v>Weihnachten</v>
      </c>
      <c r="E26" s="452"/>
      <c r="F26" s="452"/>
      <c r="G26" s="452"/>
      <c r="H26" s="452"/>
      <c r="I26" s="452"/>
      <c r="J26" s="452"/>
      <c r="K26" s="452"/>
      <c r="L26" s="452"/>
      <c r="M26" s="452"/>
      <c r="N26" s="123"/>
      <c r="O26" s="459">
        <f t="shared" si="0"/>
        <v>46381</v>
      </c>
      <c r="P26" s="459"/>
      <c r="Q26" s="459"/>
      <c r="R26" s="459"/>
      <c r="S26" s="459"/>
      <c r="T26" s="460">
        <f t="shared" si="1"/>
        <v>46381</v>
      </c>
      <c r="U26" s="460"/>
      <c r="V26" s="460"/>
      <c r="W26" s="460"/>
      <c r="X26" s="129"/>
      <c r="Y26" s="130"/>
      <c r="Z26" s="456">
        <f t="shared" si="2"/>
        <v>1</v>
      </c>
      <c r="AA26" s="456"/>
      <c r="AB26" s="130"/>
      <c r="AC26" s="130"/>
      <c r="AD26" s="130"/>
      <c r="AE26" s="130"/>
      <c r="AF26" s="130"/>
      <c r="AG26" s="130"/>
      <c r="AH26" s="130"/>
      <c r="AI26" s="130"/>
      <c r="AJ26" s="130"/>
      <c r="AK26" s="130"/>
      <c r="AL26" s="125"/>
    </row>
    <row r="27" spans="2:38" ht="14.25" customHeight="1" x14ac:dyDescent="0.25">
      <c r="B27" s="122"/>
      <c r="C27" s="131"/>
      <c r="D27" s="452" t="str">
        <f>GrundlagenFeiertage!J16</f>
        <v>Stephanstag</v>
      </c>
      <c r="E27" s="452"/>
      <c r="F27" s="452"/>
      <c r="G27" s="452"/>
      <c r="H27" s="452"/>
      <c r="I27" s="452"/>
      <c r="J27" s="452"/>
      <c r="K27" s="452"/>
      <c r="L27" s="452"/>
      <c r="M27" s="452"/>
      <c r="N27" s="131"/>
      <c r="O27" s="459">
        <f t="shared" si="0"/>
        <v>46382</v>
      </c>
      <c r="P27" s="459"/>
      <c r="Q27" s="459"/>
      <c r="R27" s="459"/>
      <c r="S27" s="459"/>
      <c r="T27" s="460">
        <f t="shared" si="1"/>
        <v>46382</v>
      </c>
      <c r="U27" s="460"/>
      <c r="V27" s="460"/>
      <c r="W27" s="460"/>
      <c r="X27" s="129"/>
      <c r="Y27" s="130"/>
      <c r="Z27" s="456">
        <f t="shared" si="2"/>
        <v>0</v>
      </c>
      <c r="AA27" s="456"/>
      <c r="AB27" s="130"/>
      <c r="AC27" s="130"/>
      <c r="AD27" s="130"/>
      <c r="AE27" s="130"/>
      <c r="AF27" s="130"/>
      <c r="AG27" s="130"/>
      <c r="AH27" s="130"/>
      <c r="AI27" s="130"/>
      <c r="AJ27" s="130"/>
      <c r="AK27" s="130"/>
      <c r="AL27" s="125"/>
    </row>
    <row r="28" spans="2:38" ht="14.25" customHeight="1" x14ac:dyDescent="0.25">
      <c r="B28" s="122"/>
      <c r="C28" s="131"/>
      <c r="D28" s="452" t="str">
        <f>GrundlagenFeiertage!J17</f>
        <v>Silvester (Nachmittag)</v>
      </c>
      <c r="E28" s="452"/>
      <c r="F28" s="452"/>
      <c r="G28" s="452"/>
      <c r="H28" s="452"/>
      <c r="I28" s="452"/>
      <c r="J28" s="452"/>
      <c r="K28" s="452"/>
      <c r="L28" s="452"/>
      <c r="M28" s="452"/>
      <c r="N28" s="131"/>
      <c r="O28" s="459">
        <f t="shared" si="0"/>
        <v>46387</v>
      </c>
      <c r="P28" s="459"/>
      <c r="Q28" s="459"/>
      <c r="R28" s="459"/>
      <c r="S28" s="459"/>
      <c r="T28" s="460">
        <f t="shared" si="1"/>
        <v>46387</v>
      </c>
      <c r="U28" s="460"/>
      <c r="V28" s="460"/>
      <c r="W28" s="460"/>
      <c r="X28" s="129"/>
      <c r="Y28" s="130"/>
      <c r="Z28" s="456">
        <f t="shared" si="2"/>
        <v>0.5</v>
      </c>
      <c r="AA28" s="456"/>
      <c r="AB28" s="130"/>
      <c r="AC28" s="130"/>
      <c r="AD28" s="130"/>
      <c r="AE28" s="130"/>
      <c r="AF28" s="130"/>
      <c r="AG28" s="130"/>
      <c r="AH28" s="130"/>
      <c r="AI28" s="130"/>
      <c r="AJ28" s="130"/>
      <c r="AK28" s="130"/>
      <c r="AL28" s="125"/>
    </row>
    <row r="29" spans="2:38" ht="14.25" customHeight="1" x14ac:dyDescent="0.25">
      <c r="B29" s="122"/>
      <c r="C29" s="131"/>
      <c r="D29" s="453">
        <f>jahr</f>
        <v>2026</v>
      </c>
      <c r="E29" s="453"/>
      <c r="F29" s="453"/>
      <c r="G29" s="453"/>
      <c r="H29" s="453"/>
      <c r="I29" s="453"/>
      <c r="J29" s="453"/>
      <c r="K29" s="453"/>
      <c r="L29" s="453"/>
      <c r="M29" s="453"/>
      <c r="N29" s="130"/>
      <c r="O29" s="130"/>
      <c r="P29" s="130"/>
      <c r="Q29" s="130"/>
      <c r="R29" s="130"/>
      <c r="S29" s="130"/>
      <c r="T29" s="130"/>
      <c r="U29" s="130"/>
      <c r="V29" s="130"/>
      <c r="W29" s="130"/>
      <c r="X29" s="130"/>
      <c r="Y29" s="130"/>
      <c r="Z29" s="458">
        <f>GrundlagenFeiertage!E17</f>
        <v>9.5</v>
      </c>
      <c r="AA29" s="458"/>
      <c r="AB29" s="130"/>
      <c r="AC29" s="130"/>
      <c r="AD29" s="130"/>
      <c r="AE29" s="130"/>
      <c r="AF29" s="130"/>
      <c r="AG29" s="130"/>
      <c r="AH29" s="130"/>
      <c r="AI29" s="130"/>
      <c r="AJ29" s="130"/>
      <c r="AK29" s="130"/>
      <c r="AL29" s="125"/>
    </row>
    <row r="30" spans="2:38" ht="14.25" customHeight="1" x14ac:dyDescent="0.25">
      <c r="B30" s="122"/>
      <c r="C30" s="131"/>
      <c r="D30" s="461"/>
      <c r="E30" s="461"/>
      <c r="F30" s="461"/>
      <c r="G30" s="461"/>
      <c r="H30" s="461"/>
      <c r="I30" s="461"/>
      <c r="J30" s="461"/>
      <c r="K30" s="461"/>
      <c r="L30" s="461"/>
      <c r="M30" s="461"/>
      <c r="N30" s="461"/>
      <c r="O30" s="130"/>
      <c r="P30" s="132"/>
      <c r="Q30" s="132"/>
      <c r="R30" s="133"/>
      <c r="S30" s="133"/>
      <c r="T30" s="133"/>
      <c r="U30" s="133"/>
      <c r="V30" s="133"/>
      <c r="W30" s="134"/>
      <c r="X30" s="135"/>
      <c r="Y30" s="135"/>
      <c r="Z30" s="135"/>
      <c r="AA30" s="135"/>
      <c r="AB30" s="135"/>
      <c r="AC30" s="135"/>
      <c r="AD30" s="135"/>
      <c r="AE30" s="135"/>
      <c r="AF30" s="130"/>
      <c r="AG30" s="130"/>
      <c r="AH30" s="130"/>
      <c r="AI30" s="130"/>
      <c r="AJ30" s="132"/>
      <c r="AK30" s="131"/>
      <c r="AL30" s="125"/>
    </row>
    <row r="31" spans="2:38" ht="15.6" x14ac:dyDescent="0.25">
      <c r="B31" s="136"/>
      <c r="C31" s="137"/>
      <c r="D31" s="462">
        <f>jahr</f>
        <v>2026</v>
      </c>
      <c r="E31" s="462"/>
      <c r="F31" s="462"/>
      <c r="G31" s="462"/>
      <c r="H31" s="462"/>
      <c r="I31" s="462"/>
      <c r="J31" s="462"/>
      <c r="K31" s="462"/>
      <c r="L31" s="462"/>
      <c r="M31" s="462"/>
      <c r="N31" s="462"/>
      <c r="O31" s="130"/>
      <c r="P31" s="135"/>
      <c r="Q31" s="135"/>
      <c r="R31" s="135"/>
      <c r="S31" s="135"/>
      <c r="T31" s="135"/>
      <c r="U31" s="135"/>
      <c r="V31" s="135"/>
      <c r="W31" s="135"/>
      <c r="X31" s="135"/>
      <c r="Y31" s="135"/>
      <c r="Z31" s="135"/>
      <c r="AA31" s="135"/>
      <c r="AB31" s="135"/>
      <c r="AC31" s="135"/>
      <c r="AD31" s="135"/>
      <c r="AE31" s="135"/>
      <c r="AF31" s="130"/>
      <c r="AG31" s="130"/>
      <c r="AH31" s="130"/>
      <c r="AI31" s="130"/>
      <c r="AJ31" s="138"/>
      <c r="AK31" s="137"/>
      <c r="AL31" s="139"/>
    </row>
    <row r="32" spans="2:38" ht="7.05" customHeight="1" x14ac:dyDescent="0.25">
      <c r="B32" s="136"/>
      <c r="C32" s="137"/>
      <c r="D32" s="461"/>
      <c r="E32" s="461"/>
      <c r="F32" s="461"/>
      <c r="G32" s="461"/>
      <c r="H32" s="461"/>
      <c r="I32" s="461"/>
      <c r="J32" s="461"/>
      <c r="K32" s="461"/>
      <c r="L32" s="461"/>
      <c r="M32" s="461"/>
      <c r="N32" s="461"/>
      <c r="O32" s="130"/>
      <c r="P32" s="140"/>
      <c r="Q32" s="140"/>
      <c r="R32" s="135"/>
      <c r="S32" s="135"/>
      <c r="T32" s="135"/>
      <c r="U32" s="135"/>
      <c r="V32" s="135"/>
      <c r="W32" s="135"/>
      <c r="X32" s="135"/>
      <c r="Y32" s="135"/>
      <c r="Z32" s="135"/>
      <c r="AA32" s="135"/>
      <c r="AB32" s="135"/>
      <c r="AC32" s="135"/>
      <c r="AD32" s="135"/>
      <c r="AE32" s="135"/>
      <c r="AF32" s="130"/>
      <c r="AG32" s="130"/>
      <c r="AH32" s="130"/>
      <c r="AI32" s="130"/>
      <c r="AJ32" s="132"/>
      <c r="AK32" s="137"/>
      <c r="AL32" s="139"/>
    </row>
    <row r="33" spans="2:38" ht="14.25" customHeight="1" x14ac:dyDescent="0.25">
      <c r="B33" s="136"/>
      <c r="C33" s="137"/>
      <c r="D33" s="137" t="str">
        <f>GrundlagenFeiertage!Q3</f>
        <v>Nachmittag (Heiliger Abend)</v>
      </c>
      <c r="E33" s="137"/>
      <c r="F33" s="137"/>
      <c r="G33" s="137"/>
      <c r="H33" s="137"/>
      <c r="I33" s="137"/>
      <c r="J33" s="137"/>
      <c r="K33" s="137"/>
      <c r="L33" s="137"/>
      <c r="M33" s="137"/>
      <c r="N33" s="137"/>
      <c r="O33" s="459">
        <f>GrundlagenFeiertage!T3</f>
        <v>46380</v>
      </c>
      <c r="P33" s="459"/>
      <c r="Q33" s="459"/>
      <c r="R33" s="459"/>
      <c r="S33" s="459"/>
      <c r="T33" s="460">
        <f>GrundlagenFeiertage!T3</f>
        <v>46380</v>
      </c>
      <c r="U33" s="460"/>
      <c r="V33" s="460"/>
      <c r="W33" s="460"/>
      <c r="X33" s="128"/>
      <c r="Y33" s="129"/>
      <c r="Z33" s="457">
        <f t="shared" ref="Z33:Z38" si="3">VLOOKUP(T33,Vorholtage,2,FALSE)</f>
        <v>0.5</v>
      </c>
      <c r="AA33" s="457"/>
      <c r="AB33" s="130"/>
      <c r="AC33" s="135"/>
      <c r="AD33" s="135"/>
      <c r="AE33" s="135"/>
      <c r="AF33" s="130"/>
      <c r="AG33" s="130"/>
      <c r="AH33" s="130"/>
      <c r="AI33" s="130"/>
      <c r="AJ33" s="135"/>
      <c r="AK33" s="137"/>
      <c r="AL33" s="139"/>
    </row>
    <row r="34" spans="2:38" ht="14.25" customHeight="1" x14ac:dyDescent="0.25">
      <c r="B34" s="136"/>
      <c r="C34" s="137"/>
      <c r="D34" s="137" t="str">
        <f>GrundlagenFeiertage!Q4</f>
        <v>ganzer Tag</v>
      </c>
      <c r="E34" s="137"/>
      <c r="F34" s="137"/>
      <c r="G34" s="137"/>
      <c r="H34" s="137"/>
      <c r="I34" s="137"/>
      <c r="J34" s="137"/>
      <c r="K34" s="137"/>
      <c r="L34" s="137"/>
      <c r="M34" s="137"/>
      <c r="N34" s="137"/>
      <c r="O34" s="459">
        <f>GrundlagenFeiertage!T4</f>
        <v>46383</v>
      </c>
      <c r="P34" s="459"/>
      <c r="Q34" s="459"/>
      <c r="R34" s="459"/>
      <c r="S34" s="459"/>
      <c r="T34" s="460">
        <f>GrundlagenFeiertage!T4</f>
        <v>46383</v>
      </c>
      <c r="U34" s="460"/>
      <c r="V34" s="460"/>
      <c r="W34" s="460"/>
      <c r="X34" s="128"/>
      <c r="Y34" s="129"/>
      <c r="Z34" s="457">
        <f t="shared" si="3"/>
        <v>0</v>
      </c>
      <c r="AA34" s="457"/>
      <c r="AB34" s="130"/>
      <c r="AC34" s="135"/>
      <c r="AD34" s="135"/>
      <c r="AE34" s="135"/>
      <c r="AF34" s="130"/>
      <c r="AG34" s="130"/>
      <c r="AH34" s="130"/>
      <c r="AI34" s="130"/>
      <c r="AJ34" s="141"/>
      <c r="AK34" s="137"/>
      <c r="AL34" s="139"/>
    </row>
    <row r="35" spans="2:38" ht="14.25" customHeight="1" x14ac:dyDescent="0.25">
      <c r="B35" s="136"/>
      <c r="C35" s="137"/>
      <c r="D35" s="137" t="str">
        <f>GrundlagenFeiertage!Q5</f>
        <v>ganzer Tag</v>
      </c>
      <c r="E35" s="137"/>
      <c r="F35" s="137"/>
      <c r="G35" s="137"/>
      <c r="H35" s="137"/>
      <c r="I35" s="137"/>
      <c r="J35" s="137"/>
      <c r="K35" s="137"/>
      <c r="L35" s="137"/>
      <c r="M35" s="137"/>
      <c r="N35" s="137"/>
      <c r="O35" s="459">
        <f>GrundlagenFeiertage!T5</f>
        <v>46384</v>
      </c>
      <c r="P35" s="459"/>
      <c r="Q35" s="459"/>
      <c r="R35" s="459"/>
      <c r="S35" s="459"/>
      <c r="T35" s="460">
        <f>GrundlagenFeiertage!T5</f>
        <v>46384</v>
      </c>
      <c r="U35" s="460"/>
      <c r="V35" s="460"/>
      <c r="W35" s="460"/>
      <c r="X35" s="128"/>
      <c r="Y35" s="129"/>
      <c r="Z35" s="457">
        <f t="shared" si="3"/>
        <v>1</v>
      </c>
      <c r="AA35" s="457"/>
      <c r="AB35" s="130"/>
      <c r="AC35" s="138"/>
      <c r="AD35" s="138"/>
      <c r="AE35" s="138"/>
      <c r="AF35" s="130"/>
      <c r="AG35" s="130"/>
      <c r="AH35" s="130"/>
      <c r="AI35" s="130"/>
      <c r="AJ35" s="138"/>
      <c r="AK35" s="137"/>
      <c r="AL35" s="139"/>
    </row>
    <row r="36" spans="2:38" ht="14.25" customHeight="1" x14ac:dyDescent="0.25">
      <c r="B36" s="136"/>
      <c r="C36" s="137"/>
      <c r="D36" s="137" t="str">
        <f>GrundlagenFeiertage!Q6</f>
        <v>ganzer Tag</v>
      </c>
      <c r="E36" s="137"/>
      <c r="F36" s="137"/>
      <c r="G36" s="137"/>
      <c r="H36" s="137"/>
      <c r="I36" s="137"/>
      <c r="J36" s="137"/>
      <c r="K36" s="137"/>
      <c r="L36" s="137"/>
      <c r="M36" s="137"/>
      <c r="N36" s="137"/>
      <c r="O36" s="459">
        <f>GrundlagenFeiertage!T6</f>
        <v>46385</v>
      </c>
      <c r="P36" s="459"/>
      <c r="Q36" s="459"/>
      <c r="R36" s="459"/>
      <c r="S36" s="459"/>
      <c r="T36" s="460">
        <f>GrundlagenFeiertage!T6</f>
        <v>46385</v>
      </c>
      <c r="U36" s="460"/>
      <c r="V36" s="460"/>
      <c r="W36" s="460"/>
      <c r="X36" s="128"/>
      <c r="Y36" s="129"/>
      <c r="Z36" s="457">
        <f t="shared" si="3"/>
        <v>1</v>
      </c>
      <c r="AA36" s="457"/>
      <c r="AB36" s="130"/>
      <c r="AC36" s="135"/>
      <c r="AD36" s="135"/>
      <c r="AE36" s="135"/>
      <c r="AF36" s="130"/>
      <c r="AG36" s="130"/>
      <c r="AH36" s="130"/>
      <c r="AI36" s="130"/>
      <c r="AJ36" s="135"/>
      <c r="AK36" s="137"/>
      <c r="AL36" s="139"/>
    </row>
    <row r="37" spans="2:38" ht="14.25" customHeight="1" x14ac:dyDescent="0.25">
      <c r="B37" s="122"/>
      <c r="C37" s="137"/>
      <c r="D37" s="137" t="str">
        <f>GrundlagenFeiertage!Q7</f>
        <v>ganzer Tag</v>
      </c>
      <c r="E37" s="137"/>
      <c r="F37" s="137"/>
      <c r="G37" s="137"/>
      <c r="H37" s="137"/>
      <c r="I37" s="137"/>
      <c r="J37" s="137"/>
      <c r="K37" s="137"/>
      <c r="L37" s="137"/>
      <c r="M37" s="137"/>
      <c r="N37" s="137"/>
      <c r="O37" s="459">
        <f>GrundlagenFeiertage!T7</f>
        <v>46386</v>
      </c>
      <c r="P37" s="459"/>
      <c r="Q37" s="459"/>
      <c r="R37" s="459"/>
      <c r="S37" s="459"/>
      <c r="T37" s="460">
        <f>GrundlagenFeiertage!T7</f>
        <v>46386</v>
      </c>
      <c r="U37" s="460"/>
      <c r="V37" s="460"/>
      <c r="W37" s="460"/>
      <c r="X37" s="128"/>
      <c r="Y37" s="129"/>
      <c r="Z37" s="457">
        <f t="shared" si="3"/>
        <v>1</v>
      </c>
      <c r="AA37" s="457"/>
      <c r="AB37" s="130"/>
      <c r="AC37" s="130"/>
      <c r="AD37" s="130"/>
      <c r="AE37" s="130"/>
      <c r="AF37" s="130"/>
      <c r="AG37" s="130"/>
      <c r="AH37" s="130"/>
      <c r="AI37" s="130"/>
      <c r="AJ37" s="130"/>
      <c r="AK37" s="123"/>
      <c r="AL37" s="125"/>
    </row>
    <row r="38" spans="2:38" ht="14.25" customHeight="1" x14ac:dyDescent="0.25">
      <c r="B38" s="122"/>
      <c r="C38" s="137"/>
      <c r="D38" s="137" t="str">
        <f>GrundlagenFeiertage!Q8</f>
        <v>Vormittag (Silvester)</v>
      </c>
      <c r="E38" s="137"/>
      <c r="F38" s="137"/>
      <c r="G38" s="137"/>
      <c r="H38" s="137"/>
      <c r="I38" s="137"/>
      <c r="J38" s="137"/>
      <c r="K38" s="137"/>
      <c r="L38" s="137"/>
      <c r="M38" s="137"/>
      <c r="N38" s="137"/>
      <c r="O38" s="459">
        <f>GrundlagenFeiertage!T8</f>
        <v>46387</v>
      </c>
      <c r="P38" s="459"/>
      <c r="Q38" s="459"/>
      <c r="R38" s="459"/>
      <c r="S38" s="459"/>
      <c r="T38" s="460">
        <f>GrundlagenFeiertage!T8</f>
        <v>46387</v>
      </c>
      <c r="U38" s="460"/>
      <c r="V38" s="460"/>
      <c r="W38" s="460"/>
      <c r="X38" s="128"/>
      <c r="Y38" s="129"/>
      <c r="Z38" s="457">
        <f t="shared" si="3"/>
        <v>0.5</v>
      </c>
      <c r="AA38" s="457"/>
      <c r="AB38" s="130"/>
      <c r="AC38" s="130"/>
      <c r="AD38" s="130"/>
      <c r="AE38" s="130"/>
      <c r="AF38" s="130"/>
      <c r="AG38" s="130"/>
      <c r="AH38" s="130"/>
      <c r="AI38" s="130"/>
      <c r="AJ38" s="130"/>
      <c r="AK38" s="123"/>
      <c r="AL38" s="125"/>
    </row>
    <row r="39" spans="2:38" ht="14.25" customHeight="1" x14ac:dyDescent="0.25">
      <c r="B39" s="122"/>
      <c r="C39" s="123"/>
      <c r="D39" s="464">
        <f>jahr</f>
        <v>2026</v>
      </c>
      <c r="E39" s="464"/>
      <c r="F39" s="464"/>
      <c r="G39" s="464"/>
      <c r="H39" s="464"/>
      <c r="I39" s="464"/>
      <c r="J39" s="464"/>
      <c r="K39" s="464"/>
      <c r="L39" s="464"/>
      <c r="M39" s="129"/>
      <c r="N39" s="130"/>
      <c r="O39" s="133"/>
      <c r="P39" s="135"/>
      <c r="Q39" s="135"/>
      <c r="R39" s="130"/>
      <c r="S39" s="130"/>
      <c r="T39" s="130"/>
      <c r="U39" s="130"/>
      <c r="V39" s="130"/>
      <c r="W39" s="130"/>
      <c r="X39" s="465"/>
      <c r="Y39" s="465"/>
      <c r="Z39" s="458">
        <f>GrundlagenFeiertage!G17</f>
        <v>4</v>
      </c>
      <c r="AA39" s="458"/>
      <c r="AB39" s="130"/>
      <c r="AC39" s="130"/>
      <c r="AD39" s="130"/>
      <c r="AE39" s="130"/>
      <c r="AF39" s="130"/>
      <c r="AG39" s="130"/>
      <c r="AH39" s="130"/>
      <c r="AI39" s="130"/>
      <c r="AJ39" s="130"/>
      <c r="AK39" s="123"/>
      <c r="AL39" s="125"/>
    </row>
    <row r="40" spans="2:38" ht="14.25" customHeight="1" x14ac:dyDescent="0.25">
      <c r="B40" s="122"/>
      <c r="C40" s="123"/>
      <c r="D40" s="142"/>
      <c r="E40" s="142"/>
      <c r="F40" s="142"/>
      <c r="G40" s="142"/>
      <c r="H40" s="142"/>
      <c r="I40" s="128"/>
      <c r="J40" s="128"/>
      <c r="K40" s="128"/>
      <c r="L40" s="128"/>
      <c r="M40" s="129"/>
      <c r="N40" s="130"/>
      <c r="O40" s="133"/>
      <c r="P40" s="135"/>
      <c r="Q40" s="135"/>
      <c r="R40" s="130"/>
      <c r="S40" s="130"/>
      <c r="T40" s="130"/>
      <c r="U40" s="130"/>
      <c r="V40" s="130"/>
      <c r="W40" s="130"/>
      <c r="X40" s="130"/>
      <c r="Y40" s="130"/>
      <c r="Z40" s="130"/>
      <c r="AA40" s="130"/>
      <c r="AB40" s="130"/>
      <c r="AC40" s="130"/>
      <c r="AD40" s="130"/>
      <c r="AE40" s="130"/>
      <c r="AF40" s="130"/>
      <c r="AG40" s="130"/>
      <c r="AH40" s="130"/>
      <c r="AI40" s="130"/>
      <c r="AJ40" s="130"/>
      <c r="AK40" s="123"/>
      <c r="AL40" s="125"/>
    </row>
    <row r="41" spans="2:38" ht="14.25" customHeight="1" x14ac:dyDescent="0.25">
      <c r="B41" s="122"/>
      <c r="C41" s="123"/>
      <c r="D41" s="142"/>
      <c r="E41" s="142"/>
      <c r="F41" s="142"/>
      <c r="G41" s="142"/>
      <c r="H41" s="142"/>
      <c r="I41" s="128"/>
      <c r="J41" s="128"/>
      <c r="K41" s="128"/>
      <c r="L41" s="128"/>
      <c r="M41" s="129"/>
      <c r="N41" s="130"/>
      <c r="O41" s="133"/>
      <c r="P41" s="135"/>
      <c r="Q41" s="135"/>
      <c r="R41" s="130"/>
      <c r="S41" s="130"/>
      <c r="T41" s="130"/>
      <c r="U41" s="130"/>
      <c r="V41" s="130"/>
      <c r="W41" s="130"/>
      <c r="X41" s="130"/>
      <c r="Y41" s="130"/>
      <c r="Z41" s="130"/>
      <c r="AA41" s="130"/>
      <c r="AB41" s="130"/>
      <c r="AC41" s="130"/>
      <c r="AD41" s="130"/>
      <c r="AE41" s="130"/>
      <c r="AF41" s="130"/>
      <c r="AG41" s="130"/>
      <c r="AH41" s="130"/>
      <c r="AI41" s="130"/>
      <c r="AJ41" s="130"/>
      <c r="AK41" s="123"/>
      <c r="AL41" s="125"/>
    </row>
    <row r="42" spans="2:38" ht="14.25" customHeight="1" x14ac:dyDescent="0.3">
      <c r="B42" s="122"/>
      <c r="C42" s="123"/>
      <c r="D42" s="450" t="str">
        <f>"Sollzeittabelle "&amp;jahr&amp;" "&amp;VLOOKUP(Sollzeit,GrundlagenFeiertage!AA:AB,2,FALSE)&amp;" Vorholzeit"</f>
        <v>Sollzeittabelle 2026 mit Vorholzeit</v>
      </c>
      <c r="E42" s="451"/>
      <c r="F42" s="451"/>
      <c r="G42" s="451"/>
      <c r="H42" s="451"/>
      <c r="I42" s="451"/>
      <c r="J42" s="451"/>
      <c r="K42" s="451"/>
      <c r="L42" s="451"/>
      <c r="M42" s="451"/>
      <c r="N42" s="451"/>
      <c r="O42" s="451"/>
      <c r="P42" s="451"/>
      <c r="Q42" s="451"/>
      <c r="R42" s="451"/>
      <c r="S42" s="455">
        <f>Sollzeit</f>
        <v>0.35555555555555557</v>
      </c>
      <c r="T42" s="455"/>
      <c r="U42" s="455"/>
      <c r="V42" s="455"/>
      <c r="W42" s="455"/>
      <c r="X42" s="143"/>
      <c r="Y42" s="143"/>
      <c r="Z42" s="143"/>
      <c r="AA42" s="143"/>
      <c r="AB42" s="143"/>
      <c r="AC42" s="143"/>
      <c r="AD42" s="143"/>
      <c r="AE42" s="143"/>
      <c r="AF42" s="143"/>
      <c r="AG42" s="143"/>
      <c r="AH42" s="143"/>
      <c r="AI42" s="143"/>
      <c r="AJ42" s="188" t="s">
        <v>507</v>
      </c>
      <c r="AK42" s="123"/>
      <c r="AL42" s="125"/>
    </row>
    <row r="43" spans="2:38" ht="14.25" customHeight="1" x14ac:dyDescent="0.25">
      <c r="B43" s="122"/>
      <c r="C43" s="123"/>
      <c r="D43" s="144"/>
      <c r="E43" s="144"/>
      <c r="F43" s="144"/>
      <c r="G43" s="144"/>
      <c r="H43" s="144"/>
      <c r="I43" s="128"/>
      <c r="J43" s="128"/>
      <c r="K43" s="128"/>
      <c r="L43" s="128"/>
      <c r="M43" s="129"/>
      <c r="N43" s="123"/>
      <c r="O43" s="131"/>
      <c r="P43" s="137"/>
      <c r="Q43" s="137"/>
      <c r="R43" s="123"/>
      <c r="S43" s="123"/>
      <c r="T43" s="123"/>
      <c r="U43" s="123"/>
      <c r="V43" s="123"/>
      <c r="W43" s="123"/>
      <c r="X43" s="123"/>
      <c r="Y43" s="123"/>
      <c r="Z43" s="123"/>
      <c r="AA43" s="123"/>
      <c r="AB43" s="123"/>
      <c r="AC43" s="123"/>
      <c r="AD43" s="123"/>
      <c r="AE43" s="123"/>
      <c r="AF43" s="123"/>
      <c r="AG43" s="123"/>
      <c r="AH43" s="123"/>
      <c r="AI43" s="123"/>
      <c r="AJ43" s="123"/>
      <c r="AK43" s="123"/>
      <c r="AL43" s="125"/>
    </row>
    <row r="44" spans="2:38" ht="14.25" customHeight="1" thickBot="1" x14ac:dyDescent="0.3">
      <c r="B44" s="122"/>
      <c r="C44" s="123"/>
      <c r="D44" s="469" t="s">
        <v>474</v>
      </c>
      <c r="E44" s="469"/>
      <c r="F44" s="469"/>
      <c r="G44" s="469"/>
      <c r="H44" s="469"/>
      <c r="I44" s="145"/>
      <c r="J44" s="466" t="s">
        <v>473</v>
      </c>
      <c r="K44" s="466"/>
      <c r="L44" s="466"/>
      <c r="M44" s="466">
        <v>1</v>
      </c>
      <c r="N44" s="466"/>
      <c r="O44" s="466"/>
      <c r="P44" s="466">
        <v>0.9</v>
      </c>
      <c r="Q44" s="466"/>
      <c r="R44" s="466"/>
      <c r="S44" s="466">
        <v>0.8</v>
      </c>
      <c r="T44" s="466"/>
      <c r="U44" s="466"/>
      <c r="V44" s="466">
        <v>0.7</v>
      </c>
      <c r="W44" s="466"/>
      <c r="X44" s="466"/>
      <c r="Y44" s="466">
        <v>0.6</v>
      </c>
      <c r="Z44" s="466"/>
      <c r="AA44" s="466"/>
      <c r="AB44" s="466">
        <v>0.5</v>
      </c>
      <c r="AC44" s="466"/>
      <c r="AD44" s="466"/>
      <c r="AE44" s="466">
        <v>0.4</v>
      </c>
      <c r="AF44" s="466"/>
      <c r="AG44" s="466"/>
      <c r="AH44" s="471">
        <v>0.35</v>
      </c>
      <c r="AI44" s="471"/>
      <c r="AJ44" s="471"/>
      <c r="AK44" s="123"/>
      <c r="AL44" s="125"/>
    </row>
    <row r="45" spans="2:38" ht="14.25" customHeight="1" x14ac:dyDescent="0.25">
      <c r="B45" s="122"/>
      <c r="C45" s="123"/>
      <c r="D45" s="468">
        <f>GrundlagenFeiertage!A4</f>
        <v>46023</v>
      </c>
      <c r="E45" s="468"/>
      <c r="F45" s="468"/>
      <c r="G45" s="468"/>
      <c r="H45" s="468"/>
      <c r="I45" s="146"/>
      <c r="J45" s="470">
        <f>IF(VLOOKUP(Sollzeit,AuswahlVorholzeit,2,FALSE)="mit",GrundlagenFeiertage!H4,GrundlagenFeiertage!F4)</f>
        <v>20</v>
      </c>
      <c r="K45" s="470"/>
      <c r="L45" s="470"/>
      <c r="M45" s="467">
        <f>J45*$S$42</f>
        <v>7.1111111111111116</v>
      </c>
      <c r="N45" s="467"/>
      <c r="O45" s="467"/>
      <c r="P45" s="467">
        <f>$J45*(TIME(HOUR($S$42*$P$44),MINUTE($S$42*$P$44)+(SECOND($S$42*$P$44)&gt;=59.9999),0))</f>
        <v>6.3888888888888884</v>
      </c>
      <c r="Q45" s="467"/>
      <c r="R45" s="467"/>
      <c r="S45" s="467">
        <f t="shared" ref="S45:S57" si="4">$J45*(TIME(HOUR($S$42*$S$44),MINUTE($S$42*$S$44)+(SECOND($S$42*$S$44)&gt;=59.9999),0))</f>
        <v>5.6805555555555554</v>
      </c>
      <c r="T45" s="467"/>
      <c r="U45" s="467"/>
      <c r="V45" s="467">
        <f>$J45*(TIME(HOUR($S$42*$V$44),MINUTE($S$42*$V$44)+(SECOND($S$42*$V$44)&gt;=59.9999),0))</f>
        <v>4.9722222222222223</v>
      </c>
      <c r="W45" s="467"/>
      <c r="X45" s="467"/>
      <c r="Y45" s="467">
        <f>$J45*(TIME(HOUR($S$42*$Y$44),MINUTE($S$42*$Y$44)+(SECOND($S$42*$Y$44)&gt;=59.9999),0))</f>
        <v>4.2638888888888884</v>
      </c>
      <c r="Z45" s="467"/>
      <c r="AA45" s="467"/>
      <c r="AB45" s="467">
        <f>$J45*(TIME(HOUR($S$42*$AB$44),MINUTE($S$42*$AB$44)+(SECOND($S$42*$AB$44)&gt;=59.9999),0))</f>
        <v>3.5555555555555558</v>
      </c>
      <c r="AC45" s="467"/>
      <c r="AD45" s="467"/>
      <c r="AE45" s="467">
        <f>$J45*(TIME(HOUR($S$42*$AE$44),MINUTE($S$42*$AE$44)+(SECOND($S$42*$AE$44)&gt;=59.9999),0))</f>
        <v>2.833333333333333</v>
      </c>
      <c r="AF45" s="467"/>
      <c r="AG45" s="467"/>
      <c r="AH45" s="467">
        <f>$J45*(TIME(HOUR($S$42*$AH$44),MINUTE($S$42*$AH$44)+(SECOND($S$42*$AH$44)&gt;=59.9999),0))</f>
        <v>2.4861111111111112</v>
      </c>
      <c r="AI45" s="467"/>
      <c r="AJ45" s="467"/>
      <c r="AK45" s="123"/>
      <c r="AL45" s="125"/>
    </row>
    <row r="46" spans="2:38" ht="14.25" customHeight="1" x14ac:dyDescent="0.25">
      <c r="B46" s="122"/>
      <c r="C46" s="123"/>
      <c r="D46" s="447">
        <f>GrundlagenFeiertage!A5</f>
        <v>46054</v>
      </c>
      <c r="E46" s="447"/>
      <c r="F46" s="447"/>
      <c r="G46" s="447"/>
      <c r="H46" s="447"/>
      <c r="I46" s="147"/>
      <c r="J46" s="463">
        <f>IF(VLOOKUP(Sollzeit,AuswahlVorholzeit,2,FALSE)="mit",GrundlagenFeiertage!H5,GrundlagenFeiertage!F5)</f>
        <v>19.5</v>
      </c>
      <c r="K46" s="463"/>
      <c r="L46" s="463"/>
      <c r="M46" s="448">
        <f t="shared" ref="M46:M57" si="5">J46*$S$42</f>
        <v>6.9333333333333336</v>
      </c>
      <c r="N46" s="448"/>
      <c r="O46" s="448"/>
      <c r="P46" s="448">
        <f t="shared" ref="P46:P57" si="6">$J46*(TIME(HOUR($S$42*$P$44),MINUTE($S$42*$P$44)+(SECOND($S$42*$P$44)&gt;=59.9999),0))</f>
        <v>6.2291666666666661</v>
      </c>
      <c r="Q46" s="448"/>
      <c r="R46" s="448"/>
      <c r="S46" s="448">
        <f t="shared" si="4"/>
        <v>5.5385416666666663</v>
      </c>
      <c r="T46" s="448"/>
      <c r="U46" s="448"/>
      <c r="V46" s="448">
        <f t="shared" ref="V46:V57" si="7">$J46*(TIME(HOUR($S$42*$V$44),MINUTE($S$42*$V$44)+(SECOND($S$42*$V$44)&gt;=59.9999),0))</f>
        <v>4.8479166666666664</v>
      </c>
      <c r="W46" s="448"/>
      <c r="X46" s="448"/>
      <c r="Y46" s="448">
        <f t="shared" ref="Y46:Y57" si="8">$J46*(TIME(HOUR($S$42*$Y$44),MINUTE($S$42*$Y$44)+(SECOND($S$42*$Y$44)&gt;=59.9999),0))</f>
        <v>4.1572916666666666</v>
      </c>
      <c r="Z46" s="448"/>
      <c r="AA46" s="448"/>
      <c r="AB46" s="448">
        <f t="shared" ref="AB46:AB57" si="9">$J46*(TIME(HOUR($S$42*$AB$44),MINUTE($S$42*$AB$44)+(SECOND($S$42*$AB$44)&gt;=59.9999),0))</f>
        <v>3.4666666666666668</v>
      </c>
      <c r="AC46" s="448"/>
      <c r="AD46" s="448"/>
      <c r="AE46" s="448">
        <f t="shared" ref="AE46:AE57" si="10">$J46*(TIME(HOUR($S$42*$AE$44),MINUTE($S$42*$AE$44)+(SECOND($S$42*$AE$44)&gt;=59.9999),0))</f>
        <v>2.7624999999999997</v>
      </c>
      <c r="AF46" s="448"/>
      <c r="AG46" s="448"/>
      <c r="AH46" s="448">
        <f t="shared" ref="AH46:AH57" si="11">$J46*(TIME(HOUR($S$42*$AH$44),MINUTE($S$42*$AH$44)+(SECOND($S$42*$AH$44)&gt;=59.9999),0))</f>
        <v>2.4239583333333332</v>
      </c>
      <c r="AI46" s="448"/>
      <c r="AJ46" s="448"/>
      <c r="AK46" s="123"/>
      <c r="AL46" s="125"/>
    </row>
    <row r="47" spans="2:38" ht="14.25" customHeight="1" x14ac:dyDescent="0.25">
      <c r="B47" s="122"/>
      <c r="C47" s="123"/>
      <c r="D47" s="447">
        <f>GrundlagenFeiertage!A6</f>
        <v>46082</v>
      </c>
      <c r="E47" s="447"/>
      <c r="F47" s="447"/>
      <c r="G47" s="447"/>
      <c r="H47" s="447"/>
      <c r="I47" s="147"/>
      <c r="J47" s="463">
        <f>IF(VLOOKUP(Sollzeit,AuswahlVorholzeit,2,FALSE)="mit",GrundlagenFeiertage!H6,GrundlagenFeiertage!F6)</f>
        <v>22</v>
      </c>
      <c r="K47" s="463"/>
      <c r="L47" s="463"/>
      <c r="M47" s="448">
        <f t="shared" si="5"/>
        <v>7.8222222222222229</v>
      </c>
      <c r="N47" s="448"/>
      <c r="O47" s="448"/>
      <c r="P47" s="448">
        <f t="shared" si="6"/>
        <v>7.0277777777777768</v>
      </c>
      <c r="Q47" s="448"/>
      <c r="R47" s="448"/>
      <c r="S47" s="448">
        <f t="shared" si="4"/>
        <v>6.2486111111111109</v>
      </c>
      <c r="T47" s="448"/>
      <c r="U47" s="448"/>
      <c r="V47" s="448">
        <f t="shared" si="7"/>
        <v>5.469444444444445</v>
      </c>
      <c r="W47" s="448"/>
      <c r="X47" s="448"/>
      <c r="Y47" s="448">
        <f t="shared" si="8"/>
        <v>4.6902777777777773</v>
      </c>
      <c r="Z47" s="448"/>
      <c r="AA47" s="448"/>
      <c r="AB47" s="448">
        <f t="shared" si="9"/>
        <v>3.9111111111111114</v>
      </c>
      <c r="AC47" s="448"/>
      <c r="AD47" s="448"/>
      <c r="AE47" s="448">
        <f t="shared" si="10"/>
        <v>3.1166666666666667</v>
      </c>
      <c r="AF47" s="448"/>
      <c r="AG47" s="448"/>
      <c r="AH47" s="448">
        <f t="shared" si="11"/>
        <v>2.7347222222222225</v>
      </c>
      <c r="AI47" s="448"/>
      <c r="AJ47" s="448"/>
      <c r="AK47" s="123"/>
      <c r="AL47" s="125"/>
    </row>
    <row r="48" spans="2:38" ht="14.25" customHeight="1" x14ac:dyDescent="0.25">
      <c r="B48" s="122"/>
      <c r="C48" s="123"/>
      <c r="D48" s="447">
        <f>GrundlagenFeiertage!A7</f>
        <v>46113</v>
      </c>
      <c r="E48" s="447"/>
      <c r="F48" s="447"/>
      <c r="G48" s="447"/>
      <c r="H48" s="447"/>
      <c r="I48" s="147"/>
      <c r="J48" s="463">
        <f>IF(VLOOKUP(Sollzeit,AuswahlVorholzeit,2,FALSE)="mit",GrundlagenFeiertage!H7,GrundlagenFeiertage!F7)</f>
        <v>20</v>
      </c>
      <c r="K48" s="463"/>
      <c r="L48" s="463"/>
      <c r="M48" s="448">
        <f t="shared" si="5"/>
        <v>7.1111111111111116</v>
      </c>
      <c r="N48" s="448"/>
      <c r="O48" s="448"/>
      <c r="P48" s="448">
        <f t="shared" si="6"/>
        <v>6.3888888888888884</v>
      </c>
      <c r="Q48" s="448"/>
      <c r="R48" s="448"/>
      <c r="S48" s="448">
        <f t="shared" si="4"/>
        <v>5.6805555555555554</v>
      </c>
      <c r="T48" s="448"/>
      <c r="U48" s="448"/>
      <c r="V48" s="448">
        <f t="shared" si="7"/>
        <v>4.9722222222222223</v>
      </c>
      <c r="W48" s="448"/>
      <c r="X48" s="448"/>
      <c r="Y48" s="448">
        <f t="shared" si="8"/>
        <v>4.2638888888888884</v>
      </c>
      <c r="Z48" s="448"/>
      <c r="AA48" s="448"/>
      <c r="AB48" s="448">
        <f t="shared" si="9"/>
        <v>3.5555555555555558</v>
      </c>
      <c r="AC48" s="448"/>
      <c r="AD48" s="448"/>
      <c r="AE48" s="448">
        <f t="shared" si="10"/>
        <v>2.833333333333333</v>
      </c>
      <c r="AF48" s="448"/>
      <c r="AG48" s="448"/>
      <c r="AH48" s="448">
        <f t="shared" si="11"/>
        <v>2.4861111111111112</v>
      </c>
      <c r="AI48" s="448"/>
      <c r="AJ48" s="448"/>
      <c r="AK48" s="123"/>
      <c r="AL48" s="125"/>
    </row>
    <row r="49" spans="2:38" ht="14.25" customHeight="1" x14ac:dyDescent="0.25">
      <c r="B49" s="122"/>
      <c r="C49" s="123"/>
      <c r="D49" s="447">
        <f>GrundlagenFeiertage!A8</f>
        <v>46143</v>
      </c>
      <c r="E49" s="447"/>
      <c r="F49" s="447"/>
      <c r="G49" s="447"/>
      <c r="H49" s="447"/>
      <c r="I49" s="147"/>
      <c r="J49" s="463">
        <f>IF(VLOOKUP(Sollzeit,AuswahlVorholzeit,2,FALSE)="mit",GrundlagenFeiertage!H8,GrundlagenFeiertage!F8)</f>
        <v>18.5</v>
      </c>
      <c r="K49" s="463"/>
      <c r="L49" s="463"/>
      <c r="M49" s="448">
        <f t="shared" si="5"/>
        <v>6.5777777777777784</v>
      </c>
      <c r="N49" s="448"/>
      <c r="O49" s="448"/>
      <c r="P49" s="448">
        <f t="shared" si="6"/>
        <v>5.9097222222222214</v>
      </c>
      <c r="Q49" s="448"/>
      <c r="R49" s="448"/>
      <c r="S49" s="448">
        <f t="shared" si="4"/>
        <v>5.2545138888888889</v>
      </c>
      <c r="T49" s="448"/>
      <c r="U49" s="448"/>
      <c r="V49" s="448">
        <f t="shared" si="7"/>
        <v>4.5993055555555555</v>
      </c>
      <c r="W49" s="448"/>
      <c r="X49" s="448"/>
      <c r="Y49" s="448">
        <f t="shared" si="8"/>
        <v>3.9440972222222221</v>
      </c>
      <c r="Z49" s="448"/>
      <c r="AA49" s="448"/>
      <c r="AB49" s="448">
        <f t="shared" si="9"/>
        <v>3.2888888888888892</v>
      </c>
      <c r="AC49" s="448"/>
      <c r="AD49" s="448"/>
      <c r="AE49" s="448">
        <f t="shared" si="10"/>
        <v>2.6208333333333331</v>
      </c>
      <c r="AF49" s="448"/>
      <c r="AG49" s="448"/>
      <c r="AH49" s="448">
        <f t="shared" si="11"/>
        <v>2.2996527777777778</v>
      </c>
      <c r="AI49" s="448"/>
      <c r="AJ49" s="448"/>
      <c r="AK49" s="123"/>
      <c r="AL49" s="125"/>
    </row>
    <row r="50" spans="2:38" ht="14.25" customHeight="1" x14ac:dyDescent="0.25">
      <c r="B50" s="122"/>
      <c r="C50" s="123"/>
      <c r="D50" s="447">
        <f>GrundlagenFeiertage!A9</f>
        <v>46174</v>
      </c>
      <c r="E50" s="447"/>
      <c r="F50" s="447"/>
      <c r="G50" s="447"/>
      <c r="H50" s="447"/>
      <c r="I50" s="147"/>
      <c r="J50" s="463">
        <f>IF(VLOOKUP(Sollzeit,AuswahlVorholzeit,2,FALSE)="mit",GrundlagenFeiertage!H9,GrundlagenFeiertage!F9)</f>
        <v>21</v>
      </c>
      <c r="K50" s="463"/>
      <c r="L50" s="463"/>
      <c r="M50" s="448">
        <f t="shared" si="5"/>
        <v>7.4666666666666668</v>
      </c>
      <c r="N50" s="448"/>
      <c r="O50" s="448"/>
      <c r="P50" s="448">
        <f t="shared" si="6"/>
        <v>6.708333333333333</v>
      </c>
      <c r="Q50" s="448"/>
      <c r="R50" s="448"/>
      <c r="S50" s="448">
        <f t="shared" si="4"/>
        <v>5.9645833333333336</v>
      </c>
      <c r="T50" s="448"/>
      <c r="U50" s="448"/>
      <c r="V50" s="448">
        <f t="shared" si="7"/>
        <v>5.2208333333333332</v>
      </c>
      <c r="W50" s="448"/>
      <c r="X50" s="448"/>
      <c r="Y50" s="448">
        <f t="shared" si="8"/>
        <v>4.4770833333333329</v>
      </c>
      <c r="Z50" s="448"/>
      <c r="AA50" s="448"/>
      <c r="AB50" s="448">
        <f t="shared" si="9"/>
        <v>3.7333333333333334</v>
      </c>
      <c r="AC50" s="448"/>
      <c r="AD50" s="448"/>
      <c r="AE50" s="448">
        <f t="shared" si="10"/>
        <v>2.9750000000000001</v>
      </c>
      <c r="AF50" s="448"/>
      <c r="AG50" s="448"/>
      <c r="AH50" s="448">
        <f t="shared" si="11"/>
        <v>2.6104166666666666</v>
      </c>
      <c r="AI50" s="448"/>
      <c r="AJ50" s="448"/>
      <c r="AK50" s="123"/>
      <c r="AL50" s="125"/>
    </row>
    <row r="51" spans="2:38" ht="14.25" customHeight="1" x14ac:dyDescent="0.25">
      <c r="B51" s="122"/>
      <c r="C51" s="123"/>
      <c r="D51" s="447">
        <f>GrundlagenFeiertage!A10</f>
        <v>46204</v>
      </c>
      <c r="E51" s="447"/>
      <c r="F51" s="447"/>
      <c r="G51" s="447"/>
      <c r="H51" s="447"/>
      <c r="I51" s="147"/>
      <c r="J51" s="463">
        <f>IF(VLOOKUP(Sollzeit,AuswahlVorholzeit,2,FALSE)="mit",GrundlagenFeiertage!H10,GrundlagenFeiertage!F10)</f>
        <v>23</v>
      </c>
      <c r="K51" s="463"/>
      <c r="L51" s="463"/>
      <c r="M51" s="448">
        <f t="shared" si="5"/>
        <v>8.1777777777777789</v>
      </c>
      <c r="N51" s="448"/>
      <c r="O51" s="448"/>
      <c r="P51" s="448">
        <f t="shared" si="6"/>
        <v>7.3472222222222214</v>
      </c>
      <c r="Q51" s="448"/>
      <c r="R51" s="448"/>
      <c r="S51" s="448">
        <f t="shared" si="4"/>
        <v>6.5326388888888882</v>
      </c>
      <c r="T51" s="448"/>
      <c r="U51" s="448"/>
      <c r="V51" s="448">
        <f t="shared" si="7"/>
        <v>5.7180555555555559</v>
      </c>
      <c r="W51" s="448"/>
      <c r="X51" s="448"/>
      <c r="Y51" s="448">
        <f t="shared" si="8"/>
        <v>4.9034722222222218</v>
      </c>
      <c r="Z51" s="448"/>
      <c r="AA51" s="448"/>
      <c r="AB51" s="448">
        <f t="shared" si="9"/>
        <v>4.0888888888888895</v>
      </c>
      <c r="AC51" s="448"/>
      <c r="AD51" s="448"/>
      <c r="AE51" s="448">
        <f t="shared" si="10"/>
        <v>3.2583333333333333</v>
      </c>
      <c r="AF51" s="448"/>
      <c r="AG51" s="448"/>
      <c r="AH51" s="448">
        <f t="shared" si="11"/>
        <v>2.8590277777777779</v>
      </c>
      <c r="AI51" s="448"/>
      <c r="AJ51" s="448"/>
      <c r="AK51" s="123"/>
      <c r="AL51" s="125"/>
    </row>
    <row r="52" spans="2:38" ht="14.25" customHeight="1" x14ac:dyDescent="0.25">
      <c r="B52" s="122"/>
      <c r="C52" s="123"/>
      <c r="D52" s="447">
        <f>GrundlagenFeiertage!A11</f>
        <v>46235</v>
      </c>
      <c r="E52" s="447"/>
      <c r="F52" s="447"/>
      <c r="G52" s="447"/>
      <c r="H52" s="447"/>
      <c r="I52" s="147"/>
      <c r="J52" s="463">
        <f>IF(VLOOKUP(Sollzeit,AuswahlVorholzeit,2,FALSE)="mit",GrundlagenFeiertage!H11,GrundlagenFeiertage!F11)</f>
        <v>21</v>
      </c>
      <c r="K52" s="463"/>
      <c r="L52" s="463"/>
      <c r="M52" s="448">
        <f t="shared" si="5"/>
        <v>7.4666666666666668</v>
      </c>
      <c r="N52" s="448"/>
      <c r="O52" s="448"/>
      <c r="P52" s="448">
        <f t="shared" si="6"/>
        <v>6.708333333333333</v>
      </c>
      <c r="Q52" s="448"/>
      <c r="R52" s="448"/>
      <c r="S52" s="448">
        <f t="shared" si="4"/>
        <v>5.9645833333333336</v>
      </c>
      <c r="T52" s="448"/>
      <c r="U52" s="448"/>
      <c r="V52" s="448">
        <f t="shared" si="7"/>
        <v>5.2208333333333332</v>
      </c>
      <c r="W52" s="448"/>
      <c r="X52" s="448"/>
      <c r="Y52" s="448">
        <f t="shared" si="8"/>
        <v>4.4770833333333329</v>
      </c>
      <c r="Z52" s="448"/>
      <c r="AA52" s="448"/>
      <c r="AB52" s="448">
        <f t="shared" si="9"/>
        <v>3.7333333333333334</v>
      </c>
      <c r="AC52" s="448"/>
      <c r="AD52" s="448"/>
      <c r="AE52" s="448">
        <f t="shared" si="10"/>
        <v>2.9750000000000001</v>
      </c>
      <c r="AF52" s="448"/>
      <c r="AG52" s="448"/>
      <c r="AH52" s="448">
        <f t="shared" si="11"/>
        <v>2.6104166666666666</v>
      </c>
      <c r="AI52" s="448"/>
      <c r="AJ52" s="448"/>
      <c r="AK52" s="123"/>
      <c r="AL52" s="125"/>
    </row>
    <row r="53" spans="2:38" ht="14.25" customHeight="1" x14ac:dyDescent="0.25">
      <c r="B53" s="122"/>
      <c r="C53" s="123"/>
      <c r="D53" s="447">
        <f>GrundlagenFeiertage!A12</f>
        <v>46266</v>
      </c>
      <c r="E53" s="447"/>
      <c r="F53" s="447"/>
      <c r="G53" s="447"/>
      <c r="H53" s="447"/>
      <c r="I53" s="147"/>
      <c r="J53" s="463">
        <f>IF(VLOOKUP(Sollzeit,AuswahlVorholzeit,2,FALSE)="mit",GrundlagenFeiertage!H12,GrundlagenFeiertage!F12)</f>
        <v>22</v>
      </c>
      <c r="K53" s="463"/>
      <c r="L53" s="463"/>
      <c r="M53" s="448">
        <f t="shared" si="5"/>
        <v>7.8222222222222229</v>
      </c>
      <c r="N53" s="448"/>
      <c r="O53" s="448"/>
      <c r="P53" s="448">
        <f t="shared" si="6"/>
        <v>7.0277777777777768</v>
      </c>
      <c r="Q53" s="448"/>
      <c r="R53" s="448"/>
      <c r="S53" s="448">
        <f t="shared" si="4"/>
        <v>6.2486111111111109</v>
      </c>
      <c r="T53" s="448"/>
      <c r="U53" s="448"/>
      <c r="V53" s="448">
        <f t="shared" si="7"/>
        <v>5.469444444444445</v>
      </c>
      <c r="W53" s="448"/>
      <c r="X53" s="448"/>
      <c r="Y53" s="448">
        <f t="shared" si="8"/>
        <v>4.6902777777777773</v>
      </c>
      <c r="Z53" s="448"/>
      <c r="AA53" s="448"/>
      <c r="AB53" s="448">
        <f t="shared" si="9"/>
        <v>3.9111111111111114</v>
      </c>
      <c r="AC53" s="448"/>
      <c r="AD53" s="448"/>
      <c r="AE53" s="448">
        <f t="shared" si="10"/>
        <v>3.1166666666666667</v>
      </c>
      <c r="AF53" s="448"/>
      <c r="AG53" s="448"/>
      <c r="AH53" s="448">
        <f t="shared" si="11"/>
        <v>2.7347222222222225</v>
      </c>
      <c r="AI53" s="448"/>
      <c r="AJ53" s="448"/>
      <c r="AK53" s="123"/>
      <c r="AL53" s="125"/>
    </row>
    <row r="54" spans="2:38" ht="14.25" customHeight="1" x14ac:dyDescent="0.25">
      <c r="B54" s="122"/>
      <c r="C54" s="123"/>
      <c r="D54" s="447">
        <f>GrundlagenFeiertage!A13</f>
        <v>46296</v>
      </c>
      <c r="E54" s="447"/>
      <c r="F54" s="447"/>
      <c r="G54" s="447"/>
      <c r="H54" s="447"/>
      <c r="I54" s="147"/>
      <c r="J54" s="463">
        <f>IF(VLOOKUP(Sollzeit,AuswahlVorholzeit,2,FALSE)="mit",GrundlagenFeiertage!H13,GrundlagenFeiertage!F13)</f>
        <v>22</v>
      </c>
      <c r="K54" s="463"/>
      <c r="L54" s="463"/>
      <c r="M54" s="448">
        <f t="shared" si="5"/>
        <v>7.8222222222222229</v>
      </c>
      <c r="N54" s="448"/>
      <c r="O54" s="448"/>
      <c r="P54" s="448">
        <f t="shared" si="6"/>
        <v>7.0277777777777768</v>
      </c>
      <c r="Q54" s="448"/>
      <c r="R54" s="448"/>
      <c r="S54" s="448">
        <f t="shared" si="4"/>
        <v>6.2486111111111109</v>
      </c>
      <c r="T54" s="448"/>
      <c r="U54" s="448"/>
      <c r="V54" s="448">
        <f t="shared" si="7"/>
        <v>5.469444444444445</v>
      </c>
      <c r="W54" s="448"/>
      <c r="X54" s="448"/>
      <c r="Y54" s="448">
        <f t="shared" si="8"/>
        <v>4.6902777777777773</v>
      </c>
      <c r="Z54" s="448"/>
      <c r="AA54" s="448"/>
      <c r="AB54" s="448">
        <f t="shared" si="9"/>
        <v>3.9111111111111114</v>
      </c>
      <c r="AC54" s="448"/>
      <c r="AD54" s="448"/>
      <c r="AE54" s="448">
        <f t="shared" si="10"/>
        <v>3.1166666666666667</v>
      </c>
      <c r="AF54" s="448"/>
      <c r="AG54" s="448"/>
      <c r="AH54" s="448">
        <f t="shared" si="11"/>
        <v>2.7347222222222225</v>
      </c>
      <c r="AI54" s="448"/>
      <c r="AJ54" s="448"/>
      <c r="AK54" s="123"/>
      <c r="AL54" s="125"/>
    </row>
    <row r="55" spans="2:38" ht="14.25" customHeight="1" x14ac:dyDescent="0.25">
      <c r="B55" s="122"/>
      <c r="C55" s="123"/>
      <c r="D55" s="447">
        <f>GrundlagenFeiertage!A14</f>
        <v>46327</v>
      </c>
      <c r="E55" s="447"/>
      <c r="F55" s="447"/>
      <c r="G55" s="447"/>
      <c r="H55" s="447"/>
      <c r="I55" s="147"/>
      <c r="J55" s="463">
        <f>IF(VLOOKUP(Sollzeit,AuswahlVorholzeit,2,FALSE)="mit",GrundlagenFeiertage!H14,GrundlagenFeiertage!F14)</f>
        <v>21</v>
      </c>
      <c r="K55" s="463"/>
      <c r="L55" s="463"/>
      <c r="M55" s="448">
        <f t="shared" si="5"/>
        <v>7.4666666666666668</v>
      </c>
      <c r="N55" s="448"/>
      <c r="O55" s="448"/>
      <c r="P55" s="448">
        <f t="shared" si="6"/>
        <v>6.708333333333333</v>
      </c>
      <c r="Q55" s="448"/>
      <c r="R55" s="448"/>
      <c r="S55" s="448">
        <f t="shared" si="4"/>
        <v>5.9645833333333336</v>
      </c>
      <c r="T55" s="448"/>
      <c r="U55" s="448"/>
      <c r="V55" s="448">
        <f t="shared" si="7"/>
        <v>5.2208333333333332</v>
      </c>
      <c r="W55" s="448"/>
      <c r="X55" s="448"/>
      <c r="Y55" s="448">
        <f t="shared" si="8"/>
        <v>4.4770833333333329</v>
      </c>
      <c r="Z55" s="448"/>
      <c r="AA55" s="448"/>
      <c r="AB55" s="448">
        <f t="shared" si="9"/>
        <v>3.7333333333333334</v>
      </c>
      <c r="AC55" s="448"/>
      <c r="AD55" s="448"/>
      <c r="AE55" s="448">
        <f t="shared" si="10"/>
        <v>2.9750000000000001</v>
      </c>
      <c r="AF55" s="448"/>
      <c r="AG55" s="448"/>
      <c r="AH55" s="448">
        <f t="shared" si="11"/>
        <v>2.6104166666666666</v>
      </c>
      <c r="AI55" s="448"/>
      <c r="AJ55" s="448"/>
      <c r="AK55" s="123"/>
      <c r="AL55" s="125"/>
    </row>
    <row r="56" spans="2:38" ht="14.25" customHeight="1" x14ac:dyDescent="0.25">
      <c r="B56" s="122"/>
      <c r="C56" s="123"/>
      <c r="D56" s="447">
        <f>GrundlagenFeiertage!A15</f>
        <v>46357</v>
      </c>
      <c r="E56" s="447"/>
      <c r="F56" s="447"/>
      <c r="G56" s="447"/>
      <c r="H56" s="447"/>
      <c r="I56" s="147"/>
      <c r="J56" s="463">
        <f>IF(VLOOKUP(Sollzeit,AuswahlVorholzeit,2,FALSE)="mit",GrundlagenFeiertage!H15,GrundlagenFeiertage!F15)</f>
        <v>17.5</v>
      </c>
      <c r="K56" s="463"/>
      <c r="L56" s="463"/>
      <c r="M56" s="448">
        <f t="shared" si="5"/>
        <v>6.2222222222222223</v>
      </c>
      <c r="N56" s="448"/>
      <c r="O56" s="448"/>
      <c r="P56" s="448">
        <f t="shared" si="6"/>
        <v>5.5902777777777777</v>
      </c>
      <c r="Q56" s="448"/>
      <c r="R56" s="448"/>
      <c r="S56" s="448">
        <f t="shared" si="4"/>
        <v>4.9704861111111107</v>
      </c>
      <c r="T56" s="448"/>
      <c r="U56" s="448"/>
      <c r="V56" s="448">
        <f t="shared" si="7"/>
        <v>4.3506944444444446</v>
      </c>
      <c r="W56" s="448"/>
      <c r="X56" s="448"/>
      <c r="Y56" s="448">
        <f t="shared" si="8"/>
        <v>3.7309027777777777</v>
      </c>
      <c r="Z56" s="448"/>
      <c r="AA56" s="448"/>
      <c r="AB56" s="448">
        <f t="shared" si="9"/>
        <v>3.1111111111111112</v>
      </c>
      <c r="AC56" s="448"/>
      <c r="AD56" s="448"/>
      <c r="AE56" s="448">
        <f t="shared" si="10"/>
        <v>2.4791666666666665</v>
      </c>
      <c r="AF56" s="448"/>
      <c r="AG56" s="448"/>
      <c r="AH56" s="448">
        <f t="shared" si="11"/>
        <v>2.1753472222222223</v>
      </c>
      <c r="AI56" s="448"/>
      <c r="AJ56" s="448"/>
      <c r="AK56" s="123"/>
      <c r="AL56" s="125"/>
    </row>
    <row r="57" spans="2:38" ht="14.25" customHeight="1" x14ac:dyDescent="0.25">
      <c r="B57" s="122"/>
      <c r="C57" s="123"/>
      <c r="D57" s="127" t="s">
        <v>52</v>
      </c>
      <c r="E57" s="127"/>
      <c r="F57" s="127"/>
      <c r="G57" s="127"/>
      <c r="H57" s="127"/>
      <c r="I57" s="148"/>
      <c r="J57" s="474">
        <f>IF(VLOOKUP(Sollzeit,AuswahlVorholzeit,2,FALSE)="mit",GrundlagenFeiertage!H17,GrundlagenFeiertage!F17)</f>
        <v>247.5</v>
      </c>
      <c r="K57" s="474"/>
      <c r="L57" s="474"/>
      <c r="M57" s="473">
        <f t="shared" si="5"/>
        <v>88</v>
      </c>
      <c r="N57" s="473"/>
      <c r="O57" s="473"/>
      <c r="P57" s="473">
        <f t="shared" si="6"/>
        <v>79.0625</v>
      </c>
      <c r="Q57" s="473"/>
      <c r="R57" s="473"/>
      <c r="S57" s="473">
        <f t="shared" si="4"/>
        <v>70.296875</v>
      </c>
      <c r="T57" s="473"/>
      <c r="U57" s="473"/>
      <c r="V57" s="473">
        <f t="shared" si="7"/>
        <v>61.53125</v>
      </c>
      <c r="W57" s="473"/>
      <c r="X57" s="473"/>
      <c r="Y57" s="473">
        <f t="shared" si="8"/>
        <v>52.765625</v>
      </c>
      <c r="Z57" s="473"/>
      <c r="AA57" s="473"/>
      <c r="AB57" s="473">
        <f t="shared" si="9"/>
        <v>44</v>
      </c>
      <c r="AC57" s="473"/>
      <c r="AD57" s="473"/>
      <c r="AE57" s="473">
        <f t="shared" si="10"/>
        <v>35.0625</v>
      </c>
      <c r="AF57" s="473"/>
      <c r="AG57" s="473"/>
      <c r="AH57" s="473">
        <f t="shared" si="11"/>
        <v>30.765625</v>
      </c>
      <c r="AI57" s="473"/>
      <c r="AJ57" s="473"/>
      <c r="AK57" s="123"/>
      <c r="AL57" s="125"/>
    </row>
    <row r="58" spans="2:38" ht="14.25" customHeight="1" x14ac:dyDescent="0.25">
      <c r="B58" s="122"/>
      <c r="C58" s="123"/>
      <c r="D58" s="142"/>
      <c r="E58" s="142"/>
      <c r="F58" s="142"/>
      <c r="G58" s="142"/>
      <c r="H58" s="142"/>
      <c r="I58" s="128"/>
      <c r="J58" s="128"/>
      <c r="K58" s="128"/>
      <c r="L58" s="128"/>
      <c r="M58" s="129"/>
      <c r="N58" s="130"/>
      <c r="O58" s="133"/>
      <c r="P58" s="135"/>
      <c r="Q58" s="135"/>
      <c r="R58" s="130"/>
      <c r="S58" s="130"/>
      <c r="T58" s="130"/>
      <c r="U58" s="130"/>
      <c r="V58" s="130"/>
      <c r="W58" s="130"/>
      <c r="X58" s="130"/>
      <c r="Y58" s="130"/>
      <c r="Z58" s="130"/>
      <c r="AA58" s="130"/>
      <c r="AB58" s="130"/>
      <c r="AC58" s="130"/>
      <c r="AD58" s="130"/>
      <c r="AE58" s="130"/>
      <c r="AF58" s="130"/>
      <c r="AG58" s="130"/>
      <c r="AH58" s="130"/>
      <c r="AI58" s="130"/>
      <c r="AJ58" s="130"/>
      <c r="AK58" s="123"/>
      <c r="AL58" s="125"/>
    </row>
    <row r="59" spans="2:38" x14ac:dyDescent="0.25">
      <c r="B59" s="149"/>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1"/>
    </row>
  </sheetData>
  <sheetProtection sheet="1" selectLockedCells="1"/>
  <mergeCells count="230">
    <mergeCell ref="D12:AJ12"/>
    <mergeCell ref="V57:X57"/>
    <mergeCell ref="Y57:AA57"/>
    <mergeCell ref="AB57:AD57"/>
    <mergeCell ref="AE57:AG57"/>
    <mergeCell ref="AH57:AJ57"/>
    <mergeCell ref="J57:L57"/>
    <mergeCell ref="M57:O57"/>
    <mergeCell ref="P57:R57"/>
    <mergeCell ref="S57:U57"/>
    <mergeCell ref="V56:X56"/>
    <mergeCell ref="Y56:AA56"/>
    <mergeCell ref="AB56:AD56"/>
    <mergeCell ref="AE56:AG56"/>
    <mergeCell ref="AH56:AJ56"/>
    <mergeCell ref="D56:H56"/>
    <mergeCell ref="J56:L56"/>
    <mergeCell ref="M56:O56"/>
    <mergeCell ref="P56:R56"/>
    <mergeCell ref="S56:U56"/>
    <mergeCell ref="V55:X55"/>
    <mergeCell ref="Y55:AA55"/>
    <mergeCell ref="AB55:AD55"/>
    <mergeCell ref="AE55:AG55"/>
    <mergeCell ref="AH55:AJ55"/>
    <mergeCell ref="D55:H55"/>
    <mergeCell ref="J55:L55"/>
    <mergeCell ref="M55:O55"/>
    <mergeCell ref="P55:R55"/>
    <mergeCell ref="S55:U55"/>
    <mergeCell ref="V54:X54"/>
    <mergeCell ref="Y54:AA54"/>
    <mergeCell ref="AB54:AD54"/>
    <mergeCell ref="AE54:AG54"/>
    <mergeCell ref="AH54:AJ54"/>
    <mergeCell ref="D54:H54"/>
    <mergeCell ref="J54:L54"/>
    <mergeCell ref="M54:O54"/>
    <mergeCell ref="P54:R54"/>
    <mergeCell ref="S54:U54"/>
    <mergeCell ref="D53:H53"/>
    <mergeCell ref="J53:L53"/>
    <mergeCell ref="M53:O53"/>
    <mergeCell ref="P53:R53"/>
    <mergeCell ref="S53:U53"/>
    <mergeCell ref="V53:X53"/>
    <mergeCell ref="Y53:AA53"/>
    <mergeCell ref="AB53:AD53"/>
    <mergeCell ref="AE53:AG53"/>
    <mergeCell ref="S52:U52"/>
    <mergeCell ref="V52:X52"/>
    <mergeCell ref="Y52:AA52"/>
    <mergeCell ref="AB52:AD52"/>
    <mergeCell ref="AE52:AG52"/>
    <mergeCell ref="J52:L52"/>
    <mergeCell ref="M52:O52"/>
    <mergeCell ref="P52:R52"/>
    <mergeCell ref="AB48:AD48"/>
    <mergeCell ref="AE49:AG49"/>
    <mergeCell ref="AE50:AG50"/>
    <mergeCell ref="J51:L51"/>
    <mergeCell ref="M51:O51"/>
    <mergeCell ref="P51:R51"/>
    <mergeCell ref="S51:U51"/>
    <mergeCell ref="V51:X51"/>
    <mergeCell ref="Y51:AA51"/>
    <mergeCell ref="AB51:AD51"/>
    <mergeCell ref="AE51:AG51"/>
    <mergeCell ref="P48:R48"/>
    <mergeCell ref="Y50:AA50"/>
    <mergeCell ref="AB50:AD50"/>
    <mergeCell ref="Y49:AA49"/>
    <mergeCell ref="AB49:AD49"/>
    <mergeCell ref="AH47:AJ47"/>
    <mergeCell ref="AH48:AJ48"/>
    <mergeCell ref="J44:L44"/>
    <mergeCell ref="J45:L45"/>
    <mergeCell ref="J46:L46"/>
    <mergeCell ref="J47:L47"/>
    <mergeCell ref="AH44:AJ44"/>
    <mergeCell ref="AH45:AJ45"/>
    <mergeCell ref="AH46:AJ46"/>
    <mergeCell ref="AB47:AD47"/>
    <mergeCell ref="AB44:AD44"/>
    <mergeCell ref="AB45:AD45"/>
    <mergeCell ref="AB46:AD46"/>
    <mergeCell ref="AE44:AG44"/>
    <mergeCell ref="Y44:AA44"/>
    <mergeCell ref="Y45:AA45"/>
    <mergeCell ref="Y46:AA46"/>
    <mergeCell ref="Y47:AA47"/>
    <mergeCell ref="Y48:AA48"/>
    <mergeCell ref="V44:X44"/>
    <mergeCell ref="V45:X45"/>
    <mergeCell ref="V46:X46"/>
    <mergeCell ref="AE45:AG45"/>
    <mergeCell ref="AE46:AG46"/>
    <mergeCell ref="D48:H48"/>
    <mergeCell ref="AE47:AG47"/>
    <mergeCell ref="AE48:AG48"/>
    <mergeCell ref="S44:U44"/>
    <mergeCell ref="S45:U45"/>
    <mergeCell ref="S46:U46"/>
    <mergeCell ref="S47:U47"/>
    <mergeCell ref="S48:U48"/>
    <mergeCell ref="P44:R44"/>
    <mergeCell ref="P45:R45"/>
    <mergeCell ref="P46:R46"/>
    <mergeCell ref="V47:X47"/>
    <mergeCell ref="V48:X48"/>
    <mergeCell ref="D45:H45"/>
    <mergeCell ref="M47:O47"/>
    <mergeCell ref="M48:O48"/>
    <mergeCell ref="J48:L48"/>
    <mergeCell ref="M44:O44"/>
    <mergeCell ref="M45:O45"/>
    <mergeCell ref="M46:O46"/>
    <mergeCell ref="P47:R47"/>
    <mergeCell ref="D44:H44"/>
    <mergeCell ref="O14:S14"/>
    <mergeCell ref="O15:S15"/>
    <mergeCell ref="O16:S16"/>
    <mergeCell ref="T14:W14"/>
    <mergeCell ref="T15:W15"/>
    <mergeCell ref="T16:W16"/>
    <mergeCell ref="T17:W17"/>
    <mergeCell ref="O28:S28"/>
    <mergeCell ref="T26:W26"/>
    <mergeCell ref="O25:S25"/>
    <mergeCell ref="O26:S26"/>
    <mergeCell ref="O27:S27"/>
    <mergeCell ref="O17:S17"/>
    <mergeCell ref="O18:S18"/>
    <mergeCell ref="T23:W23"/>
    <mergeCell ref="T24:W24"/>
    <mergeCell ref="T21:W21"/>
    <mergeCell ref="T22:W22"/>
    <mergeCell ref="T19:W19"/>
    <mergeCell ref="T20:W20"/>
    <mergeCell ref="O19:S19"/>
    <mergeCell ref="O20:S20"/>
    <mergeCell ref="O35:S35"/>
    <mergeCell ref="T35:W35"/>
    <mergeCell ref="O21:S21"/>
    <mergeCell ref="O22:S22"/>
    <mergeCell ref="O23:S23"/>
    <mergeCell ref="O24:S24"/>
    <mergeCell ref="Z17:AA17"/>
    <mergeCell ref="Z18:AA18"/>
    <mergeCell ref="Z19:AA19"/>
    <mergeCell ref="Z20:AA20"/>
    <mergeCell ref="Z21:AA21"/>
    <mergeCell ref="Z22:AA22"/>
    <mergeCell ref="T28:W28"/>
    <mergeCell ref="T27:W27"/>
    <mergeCell ref="T25:W25"/>
    <mergeCell ref="T33:W33"/>
    <mergeCell ref="T18:W18"/>
    <mergeCell ref="Z38:AA38"/>
    <mergeCell ref="Z39:AA39"/>
    <mergeCell ref="D39:L39"/>
    <mergeCell ref="O36:S36"/>
    <mergeCell ref="T36:W36"/>
    <mergeCell ref="O37:S37"/>
    <mergeCell ref="T37:W37"/>
    <mergeCell ref="O38:S38"/>
    <mergeCell ref="T38:W38"/>
    <mergeCell ref="X39:Y39"/>
    <mergeCell ref="Z36:AA36"/>
    <mergeCell ref="Z37:AA37"/>
    <mergeCell ref="D50:H50"/>
    <mergeCell ref="J50:L50"/>
    <mergeCell ref="M50:O50"/>
    <mergeCell ref="P50:R50"/>
    <mergeCell ref="S50:U50"/>
    <mergeCell ref="V50:X50"/>
    <mergeCell ref="D49:H49"/>
    <mergeCell ref="J49:L49"/>
    <mergeCell ref="M49:O49"/>
    <mergeCell ref="P49:R49"/>
    <mergeCell ref="S49:U49"/>
    <mergeCell ref="V49:X49"/>
    <mergeCell ref="D29:M29"/>
    <mergeCell ref="O8:V8"/>
    <mergeCell ref="S42:W42"/>
    <mergeCell ref="D46:H46"/>
    <mergeCell ref="D47:H47"/>
    <mergeCell ref="Z23:AA23"/>
    <mergeCell ref="Z24:AA24"/>
    <mergeCell ref="Z25:AA25"/>
    <mergeCell ref="Z26:AA26"/>
    <mergeCell ref="Z27:AA27"/>
    <mergeCell ref="Z28:AA28"/>
    <mergeCell ref="Z33:AA33"/>
    <mergeCell ref="Z34:AA34"/>
    <mergeCell ref="Z35:AA35"/>
    <mergeCell ref="Z16:AA16"/>
    <mergeCell ref="Z14:AA14"/>
    <mergeCell ref="Z15:AA15"/>
    <mergeCell ref="Z29:AA29"/>
    <mergeCell ref="O34:S34"/>
    <mergeCell ref="T34:W34"/>
    <mergeCell ref="O33:S33"/>
    <mergeCell ref="D30:N30"/>
    <mergeCell ref="D31:N31"/>
    <mergeCell ref="D32:N32"/>
    <mergeCell ref="D51:H51"/>
    <mergeCell ref="AH49:AJ49"/>
    <mergeCell ref="AH50:AJ50"/>
    <mergeCell ref="AH51:AJ51"/>
    <mergeCell ref="D52:H52"/>
    <mergeCell ref="AH52:AJ52"/>
    <mergeCell ref="AH53:AJ53"/>
    <mergeCell ref="O10:V10"/>
    <mergeCell ref="D42:R42"/>
    <mergeCell ref="D14:M14"/>
    <mergeCell ref="D15:M15"/>
    <mergeCell ref="D16:M16"/>
    <mergeCell ref="D17:M17"/>
    <mergeCell ref="D18:M18"/>
    <mergeCell ref="D19:M19"/>
    <mergeCell ref="D20:M20"/>
    <mergeCell ref="D21:M21"/>
    <mergeCell ref="D22:M22"/>
    <mergeCell ref="D23:M23"/>
    <mergeCell ref="D24:M24"/>
    <mergeCell ref="D25:M25"/>
    <mergeCell ref="D26:M26"/>
    <mergeCell ref="D27:M27"/>
    <mergeCell ref="D28:M28"/>
  </mergeCells>
  <phoneticPr fontId="42" type="noConversion"/>
  <conditionalFormatting sqref="D31:AA39">
    <cfRule type="expression" dxfId="6" priority="1">
      <formula>(VLOOKUP(Sollzeit,AuswahlVorholzeit,2,FALSE)="ohne")</formula>
    </cfRule>
  </conditionalFormatting>
  <conditionalFormatting sqref="O14:S28 D29">
    <cfRule type="expression" dxfId="5" priority="7">
      <formula>WEEKDAY(D14,2)&gt;5</formula>
    </cfRule>
  </conditionalFormatting>
  <conditionalFormatting sqref="O33:S38">
    <cfRule type="expression" dxfId="4" priority="6">
      <formula>WEEKDAY(O33,2)&gt;5</formula>
    </cfRule>
  </conditionalFormatting>
  <dataValidations count="2">
    <dataValidation type="list" allowBlank="1" showInputMessage="1" showErrorMessage="1" sqref="O8" xr:uid="{D8CD139E-FEF3-434C-A027-0497F3935AC8}">
      <formula1>AuswahlJahr</formula1>
    </dataValidation>
    <dataValidation type="list" allowBlank="1" showInputMessage="1" showErrorMessage="1" sqref="O10:V10" xr:uid="{852AC853-DECE-4A9C-89A7-E57B14D8F552}">
      <formula1>AuswahlSollzeit</formula1>
    </dataValidation>
  </dataValidations>
  <pageMargins left="0.59055118110236227" right="0.39370078740157483" top="0.59055118110236227" bottom="0.59055118110236227" header="0.39370078740157483" footer="0.39370078740157483"/>
  <pageSetup paperSize="9" scale="83" orientation="portrait" r:id="rId1"/>
  <headerFooter scaleWithDoc="0">
    <oddFooter>&amp;L&amp;"-,Kursiv"&amp;10Gedruckt am &amp;D</oddFooter>
  </headerFooter>
  <colBreaks count="1" manualBreakCount="1">
    <brk id="38"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B1:S36"/>
  <sheetViews>
    <sheetView showGridLines="0" showRowColHeaders="0" workbookViewId="0"/>
  </sheetViews>
  <sheetFormatPr baseColWidth="10" defaultColWidth="11" defaultRowHeight="13.2" x14ac:dyDescent="0.25"/>
  <cols>
    <col min="1" max="1" width="3.5" style="15" customWidth="1"/>
    <col min="2" max="2" width="2.296875" style="15" customWidth="1"/>
    <col min="3" max="17" width="2.59765625" style="15" customWidth="1"/>
    <col min="18" max="18" width="38.59765625" style="15" customWidth="1"/>
    <col min="19" max="31" width="2.59765625" style="15" customWidth="1"/>
    <col min="32" max="32" width="2.296875" style="15" customWidth="1"/>
    <col min="33" max="33" width="1.59765625" style="15" customWidth="1"/>
    <col min="34" max="16384" width="11" style="15"/>
  </cols>
  <sheetData>
    <row r="1" spans="2:19" ht="12.75" customHeight="1" x14ac:dyDescent="0.25"/>
    <row r="2" spans="2:19" ht="12.75" customHeight="1" x14ac:dyDescent="0.25"/>
    <row r="3" spans="2:19" ht="22.05" customHeight="1" x14ac:dyDescent="0.25"/>
    <row r="4" spans="2:19" ht="22.05" customHeight="1" x14ac:dyDescent="0.4">
      <c r="B4" s="18" t="s">
        <v>356</v>
      </c>
    </row>
    <row r="5" spans="2:19" ht="10.5" customHeight="1" x14ac:dyDescent="0.4">
      <c r="B5" s="18"/>
    </row>
    <row r="6" spans="2:19" ht="15.75" customHeight="1" x14ac:dyDescent="0.25">
      <c r="B6" s="90" t="s">
        <v>359</v>
      </c>
    </row>
    <row r="7" spans="2:19" ht="15" customHeight="1" x14ac:dyDescent="0.25">
      <c r="B7" s="91" t="s">
        <v>358</v>
      </c>
      <c r="C7" s="92"/>
      <c r="D7" s="92"/>
      <c r="E7" s="92"/>
      <c r="F7" s="92"/>
      <c r="G7" s="92"/>
      <c r="H7" s="92"/>
      <c r="I7" s="92"/>
      <c r="J7" s="92"/>
      <c r="K7" s="92"/>
      <c r="L7" s="92"/>
      <c r="M7" s="92"/>
      <c r="N7" s="92"/>
      <c r="O7" s="92"/>
      <c r="P7" s="477" t="s">
        <v>357</v>
      </c>
      <c r="Q7" s="478"/>
      <c r="R7" s="478"/>
      <c r="S7" s="479"/>
    </row>
    <row r="8" spans="2:19" x14ac:dyDescent="0.25">
      <c r="B8" s="485" t="s">
        <v>360</v>
      </c>
      <c r="C8" s="486"/>
      <c r="D8" s="486"/>
      <c r="E8" s="486"/>
      <c r="F8" s="486"/>
      <c r="G8" s="486"/>
      <c r="H8" s="486"/>
      <c r="I8" s="486"/>
      <c r="J8" s="486"/>
      <c r="K8" s="486"/>
      <c r="L8" s="486"/>
      <c r="M8" s="486"/>
      <c r="N8" s="486"/>
      <c r="O8" s="486"/>
      <c r="P8" s="489" t="s">
        <v>367</v>
      </c>
      <c r="Q8" s="490"/>
      <c r="R8" s="490"/>
      <c r="S8" s="491"/>
    </row>
    <row r="9" spans="2:19" x14ac:dyDescent="0.25">
      <c r="B9" s="485" t="s">
        <v>362</v>
      </c>
      <c r="C9" s="486"/>
      <c r="D9" s="486"/>
      <c r="E9" s="486"/>
      <c r="F9" s="486"/>
      <c r="G9" s="486"/>
      <c r="H9" s="486"/>
      <c r="I9" s="486"/>
      <c r="J9" s="486"/>
      <c r="K9" s="486"/>
      <c r="L9" s="486"/>
      <c r="M9" s="486"/>
      <c r="N9" s="486"/>
      <c r="O9" s="486"/>
      <c r="P9" s="489" t="s">
        <v>363</v>
      </c>
      <c r="Q9" s="490"/>
      <c r="R9" s="490"/>
      <c r="S9" s="491"/>
    </row>
    <row r="10" spans="2:19" x14ac:dyDescent="0.25">
      <c r="B10" s="485" t="s">
        <v>102</v>
      </c>
      <c r="C10" s="486"/>
      <c r="D10" s="486"/>
      <c r="E10" s="486"/>
      <c r="F10" s="486"/>
      <c r="G10" s="486"/>
      <c r="H10" s="486"/>
      <c r="I10" s="486"/>
      <c r="J10" s="486"/>
      <c r="K10" s="486"/>
      <c r="L10" s="486"/>
      <c r="M10" s="486"/>
      <c r="N10" s="486"/>
      <c r="O10" s="486"/>
      <c r="P10" s="489" t="s">
        <v>361</v>
      </c>
      <c r="Q10" s="490"/>
      <c r="R10" s="490"/>
      <c r="S10" s="491"/>
    </row>
    <row r="11" spans="2:19" x14ac:dyDescent="0.25">
      <c r="B11" s="485" t="s">
        <v>100</v>
      </c>
      <c r="C11" s="486"/>
      <c r="D11" s="486"/>
      <c r="E11" s="486"/>
      <c r="F11" s="486"/>
      <c r="G11" s="486"/>
      <c r="H11" s="486"/>
      <c r="I11" s="486"/>
      <c r="J11" s="486"/>
      <c r="K11" s="486"/>
      <c r="L11" s="486"/>
      <c r="M11" s="486"/>
      <c r="N11" s="486"/>
      <c r="O11" s="486"/>
      <c r="P11" s="489" t="s">
        <v>364</v>
      </c>
      <c r="Q11" s="490"/>
      <c r="R11" s="490"/>
      <c r="S11" s="491"/>
    </row>
    <row r="12" spans="2:19" x14ac:dyDescent="0.25">
      <c r="B12" s="485" t="s">
        <v>98</v>
      </c>
      <c r="C12" s="486"/>
      <c r="D12" s="486"/>
      <c r="E12" s="486"/>
      <c r="F12" s="486"/>
      <c r="G12" s="486"/>
      <c r="H12" s="486"/>
      <c r="I12" s="486"/>
      <c r="J12" s="486"/>
      <c r="K12" s="486"/>
      <c r="L12" s="486"/>
      <c r="M12" s="486"/>
      <c r="N12" s="486"/>
      <c r="O12" s="486"/>
      <c r="P12" s="489" t="s">
        <v>365</v>
      </c>
      <c r="Q12" s="490"/>
      <c r="R12" s="490"/>
      <c r="S12" s="491"/>
    </row>
    <row r="13" spans="2:19" x14ac:dyDescent="0.25">
      <c r="B13" s="485" t="s">
        <v>245</v>
      </c>
      <c r="C13" s="486"/>
      <c r="D13" s="486"/>
      <c r="E13" s="486"/>
      <c r="F13" s="486"/>
      <c r="G13" s="486"/>
      <c r="H13" s="486"/>
      <c r="I13" s="486"/>
      <c r="J13" s="486"/>
      <c r="K13" s="486"/>
      <c r="L13" s="486"/>
      <c r="M13" s="486"/>
      <c r="N13" s="486"/>
      <c r="O13" s="486"/>
      <c r="P13" s="485" t="s">
        <v>366</v>
      </c>
      <c r="Q13" s="486"/>
      <c r="R13" s="486"/>
      <c r="S13" s="487"/>
    </row>
    <row r="14" spans="2:19" x14ac:dyDescent="0.25">
      <c r="B14" s="89"/>
    </row>
    <row r="15" spans="2:19" x14ac:dyDescent="0.25">
      <c r="B15" s="488" t="s">
        <v>384</v>
      </c>
      <c r="C15" s="488"/>
      <c r="D15" s="488"/>
      <c r="E15" s="488"/>
      <c r="F15" s="488"/>
      <c r="G15" s="488"/>
      <c r="H15" s="488"/>
      <c r="I15" s="488"/>
      <c r="J15" s="488"/>
      <c r="K15" s="488"/>
      <c r="L15" s="488"/>
      <c r="M15" s="488"/>
      <c r="N15" s="488"/>
      <c r="O15" s="488"/>
      <c r="P15" s="476"/>
      <c r="Q15" s="476"/>
      <c r="R15" s="476"/>
      <c r="S15" s="476"/>
    </row>
    <row r="16" spans="2:19" x14ac:dyDescent="0.25">
      <c r="B16" s="91" t="s">
        <v>358</v>
      </c>
      <c r="C16" s="92"/>
      <c r="D16" s="92"/>
      <c r="E16" s="92"/>
      <c r="F16" s="92"/>
      <c r="G16" s="92"/>
      <c r="H16" s="92"/>
      <c r="I16" s="92"/>
      <c r="J16" s="92"/>
      <c r="K16" s="92"/>
      <c r="L16" s="92"/>
      <c r="M16" s="92"/>
      <c r="N16" s="92"/>
      <c r="O16" s="92"/>
      <c r="P16" s="477" t="s">
        <v>357</v>
      </c>
      <c r="Q16" s="478"/>
      <c r="R16" s="478"/>
      <c r="S16" s="479"/>
    </row>
    <row r="17" spans="2:19" x14ac:dyDescent="0.25">
      <c r="B17" s="485" t="s">
        <v>385</v>
      </c>
      <c r="C17" s="486"/>
      <c r="D17" s="486"/>
      <c r="E17" s="486"/>
      <c r="F17" s="486"/>
      <c r="G17" s="486"/>
      <c r="H17" s="486"/>
      <c r="I17" s="486"/>
      <c r="J17" s="486"/>
      <c r="K17" s="486"/>
      <c r="L17" s="486"/>
      <c r="M17" s="486"/>
      <c r="N17" s="486"/>
      <c r="O17" s="486"/>
      <c r="P17" s="485" t="s">
        <v>386</v>
      </c>
      <c r="Q17" s="486"/>
      <c r="R17" s="486"/>
      <c r="S17" s="487"/>
    </row>
    <row r="18" spans="2:19" x14ac:dyDescent="0.25">
      <c r="B18" s="485" t="s">
        <v>371</v>
      </c>
      <c r="C18" s="486"/>
      <c r="D18" s="486"/>
      <c r="E18" s="486"/>
      <c r="F18" s="486"/>
      <c r="G18" s="486"/>
      <c r="H18" s="486"/>
      <c r="I18" s="486"/>
      <c r="J18" s="486"/>
      <c r="K18" s="486"/>
      <c r="L18" s="486"/>
      <c r="M18" s="486"/>
      <c r="N18" s="486"/>
      <c r="O18" s="486"/>
      <c r="P18" s="485" t="s">
        <v>372</v>
      </c>
      <c r="Q18" s="486"/>
      <c r="R18" s="486"/>
      <c r="S18" s="487"/>
    </row>
    <row r="20" spans="2:19" x14ac:dyDescent="0.25">
      <c r="B20" s="488" t="s">
        <v>390</v>
      </c>
      <c r="C20" s="488"/>
      <c r="D20" s="488"/>
      <c r="E20" s="488"/>
      <c r="F20" s="488"/>
      <c r="G20" s="488"/>
      <c r="H20" s="488"/>
      <c r="I20" s="488"/>
      <c r="J20" s="488"/>
      <c r="K20" s="488"/>
      <c r="L20" s="488"/>
      <c r="M20" s="488"/>
      <c r="N20" s="488"/>
      <c r="O20" s="488"/>
      <c r="P20" s="476"/>
      <c r="Q20" s="476"/>
      <c r="R20" s="476"/>
      <c r="S20" s="476"/>
    </row>
    <row r="21" spans="2:19" x14ac:dyDescent="0.25">
      <c r="B21" s="91" t="s">
        <v>358</v>
      </c>
      <c r="C21" s="92"/>
      <c r="D21" s="92"/>
      <c r="E21" s="92"/>
      <c r="F21" s="92"/>
      <c r="G21" s="92"/>
      <c r="H21" s="92"/>
      <c r="I21" s="92"/>
      <c r="J21" s="92"/>
      <c r="K21" s="92"/>
      <c r="L21" s="92"/>
      <c r="M21" s="92"/>
      <c r="N21" s="92"/>
      <c r="O21" s="92"/>
      <c r="P21" s="477" t="s">
        <v>357</v>
      </c>
      <c r="Q21" s="478"/>
      <c r="R21" s="478"/>
      <c r="S21" s="479"/>
    </row>
    <row r="22" spans="2:19" x14ac:dyDescent="0.25">
      <c r="B22" s="485" t="s">
        <v>10</v>
      </c>
      <c r="C22" s="486"/>
      <c r="D22" s="486"/>
      <c r="E22" s="486"/>
      <c r="F22" s="486"/>
      <c r="G22" s="486"/>
      <c r="H22" s="486"/>
      <c r="I22" s="486"/>
      <c r="J22" s="486"/>
      <c r="K22" s="486"/>
      <c r="L22" s="486"/>
      <c r="M22" s="486"/>
      <c r="N22" s="486"/>
      <c r="O22" s="487"/>
      <c r="P22" s="485" t="s">
        <v>391</v>
      </c>
      <c r="Q22" s="486"/>
      <c r="R22" s="486"/>
      <c r="S22" s="487"/>
    </row>
    <row r="24" spans="2:19" x14ac:dyDescent="0.25">
      <c r="B24" s="488" t="s">
        <v>403</v>
      </c>
      <c r="C24" s="488"/>
      <c r="D24" s="488"/>
      <c r="E24" s="488"/>
      <c r="F24" s="488"/>
      <c r="G24" s="488"/>
      <c r="H24" s="488"/>
      <c r="I24" s="488"/>
      <c r="J24" s="488"/>
      <c r="K24" s="488"/>
      <c r="L24" s="488"/>
      <c r="M24" s="488"/>
      <c r="N24" s="488"/>
      <c r="O24" s="488"/>
      <c r="P24" s="476"/>
      <c r="Q24" s="476"/>
      <c r="R24" s="476"/>
      <c r="S24" s="476"/>
    </row>
    <row r="25" spans="2:19" x14ac:dyDescent="0.25">
      <c r="B25" s="91" t="s">
        <v>358</v>
      </c>
      <c r="C25" s="92"/>
      <c r="D25" s="92"/>
      <c r="E25" s="92"/>
      <c r="F25" s="92"/>
      <c r="G25" s="92"/>
      <c r="H25" s="92"/>
      <c r="I25" s="92"/>
      <c r="J25" s="92"/>
      <c r="K25" s="92"/>
      <c r="L25" s="92"/>
      <c r="M25" s="92"/>
      <c r="N25" s="92"/>
      <c r="O25" s="92"/>
      <c r="P25" s="477" t="s">
        <v>357</v>
      </c>
      <c r="Q25" s="478"/>
      <c r="R25" s="478"/>
      <c r="S25" s="479"/>
    </row>
    <row r="26" spans="2:19" x14ac:dyDescent="0.25">
      <c r="B26" s="485" t="s">
        <v>396</v>
      </c>
      <c r="C26" s="486"/>
      <c r="D26" s="486"/>
      <c r="E26" s="486"/>
      <c r="F26" s="486"/>
      <c r="G26" s="486"/>
      <c r="H26" s="486"/>
      <c r="I26" s="486"/>
      <c r="J26" s="486"/>
      <c r="K26" s="486"/>
      <c r="L26" s="486"/>
      <c r="M26" s="486"/>
      <c r="N26" s="486"/>
      <c r="O26" s="486"/>
      <c r="P26" s="485" t="s">
        <v>399</v>
      </c>
      <c r="Q26" s="486"/>
      <c r="R26" s="486"/>
      <c r="S26" s="487"/>
    </row>
    <row r="27" spans="2:19" x14ac:dyDescent="0.25">
      <c r="B27" s="485" t="s">
        <v>102</v>
      </c>
      <c r="C27" s="486"/>
      <c r="D27" s="486"/>
      <c r="E27" s="486"/>
      <c r="F27" s="486"/>
      <c r="G27" s="486"/>
      <c r="H27" s="486"/>
      <c r="I27" s="486"/>
      <c r="J27" s="486"/>
      <c r="K27" s="486"/>
      <c r="L27" s="486"/>
      <c r="M27" s="486"/>
      <c r="N27" s="486"/>
      <c r="O27" s="486"/>
      <c r="P27" s="485" t="s">
        <v>401</v>
      </c>
      <c r="Q27" s="486"/>
      <c r="R27" s="486"/>
      <c r="S27" s="487"/>
    </row>
    <row r="28" spans="2:19" x14ac:dyDescent="0.25">
      <c r="B28" s="485" t="s">
        <v>18</v>
      </c>
      <c r="C28" s="486"/>
      <c r="D28" s="486"/>
      <c r="E28" s="486"/>
      <c r="F28" s="486"/>
      <c r="G28" s="486"/>
      <c r="H28" s="486"/>
      <c r="I28" s="486"/>
      <c r="J28" s="486"/>
      <c r="K28" s="486"/>
      <c r="L28" s="486"/>
      <c r="M28" s="486"/>
      <c r="N28" s="486"/>
      <c r="O28" s="486"/>
      <c r="P28" s="485" t="s">
        <v>400</v>
      </c>
      <c r="Q28" s="486"/>
      <c r="R28" s="486"/>
      <c r="S28" s="487"/>
    </row>
    <row r="30" spans="2:19" x14ac:dyDescent="0.25">
      <c r="B30" s="475" t="s">
        <v>453</v>
      </c>
      <c r="C30" s="475"/>
      <c r="D30" s="475"/>
      <c r="E30" s="475"/>
      <c r="F30" s="475"/>
      <c r="G30" s="475"/>
      <c r="H30" s="475"/>
      <c r="I30" s="475"/>
      <c r="J30" s="475"/>
      <c r="K30" s="475"/>
      <c r="L30" s="475"/>
      <c r="M30" s="475"/>
      <c r="N30" s="475"/>
      <c r="O30" s="475"/>
      <c r="P30" s="476"/>
      <c r="Q30" s="476"/>
      <c r="R30" s="476"/>
      <c r="S30" s="476"/>
    </row>
    <row r="31" spans="2:19" x14ac:dyDescent="0.25">
      <c r="B31" s="91" t="s">
        <v>358</v>
      </c>
      <c r="C31" s="92"/>
      <c r="D31" s="92"/>
      <c r="E31" s="92"/>
      <c r="F31" s="92"/>
      <c r="G31" s="92"/>
      <c r="H31" s="92"/>
      <c r="I31" s="92"/>
      <c r="J31" s="92"/>
      <c r="K31" s="92"/>
      <c r="L31" s="92"/>
      <c r="M31" s="92"/>
      <c r="N31" s="92"/>
      <c r="O31" s="92"/>
      <c r="P31" s="477" t="s">
        <v>357</v>
      </c>
      <c r="Q31" s="478"/>
      <c r="R31" s="478"/>
      <c r="S31" s="479"/>
    </row>
    <row r="32" spans="2:19" ht="25.5" customHeight="1" x14ac:dyDescent="0.25">
      <c r="B32" s="480" t="s">
        <v>449</v>
      </c>
      <c r="C32" s="481"/>
      <c r="D32" s="481"/>
      <c r="E32" s="481"/>
      <c r="F32" s="481"/>
      <c r="G32" s="481"/>
      <c r="H32" s="481"/>
      <c r="I32" s="481"/>
      <c r="J32" s="481"/>
      <c r="K32" s="481"/>
      <c r="L32" s="481"/>
      <c r="M32" s="481"/>
      <c r="N32" s="481"/>
      <c r="O32" s="481"/>
      <c r="P32" s="482" t="s">
        <v>450</v>
      </c>
      <c r="Q32" s="483"/>
      <c r="R32" s="483"/>
      <c r="S32" s="484"/>
    </row>
    <row r="34" spans="2:19" x14ac:dyDescent="0.25">
      <c r="B34" s="475" t="s">
        <v>477</v>
      </c>
      <c r="C34" s="475"/>
      <c r="D34" s="475"/>
      <c r="E34" s="475"/>
      <c r="F34" s="475"/>
      <c r="G34" s="475"/>
      <c r="H34" s="475"/>
      <c r="I34" s="475"/>
      <c r="J34" s="475"/>
      <c r="K34" s="475"/>
      <c r="L34" s="475"/>
      <c r="M34" s="475"/>
      <c r="N34" s="475"/>
      <c r="O34" s="475"/>
      <c r="P34" s="476"/>
      <c r="Q34" s="476"/>
      <c r="R34" s="476"/>
      <c r="S34" s="476"/>
    </row>
    <row r="35" spans="2:19" x14ac:dyDescent="0.25">
      <c r="B35" s="91" t="s">
        <v>358</v>
      </c>
      <c r="C35" s="92"/>
      <c r="D35" s="92"/>
      <c r="E35" s="92"/>
      <c r="F35" s="92"/>
      <c r="G35" s="92"/>
      <c r="H35" s="92"/>
      <c r="I35" s="92"/>
      <c r="J35" s="92"/>
      <c r="K35" s="92"/>
      <c r="L35" s="92"/>
      <c r="M35" s="92"/>
      <c r="N35" s="92"/>
      <c r="O35" s="92"/>
      <c r="P35" s="477" t="s">
        <v>357</v>
      </c>
      <c r="Q35" s="478"/>
      <c r="R35" s="478"/>
      <c r="S35" s="479"/>
    </row>
    <row r="36" spans="2:19" ht="27.6" customHeight="1" x14ac:dyDescent="0.25">
      <c r="B36" s="480" t="s">
        <v>478</v>
      </c>
      <c r="C36" s="481"/>
      <c r="D36" s="481"/>
      <c r="E36" s="481"/>
      <c r="F36" s="481"/>
      <c r="G36" s="481"/>
      <c r="H36" s="481"/>
      <c r="I36" s="481"/>
      <c r="J36" s="481"/>
      <c r="K36" s="481"/>
      <c r="L36" s="481"/>
      <c r="M36" s="481"/>
      <c r="N36" s="481"/>
      <c r="O36" s="481"/>
      <c r="P36" s="482" t="s">
        <v>479</v>
      </c>
      <c r="Q36" s="483"/>
      <c r="R36" s="483"/>
      <c r="S36" s="484"/>
    </row>
  </sheetData>
  <sheetProtection sheet="1"/>
  <mergeCells count="44">
    <mergeCell ref="B34:O34"/>
    <mergeCell ref="P34:S34"/>
    <mergeCell ref="P35:S35"/>
    <mergeCell ref="B36:O36"/>
    <mergeCell ref="P36:S36"/>
    <mergeCell ref="B20:O20"/>
    <mergeCell ref="P20:S20"/>
    <mergeCell ref="P21:S21"/>
    <mergeCell ref="B18:O18"/>
    <mergeCell ref="P18:S18"/>
    <mergeCell ref="B15:O15"/>
    <mergeCell ref="P15:S15"/>
    <mergeCell ref="P16:S16"/>
    <mergeCell ref="B17:O17"/>
    <mergeCell ref="P17:S17"/>
    <mergeCell ref="P7:S7"/>
    <mergeCell ref="P8:S8"/>
    <mergeCell ref="P9:S9"/>
    <mergeCell ref="P10:S10"/>
    <mergeCell ref="P11:S11"/>
    <mergeCell ref="B13:O13"/>
    <mergeCell ref="P13:S13"/>
    <mergeCell ref="P12:S12"/>
    <mergeCell ref="B8:O8"/>
    <mergeCell ref="B9:O9"/>
    <mergeCell ref="B10:O10"/>
    <mergeCell ref="B11:O11"/>
    <mergeCell ref="B12:O12"/>
    <mergeCell ref="P22:S22"/>
    <mergeCell ref="B22:O22"/>
    <mergeCell ref="B27:O27"/>
    <mergeCell ref="P27:S27"/>
    <mergeCell ref="B28:O28"/>
    <mergeCell ref="P28:S28"/>
    <mergeCell ref="B24:O24"/>
    <mergeCell ref="P24:S24"/>
    <mergeCell ref="P25:S25"/>
    <mergeCell ref="B26:O26"/>
    <mergeCell ref="P26:S26"/>
    <mergeCell ref="B30:O30"/>
    <mergeCell ref="P30:S30"/>
    <mergeCell ref="P31:S31"/>
    <mergeCell ref="B32:O32"/>
    <mergeCell ref="P32:S32"/>
  </mergeCells>
  <hyperlinks>
    <hyperlink ref="B8:O8" location="Startseite!A1" display="Startseite" xr:uid="{00000000-0004-0000-0300-000000000000}"/>
    <hyperlink ref="B9:O9" location="'9'!A1" display="Geburt bzw. Vaterschaftsurlaub" xr:uid="{00000000-0004-0000-0300-000001000000}"/>
    <hyperlink ref="B10:O10" location="'16'!A1" display="Krankheit in der Familie" xr:uid="{00000000-0004-0000-0300-000002000000}"/>
    <hyperlink ref="B11:O11" location="'1'!A1" display="Arzt- und Zahnarztbesuche" xr:uid="{00000000-0004-0000-0300-000003000000}"/>
    <hyperlink ref="B12:O12" location="'17'!A1" display="Militär, Zivil- und Zivilschutzdienst" xr:uid="{00000000-0004-0000-0300-000004000000}"/>
    <hyperlink ref="B13:O13" location="Ferienkürzung_K_U_M!Druckbereich" display="Ferienkürzung (Krankheit, Unfall, Militär, etc.)" xr:uid="{00000000-0004-0000-0300-000005000000}"/>
    <hyperlink ref="P26:S26" r:id="rId1" display="Register neu aufgenommen, gemäss SO pin 23-23" xr:uid="{31D354BD-A75D-4574-BB0E-D2AA9070D50A}"/>
    <hyperlink ref="P27:S27" r:id="rId2" display="komplette Überarbeitung, gemäss SO pin 23-23" xr:uid="{C912E659-9C34-470C-B39E-3CFA8FB1B884}"/>
    <hyperlink ref="P28:S28" r:id="rId3" display="Ergänzungen, gemäss SO pin 23-23" xr:uid="{A153E531-8B75-4FE5-A742-DEC5C3BC2572}"/>
  </hyperlinks>
  <pageMargins left="1.1811023622047245" right="0.78740157480314965" top="0.78740157480314965" bottom="0.78740157480314965" header="0.51181102362204722" footer="0.51181102362204722"/>
  <pageSetup paperSize="9" scale="97" orientation="landscape" r:id="rId4"/>
  <headerFooter scaleWithDoc="0"/>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E8FA-91E0-458C-8590-48930E024618}">
  <sheetPr codeName="Tabelle6"/>
  <dimension ref="A1:AB25"/>
  <sheetViews>
    <sheetView showGridLines="0" showRowColHeaders="0" topLeftCell="Q1" workbookViewId="0">
      <selection activeCell="Y4" sqref="Y4"/>
    </sheetView>
  </sheetViews>
  <sheetFormatPr baseColWidth="10" defaultColWidth="11" defaultRowHeight="13.2" x14ac:dyDescent="0.25"/>
  <cols>
    <col min="1" max="1" width="13.09765625" style="15" bestFit="1" customWidth="1"/>
    <col min="2" max="2" width="5.796875" style="15" bestFit="1" customWidth="1"/>
    <col min="3" max="3" width="11" style="15" bestFit="1" customWidth="1"/>
    <col min="4" max="4" width="14.19921875" style="15" bestFit="1" customWidth="1"/>
    <col min="5" max="5" width="8.19921875" style="15" bestFit="1" customWidth="1"/>
    <col min="6" max="6" width="7.09765625" style="15" bestFit="1" customWidth="1"/>
    <col min="7" max="7" width="9.5" style="15" bestFit="1" customWidth="1"/>
    <col min="8" max="8" width="5.5" style="15" bestFit="1" customWidth="1"/>
    <col min="9" max="9" width="11" style="15"/>
    <col min="10" max="10" width="29.5" style="15" bestFit="1" customWidth="1"/>
    <col min="11" max="11" width="6.796875" style="15" bestFit="1" customWidth="1"/>
    <col min="12" max="12" width="9.796875" style="15" bestFit="1" customWidth="1"/>
    <col min="13" max="13" width="8.796875" style="112" bestFit="1" customWidth="1"/>
    <col min="14" max="14" width="14" style="15" bestFit="1" customWidth="1"/>
    <col min="15" max="15" width="13.69921875" style="15" bestFit="1" customWidth="1"/>
    <col min="16" max="16" width="11" style="15"/>
    <col min="17" max="17" width="22.69921875" style="15" bestFit="1" customWidth="1"/>
    <col min="18" max="20" width="11" style="15"/>
    <col min="21" max="21" width="16" style="15" bestFit="1" customWidth="1"/>
    <col min="22" max="22" width="12.19921875" style="15" bestFit="1" customWidth="1"/>
    <col min="23" max="24" width="11" style="15"/>
    <col min="25" max="25" width="13.19921875" style="15" bestFit="1" customWidth="1"/>
    <col min="26" max="26" width="11" style="15"/>
    <col min="27" max="27" width="20" style="15" bestFit="1" customWidth="1"/>
    <col min="28" max="28" width="13.19921875" style="15" bestFit="1" customWidth="1"/>
    <col min="29" max="16384" width="11" style="15"/>
  </cols>
  <sheetData>
    <row r="1" spans="1:28" x14ac:dyDescent="0.25">
      <c r="A1" s="115" t="s">
        <v>481</v>
      </c>
      <c r="B1" s="111"/>
      <c r="C1" s="90">
        <f>jahr</f>
        <v>2026</v>
      </c>
      <c r="J1" s="90" t="s">
        <v>489</v>
      </c>
      <c r="K1" s="15" t="s">
        <v>490</v>
      </c>
      <c r="L1" s="15" t="s">
        <v>493</v>
      </c>
      <c r="M1" s="112">
        <f>jahr</f>
        <v>2026</v>
      </c>
      <c r="N1" s="15" t="s">
        <v>496</v>
      </c>
      <c r="O1" s="15" t="s">
        <v>497</v>
      </c>
      <c r="Q1" s="90" t="s">
        <v>487</v>
      </c>
      <c r="R1" s="15" t="s">
        <v>490</v>
      </c>
      <c r="S1" s="15" t="s">
        <v>493</v>
      </c>
      <c r="T1" s="112">
        <f>jahr</f>
        <v>2026</v>
      </c>
      <c r="U1" s="15" t="s">
        <v>495</v>
      </c>
      <c r="V1" s="15" t="s">
        <v>494</v>
      </c>
      <c r="Y1" s="90" t="s">
        <v>499</v>
      </c>
      <c r="AA1" s="90" t="s">
        <v>501</v>
      </c>
    </row>
    <row r="2" spans="1:28" x14ac:dyDescent="0.25">
      <c r="A2" s="111"/>
      <c r="B2" s="111"/>
      <c r="T2" s="112"/>
    </row>
    <row r="3" spans="1:28" x14ac:dyDescent="0.25">
      <c r="A3" s="111" t="s">
        <v>482</v>
      </c>
      <c r="B3" s="111" t="s">
        <v>474</v>
      </c>
      <c r="C3" s="15" t="s">
        <v>483</v>
      </c>
      <c r="D3" s="15" t="s">
        <v>484</v>
      </c>
      <c r="E3" s="15" t="s">
        <v>485</v>
      </c>
      <c r="F3" s="15" t="s">
        <v>486</v>
      </c>
      <c r="G3" s="15" t="s">
        <v>487</v>
      </c>
      <c r="H3" s="15" t="s">
        <v>488</v>
      </c>
      <c r="J3" s="15" t="s">
        <v>455</v>
      </c>
      <c r="K3" s="15" t="s">
        <v>491</v>
      </c>
      <c r="L3" s="114">
        <f>WEEKDAY(M3)</f>
        <v>5</v>
      </c>
      <c r="M3" s="113">
        <f>DATE(jahr,1,1)</f>
        <v>46023</v>
      </c>
      <c r="N3" s="15">
        <f>IF(WEEKDAY(M3,2)&gt;5,0,IF(ISNUMBER(SEARCH("mittag",J3)),0.5,1))</f>
        <v>1</v>
      </c>
      <c r="O3" s="15">
        <f>MONTH(M3)</f>
        <v>1</v>
      </c>
      <c r="Q3" s="15" t="s">
        <v>470</v>
      </c>
      <c r="R3" s="15" t="s">
        <v>491</v>
      </c>
      <c r="S3" s="114">
        <f>WEEKDAY(T3)</f>
        <v>5</v>
      </c>
      <c r="T3" s="113">
        <f>DATE(jahr,12,24)</f>
        <v>46380</v>
      </c>
      <c r="U3" s="15">
        <f>IF(WEEKDAY(T3,2)&gt;5,0,IF(ISNUMBER(SEARCH("mittag",Q3)),0.5,1))</f>
        <v>0.5</v>
      </c>
      <c r="V3" s="15">
        <f>MONTH(T3)</f>
        <v>12</v>
      </c>
      <c r="Y3" s="15" t="s">
        <v>7</v>
      </c>
      <c r="AA3" s="15" t="s">
        <v>7</v>
      </c>
      <c r="AB3" s="15" t="s">
        <v>504</v>
      </c>
    </row>
    <row r="4" spans="1:28" x14ac:dyDescent="0.25">
      <c r="A4" s="111">
        <f>DATE(jahr,1,1)</f>
        <v>46023</v>
      </c>
      <c r="B4" s="15">
        <f>MONTH(A4)</f>
        <v>1</v>
      </c>
      <c r="C4" s="15">
        <f t="shared" ref="C4:C15" si="0">DATEDIF(A4,A5,"D")</f>
        <v>31</v>
      </c>
      <c r="D4" s="15">
        <f>NETWORKDAYS(A4,A5-1)</f>
        <v>22</v>
      </c>
      <c r="E4" s="15">
        <f t="shared" ref="E4:E15" si="1">SUMIF(feiertagemonat,B4,feiertageanzahl)</f>
        <v>2</v>
      </c>
      <c r="F4" s="15">
        <f>D4-E4</f>
        <v>20</v>
      </c>
      <c r="G4" s="15">
        <f t="shared" ref="G4:G15" si="2">SUMIF(vorholtagemonat,B4,vorholtageanzahl)</f>
        <v>0</v>
      </c>
      <c r="H4" s="15">
        <f t="shared" ref="H4:H15" si="3">D4-E4-G4</f>
        <v>20</v>
      </c>
      <c r="J4" s="15" t="s">
        <v>456</v>
      </c>
      <c r="K4" s="15" t="s">
        <v>491</v>
      </c>
      <c r="L4" s="114">
        <f t="shared" ref="L4:L17" si="4">WEEKDAY(M4)</f>
        <v>6</v>
      </c>
      <c r="M4" s="113">
        <f>DATE(jahr,1,2)</f>
        <v>46024</v>
      </c>
      <c r="N4" s="15">
        <f t="shared" ref="N4:N17" si="5">IF(WEEKDAY(M4,2)&gt;5,0,IF(ISNUMBER(SEARCH("mittag",J4)),0.5,1))</f>
        <v>1</v>
      </c>
      <c r="O4" s="15">
        <f t="shared" ref="O4:O17" si="6">MONTH(M4)</f>
        <v>1</v>
      </c>
      <c r="Q4" s="15" t="s">
        <v>471</v>
      </c>
      <c r="R4" s="15" t="s">
        <v>491</v>
      </c>
      <c r="S4" s="114">
        <f t="shared" ref="S4:S8" si="7">WEEKDAY(T4)</f>
        <v>1</v>
      </c>
      <c r="T4" s="113">
        <f>DATE(jahr,12,27)</f>
        <v>46383</v>
      </c>
      <c r="U4" s="15">
        <f t="shared" ref="U4:U8" si="8">IF(WEEKDAY(T4,2)&gt;5,0,IF(ISNUMBER(SEARCH("mittag",Q4)),0.5,1))</f>
        <v>0</v>
      </c>
      <c r="V4" s="15">
        <f t="shared" ref="V4:V8" si="9">MONTH(T4)</f>
        <v>12</v>
      </c>
      <c r="Y4" s="15">
        <f ca="1">Y5-1</f>
        <v>2025</v>
      </c>
      <c r="AA4" s="152">
        <v>0.35555555555555557</v>
      </c>
      <c r="AB4" s="15" t="s">
        <v>502</v>
      </c>
    </row>
    <row r="5" spans="1:28" x14ac:dyDescent="0.25">
      <c r="A5" s="111">
        <f t="shared" ref="A5:A16" si="10">DATE(jahr,MONTH(A4)+1,1)</f>
        <v>46054</v>
      </c>
      <c r="B5" s="15">
        <f t="shared" ref="B5:B15" si="11">MONTH(A5)</f>
        <v>2</v>
      </c>
      <c r="C5" s="15">
        <f t="shared" si="0"/>
        <v>28</v>
      </c>
      <c r="D5" s="15">
        <f t="shared" ref="D5:D15" si="12">NETWORKDAYS(A5,A6-1)</f>
        <v>20</v>
      </c>
      <c r="E5" s="15">
        <f t="shared" si="1"/>
        <v>0.5</v>
      </c>
      <c r="F5" s="15">
        <f t="shared" ref="F5:F15" si="13">D5-E5</f>
        <v>19.5</v>
      </c>
      <c r="G5" s="15">
        <f t="shared" si="2"/>
        <v>0</v>
      </c>
      <c r="H5" s="15">
        <f t="shared" si="3"/>
        <v>19.5</v>
      </c>
      <c r="J5" s="15" t="s">
        <v>469</v>
      </c>
      <c r="K5" s="15" t="s">
        <v>492</v>
      </c>
      <c r="L5" s="114">
        <f t="shared" si="4"/>
        <v>3</v>
      </c>
      <c r="M5" s="113">
        <f>ostern-47</f>
        <v>46070</v>
      </c>
      <c r="N5" s="15">
        <f t="shared" si="5"/>
        <v>0.5</v>
      </c>
      <c r="O5" s="15">
        <f t="shared" si="6"/>
        <v>2</v>
      </c>
      <c r="Q5" s="15" t="s">
        <v>471</v>
      </c>
      <c r="R5" s="15" t="s">
        <v>491</v>
      </c>
      <c r="S5" s="114">
        <f t="shared" si="7"/>
        <v>2</v>
      </c>
      <c r="T5" s="113">
        <f>DATE(jahr,12,28)</f>
        <v>46384</v>
      </c>
      <c r="U5" s="15">
        <f t="shared" si="8"/>
        <v>1</v>
      </c>
      <c r="V5" s="15">
        <f t="shared" si="9"/>
        <v>12</v>
      </c>
      <c r="Y5" s="15">
        <f ca="1">YEAR(TODAY())</f>
        <v>2026</v>
      </c>
      <c r="AA5" s="153">
        <v>0.35</v>
      </c>
      <c r="AB5" s="15" t="s">
        <v>503</v>
      </c>
    </row>
    <row r="6" spans="1:28" x14ac:dyDescent="0.25">
      <c r="A6" s="111">
        <f t="shared" si="10"/>
        <v>46082</v>
      </c>
      <c r="B6" s="15">
        <f t="shared" si="11"/>
        <v>3</v>
      </c>
      <c r="C6" s="15">
        <f t="shared" si="0"/>
        <v>31</v>
      </c>
      <c r="D6" s="15">
        <f t="shared" si="12"/>
        <v>22</v>
      </c>
      <c r="E6" s="15">
        <f t="shared" si="1"/>
        <v>0</v>
      </c>
      <c r="F6" s="15">
        <f t="shared" si="13"/>
        <v>22</v>
      </c>
      <c r="G6" s="15">
        <f t="shared" si="2"/>
        <v>0</v>
      </c>
      <c r="H6" s="15">
        <f t="shared" si="3"/>
        <v>22</v>
      </c>
      <c r="J6" s="15" t="s">
        <v>457</v>
      </c>
      <c r="K6" s="15" t="s">
        <v>492</v>
      </c>
      <c r="L6" s="114">
        <f t="shared" si="4"/>
        <v>6</v>
      </c>
      <c r="M6" s="113">
        <f>ostern-2</f>
        <v>46115</v>
      </c>
      <c r="N6" s="15">
        <f t="shared" si="5"/>
        <v>1</v>
      </c>
      <c r="O6" s="15">
        <f t="shared" si="6"/>
        <v>4</v>
      </c>
      <c r="Q6" s="15" t="s">
        <v>471</v>
      </c>
      <c r="R6" s="15" t="s">
        <v>491</v>
      </c>
      <c r="S6" s="114">
        <f t="shared" si="7"/>
        <v>3</v>
      </c>
      <c r="T6" s="113">
        <f>DATE(jahr,12,29)</f>
        <v>46385</v>
      </c>
      <c r="U6" s="15">
        <f t="shared" si="8"/>
        <v>1</v>
      </c>
      <c r="V6" s="15">
        <f t="shared" si="9"/>
        <v>12</v>
      </c>
      <c r="Y6" s="15">
        <f ca="1">Y5+1</f>
        <v>2027</v>
      </c>
      <c r="AA6" s="153">
        <v>0.4</v>
      </c>
      <c r="AB6" s="15" t="s">
        <v>503</v>
      </c>
    </row>
    <row r="7" spans="1:28" x14ac:dyDescent="0.25">
      <c r="A7" s="111">
        <f t="shared" si="10"/>
        <v>46113</v>
      </c>
      <c r="B7" s="15">
        <f t="shared" si="11"/>
        <v>4</v>
      </c>
      <c r="C7" s="15">
        <f t="shared" si="0"/>
        <v>30</v>
      </c>
      <c r="D7" s="15">
        <f t="shared" si="12"/>
        <v>22</v>
      </c>
      <c r="E7" s="15">
        <f t="shared" si="1"/>
        <v>2</v>
      </c>
      <c r="F7" s="15">
        <f t="shared" si="13"/>
        <v>20</v>
      </c>
      <c r="G7" s="15">
        <f t="shared" si="2"/>
        <v>0</v>
      </c>
      <c r="H7" s="15">
        <f t="shared" si="3"/>
        <v>20</v>
      </c>
      <c r="J7" s="15" t="s">
        <v>458</v>
      </c>
      <c r="K7" s="15" t="s">
        <v>492</v>
      </c>
      <c r="L7" s="114">
        <f t="shared" si="4"/>
        <v>2</v>
      </c>
      <c r="M7" s="113">
        <f>ostern+1</f>
        <v>46118</v>
      </c>
      <c r="N7" s="15">
        <f t="shared" si="5"/>
        <v>1</v>
      </c>
      <c r="O7" s="15">
        <f t="shared" si="6"/>
        <v>4</v>
      </c>
      <c r="Q7" s="15" t="s">
        <v>471</v>
      </c>
      <c r="R7" s="15" t="s">
        <v>491</v>
      </c>
      <c r="S7" s="114">
        <f t="shared" si="7"/>
        <v>4</v>
      </c>
      <c r="T7" s="113">
        <f>DATE(jahr,12,30)</f>
        <v>46386</v>
      </c>
      <c r="U7" s="15">
        <f t="shared" si="8"/>
        <v>1</v>
      </c>
      <c r="V7" s="15">
        <f t="shared" si="9"/>
        <v>12</v>
      </c>
      <c r="Y7" s="15">
        <f t="shared" ref="Y7:Y19" ca="1" si="14">Y6+1</f>
        <v>2028</v>
      </c>
    </row>
    <row r="8" spans="1:28" x14ac:dyDescent="0.25">
      <c r="A8" s="111">
        <f t="shared" si="10"/>
        <v>46143</v>
      </c>
      <c r="B8" s="15">
        <f t="shared" si="11"/>
        <v>5</v>
      </c>
      <c r="C8" s="15">
        <f t="shared" si="0"/>
        <v>31</v>
      </c>
      <c r="D8" s="15">
        <f t="shared" si="12"/>
        <v>21</v>
      </c>
      <c r="E8" s="15">
        <f t="shared" si="1"/>
        <v>2.5</v>
      </c>
      <c r="F8" s="15">
        <f t="shared" si="13"/>
        <v>18.5</v>
      </c>
      <c r="G8" s="15">
        <f t="shared" si="2"/>
        <v>0</v>
      </c>
      <c r="H8" s="15">
        <f t="shared" si="3"/>
        <v>18.5</v>
      </c>
      <c r="J8" s="15" t="s">
        <v>468</v>
      </c>
      <c r="K8" s="15" t="s">
        <v>491</v>
      </c>
      <c r="L8" s="114">
        <f t="shared" si="4"/>
        <v>6</v>
      </c>
      <c r="M8" s="113">
        <f>DATE(jahr,5,1)</f>
        <v>46143</v>
      </c>
      <c r="N8" s="15">
        <f t="shared" si="5"/>
        <v>0.5</v>
      </c>
      <c r="O8" s="15">
        <f t="shared" si="6"/>
        <v>5</v>
      </c>
      <c r="Q8" s="15" t="s">
        <v>475</v>
      </c>
      <c r="R8" s="15" t="s">
        <v>491</v>
      </c>
      <c r="S8" s="114">
        <f t="shared" si="7"/>
        <v>5</v>
      </c>
      <c r="T8" s="113">
        <f>DATE(jahr,12,31)</f>
        <v>46387</v>
      </c>
      <c r="U8" s="15">
        <f t="shared" si="8"/>
        <v>0.5</v>
      </c>
      <c r="V8" s="15">
        <f t="shared" si="9"/>
        <v>12</v>
      </c>
      <c r="Y8" s="15">
        <f t="shared" ca="1" si="14"/>
        <v>2029</v>
      </c>
    </row>
    <row r="9" spans="1:28" x14ac:dyDescent="0.25">
      <c r="A9" s="111">
        <f t="shared" si="10"/>
        <v>46174</v>
      </c>
      <c r="B9" s="15">
        <f t="shared" si="11"/>
        <v>6</v>
      </c>
      <c r="C9" s="15">
        <f t="shared" si="0"/>
        <v>30</v>
      </c>
      <c r="D9" s="15">
        <f t="shared" si="12"/>
        <v>22</v>
      </c>
      <c r="E9" s="15">
        <f t="shared" si="1"/>
        <v>1</v>
      </c>
      <c r="F9" s="15">
        <f t="shared" si="13"/>
        <v>21</v>
      </c>
      <c r="G9" s="15">
        <f t="shared" si="2"/>
        <v>0</v>
      </c>
      <c r="H9" s="15">
        <f t="shared" si="3"/>
        <v>21</v>
      </c>
      <c r="J9" s="15" t="s">
        <v>459</v>
      </c>
      <c r="K9" s="15" t="s">
        <v>492</v>
      </c>
      <c r="L9" s="114">
        <f t="shared" si="4"/>
        <v>5</v>
      </c>
      <c r="M9" s="113">
        <f>ostern+39</f>
        <v>46156</v>
      </c>
      <c r="N9" s="15">
        <f t="shared" si="5"/>
        <v>1</v>
      </c>
      <c r="O9" s="15">
        <f t="shared" si="6"/>
        <v>5</v>
      </c>
      <c r="Y9" s="15">
        <f t="shared" ca="1" si="14"/>
        <v>2030</v>
      </c>
    </row>
    <row r="10" spans="1:28" x14ac:dyDescent="0.25">
      <c r="A10" s="111">
        <f t="shared" si="10"/>
        <v>46204</v>
      </c>
      <c r="B10" s="15">
        <f t="shared" si="11"/>
        <v>7</v>
      </c>
      <c r="C10" s="15">
        <f t="shared" si="0"/>
        <v>31</v>
      </c>
      <c r="D10" s="15">
        <f t="shared" si="12"/>
        <v>23</v>
      </c>
      <c r="E10" s="15">
        <f t="shared" si="1"/>
        <v>0</v>
      </c>
      <c r="F10" s="15">
        <f t="shared" si="13"/>
        <v>23</v>
      </c>
      <c r="G10" s="15">
        <f t="shared" si="2"/>
        <v>0</v>
      </c>
      <c r="H10" s="15">
        <f t="shared" si="3"/>
        <v>23</v>
      </c>
      <c r="J10" s="15" t="s">
        <v>460</v>
      </c>
      <c r="K10" s="15" t="s">
        <v>492</v>
      </c>
      <c r="L10" s="114">
        <f t="shared" si="4"/>
        <v>2</v>
      </c>
      <c r="M10" s="113">
        <f>M7+49</f>
        <v>46167</v>
      </c>
      <c r="N10" s="15">
        <f t="shared" si="5"/>
        <v>1</v>
      </c>
      <c r="O10" s="15">
        <f t="shared" si="6"/>
        <v>5</v>
      </c>
      <c r="Y10" s="15">
        <f t="shared" ca="1" si="14"/>
        <v>2031</v>
      </c>
    </row>
    <row r="11" spans="1:28" x14ac:dyDescent="0.25">
      <c r="A11" s="111">
        <f t="shared" si="10"/>
        <v>46235</v>
      </c>
      <c r="B11" s="15">
        <f t="shared" si="11"/>
        <v>8</v>
      </c>
      <c r="C11" s="15">
        <f t="shared" si="0"/>
        <v>31</v>
      </c>
      <c r="D11" s="15">
        <f t="shared" si="12"/>
        <v>21</v>
      </c>
      <c r="E11" s="15">
        <f t="shared" si="1"/>
        <v>0</v>
      </c>
      <c r="F11" s="15">
        <f t="shared" si="13"/>
        <v>21</v>
      </c>
      <c r="G11" s="15">
        <f t="shared" si="2"/>
        <v>0</v>
      </c>
      <c r="H11" s="15">
        <f t="shared" si="3"/>
        <v>21</v>
      </c>
      <c r="J11" s="15" t="s">
        <v>461</v>
      </c>
      <c r="K11" s="15" t="s">
        <v>492</v>
      </c>
      <c r="L11" s="114">
        <f t="shared" si="4"/>
        <v>5</v>
      </c>
      <c r="M11" s="113">
        <f>ostern+60</f>
        <v>46177</v>
      </c>
      <c r="N11" s="15">
        <f t="shared" si="5"/>
        <v>1</v>
      </c>
      <c r="O11" s="15">
        <f t="shared" si="6"/>
        <v>6</v>
      </c>
      <c r="Y11" s="15">
        <f t="shared" ca="1" si="14"/>
        <v>2032</v>
      </c>
    </row>
    <row r="12" spans="1:28" x14ac:dyDescent="0.25">
      <c r="A12" s="111">
        <f t="shared" si="10"/>
        <v>46266</v>
      </c>
      <c r="B12" s="15">
        <f t="shared" si="11"/>
        <v>9</v>
      </c>
      <c r="C12" s="15">
        <f t="shared" si="0"/>
        <v>30</v>
      </c>
      <c r="D12" s="15">
        <f t="shared" si="12"/>
        <v>22</v>
      </c>
      <c r="E12" s="15">
        <f t="shared" si="1"/>
        <v>0</v>
      </c>
      <c r="F12" s="15">
        <f t="shared" si="13"/>
        <v>22</v>
      </c>
      <c r="G12" s="15">
        <f t="shared" si="2"/>
        <v>0</v>
      </c>
      <c r="H12" s="15">
        <f t="shared" si="3"/>
        <v>22</v>
      </c>
      <c r="J12" s="15" t="s">
        <v>462</v>
      </c>
      <c r="K12" s="15" t="s">
        <v>491</v>
      </c>
      <c r="L12" s="114">
        <f t="shared" si="4"/>
        <v>7</v>
      </c>
      <c r="M12" s="113">
        <f>DATE(jahr,8,1)</f>
        <v>46235</v>
      </c>
      <c r="N12" s="15">
        <f t="shared" si="5"/>
        <v>0</v>
      </c>
      <c r="O12" s="15">
        <f t="shared" si="6"/>
        <v>8</v>
      </c>
      <c r="Y12" s="15">
        <f t="shared" ca="1" si="14"/>
        <v>2033</v>
      </c>
    </row>
    <row r="13" spans="1:28" x14ac:dyDescent="0.25">
      <c r="A13" s="111">
        <f t="shared" si="10"/>
        <v>46296</v>
      </c>
      <c r="B13" s="15">
        <f t="shared" si="11"/>
        <v>10</v>
      </c>
      <c r="C13" s="15">
        <f t="shared" si="0"/>
        <v>31</v>
      </c>
      <c r="D13" s="15">
        <f t="shared" si="12"/>
        <v>22</v>
      </c>
      <c r="E13" s="15">
        <f t="shared" si="1"/>
        <v>0</v>
      </c>
      <c r="F13" s="15">
        <f t="shared" si="13"/>
        <v>22</v>
      </c>
      <c r="G13" s="15">
        <f t="shared" si="2"/>
        <v>0</v>
      </c>
      <c r="H13" s="15">
        <f t="shared" si="3"/>
        <v>22</v>
      </c>
      <c r="J13" s="15" t="s">
        <v>463</v>
      </c>
      <c r="K13" s="15" t="s">
        <v>491</v>
      </c>
      <c r="L13" s="114">
        <f t="shared" si="4"/>
        <v>7</v>
      </c>
      <c r="M13" s="113">
        <f>DATE(jahr,8,15)</f>
        <v>46249</v>
      </c>
      <c r="N13" s="15">
        <f t="shared" si="5"/>
        <v>0</v>
      </c>
      <c r="O13" s="15">
        <f t="shared" si="6"/>
        <v>8</v>
      </c>
      <c r="Y13" s="15">
        <f t="shared" ca="1" si="14"/>
        <v>2034</v>
      </c>
    </row>
    <row r="14" spans="1:28" x14ac:dyDescent="0.25">
      <c r="A14" s="111">
        <f t="shared" si="10"/>
        <v>46327</v>
      </c>
      <c r="B14" s="15">
        <f t="shared" si="11"/>
        <v>11</v>
      </c>
      <c r="C14" s="15">
        <f t="shared" si="0"/>
        <v>30</v>
      </c>
      <c r="D14" s="15">
        <f t="shared" si="12"/>
        <v>21</v>
      </c>
      <c r="E14" s="15">
        <f t="shared" si="1"/>
        <v>0</v>
      </c>
      <c r="F14" s="15">
        <f t="shared" si="13"/>
        <v>21</v>
      </c>
      <c r="G14" s="15">
        <f t="shared" si="2"/>
        <v>0</v>
      </c>
      <c r="H14" s="15">
        <f t="shared" si="3"/>
        <v>21</v>
      </c>
      <c r="J14" s="15" t="s">
        <v>464</v>
      </c>
      <c r="K14" s="15" t="s">
        <v>491</v>
      </c>
      <c r="L14" s="114">
        <f t="shared" si="4"/>
        <v>1</v>
      </c>
      <c r="M14" s="113">
        <f>DATE(jahr,11,1)</f>
        <v>46327</v>
      </c>
      <c r="N14" s="15">
        <f t="shared" si="5"/>
        <v>0</v>
      </c>
      <c r="O14" s="15">
        <f t="shared" si="6"/>
        <v>11</v>
      </c>
      <c r="Y14" s="15">
        <f t="shared" ca="1" si="14"/>
        <v>2035</v>
      </c>
    </row>
    <row r="15" spans="1:28" x14ac:dyDescent="0.25">
      <c r="A15" s="111">
        <f t="shared" si="10"/>
        <v>46357</v>
      </c>
      <c r="B15" s="15">
        <f t="shared" si="11"/>
        <v>12</v>
      </c>
      <c r="C15" s="15">
        <f t="shared" si="0"/>
        <v>31</v>
      </c>
      <c r="D15" s="15">
        <f t="shared" si="12"/>
        <v>23</v>
      </c>
      <c r="E15" s="15">
        <f t="shared" si="1"/>
        <v>1.5</v>
      </c>
      <c r="F15" s="15">
        <f t="shared" si="13"/>
        <v>21.5</v>
      </c>
      <c r="G15" s="15">
        <f t="shared" si="2"/>
        <v>4</v>
      </c>
      <c r="H15" s="15">
        <f t="shared" si="3"/>
        <v>17.5</v>
      </c>
      <c r="J15" s="15" t="s">
        <v>465</v>
      </c>
      <c r="K15" s="15" t="s">
        <v>491</v>
      </c>
      <c r="L15" s="114">
        <f t="shared" si="4"/>
        <v>6</v>
      </c>
      <c r="M15" s="113">
        <f>DATE(jahr,12,25)</f>
        <v>46381</v>
      </c>
      <c r="N15" s="15">
        <f t="shared" si="5"/>
        <v>1</v>
      </c>
      <c r="O15" s="15">
        <f t="shared" si="6"/>
        <v>12</v>
      </c>
      <c r="Y15" s="15">
        <f t="shared" ca="1" si="14"/>
        <v>2036</v>
      </c>
    </row>
    <row r="16" spans="1:28" x14ac:dyDescent="0.25">
      <c r="A16" s="111">
        <f t="shared" si="10"/>
        <v>46388</v>
      </c>
      <c r="B16" s="111"/>
      <c r="J16" s="15" t="s">
        <v>466</v>
      </c>
      <c r="K16" s="15" t="s">
        <v>491</v>
      </c>
      <c r="L16" s="114">
        <f t="shared" si="4"/>
        <v>7</v>
      </c>
      <c r="M16" s="113">
        <f>DATE(jahr,12,26)</f>
        <v>46382</v>
      </c>
      <c r="N16" s="15">
        <f t="shared" si="5"/>
        <v>0</v>
      </c>
      <c r="O16" s="15">
        <f t="shared" si="6"/>
        <v>12</v>
      </c>
      <c r="Y16" s="15">
        <f t="shared" ca="1" si="14"/>
        <v>2037</v>
      </c>
    </row>
    <row r="17" spans="1:25" x14ac:dyDescent="0.25">
      <c r="A17" s="15" t="s">
        <v>52</v>
      </c>
      <c r="C17" s="15">
        <f t="shared" ref="C17:H17" si="15">SUM(C4:C15)</f>
        <v>365</v>
      </c>
      <c r="D17" s="15">
        <f t="shared" si="15"/>
        <v>261</v>
      </c>
      <c r="E17" s="15">
        <f t="shared" si="15"/>
        <v>9.5</v>
      </c>
      <c r="F17" s="15">
        <f t="shared" si="15"/>
        <v>251.5</v>
      </c>
      <c r="G17" s="15">
        <f t="shared" si="15"/>
        <v>4</v>
      </c>
      <c r="H17" s="15">
        <f t="shared" si="15"/>
        <v>247.5</v>
      </c>
      <c r="J17" s="15" t="s">
        <v>467</v>
      </c>
      <c r="K17" s="15" t="s">
        <v>491</v>
      </c>
      <c r="L17" s="114">
        <f t="shared" si="4"/>
        <v>5</v>
      </c>
      <c r="M17" s="113">
        <f>DATE(jahr,12,31)</f>
        <v>46387</v>
      </c>
      <c r="N17" s="15">
        <f t="shared" si="5"/>
        <v>0.5</v>
      </c>
      <c r="O17" s="15">
        <f t="shared" si="6"/>
        <v>12</v>
      </c>
      <c r="Y17" s="15">
        <f t="shared" ca="1" si="14"/>
        <v>2038</v>
      </c>
    </row>
    <row r="18" spans="1:25" x14ac:dyDescent="0.25">
      <c r="Y18" s="15">
        <f t="shared" ca="1" si="14"/>
        <v>2039</v>
      </c>
    </row>
    <row r="19" spans="1:25" x14ac:dyDescent="0.25">
      <c r="Y19" s="15">
        <f t="shared" ca="1" si="14"/>
        <v>2040</v>
      </c>
    </row>
    <row r="20" spans="1:25" x14ac:dyDescent="0.25">
      <c r="J20" s="15" t="s">
        <v>505</v>
      </c>
      <c r="M20" s="112">
        <f>jahr</f>
        <v>2026</v>
      </c>
    </row>
    <row r="21" spans="1:25" x14ac:dyDescent="0.25">
      <c r="M21" s="112">
        <f>INT(M20/100)</f>
        <v>20</v>
      </c>
    </row>
    <row r="22" spans="1:25" x14ac:dyDescent="0.25">
      <c r="M22" s="112">
        <f>MOD(19*MOD(M20,19)+M21-INT(M21/4)-INT((M21-INT((M21+8)/25)+1)/3)+15,30)</f>
        <v>12</v>
      </c>
    </row>
    <row r="23" spans="1:25" x14ac:dyDescent="0.25">
      <c r="M23" s="112">
        <f>MOD(32+2*MOD(M21,4)+2*INT(MOD(M20,100)/4)-M22-MOD(MOD(M20,100),4),7)</f>
        <v>2</v>
      </c>
    </row>
    <row r="24" spans="1:25" x14ac:dyDescent="0.25">
      <c r="M24" s="112">
        <f>M22+M23-7*INT((MOD(M20,19)+11*M22+22*M23)/451)+22</f>
        <v>36</v>
      </c>
    </row>
    <row r="25" spans="1:25" x14ac:dyDescent="0.25">
      <c r="M25" s="112" t="str">
        <f>TEXT(IF(M24-31 &lt; 1,M24,M24-31),"0#")&amp;"."&amp;IF(M24 &gt; 31,"04.","03.")&amp;M20</f>
        <v>05.04.2026</v>
      </c>
    </row>
  </sheetData>
  <sheetProtection sheet="1" objects="1" scenarios="1" selectLockedCells="1" selectUnlockedCells="1"/>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B2:AV119"/>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235" customWidth="1"/>
    <col min="2" max="2" width="2.296875" style="235" customWidth="1"/>
    <col min="3" max="41" width="2.59765625" style="235" customWidth="1"/>
    <col min="42" max="44" width="2.296875" style="235" customWidth="1"/>
    <col min="45" max="16384" width="11" style="235"/>
  </cols>
  <sheetData>
    <row r="2" spans="2:42" ht="12.75" customHeight="1" x14ac:dyDescent="0.4">
      <c r="B2" s="234"/>
    </row>
    <row r="3" spans="2:42" ht="21.75" customHeight="1" x14ac:dyDescent="0.35">
      <c r="B3" s="236"/>
    </row>
    <row r="4" spans="2:42" ht="20.25" customHeight="1" x14ac:dyDescent="0.25">
      <c r="B4" s="237"/>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9"/>
    </row>
    <row r="5" spans="2:42" ht="20.25" customHeight="1" x14ac:dyDescent="0.35">
      <c r="B5" s="240"/>
      <c r="C5" s="241" t="str">
        <f>Startseite!E10</f>
        <v>Arzt- und Zahnarztbesuche</v>
      </c>
      <c r="D5" s="242"/>
      <c r="E5" s="242"/>
      <c r="F5" s="242"/>
      <c r="G5" s="242"/>
      <c r="H5" s="242"/>
      <c r="I5" s="242"/>
      <c r="J5" s="242"/>
      <c r="K5" s="242"/>
      <c r="L5" s="242"/>
      <c r="M5" s="242"/>
      <c r="N5" s="242"/>
      <c r="O5" s="242"/>
      <c r="P5" s="242"/>
      <c r="Q5" s="242"/>
      <c r="R5" s="242"/>
      <c r="S5" s="242"/>
      <c r="T5" s="242"/>
      <c r="U5" s="242"/>
      <c r="V5" s="242"/>
      <c r="W5" s="242"/>
      <c r="X5" s="242"/>
      <c r="Y5" s="242"/>
      <c r="Z5" s="242"/>
      <c r="AA5" s="242"/>
      <c r="AB5" s="243" t="s">
        <v>251</v>
      </c>
      <c r="AC5" s="242"/>
      <c r="AD5" s="242"/>
      <c r="AE5" s="242"/>
      <c r="AF5" s="242"/>
      <c r="AG5" s="242"/>
      <c r="AH5" s="495" t="str">
        <f>VLOOKUP(C5,Grundlagen!B:E,3,FALSE)</f>
        <v>90 Abs. 3</v>
      </c>
      <c r="AI5" s="495"/>
      <c r="AJ5" s="495"/>
      <c r="AK5" s="495"/>
      <c r="AL5" s="495"/>
      <c r="AM5" s="495"/>
      <c r="AN5" s="495"/>
      <c r="AO5" s="495"/>
      <c r="AP5" s="244"/>
    </row>
    <row r="6" spans="2:42" ht="20.25" customHeight="1" x14ac:dyDescent="0.25">
      <c r="B6" s="240"/>
      <c r="C6" s="242"/>
      <c r="D6" s="242"/>
      <c r="E6" s="242"/>
      <c r="F6" s="242"/>
      <c r="G6" s="242"/>
      <c r="H6" s="242"/>
      <c r="I6" s="242"/>
      <c r="J6" s="242"/>
      <c r="K6" s="242"/>
      <c r="L6" s="242"/>
      <c r="M6" s="242"/>
      <c r="N6" s="242"/>
      <c r="O6" s="242"/>
      <c r="P6" s="242"/>
      <c r="Q6" s="242"/>
      <c r="R6" s="242"/>
      <c r="S6" s="242"/>
      <c r="T6" s="242"/>
      <c r="U6" s="242"/>
      <c r="V6" s="245"/>
      <c r="W6" s="245"/>
      <c r="X6" s="245"/>
      <c r="Y6" s="245"/>
      <c r="Z6" s="245"/>
      <c r="AA6" s="246"/>
      <c r="AB6" s="243" t="s">
        <v>121</v>
      </c>
      <c r="AC6" s="246"/>
      <c r="AD6" s="245"/>
      <c r="AE6" s="245"/>
      <c r="AF6" s="245"/>
      <c r="AG6" s="245"/>
      <c r="AH6" s="495" t="str">
        <f>VLOOKUP(C5,Grundlagen!B:E,4,FALSE)</f>
        <v>Effektiv</v>
      </c>
      <c r="AI6" s="495"/>
      <c r="AJ6" s="495"/>
      <c r="AK6" s="495"/>
      <c r="AL6" s="495"/>
      <c r="AM6" s="495"/>
      <c r="AN6" s="495"/>
      <c r="AO6" s="495"/>
      <c r="AP6" s="244"/>
    </row>
    <row r="7" spans="2:42" ht="20.25" customHeight="1" x14ac:dyDescent="0.3">
      <c r="B7" s="240"/>
      <c r="C7" s="247" t="s">
        <v>22</v>
      </c>
      <c r="D7" s="248"/>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4"/>
    </row>
    <row r="8" spans="2:42" ht="20.25" customHeight="1" x14ac:dyDescent="0.25">
      <c r="B8" s="240"/>
      <c r="C8" s="498" t="str">
        <f>VLOOKUP(C5,Grundlagen!B4:D31,2,FALSE)</f>
        <v>Die Anrechnung an die Arbeitszeit ist ab einem Arbeitspensum von mindestens 70% erlaubt. Pro Arbeitstag mit Arzt-, Zahnarztbesuch oder ärztlich verordneter Therapie darf kein positiver Saldo erwirtschaftet werden. Die maximale Zeitgutschrift richtet sich nach der geplanten bzw. vereinbarten Arbeitsdauer jedoch max. 1:30 h pro Besuch (Ausnahmen regelt der Amtschef/die Amtschefin).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244"/>
    </row>
    <row r="9" spans="2:42" ht="20.25" customHeight="1" x14ac:dyDescent="0.25">
      <c r="B9" s="240"/>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244"/>
    </row>
    <row r="10" spans="2:42" ht="20.25" customHeight="1" x14ac:dyDescent="0.25">
      <c r="B10" s="240"/>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244"/>
    </row>
    <row r="11" spans="2:42" ht="20.25" customHeight="1" x14ac:dyDescent="0.25">
      <c r="B11" s="240"/>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244"/>
    </row>
    <row r="12" spans="2:42" ht="20.25" customHeight="1" x14ac:dyDescent="0.25">
      <c r="B12" s="240"/>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244"/>
    </row>
    <row r="13" spans="2:42" ht="20.25" customHeight="1" x14ac:dyDescent="0.25">
      <c r="B13" s="240"/>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244"/>
    </row>
    <row r="14" spans="2:42" ht="20.25" customHeight="1" x14ac:dyDescent="0.25">
      <c r="B14" s="240"/>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244"/>
    </row>
    <row r="15" spans="2:42" ht="20.25" customHeight="1" x14ac:dyDescent="0.25">
      <c r="B15" s="240"/>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244"/>
    </row>
    <row r="16" spans="2:42" ht="20.25" customHeight="1" x14ac:dyDescent="0.25">
      <c r="B16" s="240"/>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244"/>
    </row>
    <row r="17" spans="2:48" ht="20.25" customHeight="1" x14ac:dyDescent="0.25">
      <c r="B17" s="240"/>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4"/>
    </row>
    <row r="18" spans="2:48" ht="20.25" customHeight="1" x14ac:dyDescent="0.3">
      <c r="B18" s="240"/>
      <c r="C18" s="250" t="s">
        <v>31</v>
      </c>
      <c r="D18" s="204"/>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44"/>
    </row>
    <row r="19" spans="2:48" ht="20.25" customHeight="1" x14ac:dyDescent="0.25">
      <c r="B19" s="240"/>
      <c r="C19" s="251"/>
      <c r="D19" s="251"/>
      <c r="E19" s="206"/>
      <c r="F19" s="206"/>
      <c r="G19" s="206"/>
      <c r="H19" s="206"/>
      <c r="I19" s="206" t="s">
        <v>36</v>
      </c>
      <c r="J19" s="206"/>
      <c r="K19" s="206"/>
      <c r="L19" s="206"/>
      <c r="M19" s="206"/>
      <c r="N19" s="206"/>
      <c r="O19" s="206"/>
      <c r="P19" s="206"/>
      <c r="Q19" s="206"/>
      <c r="R19" s="206"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244"/>
    </row>
    <row r="20" spans="2:48" ht="20.25" customHeight="1" x14ac:dyDescent="0.25">
      <c r="B20" s="240"/>
      <c r="C20" s="251" t="s">
        <v>32</v>
      </c>
      <c r="D20" s="252"/>
      <c r="E20" s="206"/>
      <c r="F20" s="206"/>
      <c r="G20" s="206"/>
      <c r="H20" s="494">
        <v>1</v>
      </c>
      <c r="I20" s="494"/>
      <c r="J20" s="494"/>
      <c r="K20" s="494"/>
      <c r="L20" s="494"/>
      <c r="M20" s="206"/>
      <c r="N20" s="206"/>
      <c r="O20" s="206"/>
      <c r="P20" s="206"/>
      <c r="Q20" s="206"/>
      <c r="R20" s="206" t="s">
        <v>288</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244"/>
      <c r="AR20" s="253"/>
    </row>
    <row r="21" spans="2:48" ht="20.25" customHeight="1" x14ac:dyDescent="0.25">
      <c r="B21" s="240"/>
      <c r="C21" s="251" t="s">
        <v>33</v>
      </c>
      <c r="D21" s="251"/>
      <c r="E21" s="206"/>
      <c r="F21" s="206"/>
      <c r="G21" s="206"/>
      <c r="H21" s="494">
        <v>0.8</v>
      </c>
      <c r="I21" s="494"/>
      <c r="J21" s="494"/>
      <c r="K21" s="494"/>
      <c r="L21" s="494"/>
      <c r="M21" s="206"/>
      <c r="N21" s="206"/>
      <c r="O21" s="206"/>
      <c r="P21" s="206"/>
      <c r="Q21" s="206"/>
      <c r="R21" s="206" t="s">
        <v>288</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244"/>
      <c r="AR21" s="253"/>
    </row>
    <row r="22" spans="2:48" ht="20.25" customHeight="1" x14ac:dyDescent="0.25">
      <c r="B22" s="240"/>
      <c r="C22" s="251" t="s">
        <v>34</v>
      </c>
      <c r="D22" s="251"/>
      <c r="E22" s="206"/>
      <c r="F22" s="206"/>
      <c r="G22" s="206"/>
      <c r="H22" s="494" t="s">
        <v>60</v>
      </c>
      <c r="I22" s="494"/>
      <c r="J22" s="494"/>
      <c r="K22" s="494"/>
      <c r="L22" s="494"/>
      <c r="M22" s="206"/>
      <c r="N22" s="206"/>
      <c r="O22" s="206"/>
      <c r="P22" s="206"/>
      <c r="Q22" s="206"/>
      <c r="R22" s="206" t="s">
        <v>288</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244"/>
      <c r="AR22" s="253"/>
    </row>
    <row r="23" spans="2:48" ht="20.25" customHeight="1" x14ac:dyDescent="0.25">
      <c r="B23" s="240"/>
      <c r="C23" s="251" t="s">
        <v>35</v>
      </c>
      <c r="D23" s="252"/>
      <c r="E23" s="206"/>
      <c r="F23" s="206"/>
      <c r="G23" s="206"/>
      <c r="H23" s="494" t="s">
        <v>61</v>
      </c>
      <c r="I23" s="494"/>
      <c r="J23" s="494"/>
      <c r="K23" s="494"/>
      <c r="L23" s="494"/>
      <c r="M23" s="206"/>
      <c r="N23" s="206"/>
      <c r="O23" s="206"/>
      <c r="P23" s="206"/>
      <c r="Q23" s="206"/>
      <c r="R23" s="206" t="s">
        <v>156</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244"/>
      <c r="AR23" s="253"/>
    </row>
    <row r="24" spans="2:48" ht="20.25" customHeight="1" x14ac:dyDescent="0.25">
      <c r="B24" s="240"/>
      <c r="C24" s="251"/>
      <c r="D24" s="251"/>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44"/>
    </row>
    <row r="25" spans="2:48" ht="20.25" customHeight="1" x14ac:dyDescent="0.25">
      <c r="B25" s="240"/>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4"/>
    </row>
    <row r="26" spans="2:48" ht="20.25" customHeight="1" x14ac:dyDescent="0.3">
      <c r="B26" s="240"/>
      <c r="C26" s="250" t="s">
        <v>62</v>
      </c>
      <c r="D26" s="21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44"/>
      <c r="AS26" s="215" t="s">
        <v>406</v>
      </c>
    </row>
    <row r="27" spans="2:48" ht="20.25" customHeight="1" x14ac:dyDescent="0.25">
      <c r="B27" s="240"/>
      <c r="C27" s="206">
        <v>1</v>
      </c>
      <c r="D27" s="254"/>
      <c r="E27" s="254"/>
      <c r="F27" s="254"/>
      <c r="G27" s="254"/>
      <c r="H27" s="254"/>
      <c r="I27" s="254"/>
      <c r="J27" s="254"/>
      <c r="K27" s="254"/>
      <c r="L27" s="254"/>
      <c r="M27" s="254"/>
      <c r="N27" s="254"/>
      <c r="O27" s="254"/>
      <c r="P27" s="254"/>
      <c r="Q27" s="254"/>
      <c r="R27" s="254"/>
      <c r="S27" s="254"/>
      <c r="T27" s="254"/>
      <c r="U27" s="254"/>
      <c r="V27" s="255"/>
      <c r="W27" s="255"/>
      <c r="X27" s="255"/>
      <c r="Y27" s="255"/>
      <c r="Z27" s="255"/>
      <c r="AA27" s="255"/>
      <c r="AB27" s="255"/>
      <c r="AC27" s="255"/>
      <c r="AD27" s="255"/>
      <c r="AE27" s="255"/>
      <c r="AF27" s="255"/>
      <c r="AG27" s="255"/>
      <c r="AH27" s="255"/>
      <c r="AI27" s="255"/>
      <c r="AJ27" s="255"/>
      <c r="AK27" s="255"/>
      <c r="AL27" s="255"/>
      <c r="AM27" s="255"/>
      <c r="AN27" s="255"/>
      <c r="AO27" s="256"/>
      <c r="AP27" s="244"/>
      <c r="AS27" s="235" t="s">
        <v>417</v>
      </c>
      <c r="AV27" s="235" t="s">
        <v>418</v>
      </c>
    </row>
    <row r="28" spans="2:48" ht="20.25" customHeight="1" x14ac:dyDescent="0.25">
      <c r="B28" s="240"/>
      <c r="C28" s="493" t="s">
        <v>289</v>
      </c>
      <c r="D28" s="493"/>
      <c r="E28" s="493"/>
      <c r="F28" s="493"/>
      <c r="G28" s="493"/>
      <c r="H28" s="493"/>
      <c r="I28" s="493"/>
      <c r="J28" s="493"/>
      <c r="K28" s="493"/>
      <c r="L28" s="493"/>
      <c r="M28" s="493"/>
      <c r="N28" s="493"/>
      <c r="O28" s="493"/>
      <c r="P28" s="493"/>
      <c r="Q28" s="493"/>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244"/>
    </row>
    <row r="29" spans="2:48" ht="20.25" customHeight="1" x14ac:dyDescent="0.25">
      <c r="B29" s="240"/>
      <c r="C29" s="493"/>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244"/>
    </row>
    <row r="30" spans="2:48" ht="15.75" customHeight="1" x14ac:dyDescent="0.25">
      <c r="B30" s="240"/>
      <c r="C30" s="206"/>
      <c r="D30" s="258"/>
      <c r="E30" s="206" t="s">
        <v>38</v>
      </c>
      <c r="F30" s="206"/>
      <c r="G30" s="206"/>
      <c r="H30" s="206"/>
      <c r="I30" s="206"/>
      <c r="J30" s="206"/>
      <c r="K30" s="206"/>
      <c r="L30" s="206"/>
      <c r="M30" s="206"/>
      <c r="N30" s="208"/>
      <c r="O30" s="208"/>
      <c r="P30" s="208"/>
      <c r="Q30" s="208"/>
      <c r="R30" s="496">
        <v>0.20833333333333334</v>
      </c>
      <c r="S30" s="496"/>
      <c r="T30" s="496"/>
      <c r="U30" s="496"/>
      <c r="V30" s="208"/>
      <c r="W30" s="206"/>
      <c r="X30" s="206"/>
      <c r="Y30" s="206"/>
      <c r="Z30" s="208"/>
      <c r="AA30" s="208"/>
      <c r="AB30" s="208"/>
      <c r="AC30" s="208"/>
      <c r="AD30" s="206"/>
      <c r="AE30" s="208"/>
      <c r="AF30" s="208"/>
      <c r="AG30" s="208"/>
      <c r="AH30" s="208"/>
      <c r="AI30" s="208"/>
      <c r="AJ30" s="208"/>
      <c r="AK30" s="208"/>
      <c r="AL30" s="208"/>
      <c r="AM30" s="208"/>
      <c r="AN30" s="208"/>
      <c r="AO30" s="208"/>
      <c r="AP30" s="244"/>
    </row>
    <row r="31" spans="2:48" ht="15.75" customHeight="1" x14ac:dyDescent="0.25">
      <c r="B31" s="240"/>
      <c r="C31" s="206"/>
      <c r="D31" s="206"/>
      <c r="E31" s="206" t="s">
        <v>39</v>
      </c>
      <c r="F31" s="206"/>
      <c r="G31" s="206"/>
      <c r="H31" s="206"/>
      <c r="I31" s="206"/>
      <c r="J31" s="206"/>
      <c r="K31" s="206"/>
      <c r="L31" s="206"/>
      <c r="M31" s="206"/>
      <c r="N31" s="208"/>
      <c r="O31" s="208"/>
      <c r="P31" s="259"/>
      <c r="Q31" s="259"/>
      <c r="R31" s="496">
        <v>0.125</v>
      </c>
      <c r="S31" s="496"/>
      <c r="T31" s="496"/>
      <c r="U31" s="496"/>
      <c r="V31" s="208"/>
      <c r="W31" s="206"/>
      <c r="X31" s="206"/>
      <c r="Y31" s="206"/>
      <c r="Z31" s="208"/>
      <c r="AA31" s="208"/>
      <c r="AB31" s="208"/>
      <c r="AC31" s="208"/>
      <c r="AD31" s="206"/>
      <c r="AE31" s="208"/>
      <c r="AF31" s="208"/>
      <c r="AG31" s="208"/>
      <c r="AH31" s="208"/>
      <c r="AI31" s="208"/>
      <c r="AJ31" s="208"/>
      <c r="AK31" s="208"/>
      <c r="AL31" s="208"/>
      <c r="AM31" s="208"/>
      <c r="AN31" s="208"/>
      <c r="AO31" s="208"/>
      <c r="AP31" s="244"/>
    </row>
    <row r="32" spans="2:48" ht="15.75" customHeight="1" x14ac:dyDescent="0.25">
      <c r="B32" s="240"/>
      <c r="C32" s="206"/>
      <c r="D32" s="206"/>
      <c r="E32" s="206" t="s">
        <v>40</v>
      </c>
      <c r="F32" s="206"/>
      <c r="G32" s="206"/>
      <c r="H32" s="206"/>
      <c r="I32" s="206"/>
      <c r="J32" s="206"/>
      <c r="K32" s="206"/>
      <c r="L32" s="206"/>
      <c r="M32" s="206"/>
      <c r="N32" s="208"/>
      <c r="O32" s="208"/>
      <c r="P32" s="208"/>
      <c r="Q32" s="208"/>
      <c r="R32" s="496">
        <v>0.33333333333333337</v>
      </c>
      <c r="S32" s="496"/>
      <c r="T32" s="496"/>
      <c r="U32" s="496"/>
      <c r="V32" s="208"/>
      <c r="W32" s="206"/>
      <c r="X32" s="206"/>
      <c r="Y32" s="206"/>
      <c r="Z32" s="208"/>
      <c r="AA32" s="208"/>
      <c r="AB32" s="208"/>
      <c r="AC32" s="208"/>
      <c r="AD32" s="206"/>
      <c r="AE32" s="208"/>
      <c r="AF32" s="208"/>
      <c r="AG32" s="208"/>
      <c r="AH32" s="208"/>
      <c r="AI32" s="208"/>
      <c r="AJ32" s="208"/>
      <c r="AK32" s="208"/>
      <c r="AL32" s="208"/>
      <c r="AM32" s="208"/>
      <c r="AN32" s="208"/>
      <c r="AO32" s="208"/>
      <c r="AP32" s="244"/>
    </row>
    <row r="33" spans="2:42" ht="15.75" customHeight="1" x14ac:dyDescent="0.25">
      <c r="B33" s="240"/>
      <c r="C33" s="206"/>
      <c r="D33" s="208"/>
      <c r="E33" s="260" t="s">
        <v>153</v>
      </c>
      <c r="F33" s="206"/>
      <c r="G33" s="206"/>
      <c r="H33" s="206"/>
      <c r="I33" s="206"/>
      <c r="J33" s="206"/>
      <c r="K33" s="206"/>
      <c r="L33" s="206"/>
      <c r="M33" s="206"/>
      <c r="N33" s="261"/>
      <c r="O33" s="261"/>
      <c r="P33" s="261"/>
      <c r="Q33" s="261"/>
      <c r="R33" s="497">
        <v>2.2222222222222223E-2</v>
      </c>
      <c r="S33" s="497"/>
      <c r="T33" s="497"/>
      <c r="U33" s="497"/>
      <c r="V33" s="208"/>
      <c r="W33" s="206"/>
      <c r="X33" s="206"/>
      <c r="Y33" s="206"/>
      <c r="Z33" s="211"/>
      <c r="AA33" s="211"/>
      <c r="AB33" s="211"/>
      <c r="AC33" s="211"/>
      <c r="AD33" s="206"/>
      <c r="AE33" s="211"/>
      <c r="AF33" s="211"/>
      <c r="AG33" s="211"/>
      <c r="AH33" s="211"/>
      <c r="AI33" s="211"/>
      <c r="AJ33" s="211"/>
      <c r="AK33" s="211"/>
      <c r="AL33" s="211"/>
      <c r="AM33" s="211"/>
      <c r="AN33" s="211"/>
      <c r="AO33" s="211"/>
      <c r="AP33" s="244"/>
    </row>
    <row r="34" spans="2:42" ht="15.75" customHeight="1" x14ac:dyDescent="0.25">
      <c r="B34" s="240"/>
      <c r="C34" s="206"/>
      <c r="D34" s="208"/>
      <c r="E34" s="206" t="s">
        <v>158</v>
      </c>
      <c r="F34" s="206"/>
      <c r="G34" s="206"/>
      <c r="H34" s="206"/>
      <c r="I34" s="206"/>
      <c r="J34" s="206"/>
      <c r="K34" s="206"/>
      <c r="L34" s="206"/>
      <c r="M34" s="206"/>
      <c r="N34" s="262"/>
      <c r="O34" s="262"/>
      <c r="P34" s="262"/>
      <c r="Q34" s="262"/>
      <c r="R34" s="496">
        <v>0.35555555555555557</v>
      </c>
      <c r="S34" s="496"/>
      <c r="T34" s="496"/>
      <c r="U34" s="496"/>
      <c r="V34" s="212"/>
      <c r="W34" s="206"/>
      <c r="X34" s="206"/>
      <c r="Y34" s="206"/>
      <c r="Z34" s="213"/>
      <c r="AA34" s="213"/>
      <c r="AB34" s="213"/>
      <c r="AC34" s="213"/>
      <c r="AD34" s="206"/>
      <c r="AE34" s="214"/>
      <c r="AF34" s="214"/>
      <c r="AG34" s="214"/>
      <c r="AH34" s="214"/>
      <c r="AI34" s="214"/>
      <c r="AJ34" s="214"/>
      <c r="AK34" s="214"/>
      <c r="AL34" s="214"/>
      <c r="AM34" s="214"/>
      <c r="AN34" s="214"/>
      <c r="AO34" s="214"/>
      <c r="AP34" s="244"/>
    </row>
    <row r="35" spans="2:42" ht="15.75" customHeight="1" x14ac:dyDescent="0.25">
      <c r="B35" s="240"/>
      <c r="C35" s="206"/>
      <c r="D35" s="206"/>
      <c r="E35" s="206" t="s">
        <v>41</v>
      </c>
      <c r="F35" s="206"/>
      <c r="G35" s="206"/>
      <c r="H35" s="206"/>
      <c r="I35" s="206"/>
      <c r="J35" s="206"/>
      <c r="K35" s="206"/>
      <c r="L35" s="206"/>
      <c r="M35" s="206"/>
      <c r="N35" s="206"/>
      <c r="O35" s="206"/>
      <c r="P35" s="206"/>
      <c r="Q35" s="206"/>
      <c r="R35" s="206" t="s">
        <v>42</v>
      </c>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44"/>
    </row>
    <row r="36" spans="2:42" ht="20.25" customHeight="1" x14ac:dyDescent="0.25">
      <c r="B36" s="240"/>
      <c r="C36" s="206">
        <v>2</v>
      </c>
      <c r="D36" s="254"/>
      <c r="E36" s="254"/>
      <c r="F36" s="254"/>
      <c r="G36" s="254"/>
      <c r="H36" s="254"/>
      <c r="I36" s="254"/>
      <c r="J36" s="254"/>
      <c r="K36" s="254"/>
      <c r="L36" s="254"/>
      <c r="M36" s="254"/>
      <c r="N36" s="254"/>
      <c r="O36" s="254"/>
      <c r="P36" s="254"/>
      <c r="Q36" s="254"/>
      <c r="R36" s="254"/>
      <c r="S36" s="254"/>
      <c r="T36" s="254"/>
      <c r="U36" s="254"/>
      <c r="V36" s="255"/>
      <c r="W36" s="255"/>
      <c r="X36" s="255"/>
      <c r="Y36" s="255"/>
      <c r="Z36" s="255"/>
      <c r="AA36" s="255"/>
      <c r="AB36" s="255"/>
      <c r="AC36" s="255"/>
      <c r="AD36" s="255"/>
      <c r="AE36" s="255"/>
      <c r="AF36" s="255"/>
      <c r="AG36" s="255"/>
      <c r="AH36" s="255"/>
      <c r="AI36" s="255"/>
      <c r="AJ36" s="255"/>
      <c r="AK36" s="255"/>
      <c r="AL36" s="255"/>
      <c r="AM36" s="255"/>
      <c r="AN36" s="255"/>
      <c r="AO36" s="256"/>
      <c r="AP36" s="244"/>
    </row>
    <row r="37" spans="2:42" ht="20.25" customHeight="1" x14ac:dyDescent="0.25">
      <c r="B37" s="240"/>
      <c r="C37" s="493" t="s">
        <v>321</v>
      </c>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244"/>
    </row>
    <row r="38" spans="2:42" ht="20.25" customHeight="1" x14ac:dyDescent="0.25">
      <c r="B38" s="240"/>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244"/>
    </row>
    <row r="39" spans="2:42" ht="20.25" customHeight="1" x14ac:dyDescent="0.25">
      <c r="B39" s="240"/>
      <c r="C39" s="206"/>
      <c r="D39" s="258"/>
      <c r="E39" s="260" t="s">
        <v>153</v>
      </c>
      <c r="F39" s="206"/>
      <c r="G39" s="206"/>
      <c r="H39" s="206"/>
      <c r="I39" s="206"/>
      <c r="J39" s="206"/>
      <c r="K39" s="206"/>
      <c r="L39" s="206"/>
      <c r="M39" s="206"/>
      <c r="N39" s="208"/>
      <c r="O39" s="208"/>
      <c r="P39" s="208"/>
      <c r="Q39" s="208"/>
      <c r="R39" s="206" t="s">
        <v>157</v>
      </c>
      <c r="S39" s="206"/>
      <c r="T39" s="206"/>
      <c r="U39" s="206"/>
      <c r="V39" s="208"/>
      <c r="W39" s="206"/>
      <c r="X39" s="206"/>
      <c r="Y39" s="206"/>
      <c r="Z39" s="208"/>
      <c r="AA39" s="208"/>
      <c r="AB39" s="208"/>
      <c r="AC39" s="208"/>
      <c r="AD39" s="206"/>
      <c r="AE39" s="208"/>
      <c r="AF39" s="208"/>
      <c r="AG39" s="208"/>
      <c r="AH39" s="208"/>
      <c r="AI39" s="208"/>
      <c r="AJ39" s="208"/>
      <c r="AK39" s="208"/>
      <c r="AL39" s="208"/>
      <c r="AM39" s="208"/>
      <c r="AN39" s="208"/>
      <c r="AO39" s="208"/>
      <c r="AP39" s="244"/>
    </row>
    <row r="40" spans="2:42" ht="20.25" customHeight="1" x14ac:dyDescent="0.25">
      <c r="B40" s="240"/>
      <c r="C40" s="206">
        <v>3</v>
      </c>
      <c r="D40" s="254"/>
      <c r="E40" s="254"/>
      <c r="F40" s="254"/>
      <c r="G40" s="254"/>
      <c r="H40" s="254"/>
      <c r="I40" s="254"/>
      <c r="J40" s="254"/>
      <c r="K40" s="254"/>
      <c r="L40" s="254"/>
      <c r="M40" s="254"/>
      <c r="N40" s="254"/>
      <c r="O40" s="254"/>
      <c r="P40" s="254"/>
      <c r="Q40" s="254"/>
      <c r="R40" s="254"/>
      <c r="S40" s="254"/>
      <c r="T40" s="254"/>
      <c r="U40" s="254"/>
      <c r="V40" s="255"/>
      <c r="W40" s="255"/>
      <c r="X40" s="255"/>
      <c r="Y40" s="255"/>
      <c r="Z40" s="255"/>
      <c r="AA40" s="255"/>
      <c r="AB40" s="255"/>
      <c r="AC40" s="255"/>
      <c r="AD40" s="255"/>
      <c r="AE40" s="255"/>
      <c r="AF40" s="255"/>
      <c r="AG40" s="255"/>
      <c r="AH40" s="255"/>
      <c r="AI40" s="255"/>
      <c r="AJ40" s="255"/>
      <c r="AK40" s="255"/>
      <c r="AL40" s="255"/>
      <c r="AM40" s="255"/>
      <c r="AN40" s="255"/>
      <c r="AO40" s="256"/>
      <c r="AP40" s="244"/>
    </row>
    <row r="41" spans="2:42" ht="20.25" customHeight="1" x14ac:dyDescent="0.25">
      <c r="B41" s="240"/>
      <c r="C41" s="493" t="s">
        <v>159</v>
      </c>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244"/>
    </row>
    <row r="42" spans="2:42" ht="20.25" customHeight="1" x14ac:dyDescent="0.25">
      <c r="B42" s="240"/>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244"/>
    </row>
    <row r="43" spans="2:42" ht="15.75" customHeight="1" x14ac:dyDescent="0.25">
      <c r="B43" s="240"/>
      <c r="C43" s="206"/>
      <c r="D43" s="206"/>
      <c r="E43" s="206" t="s">
        <v>38</v>
      </c>
      <c r="F43" s="206"/>
      <c r="G43" s="206"/>
      <c r="H43" s="206"/>
      <c r="I43" s="206"/>
      <c r="J43" s="206"/>
      <c r="K43" s="206"/>
      <c r="L43" s="206"/>
      <c r="M43" s="206"/>
      <c r="N43" s="206"/>
      <c r="O43" s="206"/>
      <c r="P43" s="206"/>
      <c r="Q43" s="206"/>
      <c r="R43" s="496">
        <v>0.125</v>
      </c>
      <c r="S43" s="496"/>
      <c r="T43" s="496"/>
      <c r="U43" s="496"/>
      <c r="V43" s="206"/>
      <c r="W43" s="206"/>
      <c r="X43" s="206"/>
      <c r="Y43" s="206"/>
      <c r="Z43" s="206"/>
      <c r="AA43" s="206"/>
      <c r="AB43" s="206"/>
      <c r="AC43" s="206"/>
      <c r="AD43" s="206"/>
      <c r="AE43" s="206"/>
      <c r="AF43" s="206"/>
      <c r="AG43" s="206"/>
      <c r="AH43" s="206"/>
      <c r="AI43" s="206"/>
      <c r="AJ43" s="206"/>
      <c r="AK43" s="206"/>
      <c r="AL43" s="206"/>
      <c r="AM43" s="206"/>
      <c r="AN43" s="206"/>
      <c r="AO43" s="206"/>
      <c r="AP43" s="244"/>
    </row>
    <row r="44" spans="2:42" ht="15.75" customHeight="1" x14ac:dyDescent="0.25">
      <c r="B44" s="240"/>
      <c r="C44" s="206"/>
      <c r="D44" s="206"/>
      <c r="E44" s="206" t="s">
        <v>39</v>
      </c>
      <c r="F44" s="206"/>
      <c r="G44" s="206"/>
      <c r="H44" s="206"/>
      <c r="I44" s="206"/>
      <c r="J44" s="206"/>
      <c r="K44" s="206"/>
      <c r="L44" s="206"/>
      <c r="M44" s="206"/>
      <c r="N44" s="206"/>
      <c r="O44" s="206"/>
      <c r="P44" s="206"/>
      <c r="Q44" s="206"/>
      <c r="R44" s="496">
        <v>8.3333333333333329E-2</v>
      </c>
      <c r="S44" s="496"/>
      <c r="T44" s="496"/>
      <c r="U44" s="496"/>
      <c r="V44" s="256"/>
      <c r="W44" s="256"/>
      <c r="X44" s="256"/>
      <c r="Y44" s="256"/>
      <c r="Z44" s="256"/>
      <c r="AA44" s="256"/>
      <c r="AB44" s="256"/>
      <c r="AC44" s="256"/>
      <c r="AD44" s="256"/>
      <c r="AE44" s="256"/>
      <c r="AF44" s="256"/>
      <c r="AG44" s="256"/>
      <c r="AH44" s="256"/>
      <c r="AI44" s="256"/>
      <c r="AJ44" s="256"/>
      <c r="AK44" s="256"/>
      <c r="AL44" s="256"/>
      <c r="AM44" s="256"/>
      <c r="AN44" s="256"/>
      <c r="AO44" s="256"/>
      <c r="AP44" s="244"/>
    </row>
    <row r="45" spans="2:42" ht="15.75" customHeight="1" x14ac:dyDescent="0.25">
      <c r="B45" s="240"/>
      <c r="C45" s="206"/>
      <c r="D45" s="206"/>
      <c r="E45" s="206" t="s">
        <v>40</v>
      </c>
      <c r="F45" s="206"/>
      <c r="G45" s="206"/>
      <c r="H45" s="206"/>
      <c r="I45" s="206"/>
      <c r="J45" s="206"/>
      <c r="K45" s="206"/>
      <c r="L45" s="206"/>
      <c r="M45" s="206"/>
      <c r="N45" s="206"/>
      <c r="O45" s="206"/>
      <c r="P45" s="206"/>
      <c r="Q45" s="206"/>
      <c r="R45" s="496">
        <v>0.20833333333333331</v>
      </c>
      <c r="S45" s="496"/>
      <c r="T45" s="496"/>
      <c r="U45" s="496"/>
      <c r="V45" s="256"/>
      <c r="W45" s="256"/>
      <c r="X45" s="256"/>
      <c r="Y45" s="256"/>
      <c r="Z45" s="256"/>
      <c r="AA45" s="256"/>
      <c r="AB45" s="256"/>
      <c r="AC45" s="256"/>
      <c r="AD45" s="256"/>
      <c r="AE45" s="256"/>
      <c r="AF45" s="256"/>
      <c r="AG45" s="256"/>
      <c r="AH45" s="256"/>
      <c r="AI45" s="256"/>
      <c r="AJ45" s="256"/>
      <c r="AK45" s="256"/>
      <c r="AL45" s="256"/>
      <c r="AM45" s="256"/>
      <c r="AN45" s="256"/>
      <c r="AO45" s="256"/>
      <c r="AP45" s="244"/>
    </row>
    <row r="46" spans="2:42" ht="15.75" customHeight="1" x14ac:dyDescent="0.25">
      <c r="B46" s="240"/>
      <c r="C46" s="206"/>
      <c r="D46" s="206"/>
      <c r="E46" s="260" t="s">
        <v>153</v>
      </c>
      <c r="F46" s="206"/>
      <c r="G46" s="206"/>
      <c r="H46" s="206"/>
      <c r="I46" s="206"/>
      <c r="J46" s="206"/>
      <c r="K46" s="206"/>
      <c r="L46" s="206"/>
      <c r="M46" s="206"/>
      <c r="N46" s="206"/>
      <c r="O46" s="206"/>
      <c r="P46" s="206"/>
      <c r="Q46" s="206"/>
      <c r="R46" s="497">
        <v>6.25E-2</v>
      </c>
      <c r="S46" s="497"/>
      <c r="T46" s="497"/>
      <c r="U46" s="497"/>
      <c r="V46" s="256"/>
      <c r="W46" s="256"/>
      <c r="X46" s="256"/>
      <c r="Y46" s="256"/>
      <c r="Z46" s="256"/>
      <c r="AA46" s="256"/>
      <c r="AB46" s="256"/>
      <c r="AC46" s="256"/>
      <c r="AD46" s="256"/>
      <c r="AE46" s="256"/>
      <c r="AF46" s="256"/>
      <c r="AG46" s="256"/>
      <c r="AH46" s="256"/>
      <c r="AI46" s="256"/>
      <c r="AJ46" s="256"/>
      <c r="AK46" s="256"/>
      <c r="AL46" s="256"/>
      <c r="AM46" s="256"/>
      <c r="AN46" s="256"/>
      <c r="AO46" s="256"/>
      <c r="AP46" s="244"/>
    </row>
    <row r="47" spans="2:42" ht="15.75" customHeight="1" x14ac:dyDescent="0.25">
      <c r="B47" s="240"/>
      <c r="C47" s="206"/>
      <c r="D47" s="206"/>
      <c r="E47" s="206" t="s">
        <v>158</v>
      </c>
      <c r="F47" s="206"/>
      <c r="G47" s="206"/>
      <c r="H47" s="206"/>
      <c r="I47" s="206"/>
      <c r="J47" s="206"/>
      <c r="K47" s="206"/>
      <c r="L47" s="206"/>
      <c r="M47" s="206"/>
      <c r="N47" s="206"/>
      <c r="O47" s="206"/>
      <c r="P47" s="206"/>
      <c r="Q47" s="206"/>
      <c r="R47" s="496">
        <v>0.27083333333333331</v>
      </c>
      <c r="S47" s="496"/>
      <c r="T47" s="496"/>
      <c r="U47" s="496"/>
      <c r="V47" s="256"/>
      <c r="W47" s="256"/>
      <c r="X47" s="256"/>
      <c r="Y47" s="256"/>
      <c r="Z47" s="256"/>
      <c r="AA47" s="256"/>
      <c r="AB47" s="256"/>
      <c r="AC47" s="256"/>
      <c r="AD47" s="256"/>
      <c r="AE47" s="256"/>
      <c r="AF47" s="256"/>
      <c r="AG47" s="256"/>
      <c r="AH47" s="256"/>
      <c r="AI47" s="256"/>
      <c r="AJ47" s="256"/>
      <c r="AK47" s="256"/>
      <c r="AL47" s="256"/>
      <c r="AM47" s="256"/>
      <c r="AN47" s="256"/>
      <c r="AO47" s="256"/>
      <c r="AP47" s="244"/>
    </row>
    <row r="48" spans="2:42" ht="15.75" customHeight="1" x14ac:dyDescent="0.25">
      <c r="B48" s="240"/>
      <c r="C48" s="206"/>
      <c r="D48" s="206"/>
      <c r="E48" s="206" t="s">
        <v>41</v>
      </c>
      <c r="F48" s="206"/>
      <c r="G48" s="206"/>
      <c r="H48" s="206"/>
      <c r="I48" s="206"/>
      <c r="J48" s="206"/>
      <c r="K48" s="206"/>
      <c r="L48" s="206"/>
      <c r="M48" s="206"/>
      <c r="N48" s="206"/>
      <c r="O48" s="206"/>
      <c r="P48" s="206"/>
      <c r="Q48" s="206"/>
      <c r="R48" s="206" t="s">
        <v>290</v>
      </c>
      <c r="S48" s="206"/>
      <c r="T48" s="206"/>
      <c r="U48" s="206"/>
      <c r="V48" s="256"/>
      <c r="W48" s="256"/>
      <c r="X48" s="256"/>
      <c r="Y48" s="256"/>
      <c r="Z48" s="256"/>
      <c r="AA48" s="256"/>
      <c r="AB48" s="256"/>
      <c r="AC48" s="256"/>
      <c r="AD48" s="256"/>
      <c r="AE48" s="256"/>
      <c r="AF48" s="256"/>
      <c r="AG48" s="256"/>
      <c r="AH48" s="256"/>
      <c r="AI48" s="256"/>
      <c r="AJ48" s="256"/>
      <c r="AK48" s="256"/>
      <c r="AL48" s="256"/>
      <c r="AM48" s="256"/>
      <c r="AN48" s="256"/>
      <c r="AO48" s="256"/>
      <c r="AP48" s="244"/>
    </row>
    <row r="49" spans="2:42" ht="15.75" customHeight="1" x14ac:dyDescent="0.25">
      <c r="B49" s="240"/>
      <c r="C49" s="206">
        <v>4</v>
      </c>
      <c r="D49" s="254"/>
      <c r="E49" s="254"/>
      <c r="F49" s="254"/>
      <c r="G49" s="254"/>
      <c r="H49" s="254"/>
      <c r="I49" s="254"/>
      <c r="J49" s="254"/>
      <c r="K49" s="254"/>
      <c r="L49" s="254"/>
      <c r="M49" s="254"/>
      <c r="N49" s="254"/>
      <c r="O49" s="254"/>
      <c r="P49" s="254"/>
      <c r="Q49" s="254"/>
      <c r="R49" s="254"/>
      <c r="S49" s="254"/>
      <c r="T49" s="254"/>
      <c r="U49" s="254"/>
      <c r="V49" s="255"/>
      <c r="W49" s="255"/>
      <c r="X49" s="255"/>
      <c r="Y49" s="255"/>
      <c r="Z49" s="255"/>
      <c r="AA49" s="255"/>
      <c r="AB49" s="255"/>
      <c r="AC49" s="255"/>
      <c r="AD49" s="255"/>
      <c r="AE49" s="255"/>
      <c r="AF49" s="255"/>
      <c r="AG49" s="255"/>
      <c r="AH49" s="255"/>
      <c r="AI49" s="255"/>
      <c r="AJ49" s="255"/>
      <c r="AK49" s="255"/>
      <c r="AL49" s="255"/>
      <c r="AM49" s="255"/>
      <c r="AN49" s="255"/>
      <c r="AO49" s="256"/>
      <c r="AP49" s="244"/>
    </row>
    <row r="50" spans="2:42" ht="20.25" customHeight="1" x14ac:dyDescent="0.25">
      <c r="B50" s="240"/>
      <c r="C50" s="493" t="s">
        <v>322</v>
      </c>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244"/>
    </row>
    <row r="51" spans="2:42" ht="20.25" customHeight="1" x14ac:dyDescent="0.25">
      <c r="B51" s="240"/>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244"/>
    </row>
    <row r="52" spans="2:42" ht="15.75" customHeight="1" x14ac:dyDescent="0.25">
      <c r="B52" s="240"/>
      <c r="C52" s="206"/>
      <c r="D52" s="258"/>
      <c r="E52" s="260" t="s">
        <v>153</v>
      </c>
      <c r="F52" s="206"/>
      <c r="G52" s="206"/>
      <c r="H52" s="206"/>
      <c r="I52" s="206"/>
      <c r="J52" s="206"/>
      <c r="K52" s="206"/>
      <c r="L52" s="206"/>
      <c r="M52" s="206"/>
      <c r="N52" s="208"/>
      <c r="O52" s="208"/>
      <c r="P52" s="208"/>
      <c r="Q52" s="208"/>
      <c r="R52" s="492" t="s">
        <v>160</v>
      </c>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224"/>
      <c r="AP52" s="244"/>
    </row>
    <row r="53" spans="2:42" ht="15.75" customHeight="1" x14ac:dyDescent="0.25">
      <c r="B53" s="240"/>
      <c r="C53" s="206"/>
      <c r="D53" s="206"/>
      <c r="E53" s="206"/>
      <c r="F53" s="206"/>
      <c r="G53" s="206"/>
      <c r="H53" s="206"/>
      <c r="I53" s="206"/>
      <c r="J53" s="206"/>
      <c r="K53" s="206"/>
      <c r="L53" s="206"/>
      <c r="M53" s="206"/>
      <c r="N53" s="206"/>
      <c r="O53" s="206"/>
      <c r="P53" s="206"/>
      <c r="Q53" s="206"/>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224"/>
      <c r="AP53" s="244"/>
    </row>
    <row r="54" spans="2:42" ht="15.75" customHeight="1" x14ac:dyDescent="0.25">
      <c r="B54" s="240"/>
      <c r="C54" s="206"/>
      <c r="D54" s="206"/>
      <c r="E54" s="206"/>
      <c r="F54" s="206"/>
      <c r="G54" s="206"/>
      <c r="H54" s="206"/>
      <c r="I54" s="206"/>
      <c r="J54" s="206"/>
      <c r="K54" s="206"/>
      <c r="L54" s="206"/>
      <c r="M54" s="206"/>
      <c r="N54" s="206"/>
      <c r="O54" s="206"/>
      <c r="P54" s="206"/>
      <c r="Q54" s="206"/>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224"/>
      <c r="AP54" s="244"/>
    </row>
    <row r="55" spans="2:42" ht="15.75" customHeight="1" x14ac:dyDescent="0.25">
      <c r="B55" s="240"/>
      <c r="C55" s="206">
        <v>5</v>
      </c>
      <c r="D55" s="254"/>
      <c r="E55" s="254"/>
      <c r="F55" s="254"/>
      <c r="G55" s="254"/>
      <c r="H55" s="254"/>
      <c r="I55" s="254"/>
      <c r="J55" s="254"/>
      <c r="K55" s="254"/>
      <c r="L55" s="254"/>
      <c r="M55" s="254"/>
      <c r="N55" s="254"/>
      <c r="O55" s="254"/>
      <c r="P55" s="254"/>
      <c r="Q55" s="254"/>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24"/>
      <c r="AP55" s="244"/>
    </row>
    <row r="56" spans="2:42" ht="20.25" customHeight="1" x14ac:dyDescent="0.25">
      <c r="B56" s="240"/>
      <c r="C56" s="493" t="s">
        <v>292</v>
      </c>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244"/>
    </row>
    <row r="57" spans="2:42" ht="20.25" customHeight="1" x14ac:dyDescent="0.25">
      <c r="B57" s="240"/>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244"/>
    </row>
    <row r="58" spans="2:42" ht="15.75" customHeight="1" x14ac:dyDescent="0.25">
      <c r="B58" s="240"/>
      <c r="C58" s="206"/>
      <c r="D58" s="224"/>
      <c r="E58" s="260" t="s">
        <v>153</v>
      </c>
      <c r="F58" s="206"/>
      <c r="G58" s="206"/>
      <c r="H58" s="206"/>
      <c r="I58" s="206"/>
      <c r="J58" s="206"/>
      <c r="K58" s="206"/>
      <c r="L58" s="206"/>
      <c r="M58" s="206"/>
      <c r="N58" s="208"/>
      <c r="O58" s="208"/>
      <c r="P58" s="208"/>
      <c r="Q58" s="208"/>
      <c r="R58" s="492" t="s">
        <v>293</v>
      </c>
      <c r="S58" s="492"/>
      <c r="T58" s="492"/>
      <c r="U58" s="492"/>
      <c r="V58" s="492"/>
      <c r="W58" s="492"/>
      <c r="X58" s="492"/>
      <c r="Y58" s="492"/>
      <c r="Z58" s="492"/>
      <c r="AA58" s="492"/>
      <c r="AB58" s="492"/>
      <c r="AC58" s="492"/>
      <c r="AD58" s="492"/>
      <c r="AE58" s="492"/>
      <c r="AF58" s="492"/>
      <c r="AG58" s="492"/>
      <c r="AH58" s="492"/>
      <c r="AI58" s="492"/>
      <c r="AJ58" s="492"/>
      <c r="AK58" s="492"/>
      <c r="AL58" s="492"/>
      <c r="AM58" s="492"/>
      <c r="AN58" s="492"/>
      <c r="AO58" s="224"/>
      <c r="AP58" s="244"/>
    </row>
    <row r="59" spans="2:42" ht="15.75" customHeight="1" x14ac:dyDescent="0.25">
      <c r="B59" s="240"/>
      <c r="C59" s="206"/>
      <c r="D59" s="206"/>
      <c r="E59" s="206"/>
      <c r="F59" s="206"/>
      <c r="G59" s="206"/>
      <c r="H59" s="206"/>
      <c r="I59" s="206"/>
      <c r="J59" s="206"/>
      <c r="K59" s="206"/>
      <c r="L59" s="206"/>
      <c r="M59" s="206"/>
      <c r="N59" s="206"/>
      <c r="O59" s="206"/>
      <c r="P59" s="206"/>
      <c r="Q59" s="206"/>
      <c r="R59" s="492"/>
      <c r="S59" s="492"/>
      <c r="T59" s="492"/>
      <c r="U59" s="492"/>
      <c r="V59" s="492"/>
      <c r="W59" s="492"/>
      <c r="X59" s="492"/>
      <c r="Y59" s="492"/>
      <c r="Z59" s="492"/>
      <c r="AA59" s="492"/>
      <c r="AB59" s="492"/>
      <c r="AC59" s="492"/>
      <c r="AD59" s="492"/>
      <c r="AE59" s="492"/>
      <c r="AF59" s="492"/>
      <c r="AG59" s="492"/>
      <c r="AH59" s="492"/>
      <c r="AI59" s="492"/>
      <c r="AJ59" s="492"/>
      <c r="AK59" s="492"/>
      <c r="AL59" s="492"/>
      <c r="AM59" s="492"/>
      <c r="AN59" s="492"/>
      <c r="AO59" s="224"/>
      <c r="AP59" s="244"/>
    </row>
    <row r="60" spans="2:42" ht="15.75" customHeight="1" x14ac:dyDescent="0.25">
      <c r="B60" s="240"/>
      <c r="C60" s="206"/>
      <c r="D60" s="206"/>
      <c r="E60" s="206"/>
      <c r="F60" s="206"/>
      <c r="G60" s="206"/>
      <c r="H60" s="206"/>
      <c r="I60" s="206"/>
      <c r="J60" s="206"/>
      <c r="K60" s="206"/>
      <c r="L60" s="206"/>
      <c r="M60" s="206"/>
      <c r="N60" s="206"/>
      <c r="O60" s="206"/>
      <c r="P60" s="206"/>
      <c r="Q60" s="206"/>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224"/>
      <c r="AP60" s="244"/>
    </row>
    <row r="61" spans="2:42" ht="15.75" customHeight="1" x14ac:dyDescent="0.25">
      <c r="B61" s="240"/>
      <c r="C61" s="206"/>
      <c r="D61" s="206"/>
      <c r="E61" s="206"/>
      <c r="F61" s="206"/>
      <c r="G61" s="206"/>
      <c r="H61" s="206"/>
      <c r="I61" s="206"/>
      <c r="J61" s="206"/>
      <c r="K61" s="206"/>
      <c r="L61" s="206"/>
      <c r="M61" s="206"/>
      <c r="N61" s="206"/>
      <c r="O61" s="206"/>
      <c r="P61" s="206"/>
      <c r="Q61" s="206"/>
      <c r="R61" s="492"/>
      <c r="S61" s="492"/>
      <c r="T61" s="492"/>
      <c r="U61" s="492"/>
      <c r="V61" s="492"/>
      <c r="W61" s="492"/>
      <c r="X61" s="492"/>
      <c r="Y61" s="492"/>
      <c r="Z61" s="492"/>
      <c r="AA61" s="492"/>
      <c r="AB61" s="492"/>
      <c r="AC61" s="492"/>
      <c r="AD61" s="492"/>
      <c r="AE61" s="492"/>
      <c r="AF61" s="492"/>
      <c r="AG61" s="492"/>
      <c r="AH61" s="492"/>
      <c r="AI61" s="492"/>
      <c r="AJ61" s="492"/>
      <c r="AK61" s="492"/>
      <c r="AL61" s="492"/>
      <c r="AM61" s="492"/>
      <c r="AN61" s="492"/>
      <c r="AO61" s="224"/>
      <c r="AP61" s="244"/>
    </row>
    <row r="62" spans="2:42" ht="15.75" customHeight="1" x14ac:dyDescent="0.25">
      <c r="B62" s="240"/>
      <c r="C62" s="206">
        <v>6</v>
      </c>
      <c r="D62" s="254"/>
      <c r="E62" s="254"/>
      <c r="F62" s="254"/>
      <c r="G62" s="254"/>
      <c r="H62" s="254"/>
      <c r="I62" s="254"/>
      <c r="J62" s="254"/>
      <c r="K62" s="254"/>
      <c r="L62" s="254"/>
      <c r="M62" s="254"/>
      <c r="N62" s="254"/>
      <c r="O62" s="254"/>
      <c r="P62" s="254"/>
      <c r="Q62" s="254"/>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24"/>
      <c r="AP62" s="244"/>
    </row>
    <row r="63" spans="2:42" ht="15.75" customHeight="1" x14ac:dyDescent="0.25">
      <c r="B63" s="240"/>
      <c r="C63" s="493" t="s">
        <v>324</v>
      </c>
      <c r="D63" s="493"/>
      <c r="E63" s="493"/>
      <c r="F63" s="493"/>
      <c r="G63" s="493"/>
      <c r="H63" s="493"/>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244"/>
    </row>
    <row r="64" spans="2:42" ht="15.75" customHeight="1" x14ac:dyDescent="0.25">
      <c r="B64" s="240"/>
      <c r="C64" s="493"/>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244"/>
    </row>
    <row r="65" spans="2:42" ht="15.75" customHeight="1" x14ac:dyDescent="0.25">
      <c r="B65" s="240"/>
      <c r="C65" s="206"/>
      <c r="D65" s="224"/>
      <c r="E65" s="260" t="s">
        <v>153</v>
      </c>
      <c r="F65" s="206"/>
      <c r="G65" s="206"/>
      <c r="H65" s="206"/>
      <c r="I65" s="206"/>
      <c r="J65" s="206"/>
      <c r="K65" s="206"/>
      <c r="L65" s="206"/>
      <c r="M65" s="206"/>
      <c r="N65" s="208"/>
      <c r="O65" s="208"/>
      <c r="P65" s="208"/>
      <c r="Q65" s="208"/>
      <c r="R65" s="492" t="s">
        <v>325</v>
      </c>
      <c r="S65" s="492"/>
      <c r="T65" s="492"/>
      <c r="U65" s="492"/>
      <c r="V65" s="492"/>
      <c r="W65" s="492"/>
      <c r="X65" s="492"/>
      <c r="Y65" s="492"/>
      <c r="Z65" s="492"/>
      <c r="AA65" s="492"/>
      <c r="AB65" s="492"/>
      <c r="AC65" s="492"/>
      <c r="AD65" s="492"/>
      <c r="AE65" s="492"/>
      <c r="AF65" s="492"/>
      <c r="AG65" s="492"/>
      <c r="AH65" s="492"/>
      <c r="AI65" s="492"/>
      <c r="AJ65" s="492"/>
      <c r="AK65" s="492"/>
      <c r="AL65" s="492"/>
      <c r="AM65" s="492"/>
      <c r="AN65" s="492"/>
      <c r="AO65" s="224"/>
      <c r="AP65" s="244"/>
    </row>
    <row r="66" spans="2:42" ht="15.75" customHeight="1" x14ac:dyDescent="0.25">
      <c r="B66" s="240"/>
      <c r="C66" s="206"/>
      <c r="D66" s="206"/>
      <c r="E66" s="206"/>
      <c r="F66" s="206"/>
      <c r="G66" s="206"/>
      <c r="H66" s="206"/>
      <c r="I66" s="206"/>
      <c r="J66" s="206"/>
      <c r="K66" s="206"/>
      <c r="L66" s="206"/>
      <c r="M66" s="206"/>
      <c r="N66" s="206"/>
      <c r="O66" s="206"/>
      <c r="P66" s="206"/>
      <c r="Q66" s="206"/>
      <c r="R66" s="492"/>
      <c r="S66" s="492"/>
      <c r="T66" s="492"/>
      <c r="U66" s="492"/>
      <c r="V66" s="492"/>
      <c r="W66" s="492"/>
      <c r="X66" s="492"/>
      <c r="Y66" s="492"/>
      <c r="Z66" s="492"/>
      <c r="AA66" s="492"/>
      <c r="AB66" s="492"/>
      <c r="AC66" s="492"/>
      <c r="AD66" s="492"/>
      <c r="AE66" s="492"/>
      <c r="AF66" s="492"/>
      <c r="AG66" s="492"/>
      <c r="AH66" s="492"/>
      <c r="AI66" s="492"/>
      <c r="AJ66" s="492"/>
      <c r="AK66" s="492"/>
      <c r="AL66" s="492"/>
      <c r="AM66" s="492"/>
      <c r="AN66" s="492"/>
      <c r="AO66" s="224"/>
      <c r="AP66" s="244"/>
    </row>
    <row r="67" spans="2:42" ht="15.75" customHeight="1" x14ac:dyDescent="0.25">
      <c r="B67" s="240"/>
      <c r="C67" s="206"/>
      <c r="D67" s="206"/>
      <c r="E67" s="206"/>
      <c r="F67" s="206"/>
      <c r="G67" s="206"/>
      <c r="H67" s="206"/>
      <c r="I67" s="206"/>
      <c r="J67" s="206"/>
      <c r="K67" s="206"/>
      <c r="L67" s="206"/>
      <c r="M67" s="206"/>
      <c r="N67" s="206"/>
      <c r="O67" s="206"/>
      <c r="P67" s="206"/>
      <c r="Q67" s="206"/>
      <c r="R67" s="492"/>
      <c r="S67" s="492"/>
      <c r="T67" s="492"/>
      <c r="U67" s="492"/>
      <c r="V67" s="492"/>
      <c r="W67" s="492"/>
      <c r="X67" s="492"/>
      <c r="Y67" s="492"/>
      <c r="Z67" s="492"/>
      <c r="AA67" s="492"/>
      <c r="AB67" s="492"/>
      <c r="AC67" s="492"/>
      <c r="AD67" s="492"/>
      <c r="AE67" s="492"/>
      <c r="AF67" s="492"/>
      <c r="AG67" s="492"/>
      <c r="AH67" s="492"/>
      <c r="AI67" s="492"/>
      <c r="AJ67" s="492"/>
      <c r="AK67" s="492"/>
      <c r="AL67" s="492"/>
      <c r="AM67" s="492"/>
      <c r="AN67" s="492"/>
      <c r="AO67" s="224"/>
      <c r="AP67" s="244"/>
    </row>
    <row r="68" spans="2:42" ht="15.75" customHeight="1" x14ac:dyDescent="0.25">
      <c r="B68" s="240"/>
      <c r="C68" s="206"/>
      <c r="D68" s="206"/>
      <c r="E68" s="206"/>
      <c r="F68" s="206"/>
      <c r="G68" s="206"/>
      <c r="H68" s="206"/>
      <c r="I68" s="206"/>
      <c r="J68" s="206"/>
      <c r="K68" s="206"/>
      <c r="L68" s="206"/>
      <c r="M68" s="206"/>
      <c r="N68" s="206"/>
      <c r="O68" s="206"/>
      <c r="P68" s="206"/>
      <c r="Q68" s="206"/>
      <c r="R68" s="492"/>
      <c r="S68" s="492"/>
      <c r="T68" s="492"/>
      <c r="U68" s="492"/>
      <c r="V68" s="492"/>
      <c r="W68" s="492"/>
      <c r="X68" s="492"/>
      <c r="Y68" s="492"/>
      <c r="Z68" s="492"/>
      <c r="AA68" s="492"/>
      <c r="AB68" s="492"/>
      <c r="AC68" s="492"/>
      <c r="AD68" s="492"/>
      <c r="AE68" s="492"/>
      <c r="AF68" s="492"/>
      <c r="AG68" s="492"/>
      <c r="AH68" s="492"/>
      <c r="AI68" s="492"/>
      <c r="AJ68" s="492"/>
      <c r="AK68" s="492"/>
      <c r="AL68" s="492"/>
      <c r="AM68" s="492"/>
      <c r="AN68" s="492"/>
      <c r="AO68" s="224"/>
      <c r="AP68" s="244"/>
    </row>
    <row r="69" spans="2:42" ht="15.75" customHeight="1" x14ac:dyDescent="0.25">
      <c r="B69" s="240"/>
      <c r="C69" s="206">
        <v>7</v>
      </c>
      <c r="D69" s="254"/>
      <c r="E69" s="254"/>
      <c r="F69" s="254"/>
      <c r="G69" s="254"/>
      <c r="H69" s="254"/>
      <c r="I69" s="254"/>
      <c r="J69" s="254"/>
      <c r="K69" s="254"/>
      <c r="L69" s="254"/>
      <c r="M69" s="254"/>
      <c r="N69" s="254"/>
      <c r="O69" s="254"/>
      <c r="P69" s="254"/>
      <c r="Q69" s="254"/>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24"/>
      <c r="AP69" s="244"/>
    </row>
    <row r="70" spans="2:42" ht="15.75" customHeight="1" x14ac:dyDescent="0.25">
      <c r="B70" s="240"/>
      <c r="C70" s="493" t="s">
        <v>299</v>
      </c>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244"/>
    </row>
    <row r="71" spans="2:42" ht="15.75" customHeight="1" x14ac:dyDescent="0.25">
      <c r="B71" s="240"/>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244"/>
    </row>
    <row r="72" spans="2:42" ht="15.75" customHeight="1" x14ac:dyDescent="0.25">
      <c r="B72" s="240"/>
      <c r="C72" s="206"/>
      <c r="D72" s="224"/>
      <c r="E72" s="260" t="s">
        <v>153</v>
      </c>
      <c r="F72" s="206"/>
      <c r="G72" s="206"/>
      <c r="H72" s="206"/>
      <c r="I72" s="206"/>
      <c r="J72" s="206"/>
      <c r="K72" s="206"/>
      <c r="L72" s="206"/>
      <c r="M72" s="206"/>
      <c r="N72" s="208"/>
      <c r="O72" s="208"/>
      <c r="P72" s="208"/>
      <c r="Q72" s="208"/>
      <c r="R72" s="492" t="s">
        <v>300</v>
      </c>
      <c r="S72" s="492"/>
      <c r="T72" s="492"/>
      <c r="U72" s="492"/>
      <c r="V72" s="492"/>
      <c r="W72" s="492"/>
      <c r="X72" s="492"/>
      <c r="Y72" s="492"/>
      <c r="Z72" s="492"/>
      <c r="AA72" s="492"/>
      <c r="AB72" s="492"/>
      <c r="AC72" s="492"/>
      <c r="AD72" s="492"/>
      <c r="AE72" s="492"/>
      <c r="AF72" s="492"/>
      <c r="AG72" s="492"/>
      <c r="AH72" s="492"/>
      <c r="AI72" s="492"/>
      <c r="AJ72" s="492"/>
      <c r="AK72" s="492"/>
      <c r="AL72" s="492"/>
      <c r="AM72" s="492"/>
      <c r="AN72" s="492"/>
      <c r="AO72" s="224"/>
      <c r="AP72" s="244"/>
    </row>
    <row r="73" spans="2:42" ht="15.75" customHeight="1" x14ac:dyDescent="0.25">
      <c r="B73" s="240"/>
      <c r="C73" s="206"/>
      <c r="D73" s="206"/>
      <c r="E73" s="206"/>
      <c r="F73" s="206"/>
      <c r="G73" s="206"/>
      <c r="H73" s="206"/>
      <c r="I73" s="206"/>
      <c r="J73" s="206"/>
      <c r="K73" s="206"/>
      <c r="L73" s="206"/>
      <c r="M73" s="206"/>
      <c r="N73" s="206"/>
      <c r="O73" s="206"/>
      <c r="P73" s="206"/>
      <c r="Q73" s="206"/>
      <c r="R73" s="492"/>
      <c r="S73" s="492"/>
      <c r="T73" s="492"/>
      <c r="U73" s="492"/>
      <c r="V73" s="492"/>
      <c r="W73" s="492"/>
      <c r="X73" s="492"/>
      <c r="Y73" s="492"/>
      <c r="Z73" s="492"/>
      <c r="AA73" s="492"/>
      <c r="AB73" s="492"/>
      <c r="AC73" s="492"/>
      <c r="AD73" s="492"/>
      <c r="AE73" s="492"/>
      <c r="AF73" s="492"/>
      <c r="AG73" s="492"/>
      <c r="AH73" s="492"/>
      <c r="AI73" s="492"/>
      <c r="AJ73" s="492"/>
      <c r="AK73" s="492"/>
      <c r="AL73" s="492"/>
      <c r="AM73" s="492"/>
      <c r="AN73" s="492"/>
      <c r="AO73" s="224"/>
      <c r="AP73" s="244"/>
    </row>
    <row r="74" spans="2:42" ht="15.75" customHeight="1" x14ac:dyDescent="0.25">
      <c r="B74" s="240"/>
      <c r="C74" s="206">
        <v>8</v>
      </c>
      <c r="D74" s="254"/>
      <c r="E74" s="254"/>
      <c r="F74" s="254"/>
      <c r="G74" s="254"/>
      <c r="H74" s="254"/>
      <c r="I74" s="254"/>
      <c r="J74" s="254"/>
      <c r="K74" s="254"/>
      <c r="L74" s="254"/>
      <c r="M74" s="254"/>
      <c r="N74" s="254"/>
      <c r="O74" s="254"/>
      <c r="P74" s="254"/>
      <c r="Q74" s="254"/>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24"/>
      <c r="AP74" s="244"/>
    </row>
    <row r="75" spans="2:42" ht="15.75" customHeight="1" x14ac:dyDescent="0.25">
      <c r="B75" s="240"/>
      <c r="C75" s="493" t="s">
        <v>297</v>
      </c>
      <c r="D75" s="493"/>
      <c r="E75" s="493"/>
      <c r="F75" s="493"/>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244"/>
    </row>
    <row r="76" spans="2:42" ht="15.75" customHeight="1" x14ac:dyDescent="0.25">
      <c r="B76" s="240"/>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244"/>
    </row>
    <row r="77" spans="2:42" ht="15.75" customHeight="1" x14ac:dyDescent="0.25">
      <c r="B77" s="240"/>
      <c r="C77" s="206"/>
      <c r="D77" s="224"/>
      <c r="E77" s="260" t="s">
        <v>153</v>
      </c>
      <c r="F77" s="206"/>
      <c r="G77" s="206"/>
      <c r="H77" s="206"/>
      <c r="I77" s="206"/>
      <c r="J77" s="206"/>
      <c r="K77" s="206"/>
      <c r="L77" s="206"/>
      <c r="M77" s="206"/>
      <c r="N77" s="208"/>
      <c r="O77" s="208"/>
      <c r="P77" s="208"/>
      <c r="Q77" s="208"/>
      <c r="R77" s="492" t="s">
        <v>298</v>
      </c>
      <c r="S77" s="492"/>
      <c r="T77" s="492"/>
      <c r="U77" s="492"/>
      <c r="V77" s="492"/>
      <c r="W77" s="492"/>
      <c r="X77" s="492"/>
      <c r="Y77" s="492"/>
      <c r="Z77" s="492"/>
      <c r="AA77" s="492"/>
      <c r="AB77" s="492"/>
      <c r="AC77" s="492"/>
      <c r="AD77" s="492"/>
      <c r="AE77" s="492"/>
      <c r="AF77" s="492"/>
      <c r="AG77" s="492"/>
      <c r="AH77" s="492"/>
      <c r="AI77" s="492"/>
      <c r="AJ77" s="492"/>
      <c r="AK77" s="492"/>
      <c r="AL77" s="492"/>
      <c r="AM77" s="492"/>
      <c r="AN77" s="492"/>
      <c r="AO77" s="224"/>
      <c r="AP77" s="244"/>
    </row>
    <row r="78" spans="2:42" ht="15.75" customHeight="1" x14ac:dyDescent="0.25">
      <c r="B78" s="240"/>
      <c r="C78" s="206"/>
      <c r="D78" s="206"/>
      <c r="E78" s="206"/>
      <c r="F78" s="206"/>
      <c r="G78" s="206"/>
      <c r="H78" s="206"/>
      <c r="I78" s="206"/>
      <c r="J78" s="206"/>
      <c r="K78" s="206"/>
      <c r="L78" s="206"/>
      <c r="M78" s="206"/>
      <c r="N78" s="206"/>
      <c r="O78" s="206"/>
      <c r="P78" s="206"/>
      <c r="Q78" s="206"/>
      <c r="R78" s="492"/>
      <c r="S78" s="492"/>
      <c r="T78" s="492"/>
      <c r="U78" s="492"/>
      <c r="V78" s="492"/>
      <c r="W78" s="492"/>
      <c r="X78" s="492"/>
      <c r="Y78" s="492"/>
      <c r="Z78" s="492"/>
      <c r="AA78" s="492"/>
      <c r="AB78" s="492"/>
      <c r="AC78" s="492"/>
      <c r="AD78" s="492"/>
      <c r="AE78" s="492"/>
      <c r="AF78" s="492"/>
      <c r="AG78" s="492"/>
      <c r="AH78" s="492"/>
      <c r="AI78" s="492"/>
      <c r="AJ78" s="492"/>
      <c r="AK78" s="492"/>
      <c r="AL78" s="492"/>
      <c r="AM78" s="492"/>
      <c r="AN78" s="492"/>
      <c r="AO78" s="224"/>
      <c r="AP78" s="244"/>
    </row>
    <row r="79" spans="2:42" ht="15.75" customHeight="1" x14ac:dyDescent="0.25">
      <c r="B79" s="240"/>
      <c r="C79" s="206">
        <v>9</v>
      </c>
      <c r="D79" s="254"/>
      <c r="E79" s="254"/>
      <c r="F79" s="254"/>
      <c r="G79" s="254"/>
      <c r="H79" s="254"/>
      <c r="I79" s="254"/>
      <c r="J79" s="254"/>
      <c r="K79" s="254"/>
      <c r="L79" s="254"/>
      <c r="M79" s="254"/>
      <c r="N79" s="254"/>
      <c r="O79" s="254"/>
      <c r="P79" s="254"/>
      <c r="Q79" s="254"/>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24"/>
      <c r="AP79" s="244"/>
    </row>
    <row r="80" spans="2:42" ht="15.75" customHeight="1" x14ac:dyDescent="0.25">
      <c r="B80" s="240"/>
      <c r="C80" s="493" t="s">
        <v>301</v>
      </c>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244"/>
    </row>
    <row r="81" spans="2:46" ht="15.75" customHeight="1" x14ac:dyDescent="0.25">
      <c r="B81" s="240"/>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244"/>
    </row>
    <row r="82" spans="2:46" ht="15.75" customHeight="1" x14ac:dyDescent="0.25">
      <c r="B82" s="240"/>
      <c r="C82" s="206"/>
      <c r="D82" s="224"/>
      <c r="E82" s="260" t="s">
        <v>153</v>
      </c>
      <c r="F82" s="206"/>
      <c r="G82" s="206"/>
      <c r="H82" s="206"/>
      <c r="I82" s="206"/>
      <c r="J82" s="206"/>
      <c r="K82" s="206"/>
      <c r="L82" s="206"/>
      <c r="M82" s="206"/>
      <c r="N82" s="208"/>
      <c r="O82" s="208"/>
      <c r="P82" s="208"/>
      <c r="Q82" s="208"/>
      <c r="R82" s="492" t="s">
        <v>310</v>
      </c>
      <c r="S82" s="492"/>
      <c r="T82" s="492"/>
      <c r="U82" s="492"/>
      <c r="V82" s="492"/>
      <c r="W82" s="492"/>
      <c r="X82" s="492"/>
      <c r="Y82" s="492"/>
      <c r="Z82" s="492"/>
      <c r="AA82" s="492"/>
      <c r="AB82" s="492"/>
      <c r="AC82" s="492"/>
      <c r="AD82" s="492"/>
      <c r="AE82" s="492"/>
      <c r="AF82" s="492"/>
      <c r="AG82" s="492"/>
      <c r="AH82" s="492"/>
      <c r="AI82" s="492"/>
      <c r="AJ82" s="492"/>
      <c r="AK82" s="492"/>
      <c r="AL82" s="492"/>
      <c r="AM82" s="492"/>
      <c r="AN82" s="492"/>
      <c r="AO82" s="224"/>
      <c r="AP82" s="244"/>
      <c r="AT82" s="264"/>
    </row>
    <row r="83" spans="2:46" ht="15.75" customHeight="1" x14ac:dyDescent="0.25">
      <c r="B83" s="240"/>
      <c r="C83" s="206"/>
      <c r="D83" s="206"/>
      <c r="E83" s="206"/>
      <c r="F83" s="206"/>
      <c r="G83" s="206"/>
      <c r="H83" s="206"/>
      <c r="I83" s="206"/>
      <c r="J83" s="206"/>
      <c r="K83" s="206"/>
      <c r="L83" s="206"/>
      <c r="M83" s="206"/>
      <c r="N83" s="206"/>
      <c r="O83" s="206"/>
      <c r="P83" s="206"/>
      <c r="Q83" s="206"/>
      <c r="R83" s="492"/>
      <c r="S83" s="492"/>
      <c r="T83" s="492"/>
      <c r="U83" s="492"/>
      <c r="V83" s="492"/>
      <c r="W83" s="492"/>
      <c r="X83" s="492"/>
      <c r="Y83" s="492"/>
      <c r="Z83" s="492"/>
      <c r="AA83" s="492"/>
      <c r="AB83" s="492"/>
      <c r="AC83" s="492"/>
      <c r="AD83" s="492"/>
      <c r="AE83" s="492"/>
      <c r="AF83" s="492"/>
      <c r="AG83" s="492"/>
      <c r="AH83" s="492"/>
      <c r="AI83" s="492"/>
      <c r="AJ83" s="492"/>
      <c r="AK83" s="492"/>
      <c r="AL83" s="492"/>
      <c r="AM83" s="492"/>
      <c r="AN83" s="492"/>
      <c r="AO83" s="224"/>
      <c r="AP83" s="244"/>
    </row>
    <row r="84" spans="2:46" ht="15.75" customHeight="1" x14ac:dyDescent="0.25">
      <c r="B84" s="240"/>
      <c r="C84" s="206"/>
      <c r="D84" s="206"/>
      <c r="E84" s="206"/>
      <c r="F84" s="206"/>
      <c r="G84" s="206"/>
      <c r="H84" s="206"/>
      <c r="I84" s="206"/>
      <c r="J84" s="206"/>
      <c r="K84" s="206"/>
      <c r="L84" s="206"/>
      <c r="M84" s="206"/>
      <c r="N84" s="206"/>
      <c r="O84" s="206"/>
      <c r="P84" s="206"/>
      <c r="Q84" s="206"/>
      <c r="R84" s="492"/>
      <c r="S84" s="492"/>
      <c r="T84" s="492"/>
      <c r="U84" s="492"/>
      <c r="V84" s="492"/>
      <c r="W84" s="492"/>
      <c r="X84" s="492"/>
      <c r="Y84" s="492"/>
      <c r="Z84" s="492"/>
      <c r="AA84" s="492"/>
      <c r="AB84" s="492"/>
      <c r="AC84" s="492"/>
      <c r="AD84" s="492"/>
      <c r="AE84" s="492"/>
      <c r="AF84" s="492"/>
      <c r="AG84" s="492"/>
      <c r="AH84" s="492"/>
      <c r="AI84" s="492"/>
      <c r="AJ84" s="492"/>
      <c r="AK84" s="492"/>
      <c r="AL84" s="492"/>
      <c r="AM84" s="492"/>
      <c r="AN84" s="492"/>
      <c r="AO84" s="224"/>
      <c r="AP84" s="244"/>
    </row>
    <row r="85" spans="2:46" s="267" customFormat="1" ht="15.75" customHeight="1" x14ac:dyDescent="0.25">
      <c r="B85" s="265"/>
      <c r="C85" s="206">
        <v>10</v>
      </c>
      <c r="D85" s="254"/>
      <c r="E85" s="254"/>
      <c r="F85" s="254"/>
      <c r="G85" s="254"/>
      <c r="H85" s="254"/>
      <c r="I85" s="254"/>
      <c r="J85" s="254"/>
      <c r="K85" s="254"/>
      <c r="L85" s="254"/>
      <c r="M85" s="254"/>
      <c r="N85" s="254"/>
      <c r="O85" s="254"/>
      <c r="P85" s="254"/>
      <c r="Q85" s="254"/>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24"/>
      <c r="AP85" s="266"/>
    </row>
    <row r="86" spans="2:46" s="267" customFormat="1" ht="15.75" customHeight="1" x14ac:dyDescent="0.25">
      <c r="B86" s="265"/>
      <c r="C86" s="493" t="s">
        <v>341</v>
      </c>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c r="AJ86" s="493"/>
      <c r="AK86" s="493"/>
      <c r="AL86" s="493"/>
      <c r="AM86" s="493"/>
      <c r="AN86" s="493"/>
      <c r="AO86" s="493"/>
      <c r="AP86" s="266"/>
    </row>
    <row r="87" spans="2:46" s="267" customFormat="1" ht="15.75" customHeight="1" x14ac:dyDescent="0.25">
      <c r="B87" s="265"/>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266"/>
    </row>
    <row r="88" spans="2:46" s="267" customFormat="1" ht="15.75" customHeight="1" x14ac:dyDescent="0.25">
      <c r="B88" s="265"/>
      <c r="C88" s="206"/>
      <c r="D88" s="224"/>
      <c r="E88" s="260" t="s">
        <v>153</v>
      </c>
      <c r="F88" s="206"/>
      <c r="G88" s="206"/>
      <c r="H88" s="206"/>
      <c r="I88" s="206"/>
      <c r="J88" s="206"/>
      <c r="K88" s="206"/>
      <c r="L88" s="206"/>
      <c r="M88" s="206"/>
      <c r="N88" s="208"/>
      <c r="O88" s="208"/>
      <c r="P88" s="208"/>
      <c r="Q88" s="208"/>
      <c r="R88" s="492" t="s">
        <v>336</v>
      </c>
      <c r="S88" s="492"/>
      <c r="T88" s="492"/>
      <c r="U88" s="492"/>
      <c r="V88" s="492"/>
      <c r="W88" s="492"/>
      <c r="X88" s="492"/>
      <c r="Y88" s="492"/>
      <c r="Z88" s="492"/>
      <c r="AA88" s="492"/>
      <c r="AB88" s="492"/>
      <c r="AC88" s="492"/>
      <c r="AD88" s="492"/>
      <c r="AE88" s="492"/>
      <c r="AF88" s="492"/>
      <c r="AG88" s="492"/>
      <c r="AH88" s="492"/>
      <c r="AI88" s="492"/>
      <c r="AJ88" s="492"/>
      <c r="AK88" s="492"/>
      <c r="AL88" s="492"/>
      <c r="AM88" s="492"/>
      <c r="AN88" s="492"/>
      <c r="AO88" s="224"/>
      <c r="AP88" s="266"/>
      <c r="AR88" s="268"/>
    </row>
    <row r="89" spans="2:46" s="267" customFormat="1" ht="15.75" customHeight="1" x14ac:dyDescent="0.25">
      <c r="B89" s="265"/>
      <c r="C89" s="206"/>
      <c r="D89" s="206"/>
      <c r="E89" s="206"/>
      <c r="F89" s="206"/>
      <c r="G89" s="206"/>
      <c r="H89" s="206"/>
      <c r="I89" s="206"/>
      <c r="J89" s="206"/>
      <c r="K89" s="206"/>
      <c r="L89" s="206"/>
      <c r="M89" s="206"/>
      <c r="N89" s="206"/>
      <c r="O89" s="206"/>
      <c r="P89" s="206"/>
      <c r="Q89" s="206"/>
      <c r="R89" s="492"/>
      <c r="S89" s="492"/>
      <c r="T89" s="492"/>
      <c r="U89" s="492"/>
      <c r="V89" s="492"/>
      <c r="W89" s="492"/>
      <c r="X89" s="492"/>
      <c r="Y89" s="492"/>
      <c r="Z89" s="492"/>
      <c r="AA89" s="492"/>
      <c r="AB89" s="492"/>
      <c r="AC89" s="492"/>
      <c r="AD89" s="492"/>
      <c r="AE89" s="492"/>
      <c r="AF89" s="492"/>
      <c r="AG89" s="492"/>
      <c r="AH89" s="492"/>
      <c r="AI89" s="492"/>
      <c r="AJ89" s="492"/>
      <c r="AK89" s="492"/>
      <c r="AL89" s="492"/>
      <c r="AM89" s="492"/>
      <c r="AN89" s="492"/>
      <c r="AO89" s="224"/>
      <c r="AP89" s="266"/>
    </row>
    <row r="90" spans="2:46" s="267" customFormat="1" ht="15.75" customHeight="1" x14ac:dyDescent="0.25">
      <c r="B90" s="265"/>
      <c r="C90" s="206"/>
      <c r="D90" s="206"/>
      <c r="E90" s="206"/>
      <c r="F90" s="206"/>
      <c r="G90" s="206"/>
      <c r="H90" s="206"/>
      <c r="I90" s="206"/>
      <c r="J90" s="206"/>
      <c r="K90" s="206"/>
      <c r="L90" s="206"/>
      <c r="M90" s="206"/>
      <c r="N90" s="206"/>
      <c r="O90" s="206"/>
      <c r="P90" s="206"/>
      <c r="Q90" s="206"/>
      <c r="R90" s="492"/>
      <c r="S90" s="492"/>
      <c r="T90" s="492"/>
      <c r="U90" s="492"/>
      <c r="V90" s="492"/>
      <c r="W90" s="492"/>
      <c r="X90" s="492"/>
      <c r="Y90" s="492"/>
      <c r="Z90" s="492"/>
      <c r="AA90" s="492"/>
      <c r="AB90" s="492"/>
      <c r="AC90" s="492"/>
      <c r="AD90" s="492"/>
      <c r="AE90" s="492"/>
      <c r="AF90" s="492"/>
      <c r="AG90" s="492"/>
      <c r="AH90" s="492"/>
      <c r="AI90" s="492"/>
      <c r="AJ90" s="492"/>
      <c r="AK90" s="492"/>
      <c r="AL90" s="492"/>
      <c r="AM90" s="492"/>
      <c r="AN90" s="492"/>
      <c r="AO90" s="224"/>
      <c r="AP90" s="266"/>
    </row>
    <row r="91" spans="2:46" s="267" customFormat="1" ht="15.75" customHeight="1" x14ac:dyDescent="0.25">
      <c r="B91" s="265"/>
      <c r="C91" s="206">
        <v>11</v>
      </c>
      <c r="D91" s="254"/>
      <c r="E91" s="254"/>
      <c r="F91" s="254"/>
      <c r="G91" s="254"/>
      <c r="H91" s="254"/>
      <c r="I91" s="254"/>
      <c r="J91" s="254"/>
      <c r="K91" s="254"/>
      <c r="L91" s="254"/>
      <c r="M91" s="254"/>
      <c r="N91" s="254"/>
      <c r="O91" s="254"/>
      <c r="P91" s="254"/>
      <c r="Q91" s="254"/>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24"/>
      <c r="AP91" s="266"/>
    </row>
    <row r="92" spans="2:46" s="267" customFormat="1" ht="15.75" customHeight="1" x14ac:dyDescent="0.25">
      <c r="B92" s="265"/>
      <c r="C92" s="493" t="s">
        <v>342</v>
      </c>
      <c r="D92" s="493"/>
      <c r="E92" s="493"/>
      <c r="F92" s="493"/>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c r="AJ92" s="493"/>
      <c r="AK92" s="493"/>
      <c r="AL92" s="493"/>
      <c r="AM92" s="493"/>
      <c r="AN92" s="493"/>
      <c r="AO92" s="493"/>
      <c r="AP92" s="266"/>
    </row>
    <row r="93" spans="2:46" s="267" customFormat="1" ht="15.75" customHeight="1" x14ac:dyDescent="0.25">
      <c r="B93" s="265"/>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c r="AJ93" s="493"/>
      <c r="AK93" s="493"/>
      <c r="AL93" s="493"/>
      <c r="AM93" s="493"/>
      <c r="AN93" s="493"/>
      <c r="AO93" s="493"/>
      <c r="AP93" s="266"/>
    </row>
    <row r="94" spans="2:46" s="267" customFormat="1" ht="15.75" customHeight="1" x14ac:dyDescent="0.25">
      <c r="B94" s="265"/>
      <c r="C94" s="206"/>
      <c r="D94" s="224"/>
      <c r="E94" s="260" t="s">
        <v>153</v>
      </c>
      <c r="F94" s="206"/>
      <c r="G94" s="206"/>
      <c r="H94" s="206"/>
      <c r="I94" s="206"/>
      <c r="J94" s="206"/>
      <c r="K94" s="206"/>
      <c r="L94" s="206"/>
      <c r="M94" s="206"/>
      <c r="N94" s="208"/>
      <c r="O94" s="208"/>
      <c r="P94" s="208"/>
      <c r="Q94" s="208"/>
      <c r="R94" s="492" t="s">
        <v>370</v>
      </c>
      <c r="S94" s="492"/>
      <c r="T94" s="492"/>
      <c r="U94" s="492"/>
      <c r="V94" s="492"/>
      <c r="W94" s="492"/>
      <c r="X94" s="492"/>
      <c r="Y94" s="492"/>
      <c r="Z94" s="492"/>
      <c r="AA94" s="492"/>
      <c r="AB94" s="492"/>
      <c r="AC94" s="492"/>
      <c r="AD94" s="492"/>
      <c r="AE94" s="492"/>
      <c r="AF94" s="492"/>
      <c r="AG94" s="492"/>
      <c r="AH94" s="492"/>
      <c r="AI94" s="492"/>
      <c r="AJ94" s="492"/>
      <c r="AK94" s="492"/>
      <c r="AL94" s="492"/>
      <c r="AM94" s="492"/>
      <c r="AN94" s="492"/>
      <c r="AO94" s="224"/>
      <c r="AP94" s="266"/>
    </row>
    <row r="95" spans="2:46" s="267" customFormat="1" ht="15.75" customHeight="1" x14ac:dyDescent="0.25">
      <c r="B95" s="265"/>
      <c r="C95" s="206"/>
      <c r="D95" s="206"/>
      <c r="E95" s="206"/>
      <c r="F95" s="206"/>
      <c r="G95" s="206"/>
      <c r="H95" s="206"/>
      <c r="I95" s="206"/>
      <c r="J95" s="206"/>
      <c r="K95" s="206"/>
      <c r="L95" s="206"/>
      <c r="M95" s="206"/>
      <c r="N95" s="206"/>
      <c r="O95" s="206"/>
      <c r="P95" s="206"/>
      <c r="Q95" s="206"/>
      <c r="R95" s="492"/>
      <c r="S95" s="492"/>
      <c r="T95" s="492"/>
      <c r="U95" s="492"/>
      <c r="V95" s="492"/>
      <c r="W95" s="492"/>
      <c r="X95" s="492"/>
      <c r="Y95" s="492"/>
      <c r="Z95" s="492"/>
      <c r="AA95" s="492"/>
      <c r="AB95" s="492"/>
      <c r="AC95" s="492"/>
      <c r="AD95" s="492"/>
      <c r="AE95" s="492"/>
      <c r="AF95" s="492"/>
      <c r="AG95" s="492"/>
      <c r="AH95" s="492"/>
      <c r="AI95" s="492"/>
      <c r="AJ95" s="492"/>
      <c r="AK95" s="492"/>
      <c r="AL95" s="492"/>
      <c r="AM95" s="492"/>
      <c r="AN95" s="492"/>
      <c r="AO95" s="224"/>
      <c r="AP95" s="266"/>
    </row>
    <row r="96" spans="2:46" s="267" customFormat="1" ht="15.75" customHeight="1" x14ac:dyDescent="0.25">
      <c r="B96" s="265"/>
      <c r="C96" s="206"/>
      <c r="D96" s="206"/>
      <c r="E96" s="206"/>
      <c r="F96" s="206"/>
      <c r="G96" s="206"/>
      <c r="H96" s="206"/>
      <c r="I96" s="206"/>
      <c r="J96" s="206"/>
      <c r="K96" s="206"/>
      <c r="L96" s="206"/>
      <c r="M96" s="206"/>
      <c r="N96" s="206"/>
      <c r="O96" s="206"/>
      <c r="P96" s="206"/>
      <c r="Q96" s="206"/>
      <c r="R96" s="492"/>
      <c r="S96" s="492"/>
      <c r="T96" s="492"/>
      <c r="U96" s="492"/>
      <c r="V96" s="492"/>
      <c r="W96" s="492"/>
      <c r="X96" s="492"/>
      <c r="Y96" s="492"/>
      <c r="Z96" s="492"/>
      <c r="AA96" s="492"/>
      <c r="AB96" s="492"/>
      <c r="AC96" s="492"/>
      <c r="AD96" s="492"/>
      <c r="AE96" s="492"/>
      <c r="AF96" s="492"/>
      <c r="AG96" s="492"/>
      <c r="AH96" s="492"/>
      <c r="AI96" s="492"/>
      <c r="AJ96" s="492"/>
      <c r="AK96" s="492"/>
      <c r="AL96" s="492"/>
      <c r="AM96" s="492"/>
      <c r="AN96" s="492"/>
      <c r="AO96" s="224"/>
      <c r="AP96" s="266"/>
    </row>
    <row r="97" spans="2:42" s="267" customFormat="1" ht="15.75" customHeight="1" x14ac:dyDescent="0.25">
      <c r="B97" s="265"/>
      <c r="C97" s="206">
        <v>12</v>
      </c>
      <c r="D97" s="254"/>
      <c r="E97" s="254"/>
      <c r="F97" s="254"/>
      <c r="G97" s="254"/>
      <c r="H97" s="254"/>
      <c r="I97" s="254"/>
      <c r="J97" s="254"/>
      <c r="K97" s="254"/>
      <c r="L97" s="254"/>
      <c r="M97" s="254"/>
      <c r="N97" s="254"/>
      <c r="O97" s="254"/>
      <c r="P97" s="254"/>
      <c r="Q97" s="254"/>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24"/>
      <c r="AP97" s="266"/>
    </row>
    <row r="98" spans="2:42" s="267" customFormat="1" ht="15.75" customHeight="1" x14ac:dyDescent="0.25">
      <c r="B98" s="265"/>
      <c r="C98" s="493" t="s">
        <v>337</v>
      </c>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266"/>
    </row>
    <row r="99" spans="2:42" s="267" customFormat="1" ht="15.75" customHeight="1" x14ac:dyDescent="0.25">
      <c r="B99" s="265"/>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266"/>
    </row>
    <row r="100" spans="2:42" s="267" customFormat="1" ht="15.75" customHeight="1" x14ac:dyDescent="0.25">
      <c r="B100" s="265"/>
      <c r="C100" s="206"/>
      <c r="D100" s="224"/>
      <c r="E100" s="260" t="s">
        <v>153</v>
      </c>
      <c r="F100" s="206"/>
      <c r="G100" s="206"/>
      <c r="H100" s="206"/>
      <c r="I100" s="206"/>
      <c r="J100" s="206"/>
      <c r="K100" s="206"/>
      <c r="L100" s="206"/>
      <c r="M100" s="206"/>
      <c r="N100" s="208"/>
      <c r="O100" s="208"/>
      <c r="P100" s="208"/>
      <c r="Q100" s="208"/>
      <c r="R100" s="492" t="s">
        <v>338</v>
      </c>
      <c r="S100" s="492"/>
      <c r="T100" s="492"/>
      <c r="U100" s="492"/>
      <c r="V100" s="492"/>
      <c r="W100" s="492"/>
      <c r="X100" s="492"/>
      <c r="Y100" s="492"/>
      <c r="Z100" s="492"/>
      <c r="AA100" s="492"/>
      <c r="AB100" s="492"/>
      <c r="AC100" s="492"/>
      <c r="AD100" s="492"/>
      <c r="AE100" s="492"/>
      <c r="AF100" s="492"/>
      <c r="AG100" s="492"/>
      <c r="AH100" s="492"/>
      <c r="AI100" s="492"/>
      <c r="AJ100" s="492"/>
      <c r="AK100" s="492"/>
      <c r="AL100" s="492"/>
      <c r="AM100" s="492"/>
      <c r="AN100" s="492"/>
      <c r="AO100" s="224"/>
      <c r="AP100" s="266"/>
    </row>
    <row r="101" spans="2:42" s="267" customFormat="1" ht="15.75" customHeight="1" x14ac:dyDescent="0.25">
      <c r="B101" s="265"/>
      <c r="C101" s="206"/>
      <c r="D101" s="206"/>
      <c r="E101" s="206"/>
      <c r="F101" s="206"/>
      <c r="G101" s="206"/>
      <c r="H101" s="206"/>
      <c r="I101" s="206"/>
      <c r="J101" s="206"/>
      <c r="K101" s="206"/>
      <c r="L101" s="206"/>
      <c r="M101" s="206"/>
      <c r="N101" s="206"/>
      <c r="O101" s="206"/>
      <c r="P101" s="206"/>
      <c r="Q101" s="206"/>
      <c r="R101" s="492"/>
      <c r="S101" s="492"/>
      <c r="T101" s="492"/>
      <c r="U101" s="492"/>
      <c r="V101" s="492"/>
      <c r="W101" s="492"/>
      <c r="X101" s="492"/>
      <c r="Y101" s="492"/>
      <c r="Z101" s="492"/>
      <c r="AA101" s="492"/>
      <c r="AB101" s="492"/>
      <c r="AC101" s="492"/>
      <c r="AD101" s="492"/>
      <c r="AE101" s="492"/>
      <c r="AF101" s="492"/>
      <c r="AG101" s="492"/>
      <c r="AH101" s="492"/>
      <c r="AI101" s="492"/>
      <c r="AJ101" s="492"/>
      <c r="AK101" s="492"/>
      <c r="AL101" s="492"/>
      <c r="AM101" s="492"/>
      <c r="AN101" s="492"/>
      <c r="AO101" s="224"/>
      <c r="AP101" s="266"/>
    </row>
    <row r="102" spans="2:42" s="267" customFormat="1" ht="15.75" customHeight="1" x14ac:dyDescent="0.25">
      <c r="B102" s="265"/>
      <c r="C102" s="206"/>
      <c r="D102" s="206"/>
      <c r="E102" s="206"/>
      <c r="F102" s="206"/>
      <c r="G102" s="206"/>
      <c r="H102" s="206"/>
      <c r="I102" s="206"/>
      <c r="J102" s="206"/>
      <c r="K102" s="206"/>
      <c r="L102" s="206"/>
      <c r="M102" s="206"/>
      <c r="N102" s="206"/>
      <c r="O102" s="206"/>
      <c r="P102" s="206"/>
      <c r="Q102" s="206"/>
      <c r="R102" s="492"/>
      <c r="S102" s="492"/>
      <c r="T102" s="492"/>
      <c r="U102" s="492"/>
      <c r="V102" s="492"/>
      <c r="W102" s="492"/>
      <c r="X102" s="492"/>
      <c r="Y102" s="492"/>
      <c r="Z102" s="492"/>
      <c r="AA102" s="492"/>
      <c r="AB102" s="492"/>
      <c r="AC102" s="492"/>
      <c r="AD102" s="492"/>
      <c r="AE102" s="492"/>
      <c r="AF102" s="492"/>
      <c r="AG102" s="492"/>
      <c r="AH102" s="492"/>
      <c r="AI102" s="492"/>
      <c r="AJ102" s="492"/>
      <c r="AK102" s="492"/>
      <c r="AL102" s="492"/>
      <c r="AM102" s="492"/>
      <c r="AN102" s="492"/>
      <c r="AO102" s="224"/>
      <c r="AP102" s="266"/>
    </row>
    <row r="103" spans="2:42" ht="15.75" customHeight="1" x14ac:dyDescent="0.25">
      <c r="B103" s="269"/>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1"/>
    </row>
    <row r="104" spans="2:42" ht="15.75" customHeight="1" x14ac:dyDescent="0.25"/>
    <row r="105" spans="2:42" ht="15.75" customHeight="1" x14ac:dyDescent="0.25"/>
    <row r="106" spans="2:42" ht="15.75" customHeight="1" x14ac:dyDescent="0.25"/>
    <row r="107" spans="2:42" ht="15.75" customHeight="1" x14ac:dyDescent="0.25"/>
    <row r="108" spans="2:42" ht="15.75" customHeight="1" x14ac:dyDescent="0.25"/>
    <row r="109" spans="2:42" ht="15.75" customHeight="1" x14ac:dyDescent="0.25"/>
    <row r="110" spans="2:42" ht="15.75" customHeight="1" x14ac:dyDescent="0.25"/>
    <row r="111" spans="2:42" ht="15.75" customHeight="1" x14ac:dyDescent="0.25"/>
    <row r="112" spans="2:42" ht="15.75" customHeight="1" x14ac:dyDescent="0.25"/>
    <row r="113" s="235" customFormat="1" ht="15.75" customHeight="1" x14ac:dyDescent="0.25"/>
    <row r="114" s="235" customFormat="1" ht="15.75" customHeight="1" x14ac:dyDescent="0.25"/>
    <row r="115" s="235" customFormat="1" ht="15.75" customHeight="1" x14ac:dyDescent="0.25"/>
    <row r="116" s="235" customFormat="1" ht="15.75" customHeight="1" x14ac:dyDescent="0.25"/>
    <row r="117" s="235" customFormat="1" ht="15.75" customHeight="1" x14ac:dyDescent="0.25"/>
    <row r="118" s="235" customFormat="1" ht="15.75" customHeight="1" x14ac:dyDescent="0.25"/>
    <row r="119" s="235" customFormat="1" ht="15.75" customHeight="1" x14ac:dyDescent="0.25"/>
  </sheetData>
  <sheetProtection sheet="1" objects="1" scenarios="1"/>
  <mergeCells count="38">
    <mergeCell ref="AH5:AO5"/>
    <mergeCell ref="AH6:AO6"/>
    <mergeCell ref="R47:U47"/>
    <mergeCell ref="R43:U43"/>
    <mergeCell ref="R45:U45"/>
    <mergeCell ref="R44:U44"/>
    <mergeCell ref="R46:U46"/>
    <mergeCell ref="C8:AO16"/>
    <mergeCell ref="R31:U31"/>
    <mergeCell ref="R32:U32"/>
    <mergeCell ref="R33:U33"/>
    <mergeCell ref="R34:U34"/>
    <mergeCell ref="R30:U30"/>
    <mergeCell ref="C41:AO42"/>
    <mergeCell ref="H20:L20"/>
    <mergeCell ref="H21:L21"/>
    <mergeCell ref="C92:AO93"/>
    <mergeCell ref="H22:L22"/>
    <mergeCell ref="H23:L23"/>
    <mergeCell ref="C28:AO29"/>
    <mergeCell ref="C70:AO71"/>
    <mergeCell ref="R72:AN73"/>
    <mergeCell ref="R94:AN96"/>
    <mergeCell ref="C98:AO99"/>
    <mergeCell ref="R100:AN102"/>
    <mergeCell ref="C37:AO38"/>
    <mergeCell ref="C75:AO76"/>
    <mergeCell ref="R77:AN78"/>
    <mergeCell ref="C56:AO57"/>
    <mergeCell ref="R58:AN61"/>
    <mergeCell ref="C50:AO51"/>
    <mergeCell ref="R52:AN54"/>
    <mergeCell ref="C63:AO64"/>
    <mergeCell ref="R65:AN68"/>
    <mergeCell ref="C80:AO81"/>
    <mergeCell ref="R82:AN84"/>
    <mergeCell ref="C86:AO87"/>
    <mergeCell ref="R88:AN90"/>
  </mergeCells>
  <pageMargins left="0.78740157480314965" right="0.78740157480314965" top="0.78740157480314965" bottom="0.78740157480314965" header="0.51181102362204722" footer="0.51181102362204722"/>
  <pageSetup paperSize="9" scale="43" orientation="portrait" r:id="rId1"/>
  <headerFooter scaleWithDoc="0">
    <oddHeader xml:space="preserve">&amp;R
</oddHeader>
  </headerFooter>
  <ignoredErrors>
    <ignoredError sqref="H22:H23"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pageSetUpPr fitToPage="1"/>
  </sheetPr>
  <dimension ref="A2:BA72"/>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116" customWidth="1"/>
    <col min="2" max="2" width="2.296875" style="116" customWidth="1"/>
    <col min="3" max="41" width="2.59765625" style="116" customWidth="1"/>
    <col min="42" max="44" width="2.296875" style="116" customWidth="1"/>
    <col min="45" max="16384" width="11" style="116"/>
  </cols>
  <sheetData>
    <row r="2" spans="2:42" ht="12.75" customHeight="1" x14ac:dyDescent="0.4">
      <c r="B2" s="117"/>
    </row>
    <row r="3" spans="2:42" ht="21.75" customHeight="1" x14ac:dyDescent="0.35">
      <c r="B3" s="118"/>
    </row>
    <row r="4" spans="2:42" ht="20.25" customHeight="1" x14ac:dyDescent="0.25">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2" ht="20.25" customHeight="1" x14ac:dyDescent="0.35">
      <c r="B5" s="192"/>
      <c r="C5" s="193" t="str">
        <f>Startseite!E12</f>
        <v>Aus- und Weiterbildung</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t="str">
        <f>VLOOKUP(C5,Grundlagen!B:E,3,FALSE)</f>
        <v>90 Abs. 5</v>
      </c>
      <c r="AI5" s="504"/>
      <c r="AJ5" s="504"/>
      <c r="AK5" s="504"/>
      <c r="AL5" s="504"/>
      <c r="AM5" s="504"/>
      <c r="AN5" s="504"/>
      <c r="AO5" s="504"/>
      <c r="AP5" s="196"/>
    </row>
    <row r="6" spans="2:42"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 xml:space="preserve">Effektiv (max. 8:32 h)
</v>
      </c>
      <c r="AI6" s="504"/>
      <c r="AJ6" s="504"/>
      <c r="AK6" s="504"/>
      <c r="AL6" s="504"/>
      <c r="AM6" s="504"/>
      <c r="AN6" s="504"/>
      <c r="AO6" s="504"/>
      <c r="AP6" s="196"/>
    </row>
    <row r="7" spans="2:42"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2" ht="20.25" customHeight="1" x14ac:dyDescent="0.25">
      <c r="B8" s="192"/>
      <c r="C8" s="498" t="str">
        <f>VLOOKUP(C5,Grundlagen!B4:D31,2,FALSE)</f>
        <v xml:space="preserve">Gilt für Kurse, Tagungen und Konferenzen
Gutschrift ½ Tag = 4:16 h
Gutschrift ganzer Tag = 8:32 h.
</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2" ht="20.25" customHeight="1" x14ac:dyDescent="0.25">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2" ht="20.25" customHeight="1" x14ac:dyDescent="0.25">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2" ht="20.25" customHeight="1" x14ac:dyDescent="0.25">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2" ht="20.25" customHeight="1" x14ac:dyDescent="0.25">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2" ht="20.25" customHeight="1" x14ac:dyDescent="0.25">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2" ht="20.25" customHeight="1" x14ac:dyDescent="0.25">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2" ht="20.25" customHeight="1" x14ac:dyDescent="0.25">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2" ht="20.25" customHeight="1" x14ac:dyDescent="0.25">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1:53" ht="20.25" customHeight="1" x14ac:dyDescent="0.25">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row>
    <row r="18" spans="1:53" ht="20.25" customHeight="1" x14ac:dyDescent="0.3">
      <c r="B18" s="192"/>
      <c r="C18" s="203" t="s">
        <v>31</v>
      </c>
      <c r="D18" s="204"/>
      <c r="E18" s="205"/>
      <c r="F18" s="205"/>
      <c r="G18" s="205"/>
      <c r="H18" s="205"/>
      <c r="I18" s="205"/>
      <c r="J18" s="205"/>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196"/>
    </row>
    <row r="19" spans="1:53" ht="20.25" customHeight="1" x14ac:dyDescent="0.25">
      <c r="B19" s="192"/>
      <c r="C19" s="207"/>
      <c r="D19" s="207"/>
      <c r="E19" s="205"/>
      <c r="F19" s="205"/>
      <c r="G19" s="205"/>
      <c r="H19" s="205"/>
      <c r="I19" s="205" t="s">
        <v>36</v>
      </c>
      <c r="J19" s="205"/>
      <c r="K19" s="206"/>
      <c r="L19" s="206"/>
      <c r="M19" s="206"/>
      <c r="N19" s="206"/>
      <c r="O19" s="206"/>
      <c r="P19" s="206"/>
      <c r="Q19" s="206"/>
      <c r="R19" s="205"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196"/>
    </row>
    <row r="20" spans="1:53" ht="20.25" customHeight="1" x14ac:dyDescent="0.25">
      <c r="B20" s="192"/>
      <c r="C20" s="207" t="s">
        <v>32</v>
      </c>
      <c r="D20" s="209"/>
      <c r="E20" s="205"/>
      <c r="F20" s="205"/>
      <c r="G20" s="205"/>
      <c r="H20" s="503">
        <v>1</v>
      </c>
      <c r="I20" s="503"/>
      <c r="J20" s="503"/>
      <c r="K20" s="503"/>
      <c r="L20" s="503"/>
      <c r="M20" s="206"/>
      <c r="N20" s="206"/>
      <c r="O20" s="206"/>
      <c r="P20" s="206"/>
      <c r="Q20" s="206"/>
      <c r="R20" s="206" t="s">
        <v>103</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196"/>
      <c r="AR20" s="210"/>
    </row>
    <row r="21" spans="1:53" ht="20.25" customHeight="1" x14ac:dyDescent="0.25">
      <c r="B21" s="192"/>
      <c r="C21" s="207" t="s">
        <v>33</v>
      </c>
      <c r="D21" s="207"/>
      <c r="E21" s="205"/>
      <c r="F21" s="205"/>
      <c r="G21" s="205"/>
      <c r="H21" s="503">
        <v>0.8</v>
      </c>
      <c r="I21" s="503"/>
      <c r="J21" s="503"/>
      <c r="K21" s="503"/>
      <c r="L21" s="503"/>
      <c r="M21" s="206"/>
      <c r="N21" s="206"/>
      <c r="O21" s="206"/>
      <c r="P21" s="206"/>
      <c r="Q21" s="206"/>
      <c r="R21" s="206" t="s">
        <v>103</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196"/>
      <c r="AR21" s="210"/>
    </row>
    <row r="22" spans="1:53" ht="20.25" customHeight="1" x14ac:dyDescent="0.25">
      <c r="B22" s="192"/>
      <c r="C22" s="207" t="s">
        <v>34</v>
      </c>
      <c r="D22" s="207"/>
      <c r="E22" s="205"/>
      <c r="F22" s="205"/>
      <c r="G22" s="205"/>
      <c r="H22" s="503">
        <v>0.7</v>
      </c>
      <c r="I22" s="503"/>
      <c r="J22" s="503"/>
      <c r="K22" s="503"/>
      <c r="L22" s="503"/>
      <c r="M22" s="206"/>
      <c r="N22" s="206"/>
      <c r="O22" s="206"/>
      <c r="P22" s="206"/>
      <c r="Q22" s="206"/>
      <c r="R22" s="206" t="s">
        <v>103</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196"/>
      <c r="AR22" s="210"/>
    </row>
    <row r="23" spans="1:53" ht="20.25" customHeight="1" x14ac:dyDescent="0.25">
      <c r="B23" s="192"/>
      <c r="C23" s="207" t="s">
        <v>35</v>
      </c>
      <c r="D23" s="209"/>
      <c r="E23" s="205"/>
      <c r="F23" s="205"/>
      <c r="G23" s="205"/>
      <c r="H23" s="503">
        <v>0.6</v>
      </c>
      <c r="I23" s="503"/>
      <c r="J23" s="503"/>
      <c r="K23" s="503"/>
      <c r="L23" s="503"/>
      <c r="M23" s="206"/>
      <c r="N23" s="206"/>
      <c r="O23" s="206"/>
      <c r="P23" s="206"/>
      <c r="Q23" s="206"/>
      <c r="R23" s="206" t="s">
        <v>103</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196"/>
      <c r="AR23" s="210"/>
    </row>
    <row r="24" spans="1:53" ht="20.25" customHeight="1" x14ac:dyDescent="0.25">
      <c r="B24" s="192"/>
      <c r="C24" s="207"/>
      <c r="D24" s="209"/>
      <c r="E24" s="205"/>
      <c r="F24" s="205"/>
      <c r="G24" s="205"/>
      <c r="H24" s="205"/>
      <c r="I24" s="205"/>
      <c r="J24" s="205"/>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196"/>
      <c r="AR24" s="210"/>
    </row>
    <row r="25" spans="1:53" ht="20.25" customHeight="1" x14ac:dyDescent="0.25">
      <c r="B25" s="192"/>
      <c r="C25" s="207"/>
      <c r="D25" s="207"/>
      <c r="E25" s="205"/>
      <c r="F25" s="205"/>
      <c r="G25" s="205"/>
      <c r="H25" s="205"/>
      <c r="I25" s="205"/>
      <c r="J25" s="205"/>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196"/>
      <c r="AS25" s="215" t="s">
        <v>406</v>
      </c>
    </row>
    <row r="26" spans="1:53" ht="20.25" customHeight="1" x14ac:dyDescent="0.25">
      <c r="B26" s="192"/>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6"/>
    </row>
    <row r="27" spans="1:53" s="217" customFormat="1" ht="20.25" customHeight="1" x14ac:dyDescent="0.3">
      <c r="A27" s="116"/>
      <c r="B27" s="192"/>
      <c r="C27" s="203" t="s">
        <v>62</v>
      </c>
      <c r="D27" s="216"/>
      <c r="E27" s="205"/>
      <c r="F27" s="205"/>
      <c r="G27" s="205"/>
      <c r="H27" s="205"/>
      <c r="I27" s="205"/>
      <c r="J27" s="205"/>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196"/>
      <c r="AQ27" s="116"/>
      <c r="AR27" s="116"/>
      <c r="AS27" s="499" t="s">
        <v>419</v>
      </c>
      <c r="AT27" s="499"/>
      <c r="AU27" s="499"/>
      <c r="AV27" s="500" t="s">
        <v>420</v>
      </c>
      <c r="AW27" s="500"/>
      <c r="AX27" s="500"/>
      <c r="AY27" s="500" t="s">
        <v>421</v>
      </c>
      <c r="AZ27" s="500"/>
      <c r="BA27" s="500"/>
    </row>
    <row r="28" spans="1:53" s="217" customFormat="1" ht="20.25" customHeight="1" x14ac:dyDescent="0.3">
      <c r="A28" s="116"/>
      <c r="B28" s="192"/>
      <c r="C28" s="205">
        <v>1</v>
      </c>
      <c r="D28" s="218"/>
      <c r="E28" s="218"/>
      <c r="F28" s="218"/>
      <c r="G28" s="218"/>
      <c r="H28" s="218"/>
      <c r="I28" s="218"/>
      <c r="J28" s="218"/>
      <c r="K28" s="218"/>
      <c r="L28" s="218"/>
      <c r="M28" s="218"/>
      <c r="N28" s="218"/>
      <c r="O28" s="218"/>
      <c r="P28" s="218"/>
      <c r="Q28" s="218"/>
      <c r="R28" s="218"/>
      <c r="S28" s="218"/>
      <c r="T28" s="218"/>
      <c r="U28" s="218"/>
      <c r="V28" s="219"/>
      <c r="W28" s="219"/>
      <c r="X28" s="219"/>
      <c r="Y28" s="219"/>
      <c r="Z28" s="219"/>
      <c r="AA28" s="219"/>
      <c r="AB28" s="219"/>
      <c r="AC28" s="219"/>
      <c r="AD28" s="219"/>
      <c r="AE28" s="219"/>
      <c r="AF28" s="219"/>
      <c r="AG28" s="219"/>
      <c r="AH28" s="219"/>
      <c r="AI28" s="219"/>
      <c r="AJ28" s="219"/>
      <c r="AK28" s="219"/>
      <c r="AL28" s="219"/>
      <c r="AM28" s="219"/>
      <c r="AN28" s="219"/>
      <c r="AO28" s="220"/>
      <c r="AP28" s="196"/>
      <c r="AQ28" s="116"/>
      <c r="AR28" s="116"/>
      <c r="AS28" s="499"/>
      <c r="AT28" s="499"/>
      <c r="AU28" s="499"/>
      <c r="AV28" s="500"/>
      <c r="AW28" s="500"/>
      <c r="AX28" s="500"/>
      <c r="AY28" s="500"/>
      <c r="AZ28" s="500"/>
      <c r="BA28" s="500"/>
    </row>
    <row r="29" spans="1:53" s="217" customFormat="1" ht="20.25" customHeight="1" x14ac:dyDescent="0.3">
      <c r="A29" s="116"/>
      <c r="B29" s="192"/>
      <c r="C29" s="501" t="s">
        <v>256</v>
      </c>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196"/>
      <c r="AQ29" s="116"/>
      <c r="AR29" s="116"/>
      <c r="AS29" s="499"/>
      <c r="AT29" s="499"/>
      <c r="AU29" s="499"/>
      <c r="AV29" s="500"/>
      <c r="AW29" s="500"/>
      <c r="AX29" s="500"/>
      <c r="AY29" s="500"/>
      <c r="AZ29" s="500"/>
      <c r="BA29" s="500"/>
    </row>
    <row r="30" spans="1:53" s="217" customFormat="1" ht="20.25" customHeight="1" x14ac:dyDescent="0.3">
      <c r="A30" s="116"/>
      <c r="B30" s="192"/>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196"/>
      <c r="AQ30" s="116"/>
      <c r="AR30" s="116"/>
      <c r="AS30" s="116"/>
    </row>
    <row r="31" spans="1:53" s="217" customFormat="1" ht="20.25" customHeight="1" x14ac:dyDescent="0.3">
      <c r="A31" s="116"/>
      <c r="B31" s="192"/>
      <c r="C31" s="205"/>
      <c r="D31" s="222"/>
      <c r="E31" s="223" t="s">
        <v>153</v>
      </c>
      <c r="F31" s="205"/>
      <c r="G31" s="205"/>
      <c r="H31" s="205"/>
      <c r="I31" s="205"/>
      <c r="J31" s="205"/>
      <c r="K31" s="206"/>
      <c r="L31" s="206"/>
      <c r="M31" s="206"/>
      <c r="N31" s="208"/>
      <c r="O31" s="208"/>
      <c r="P31" s="208"/>
      <c r="Q31" s="208"/>
      <c r="R31" s="492" t="s">
        <v>257</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224"/>
      <c r="AP31" s="196"/>
      <c r="AQ31" s="116"/>
      <c r="AR31" s="116"/>
      <c r="AS31" s="116"/>
    </row>
    <row r="32" spans="1:53" s="217" customFormat="1" ht="20.25" customHeight="1" x14ac:dyDescent="0.3">
      <c r="A32" s="116"/>
      <c r="B32" s="192"/>
      <c r="C32" s="207"/>
      <c r="D32" s="209"/>
      <c r="E32" s="205"/>
      <c r="F32" s="205"/>
      <c r="G32" s="205"/>
      <c r="H32" s="225"/>
      <c r="I32" s="225"/>
      <c r="J32" s="225"/>
      <c r="K32" s="225"/>
      <c r="L32" s="225"/>
      <c r="M32" s="206"/>
      <c r="N32" s="206"/>
      <c r="O32" s="206"/>
      <c r="P32" s="206"/>
      <c r="Q32" s="206"/>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224"/>
      <c r="AP32" s="196"/>
      <c r="AQ32" s="116"/>
      <c r="AR32" s="116"/>
      <c r="AS32" s="116"/>
    </row>
    <row r="33" spans="2:42" ht="15.75" customHeight="1" x14ac:dyDescent="0.25">
      <c r="B33" s="192"/>
      <c r="C33" s="205">
        <v>2</v>
      </c>
      <c r="D33" s="218"/>
      <c r="E33" s="218"/>
      <c r="F33" s="218"/>
      <c r="G33" s="218"/>
      <c r="H33" s="218"/>
      <c r="I33" s="218"/>
      <c r="J33" s="218"/>
      <c r="K33" s="218"/>
      <c r="L33" s="218"/>
      <c r="M33" s="218"/>
      <c r="N33" s="218"/>
      <c r="O33" s="218"/>
      <c r="P33" s="218"/>
      <c r="Q33" s="218"/>
      <c r="R33" s="218"/>
      <c r="S33" s="218"/>
      <c r="T33" s="218"/>
      <c r="U33" s="218"/>
      <c r="V33" s="219"/>
      <c r="W33" s="219"/>
      <c r="X33" s="219"/>
      <c r="Y33" s="219"/>
      <c r="Z33" s="219"/>
      <c r="AA33" s="219"/>
      <c r="AB33" s="219"/>
      <c r="AC33" s="219"/>
      <c r="AD33" s="219"/>
      <c r="AE33" s="219"/>
      <c r="AF33" s="219"/>
      <c r="AG33" s="219"/>
      <c r="AH33" s="219"/>
      <c r="AI33" s="219"/>
      <c r="AJ33" s="219"/>
      <c r="AK33" s="219"/>
      <c r="AL33" s="219"/>
      <c r="AM33" s="219"/>
      <c r="AN33" s="219"/>
      <c r="AO33" s="220"/>
      <c r="AP33" s="196"/>
    </row>
    <row r="34" spans="2:42" ht="15.75" customHeight="1" x14ac:dyDescent="0.25">
      <c r="B34" s="192"/>
      <c r="C34" s="501" t="s">
        <v>294</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196"/>
    </row>
    <row r="35" spans="2:42" ht="20.25" customHeight="1" x14ac:dyDescent="0.25">
      <c r="B35" s="192"/>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196"/>
    </row>
    <row r="36" spans="2:42" ht="20.25" customHeight="1" x14ac:dyDescent="0.25">
      <c r="B36" s="192"/>
      <c r="C36" s="205"/>
      <c r="D36" s="222"/>
      <c r="E36" s="223" t="s">
        <v>153</v>
      </c>
      <c r="F36" s="205"/>
      <c r="G36" s="205"/>
      <c r="H36" s="205"/>
      <c r="I36" s="205"/>
      <c r="J36" s="205"/>
      <c r="K36" s="206"/>
      <c r="L36" s="206"/>
      <c r="M36" s="206"/>
      <c r="N36" s="208"/>
      <c r="O36" s="208"/>
      <c r="P36" s="208"/>
      <c r="Q36" s="208"/>
      <c r="R36" s="492" t="s">
        <v>295</v>
      </c>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224"/>
      <c r="AP36" s="196"/>
    </row>
    <row r="37" spans="2:42" ht="20.25" customHeight="1" x14ac:dyDescent="0.25">
      <c r="B37" s="192"/>
      <c r="C37" s="207"/>
      <c r="D37" s="209"/>
      <c r="E37" s="205"/>
      <c r="F37" s="205"/>
      <c r="G37" s="205"/>
      <c r="H37" s="225"/>
      <c r="I37" s="225"/>
      <c r="J37" s="225"/>
      <c r="K37" s="225"/>
      <c r="L37" s="225"/>
      <c r="M37" s="206"/>
      <c r="N37" s="206"/>
      <c r="O37" s="206"/>
      <c r="P37" s="206"/>
      <c r="Q37" s="206"/>
      <c r="R37" s="492"/>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224"/>
      <c r="AP37" s="196"/>
    </row>
    <row r="38" spans="2:42" ht="20.25" customHeight="1" x14ac:dyDescent="0.25">
      <c r="B38" s="192"/>
      <c r="C38" s="205">
        <v>3</v>
      </c>
      <c r="D38" s="218"/>
      <c r="E38" s="218"/>
      <c r="F38" s="218"/>
      <c r="G38" s="218"/>
      <c r="H38" s="218"/>
      <c r="I38" s="218"/>
      <c r="J38" s="218"/>
      <c r="K38" s="218"/>
      <c r="L38" s="218"/>
      <c r="M38" s="218"/>
      <c r="N38" s="218"/>
      <c r="O38" s="218"/>
      <c r="P38" s="218"/>
      <c r="Q38" s="218"/>
      <c r="R38" s="218"/>
      <c r="S38" s="218"/>
      <c r="T38" s="218"/>
      <c r="U38" s="218"/>
      <c r="V38" s="226"/>
      <c r="W38" s="226"/>
      <c r="X38" s="226"/>
      <c r="Y38" s="226"/>
      <c r="Z38" s="226"/>
      <c r="AA38" s="226"/>
      <c r="AB38" s="226"/>
      <c r="AC38" s="226"/>
      <c r="AD38" s="226"/>
      <c r="AE38" s="226"/>
      <c r="AF38" s="226"/>
      <c r="AG38" s="226"/>
      <c r="AH38" s="226"/>
      <c r="AI38" s="226"/>
      <c r="AJ38" s="226"/>
      <c r="AK38" s="226"/>
      <c r="AL38" s="226"/>
      <c r="AM38" s="226"/>
      <c r="AN38" s="226"/>
      <c r="AO38" s="227"/>
      <c r="AP38" s="196"/>
    </row>
    <row r="39" spans="2:42" ht="20.25" customHeight="1" x14ac:dyDescent="0.25">
      <c r="B39" s="192"/>
      <c r="C39" s="501" t="s">
        <v>326</v>
      </c>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196"/>
    </row>
    <row r="40" spans="2:42" ht="20.25" customHeight="1" x14ac:dyDescent="0.25">
      <c r="B40" s="192"/>
      <c r="C40" s="501"/>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501"/>
      <c r="AP40" s="196"/>
    </row>
    <row r="41" spans="2:42" ht="15.75" customHeight="1" x14ac:dyDescent="0.25">
      <c r="B41" s="192"/>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1"/>
      <c r="AO41" s="501"/>
      <c r="AP41" s="196"/>
    </row>
    <row r="42" spans="2:42" ht="15.75" customHeight="1" x14ac:dyDescent="0.25">
      <c r="B42" s="192"/>
      <c r="C42" s="205"/>
      <c r="D42" s="222"/>
      <c r="E42" s="223" t="s">
        <v>153</v>
      </c>
      <c r="F42" s="205"/>
      <c r="G42" s="205"/>
      <c r="H42" s="205"/>
      <c r="I42" s="205"/>
      <c r="J42" s="205"/>
      <c r="K42" s="205"/>
      <c r="L42" s="205"/>
      <c r="M42" s="205"/>
      <c r="N42" s="228"/>
      <c r="O42" s="228"/>
      <c r="P42" s="228"/>
      <c r="Q42" s="228"/>
      <c r="R42" s="502" t="s">
        <v>328</v>
      </c>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230"/>
      <c r="AP42" s="196"/>
    </row>
    <row r="43" spans="2:42" ht="15.75" customHeight="1" x14ac:dyDescent="0.25">
      <c r="B43" s="192"/>
      <c r="C43" s="207"/>
      <c r="D43" s="209"/>
      <c r="E43" s="205"/>
      <c r="F43" s="205"/>
      <c r="G43" s="205"/>
      <c r="H43" s="225"/>
      <c r="I43" s="225"/>
      <c r="J43" s="225"/>
      <c r="K43" s="225"/>
      <c r="L43" s="225"/>
      <c r="M43" s="205"/>
      <c r="N43" s="205"/>
      <c r="O43" s="205"/>
      <c r="P43" s="205"/>
      <c r="Q43" s="205"/>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230"/>
      <c r="AP43" s="196"/>
    </row>
    <row r="44" spans="2:42" ht="15.75" customHeight="1" x14ac:dyDescent="0.25">
      <c r="B44" s="192"/>
      <c r="C44" s="207"/>
      <c r="D44" s="209"/>
      <c r="E44" s="205"/>
      <c r="F44" s="205"/>
      <c r="G44" s="205"/>
      <c r="H44" s="225"/>
      <c r="I44" s="225"/>
      <c r="J44" s="225"/>
      <c r="K44" s="225"/>
      <c r="L44" s="225"/>
      <c r="M44" s="205"/>
      <c r="N44" s="205"/>
      <c r="O44" s="205"/>
      <c r="P44" s="205"/>
      <c r="Q44" s="205"/>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230"/>
      <c r="AP44" s="196"/>
    </row>
    <row r="45" spans="2:42" ht="15.75" customHeight="1" x14ac:dyDescent="0.25">
      <c r="B45" s="192"/>
      <c r="C45" s="207"/>
      <c r="D45" s="209"/>
      <c r="E45" s="205"/>
      <c r="F45" s="205"/>
      <c r="G45" s="205"/>
      <c r="H45" s="225"/>
      <c r="I45" s="225"/>
      <c r="J45" s="225"/>
      <c r="K45" s="225"/>
      <c r="L45" s="225"/>
      <c r="M45" s="205"/>
      <c r="N45" s="205"/>
      <c r="O45" s="205"/>
      <c r="P45" s="205"/>
      <c r="Q45" s="205"/>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230"/>
      <c r="AP45" s="196"/>
    </row>
    <row r="46" spans="2:42" ht="20.25" customHeight="1" x14ac:dyDescent="0.25">
      <c r="B46" s="192"/>
      <c r="C46" s="205">
        <v>4</v>
      </c>
      <c r="D46" s="218"/>
      <c r="E46" s="218"/>
      <c r="F46" s="218"/>
      <c r="G46" s="218"/>
      <c r="H46" s="218"/>
      <c r="I46" s="218"/>
      <c r="J46" s="218"/>
      <c r="K46" s="218"/>
      <c r="L46" s="218"/>
      <c r="M46" s="218"/>
      <c r="N46" s="218"/>
      <c r="O46" s="218"/>
      <c r="P46" s="218"/>
      <c r="Q46" s="218"/>
      <c r="R46" s="218"/>
      <c r="S46" s="218"/>
      <c r="T46" s="218"/>
      <c r="U46" s="218"/>
      <c r="V46" s="226"/>
      <c r="W46" s="226"/>
      <c r="X46" s="226"/>
      <c r="Y46" s="226"/>
      <c r="Z46" s="226"/>
      <c r="AA46" s="226"/>
      <c r="AB46" s="226"/>
      <c r="AC46" s="226"/>
      <c r="AD46" s="226"/>
      <c r="AE46" s="226"/>
      <c r="AF46" s="226"/>
      <c r="AG46" s="226"/>
      <c r="AH46" s="226"/>
      <c r="AI46" s="226"/>
      <c r="AJ46" s="226"/>
      <c r="AK46" s="226"/>
      <c r="AL46" s="226"/>
      <c r="AM46" s="226"/>
      <c r="AN46" s="226"/>
      <c r="AO46" s="227"/>
      <c r="AP46" s="196"/>
    </row>
    <row r="47" spans="2:42" ht="20.25" customHeight="1" x14ac:dyDescent="0.25">
      <c r="B47" s="192"/>
      <c r="C47" s="501" t="s">
        <v>327</v>
      </c>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196"/>
    </row>
    <row r="48" spans="2:42" ht="20.25" customHeight="1" x14ac:dyDescent="0.25">
      <c r="B48" s="192"/>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196"/>
    </row>
    <row r="49" spans="2:42" ht="15.75" customHeight="1" x14ac:dyDescent="0.25">
      <c r="B49" s="192"/>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O49" s="501"/>
      <c r="AP49" s="196"/>
    </row>
    <row r="50" spans="2:42" ht="15.75" customHeight="1" x14ac:dyDescent="0.25">
      <c r="B50" s="192"/>
      <c r="C50" s="205"/>
      <c r="D50" s="222"/>
      <c r="E50" s="223" t="s">
        <v>153</v>
      </c>
      <c r="F50" s="205"/>
      <c r="G50" s="205"/>
      <c r="H50" s="205"/>
      <c r="I50" s="205"/>
      <c r="J50" s="205"/>
      <c r="K50" s="205"/>
      <c r="L50" s="205"/>
      <c r="M50" s="205"/>
      <c r="N50" s="228"/>
      <c r="O50" s="228"/>
      <c r="P50" s="228"/>
      <c r="Q50" s="228"/>
      <c r="R50" s="502" t="s">
        <v>329</v>
      </c>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230"/>
      <c r="AP50" s="196"/>
    </row>
    <row r="51" spans="2:42" ht="15.75" customHeight="1" x14ac:dyDescent="0.25">
      <c r="B51" s="192"/>
      <c r="C51" s="207"/>
      <c r="D51" s="209"/>
      <c r="E51" s="205"/>
      <c r="F51" s="205"/>
      <c r="G51" s="205"/>
      <c r="H51" s="225"/>
      <c r="I51" s="225"/>
      <c r="J51" s="225"/>
      <c r="K51" s="225"/>
      <c r="L51" s="225"/>
      <c r="M51" s="205"/>
      <c r="N51" s="205"/>
      <c r="O51" s="205"/>
      <c r="P51" s="205"/>
      <c r="Q51" s="205"/>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230"/>
      <c r="AP51" s="196"/>
    </row>
    <row r="52" spans="2:42" ht="15.75" customHeight="1" x14ac:dyDescent="0.25">
      <c r="B52" s="192"/>
      <c r="C52" s="207"/>
      <c r="D52" s="209"/>
      <c r="E52" s="205"/>
      <c r="F52" s="205"/>
      <c r="G52" s="205"/>
      <c r="H52" s="225"/>
      <c r="I52" s="225"/>
      <c r="J52" s="225"/>
      <c r="K52" s="225"/>
      <c r="L52" s="225"/>
      <c r="M52" s="205"/>
      <c r="N52" s="205"/>
      <c r="O52" s="205"/>
      <c r="P52" s="205"/>
      <c r="Q52" s="205"/>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230"/>
      <c r="AP52" s="196"/>
    </row>
    <row r="53" spans="2:42" ht="15.75" customHeight="1" x14ac:dyDescent="0.25">
      <c r="B53" s="192"/>
      <c r="C53" s="207"/>
      <c r="D53" s="209"/>
      <c r="E53" s="205"/>
      <c r="F53" s="205"/>
      <c r="G53" s="205"/>
      <c r="H53" s="225"/>
      <c r="I53" s="225"/>
      <c r="J53" s="225"/>
      <c r="K53" s="225"/>
      <c r="L53" s="225"/>
      <c r="M53" s="205"/>
      <c r="N53" s="205"/>
      <c r="O53" s="205"/>
      <c r="P53" s="205"/>
      <c r="Q53" s="205"/>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230"/>
      <c r="AP53" s="196"/>
    </row>
    <row r="54" spans="2:42" ht="15.75" customHeight="1" x14ac:dyDescent="0.25">
      <c r="B54" s="192"/>
      <c r="C54" s="207"/>
      <c r="D54" s="209"/>
      <c r="E54" s="205"/>
      <c r="F54" s="205"/>
      <c r="G54" s="205"/>
      <c r="H54" s="225"/>
      <c r="I54" s="225"/>
      <c r="J54" s="225"/>
      <c r="K54" s="225"/>
      <c r="L54" s="225"/>
      <c r="M54" s="205"/>
      <c r="N54" s="205"/>
      <c r="O54" s="205"/>
      <c r="P54" s="205"/>
      <c r="Q54" s="205"/>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230"/>
      <c r="AP54" s="196"/>
    </row>
    <row r="55" spans="2:42" ht="15.75" customHeight="1" x14ac:dyDescent="0.25">
      <c r="B55" s="192"/>
      <c r="C55" s="207"/>
      <c r="D55" s="209"/>
      <c r="E55" s="205"/>
      <c r="F55" s="205"/>
      <c r="G55" s="205"/>
      <c r="H55" s="225"/>
      <c r="I55" s="225"/>
      <c r="J55" s="225"/>
      <c r="K55" s="225"/>
      <c r="L55" s="225"/>
      <c r="M55" s="205"/>
      <c r="N55" s="205"/>
      <c r="O55" s="205"/>
      <c r="P55" s="205"/>
      <c r="Q55" s="205"/>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230"/>
      <c r="AP55" s="196"/>
    </row>
    <row r="56" spans="2:42" ht="15.75" customHeight="1" x14ac:dyDescent="0.25">
      <c r="B56" s="192"/>
      <c r="C56" s="205"/>
      <c r="D56" s="205"/>
      <c r="E56" s="223"/>
      <c r="F56" s="205"/>
      <c r="G56" s="205"/>
      <c r="H56" s="205"/>
      <c r="I56" s="205"/>
      <c r="J56" s="205"/>
      <c r="K56" s="205"/>
      <c r="L56" s="205"/>
      <c r="M56" s="205"/>
      <c r="N56" s="205"/>
      <c r="O56" s="205"/>
      <c r="P56" s="205"/>
      <c r="Q56" s="205"/>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227"/>
      <c r="AP56" s="196"/>
    </row>
    <row r="57" spans="2:42" ht="15.75" customHeight="1" x14ac:dyDescent="0.25">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3"/>
    </row>
    <row r="58" spans="2:42" ht="15.75" customHeight="1" x14ac:dyDescent="0.25"/>
    <row r="59" spans="2:42" ht="15.75" customHeight="1" x14ac:dyDescent="0.25"/>
    <row r="60" spans="2:42" ht="15.75" customHeight="1" x14ac:dyDescent="0.25"/>
    <row r="61" spans="2:42" ht="15.75" customHeight="1" x14ac:dyDescent="0.25"/>
    <row r="62" spans="2:42" ht="15.75" customHeight="1" x14ac:dyDescent="0.25"/>
    <row r="63" spans="2:42" ht="15.75" customHeight="1" x14ac:dyDescent="0.25"/>
    <row r="64" spans="2:42" ht="15.75" customHeight="1" x14ac:dyDescent="0.25"/>
    <row r="65" s="116" customFormat="1" ht="15.75" customHeight="1" x14ac:dyDescent="0.25"/>
    <row r="66" s="116" customFormat="1" ht="15.75" customHeight="1" x14ac:dyDescent="0.25"/>
    <row r="67" s="116" customFormat="1" ht="15.75" customHeight="1" x14ac:dyDescent="0.25"/>
    <row r="68" s="116" customFormat="1" ht="15.75" customHeight="1" x14ac:dyDescent="0.25"/>
    <row r="69" s="116" customFormat="1" ht="15.75" customHeight="1" x14ac:dyDescent="0.25"/>
    <row r="70" s="116" customFormat="1" ht="15.75" customHeight="1" x14ac:dyDescent="0.25"/>
    <row r="71" s="116" customFormat="1" ht="15.75" customHeight="1" x14ac:dyDescent="0.25"/>
    <row r="72" s="116" customFormat="1" ht="15.75" customHeight="1" x14ac:dyDescent="0.25"/>
  </sheetData>
  <sheetProtection sheet="1" objects="1" scenarios="1"/>
  <mergeCells count="18">
    <mergeCell ref="AH5:AO5"/>
    <mergeCell ref="AH6:AO6"/>
    <mergeCell ref="C8:AO16"/>
    <mergeCell ref="H20:L20"/>
    <mergeCell ref="H21:L21"/>
    <mergeCell ref="H22:L22"/>
    <mergeCell ref="H23:L23"/>
    <mergeCell ref="C29:AO30"/>
    <mergeCell ref="C34:AO35"/>
    <mergeCell ref="R36:AN37"/>
    <mergeCell ref="AS27:AU29"/>
    <mergeCell ref="AV27:AX29"/>
    <mergeCell ref="AY27:BA29"/>
    <mergeCell ref="C47:AO49"/>
    <mergeCell ref="R50:AN56"/>
    <mergeCell ref="R31:AN32"/>
    <mergeCell ref="C39:AO41"/>
    <mergeCell ref="R42:AN45"/>
  </mergeCells>
  <pageMargins left="0.70866141732283472" right="0.70866141732283472" top="0.78740157480314965" bottom="0.78740157480314965" header="0.31496062992125984" footer="0.31496062992125984"/>
  <pageSetup paperSize="9" scale="38"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pageSetUpPr fitToPage="1"/>
  </sheetPr>
  <dimension ref="B2:AS66"/>
  <sheetViews>
    <sheetView showGridLines="0" showRowColHeaders="0" workbookViewId="0">
      <pane ySplit="3" topLeftCell="A4" activePane="bottomLeft" state="frozen"/>
      <selection pane="bottomLeft" activeCell="A4" sqref="A4"/>
    </sheetView>
  </sheetViews>
  <sheetFormatPr baseColWidth="10" defaultColWidth="11" defaultRowHeight="13.2" x14ac:dyDescent="0.25"/>
  <cols>
    <col min="1" max="1" width="3.09765625" style="116" customWidth="1"/>
    <col min="2" max="2" width="2.296875" style="116" customWidth="1"/>
    <col min="3" max="41" width="2.59765625" style="116" customWidth="1"/>
    <col min="42" max="44" width="2.296875" style="116" customWidth="1"/>
    <col min="45" max="16384" width="11" style="116"/>
  </cols>
  <sheetData>
    <row r="2" spans="2:42" ht="12.75" customHeight="1" x14ac:dyDescent="0.4">
      <c r="B2" s="117"/>
    </row>
    <row r="3" spans="2:42" ht="21.75" customHeight="1" x14ac:dyDescent="0.35">
      <c r="B3" s="118"/>
    </row>
    <row r="4" spans="2:42" ht="20.25" customHeight="1" x14ac:dyDescent="0.25">
      <c r="B4" s="189"/>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1"/>
    </row>
    <row r="5" spans="2:42" ht="20.25" customHeight="1" x14ac:dyDescent="0.35">
      <c r="B5" s="192"/>
      <c r="C5" s="193" t="str">
        <f>Startseite!E18</f>
        <v>Bürgerpflichten erfüllen</v>
      </c>
      <c r="D5" s="194"/>
      <c r="E5" s="194"/>
      <c r="F5" s="194"/>
      <c r="G5" s="194"/>
      <c r="H5" s="194"/>
      <c r="I5" s="194"/>
      <c r="J5" s="194"/>
      <c r="K5" s="194"/>
      <c r="L5" s="194"/>
      <c r="M5" s="194"/>
      <c r="N5" s="194"/>
      <c r="O5" s="194"/>
      <c r="P5" s="194"/>
      <c r="Q5" s="194"/>
      <c r="R5" s="194"/>
      <c r="S5" s="194"/>
      <c r="T5" s="194"/>
      <c r="U5" s="194"/>
      <c r="V5" s="194"/>
      <c r="W5" s="194"/>
      <c r="X5" s="194"/>
      <c r="Y5" s="194"/>
      <c r="Z5" s="194"/>
      <c r="AA5" s="194"/>
      <c r="AB5" s="195" t="s">
        <v>251</v>
      </c>
      <c r="AC5" s="194"/>
      <c r="AD5" s="194"/>
      <c r="AE5" s="194"/>
      <c r="AF5" s="194"/>
      <c r="AG5" s="194"/>
      <c r="AH5" s="504">
        <f>VLOOKUP(C5,Grundlagen!B:E,3,FALSE)</f>
        <v>117</v>
      </c>
      <c r="AI5" s="504"/>
      <c r="AJ5" s="504"/>
      <c r="AK5" s="504"/>
      <c r="AL5" s="504"/>
      <c r="AM5" s="504"/>
      <c r="AN5" s="504"/>
      <c r="AO5" s="504"/>
      <c r="AP5" s="196"/>
    </row>
    <row r="6" spans="2:42" ht="20.25" customHeight="1" x14ac:dyDescent="0.25">
      <c r="B6" s="192"/>
      <c r="C6" s="194"/>
      <c r="D6" s="194"/>
      <c r="E6" s="194"/>
      <c r="F6" s="194"/>
      <c r="G6" s="194"/>
      <c r="H6" s="194"/>
      <c r="I6" s="194"/>
      <c r="J6" s="194"/>
      <c r="K6" s="194"/>
      <c r="L6" s="194"/>
      <c r="M6" s="194"/>
      <c r="N6" s="194"/>
      <c r="O6" s="194"/>
      <c r="P6" s="194"/>
      <c r="Q6" s="194"/>
      <c r="R6" s="194"/>
      <c r="S6" s="194"/>
      <c r="T6" s="194"/>
      <c r="U6" s="194"/>
      <c r="V6" s="197"/>
      <c r="W6" s="197"/>
      <c r="X6" s="197"/>
      <c r="Y6" s="197"/>
      <c r="Z6" s="197"/>
      <c r="AA6" s="198"/>
      <c r="AB6" s="195" t="s">
        <v>121</v>
      </c>
      <c r="AC6" s="198"/>
      <c r="AD6" s="197"/>
      <c r="AE6" s="197"/>
      <c r="AF6" s="197"/>
      <c r="AG6" s="197"/>
      <c r="AH6" s="504" t="str">
        <f>VLOOKUP(C5,Grundlagen!B:E,4,FALSE)</f>
        <v>siehe Details / Beispiele</v>
      </c>
      <c r="AI6" s="504"/>
      <c r="AJ6" s="504"/>
      <c r="AK6" s="504"/>
      <c r="AL6" s="504"/>
      <c r="AM6" s="504"/>
      <c r="AN6" s="504"/>
      <c r="AO6" s="504"/>
      <c r="AP6" s="196"/>
    </row>
    <row r="7" spans="2:42" ht="20.25" customHeight="1" x14ac:dyDescent="0.3">
      <c r="B7" s="192"/>
      <c r="C7" s="199" t="s">
        <v>22</v>
      </c>
      <c r="D7" s="200"/>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196"/>
    </row>
    <row r="8" spans="2:42" ht="20.25" customHeight="1" x14ac:dyDescent="0.25">
      <c r="B8" s="192"/>
      <c r="C8" s="498" t="str">
        <f>VLOOKUP(C5,Grundlagen!B4:D31,2,FALSE)</f>
        <v>- Militär-, Zivil- und Zivilschutzdienst: z.B. Fassen, Rückgabe, Inspektionen, etc. die erforderliche Zeit, max. 1 Tag
- Übungen und Kurse Feuerwehr max. 10 Tage im Kalenderjahr
- Ernstfalleinsatz Feuerwehr die benötigte Zeit
- Tätigkeit als Instruktor oder Rechnungsführer Zivilschutz und Feuerwehr max. 10 Tage im Kalenderjahr.
An Wochenenden erfolgt keine Zeitgutschrift.
Erwerbsausfallentschädigungen gehen vollumfänglich an den Arbeitgeber. Das EO-Formular muss zeitnah der zuständigen Stelle abgegeben werden.</v>
      </c>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498"/>
      <c r="AO8" s="498"/>
      <c r="AP8" s="196"/>
    </row>
    <row r="9" spans="2:42" ht="20.25" customHeight="1" x14ac:dyDescent="0.25">
      <c r="B9" s="19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196"/>
    </row>
    <row r="10" spans="2:42" ht="20.25" customHeight="1" x14ac:dyDescent="0.25">
      <c r="B10" s="192"/>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96"/>
    </row>
    <row r="11" spans="2:42" ht="20.25" customHeight="1" x14ac:dyDescent="0.25">
      <c r="B11" s="192"/>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96"/>
    </row>
    <row r="12" spans="2:42" ht="20.25" customHeight="1" x14ac:dyDescent="0.25">
      <c r="B12" s="192"/>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96"/>
    </row>
    <row r="13" spans="2:42" ht="20.25" customHeight="1" x14ac:dyDescent="0.25">
      <c r="B13" s="192"/>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196"/>
    </row>
    <row r="14" spans="2:42" ht="20.25" customHeight="1" x14ac:dyDescent="0.25">
      <c r="B14" s="192"/>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196"/>
    </row>
    <row r="15" spans="2:42" ht="20.25" customHeight="1" x14ac:dyDescent="0.25">
      <c r="B15" s="192"/>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196"/>
    </row>
    <row r="16" spans="2:42" ht="20.25" customHeight="1" x14ac:dyDescent="0.25">
      <c r="B16" s="192"/>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196"/>
    </row>
    <row r="17" spans="2:45" ht="20.25" customHeight="1" x14ac:dyDescent="0.25">
      <c r="B17" s="192"/>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6"/>
    </row>
    <row r="18" spans="2:45" s="235" customFormat="1" ht="20.25" customHeight="1" x14ac:dyDescent="0.3">
      <c r="B18" s="240"/>
      <c r="C18" s="250" t="s">
        <v>283</v>
      </c>
      <c r="D18" s="204"/>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44"/>
      <c r="AS18" s="215" t="s">
        <v>406</v>
      </c>
    </row>
    <row r="19" spans="2:45" s="235" customFormat="1" ht="20.25" customHeight="1" x14ac:dyDescent="0.25">
      <c r="B19" s="240"/>
      <c r="C19" s="251"/>
      <c r="D19" s="251"/>
      <c r="E19" s="206"/>
      <c r="F19" s="206"/>
      <c r="G19" s="206"/>
      <c r="H19" s="206"/>
      <c r="I19" s="206" t="s">
        <v>36</v>
      </c>
      <c r="J19" s="206"/>
      <c r="K19" s="206"/>
      <c r="L19" s="206"/>
      <c r="M19" s="206"/>
      <c r="N19" s="206"/>
      <c r="O19" s="206"/>
      <c r="P19" s="206"/>
      <c r="Q19" s="206"/>
      <c r="R19" s="206" t="s">
        <v>37</v>
      </c>
      <c r="S19" s="208"/>
      <c r="T19" s="208"/>
      <c r="U19" s="208"/>
      <c r="V19" s="208"/>
      <c r="W19" s="206"/>
      <c r="X19" s="206"/>
      <c r="Y19" s="206"/>
      <c r="Z19" s="208"/>
      <c r="AA19" s="208"/>
      <c r="AB19" s="208"/>
      <c r="AC19" s="208"/>
      <c r="AD19" s="206"/>
      <c r="AE19" s="208"/>
      <c r="AF19" s="208"/>
      <c r="AG19" s="208"/>
      <c r="AH19" s="208"/>
      <c r="AI19" s="208"/>
      <c r="AJ19" s="208"/>
      <c r="AK19" s="208"/>
      <c r="AL19" s="208"/>
      <c r="AM19" s="208"/>
      <c r="AN19" s="208"/>
      <c r="AO19" s="208"/>
      <c r="AP19" s="244"/>
    </row>
    <row r="20" spans="2:45" s="235" customFormat="1" ht="20.25" customHeight="1" x14ac:dyDescent="0.25">
      <c r="B20" s="240"/>
      <c r="C20" s="251" t="s">
        <v>32</v>
      </c>
      <c r="D20" s="252"/>
      <c r="E20" s="206"/>
      <c r="F20" s="206"/>
      <c r="G20" s="206"/>
      <c r="H20" s="494">
        <v>1</v>
      </c>
      <c r="I20" s="494"/>
      <c r="J20" s="494"/>
      <c r="K20" s="494"/>
      <c r="L20" s="494"/>
      <c r="M20" s="206"/>
      <c r="N20" s="206"/>
      <c r="O20" s="206"/>
      <c r="P20" s="206"/>
      <c r="Q20" s="206"/>
      <c r="R20" s="206" t="s">
        <v>104</v>
      </c>
      <c r="S20" s="208"/>
      <c r="T20" s="208"/>
      <c r="U20" s="208"/>
      <c r="V20" s="208"/>
      <c r="W20" s="206"/>
      <c r="X20" s="206"/>
      <c r="Y20" s="206"/>
      <c r="Z20" s="208"/>
      <c r="AA20" s="208"/>
      <c r="AB20" s="208"/>
      <c r="AC20" s="208"/>
      <c r="AD20" s="206"/>
      <c r="AE20" s="208"/>
      <c r="AF20" s="208"/>
      <c r="AG20" s="208"/>
      <c r="AH20" s="208"/>
      <c r="AI20" s="208"/>
      <c r="AJ20" s="208"/>
      <c r="AK20" s="208"/>
      <c r="AL20" s="208"/>
      <c r="AM20" s="208"/>
      <c r="AN20" s="208"/>
      <c r="AO20" s="208"/>
      <c r="AP20" s="244"/>
      <c r="AR20" s="253"/>
      <c r="AS20" s="235" t="s">
        <v>431</v>
      </c>
    </row>
    <row r="21" spans="2:45" s="235" customFormat="1" ht="20.25" customHeight="1" x14ac:dyDescent="0.25">
      <c r="B21" s="240"/>
      <c r="C21" s="251" t="s">
        <v>33</v>
      </c>
      <c r="D21" s="251"/>
      <c r="E21" s="206"/>
      <c r="F21" s="206"/>
      <c r="G21" s="206"/>
      <c r="H21" s="494">
        <v>0.8</v>
      </c>
      <c r="I21" s="494"/>
      <c r="J21" s="494"/>
      <c r="K21" s="494"/>
      <c r="L21" s="494"/>
      <c r="M21" s="206"/>
      <c r="N21" s="206"/>
      <c r="O21" s="206"/>
      <c r="P21" s="206"/>
      <c r="Q21" s="206"/>
      <c r="R21" s="206" t="s">
        <v>105</v>
      </c>
      <c r="S21" s="208"/>
      <c r="T21" s="208"/>
      <c r="U21" s="208"/>
      <c r="V21" s="208"/>
      <c r="W21" s="206"/>
      <c r="X21" s="206"/>
      <c r="Y21" s="206"/>
      <c r="Z21" s="208"/>
      <c r="AA21" s="208"/>
      <c r="AB21" s="208"/>
      <c r="AC21" s="208"/>
      <c r="AD21" s="206"/>
      <c r="AE21" s="208"/>
      <c r="AF21" s="208"/>
      <c r="AG21" s="208"/>
      <c r="AH21" s="208"/>
      <c r="AI21" s="208"/>
      <c r="AJ21" s="208"/>
      <c r="AK21" s="208"/>
      <c r="AL21" s="208"/>
      <c r="AM21" s="208"/>
      <c r="AN21" s="208"/>
      <c r="AO21" s="208"/>
      <c r="AP21" s="244"/>
      <c r="AR21" s="253"/>
      <c r="AS21" s="235" t="s">
        <v>432</v>
      </c>
    </row>
    <row r="22" spans="2:45" s="235" customFormat="1" ht="20.25" customHeight="1" x14ac:dyDescent="0.25">
      <c r="B22" s="240"/>
      <c r="C22" s="251" t="s">
        <v>34</v>
      </c>
      <c r="D22" s="251"/>
      <c r="E22" s="206"/>
      <c r="F22" s="206"/>
      <c r="G22" s="206"/>
      <c r="H22" s="494">
        <v>0.7</v>
      </c>
      <c r="I22" s="494"/>
      <c r="J22" s="494"/>
      <c r="K22" s="494"/>
      <c r="L22" s="494"/>
      <c r="M22" s="206"/>
      <c r="N22" s="206"/>
      <c r="O22" s="206"/>
      <c r="P22" s="206"/>
      <c r="Q22" s="206"/>
      <c r="R22" s="206" t="s">
        <v>106</v>
      </c>
      <c r="S22" s="208"/>
      <c r="T22" s="208"/>
      <c r="U22" s="208"/>
      <c r="V22" s="208"/>
      <c r="W22" s="206"/>
      <c r="X22" s="206"/>
      <c r="Y22" s="206"/>
      <c r="Z22" s="208"/>
      <c r="AA22" s="208"/>
      <c r="AB22" s="208"/>
      <c r="AC22" s="208"/>
      <c r="AD22" s="206"/>
      <c r="AE22" s="208"/>
      <c r="AF22" s="208"/>
      <c r="AG22" s="208"/>
      <c r="AH22" s="208"/>
      <c r="AI22" s="208"/>
      <c r="AJ22" s="208"/>
      <c r="AK22" s="208"/>
      <c r="AL22" s="208"/>
      <c r="AM22" s="208"/>
      <c r="AN22" s="208"/>
      <c r="AO22" s="208"/>
      <c r="AP22" s="244"/>
      <c r="AR22" s="253"/>
      <c r="AS22" s="235" t="s">
        <v>433</v>
      </c>
    </row>
    <row r="23" spans="2:45" s="235" customFormat="1" ht="20.25" customHeight="1" x14ac:dyDescent="0.25">
      <c r="B23" s="240"/>
      <c r="C23" s="251" t="s">
        <v>35</v>
      </c>
      <c r="D23" s="252"/>
      <c r="E23" s="206"/>
      <c r="F23" s="206"/>
      <c r="G23" s="206"/>
      <c r="H23" s="494">
        <v>0.6</v>
      </c>
      <c r="I23" s="494"/>
      <c r="J23" s="494"/>
      <c r="K23" s="494"/>
      <c r="L23" s="494"/>
      <c r="M23" s="206"/>
      <c r="N23" s="206"/>
      <c r="O23" s="206"/>
      <c r="P23" s="206"/>
      <c r="Q23" s="206"/>
      <c r="R23" s="206" t="s">
        <v>107</v>
      </c>
      <c r="S23" s="208"/>
      <c r="T23" s="208"/>
      <c r="U23" s="208"/>
      <c r="V23" s="208"/>
      <c r="W23" s="206"/>
      <c r="X23" s="206"/>
      <c r="Y23" s="206"/>
      <c r="Z23" s="211"/>
      <c r="AA23" s="211"/>
      <c r="AB23" s="211"/>
      <c r="AC23" s="211"/>
      <c r="AD23" s="206"/>
      <c r="AE23" s="211"/>
      <c r="AF23" s="211"/>
      <c r="AG23" s="211"/>
      <c r="AH23" s="211"/>
      <c r="AI23" s="211"/>
      <c r="AJ23" s="211"/>
      <c r="AK23" s="211"/>
      <c r="AL23" s="211"/>
      <c r="AM23" s="211"/>
      <c r="AN23" s="211"/>
      <c r="AO23" s="211"/>
      <c r="AP23" s="244"/>
      <c r="AR23" s="253"/>
      <c r="AS23" s="235" t="s">
        <v>434</v>
      </c>
    </row>
    <row r="24" spans="2:45" s="235" customFormat="1" ht="20.25" customHeight="1" x14ac:dyDescent="0.25">
      <c r="B24" s="240"/>
      <c r="C24" s="251"/>
      <c r="D24" s="252"/>
      <c r="E24" s="206"/>
      <c r="F24" s="206"/>
      <c r="G24" s="206"/>
      <c r="H24" s="206"/>
      <c r="I24" s="206"/>
      <c r="J24" s="206"/>
      <c r="K24" s="206"/>
      <c r="L24" s="206"/>
      <c r="M24" s="206"/>
      <c r="N24" s="206"/>
      <c r="O24" s="206"/>
      <c r="P24" s="206"/>
      <c r="Q24" s="206"/>
      <c r="R24" s="212"/>
      <c r="S24" s="212"/>
      <c r="T24" s="212"/>
      <c r="U24" s="212"/>
      <c r="V24" s="212"/>
      <c r="W24" s="206"/>
      <c r="X24" s="206"/>
      <c r="Y24" s="206"/>
      <c r="Z24" s="213"/>
      <c r="AA24" s="213"/>
      <c r="AB24" s="213"/>
      <c r="AC24" s="213"/>
      <c r="AD24" s="206"/>
      <c r="AE24" s="214"/>
      <c r="AF24" s="214"/>
      <c r="AG24" s="214"/>
      <c r="AH24" s="214"/>
      <c r="AI24" s="214"/>
      <c r="AJ24" s="214"/>
      <c r="AK24" s="214"/>
      <c r="AL24" s="214"/>
      <c r="AM24" s="214"/>
      <c r="AN24" s="214"/>
      <c r="AO24" s="214"/>
      <c r="AP24" s="244"/>
      <c r="AR24" s="253"/>
      <c r="AS24" s="235" t="s">
        <v>435</v>
      </c>
    </row>
    <row r="25" spans="2:45" s="235" customFormat="1" ht="20.25" customHeight="1" x14ac:dyDescent="0.25">
      <c r="B25" s="240"/>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4"/>
    </row>
    <row r="26" spans="2:45" s="235" customFormat="1" ht="20.25" customHeight="1" x14ac:dyDescent="0.3">
      <c r="B26" s="240"/>
      <c r="C26" s="250" t="s">
        <v>284</v>
      </c>
      <c r="D26" s="204"/>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44"/>
    </row>
    <row r="27" spans="2:45" s="235" customFormat="1" ht="20.25" customHeight="1" x14ac:dyDescent="0.25">
      <c r="B27" s="240"/>
      <c r="C27" s="251"/>
      <c r="D27" s="251"/>
      <c r="E27" s="206"/>
      <c r="F27" s="206"/>
      <c r="G27" s="206"/>
      <c r="H27" s="206"/>
      <c r="I27" s="206" t="s">
        <v>36</v>
      </c>
      <c r="J27" s="206"/>
      <c r="K27" s="206"/>
      <c r="L27" s="206"/>
      <c r="M27" s="206"/>
      <c r="N27" s="206"/>
      <c r="O27" s="206"/>
      <c r="P27" s="206"/>
      <c r="Q27" s="206"/>
      <c r="R27" s="206" t="s">
        <v>37</v>
      </c>
      <c r="S27" s="208"/>
      <c r="T27" s="208"/>
      <c r="U27" s="208"/>
      <c r="V27" s="208"/>
      <c r="W27" s="206"/>
      <c r="X27" s="206"/>
      <c r="Y27" s="206"/>
      <c r="Z27" s="208"/>
      <c r="AA27" s="208"/>
      <c r="AB27" s="208"/>
      <c r="AC27" s="208"/>
      <c r="AD27" s="206"/>
      <c r="AE27" s="208"/>
      <c r="AF27" s="208"/>
      <c r="AG27" s="208"/>
      <c r="AH27" s="208"/>
      <c r="AI27" s="208"/>
      <c r="AJ27" s="208"/>
      <c r="AK27" s="208"/>
      <c r="AL27" s="208"/>
      <c r="AM27" s="208"/>
      <c r="AN27" s="208"/>
      <c r="AO27" s="208"/>
      <c r="AP27" s="244"/>
    </row>
    <row r="28" spans="2:45" s="235" customFormat="1" ht="20.25" customHeight="1" x14ac:dyDescent="0.25">
      <c r="B28" s="240"/>
      <c r="C28" s="251" t="s">
        <v>32</v>
      </c>
      <c r="D28" s="252"/>
      <c r="E28" s="206"/>
      <c r="F28" s="206"/>
      <c r="G28" s="206"/>
      <c r="H28" s="494">
        <v>1</v>
      </c>
      <c r="I28" s="494"/>
      <c r="J28" s="494"/>
      <c r="K28" s="494"/>
      <c r="L28" s="494"/>
      <c r="M28" s="206"/>
      <c r="N28" s="206"/>
      <c r="O28" s="206"/>
      <c r="P28" s="206"/>
      <c r="Q28" s="206"/>
      <c r="R28" s="206" t="s">
        <v>108</v>
      </c>
      <c r="S28" s="208"/>
      <c r="T28" s="208"/>
      <c r="U28" s="208"/>
      <c r="V28" s="208"/>
      <c r="W28" s="206"/>
      <c r="X28" s="206"/>
      <c r="Y28" s="206"/>
      <c r="Z28" s="208"/>
      <c r="AA28" s="208"/>
      <c r="AB28" s="208"/>
      <c r="AC28" s="208"/>
      <c r="AD28" s="206"/>
      <c r="AE28" s="208"/>
      <c r="AF28" s="208"/>
      <c r="AG28" s="208"/>
      <c r="AH28" s="208"/>
      <c r="AI28" s="208"/>
      <c r="AJ28" s="208"/>
      <c r="AK28" s="208"/>
      <c r="AL28" s="208"/>
      <c r="AM28" s="208"/>
      <c r="AN28" s="208"/>
      <c r="AO28" s="208"/>
      <c r="AP28" s="244"/>
      <c r="AR28" s="253"/>
    </row>
    <row r="29" spans="2:45" s="235" customFormat="1" ht="20.25" customHeight="1" x14ac:dyDescent="0.25">
      <c r="B29" s="240"/>
      <c r="C29" s="251" t="s">
        <v>33</v>
      </c>
      <c r="D29" s="251"/>
      <c r="E29" s="206"/>
      <c r="F29" s="206"/>
      <c r="G29" s="206"/>
      <c r="H29" s="494">
        <v>0.8</v>
      </c>
      <c r="I29" s="494"/>
      <c r="J29" s="494"/>
      <c r="K29" s="494"/>
      <c r="L29" s="494"/>
      <c r="M29" s="206"/>
      <c r="N29" s="206"/>
      <c r="O29" s="206"/>
      <c r="P29" s="206"/>
      <c r="Q29" s="206"/>
      <c r="R29" s="206" t="s">
        <v>109</v>
      </c>
      <c r="S29" s="208"/>
      <c r="T29" s="208"/>
      <c r="U29" s="208"/>
      <c r="V29" s="208"/>
      <c r="W29" s="206"/>
      <c r="X29" s="206"/>
      <c r="Y29" s="206"/>
      <c r="Z29" s="208"/>
      <c r="AA29" s="208"/>
      <c r="AB29" s="208"/>
      <c r="AC29" s="208"/>
      <c r="AD29" s="206"/>
      <c r="AE29" s="208"/>
      <c r="AF29" s="208"/>
      <c r="AG29" s="208"/>
      <c r="AH29" s="208"/>
      <c r="AI29" s="208"/>
      <c r="AJ29" s="208"/>
      <c r="AK29" s="208"/>
      <c r="AL29" s="208"/>
      <c r="AM29" s="208"/>
      <c r="AN29" s="208"/>
      <c r="AO29" s="208"/>
      <c r="AP29" s="244"/>
      <c r="AR29" s="253"/>
    </row>
    <row r="30" spans="2:45" s="235" customFormat="1" ht="20.25" customHeight="1" x14ac:dyDescent="0.25">
      <c r="B30" s="240"/>
      <c r="C30" s="251" t="s">
        <v>34</v>
      </c>
      <c r="D30" s="251"/>
      <c r="E30" s="206"/>
      <c r="F30" s="206"/>
      <c r="G30" s="206"/>
      <c r="H30" s="494">
        <v>0.7</v>
      </c>
      <c r="I30" s="494"/>
      <c r="J30" s="494"/>
      <c r="K30" s="494"/>
      <c r="L30" s="494"/>
      <c r="M30" s="206"/>
      <c r="N30" s="206"/>
      <c r="O30" s="206"/>
      <c r="P30" s="206"/>
      <c r="Q30" s="206"/>
      <c r="R30" s="206" t="s">
        <v>110</v>
      </c>
      <c r="S30" s="208"/>
      <c r="T30" s="208"/>
      <c r="U30" s="208"/>
      <c r="V30" s="208"/>
      <c r="W30" s="206"/>
      <c r="X30" s="206"/>
      <c r="Y30" s="206"/>
      <c r="Z30" s="208"/>
      <c r="AA30" s="208"/>
      <c r="AB30" s="208"/>
      <c r="AC30" s="208"/>
      <c r="AD30" s="206"/>
      <c r="AE30" s="208"/>
      <c r="AF30" s="208"/>
      <c r="AG30" s="208"/>
      <c r="AH30" s="208"/>
      <c r="AI30" s="208"/>
      <c r="AJ30" s="208"/>
      <c r="AK30" s="208"/>
      <c r="AL30" s="208"/>
      <c r="AM30" s="208"/>
      <c r="AN30" s="208"/>
      <c r="AO30" s="208"/>
      <c r="AP30" s="244"/>
      <c r="AR30" s="253"/>
    </row>
    <row r="31" spans="2:45" s="235" customFormat="1" ht="20.25" customHeight="1" x14ac:dyDescent="0.25">
      <c r="B31" s="240"/>
      <c r="C31" s="251" t="s">
        <v>35</v>
      </c>
      <c r="D31" s="252"/>
      <c r="E31" s="206"/>
      <c r="F31" s="206"/>
      <c r="G31" s="206"/>
      <c r="H31" s="494">
        <v>0.6</v>
      </c>
      <c r="I31" s="494"/>
      <c r="J31" s="494"/>
      <c r="K31" s="494"/>
      <c r="L31" s="494"/>
      <c r="M31" s="206"/>
      <c r="N31" s="206"/>
      <c r="O31" s="206"/>
      <c r="P31" s="206"/>
      <c r="Q31" s="206"/>
      <c r="R31" s="206" t="s">
        <v>111</v>
      </c>
      <c r="S31" s="208"/>
      <c r="T31" s="208"/>
      <c r="U31" s="208"/>
      <c r="V31" s="208"/>
      <c r="W31" s="206"/>
      <c r="X31" s="206"/>
      <c r="Y31" s="206"/>
      <c r="Z31" s="211"/>
      <c r="AA31" s="211"/>
      <c r="AB31" s="211"/>
      <c r="AC31" s="211"/>
      <c r="AD31" s="206"/>
      <c r="AE31" s="211"/>
      <c r="AF31" s="211"/>
      <c r="AG31" s="211"/>
      <c r="AH31" s="211"/>
      <c r="AI31" s="211"/>
      <c r="AJ31" s="211"/>
      <c r="AK31" s="211"/>
      <c r="AL31" s="211"/>
      <c r="AM31" s="211"/>
      <c r="AN31" s="211"/>
      <c r="AO31" s="211"/>
      <c r="AP31" s="244"/>
      <c r="AR31" s="253"/>
    </row>
    <row r="32" spans="2:45" s="235" customFormat="1" ht="20.25" customHeight="1" x14ac:dyDescent="0.25">
      <c r="B32" s="240"/>
      <c r="C32" s="251"/>
      <c r="D32" s="252"/>
      <c r="E32" s="206"/>
      <c r="F32" s="206"/>
      <c r="G32" s="206"/>
      <c r="H32" s="206"/>
      <c r="I32" s="206"/>
      <c r="J32" s="206"/>
      <c r="K32" s="206"/>
      <c r="L32" s="206"/>
      <c r="M32" s="206"/>
      <c r="N32" s="206"/>
      <c r="O32" s="206"/>
      <c r="P32" s="206"/>
      <c r="Q32" s="206"/>
      <c r="R32" s="212"/>
      <c r="S32" s="212"/>
      <c r="T32" s="212"/>
      <c r="U32" s="212"/>
      <c r="V32" s="212"/>
      <c r="W32" s="206"/>
      <c r="X32" s="206"/>
      <c r="Y32" s="206"/>
      <c r="Z32" s="213"/>
      <c r="AA32" s="213"/>
      <c r="AB32" s="213"/>
      <c r="AC32" s="213"/>
      <c r="AD32" s="206"/>
      <c r="AE32" s="214"/>
      <c r="AF32" s="214"/>
      <c r="AG32" s="214"/>
      <c r="AH32" s="214"/>
      <c r="AI32" s="214"/>
      <c r="AJ32" s="214"/>
      <c r="AK32" s="214"/>
      <c r="AL32" s="214"/>
      <c r="AM32" s="214"/>
      <c r="AN32" s="214"/>
      <c r="AO32" s="214"/>
      <c r="AP32" s="244"/>
      <c r="AR32" s="253"/>
    </row>
    <row r="33" spans="2:44" s="267" customFormat="1" ht="20.25" customHeight="1" x14ac:dyDescent="0.25">
      <c r="B33" s="265"/>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66"/>
    </row>
    <row r="34" spans="2:44" s="235" customFormat="1" ht="20.25" customHeight="1" x14ac:dyDescent="0.3">
      <c r="B34" s="240"/>
      <c r="C34" s="250" t="s">
        <v>285</v>
      </c>
      <c r="D34" s="204"/>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44"/>
    </row>
    <row r="35" spans="2:44" s="235" customFormat="1" ht="20.25" customHeight="1" x14ac:dyDescent="0.25">
      <c r="B35" s="240"/>
      <c r="C35" s="251"/>
      <c r="D35" s="251"/>
      <c r="E35" s="206"/>
      <c r="F35" s="206"/>
      <c r="G35" s="206"/>
      <c r="H35" s="206"/>
      <c r="I35" s="206" t="s">
        <v>36</v>
      </c>
      <c r="J35" s="206"/>
      <c r="K35" s="206"/>
      <c r="L35" s="206"/>
      <c r="M35" s="206"/>
      <c r="N35" s="206"/>
      <c r="O35" s="206"/>
      <c r="P35" s="206"/>
      <c r="Q35" s="206"/>
      <c r="R35" s="206" t="s">
        <v>37</v>
      </c>
      <c r="S35" s="208"/>
      <c r="T35" s="208"/>
      <c r="U35" s="208"/>
      <c r="V35" s="208"/>
      <c r="W35" s="206"/>
      <c r="X35" s="206"/>
      <c r="Y35" s="206"/>
      <c r="Z35" s="208"/>
      <c r="AA35" s="208"/>
      <c r="AB35" s="208"/>
      <c r="AC35" s="208"/>
      <c r="AD35" s="206"/>
      <c r="AE35" s="208"/>
      <c r="AF35" s="208"/>
      <c r="AG35" s="208"/>
      <c r="AH35" s="208"/>
      <c r="AI35" s="208"/>
      <c r="AJ35" s="208"/>
      <c r="AK35" s="208"/>
      <c r="AL35" s="208"/>
      <c r="AM35" s="208"/>
      <c r="AN35" s="208"/>
      <c r="AO35" s="208"/>
      <c r="AP35" s="244"/>
    </row>
    <row r="36" spans="2:44" s="235" customFormat="1" ht="20.25" customHeight="1" x14ac:dyDescent="0.25">
      <c r="B36" s="240"/>
      <c r="C36" s="251" t="s">
        <v>32</v>
      </c>
      <c r="D36" s="252"/>
      <c r="E36" s="206"/>
      <c r="F36" s="206"/>
      <c r="G36" s="206"/>
      <c r="H36" s="494">
        <v>1</v>
      </c>
      <c r="I36" s="494"/>
      <c r="J36" s="494"/>
      <c r="K36" s="494"/>
      <c r="L36" s="494"/>
      <c r="M36" s="206"/>
      <c r="N36" s="206"/>
      <c r="O36" s="206"/>
      <c r="P36" s="206"/>
      <c r="Q36" s="206"/>
      <c r="R36" s="206" t="s">
        <v>112</v>
      </c>
      <c r="S36" s="208"/>
      <c r="T36" s="208"/>
      <c r="U36" s="208"/>
      <c r="V36" s="208"/>
      <c r="W36" s="206"/>
      <c r="X36" s="206"/>
      <c r="Y36" s="206"/>
      <c r="Z36" s="208"/>
      <c r="AA36" s="208"/>
      <c r="AB36" s="208"/>
      <c r="AC36" s="208"/>
      <c r="AD36" s="206"/>
      <c r="AE36" s="208"/>
      <c r="AF36" s="208"/>
      <c r="AG36" s="208"/>
      <c r="AH36" s="208"/>
      <c r="AI36" s="208"/>
      <c r="AJ36" s="208"/>
      <c r="AK36" s="208"/>
      <c r="AL36" s="208"/>
      <c r="AM36" s="208"/>
      <c r="AN36" s="208"/>
      <c r="AO36" s="208"/>
      <c r="AP36" s="244"/>
      <c r="AR36" s="253"/>
    </row>
    <row r="37" spans="2:44" s="235" customFormat="1" ht="20.25" customHeight="1" x14ac:dyDescent="0.25">
      <c r="B37" s="240"/>
      <c r="C37" s="251" t="s">
        <v>33</v>
      </c>
      <c r="D37" s="251"/>
      <c r="E37" s="206"/>
      <c r="F37" s="206"/>
      <c r="G37" s="206"/>
      <c r="H37" s="494">
        <v>0.8</v>
      </c>
      <c r="I37" s="494"/>
      <c r="J37" s="494"/>
      <c r="K37" s="494"/>
      <c r="L37" s="494"/>
      <c r="M37" s="206"/>
      <c r="N37" s="206"/>
      <c r="O37" s="206"/>
      <c r="P37" s="206"/>
      <c r="Q37" s="206"/>
      <c r="R37" s="206" t="s">
        <v>112</v>
      </c>
      <c r="S37" s="208"/>
      <c r="T37" s="208"/>
      <c r="U37" s="208"/>
      <c r="V37" s="208"/>
      <c r="W37" s="206"/>
      <c r="X37" s="206"/>
      <c r="Y37" s="206"/>
      <c r="Z37" s="208"/>
      <c r="AA37" s="208"/>
      <c r="AB37" s="208"/>
      <c r="AC37" s="208"/>
      <c r="AD37" s="206"/>
      <c r="AE37" s="208"/>
      <c r="AF37" s="208"/>
      <c r="AG37" s="208"/>
      <c r="AH37" s="208"/>
      <c r="AI37" s="208"/>
      <c r="AJ37" s="208"/>
      <c r="AK37" s="208"/>
      <c r="AL37" s="208"/>
      <c r="AM37" s="208"/>
      <c r="AN37" s="208"/>
      <c r="AO37" s="208"/>
      <c r="AP37" s="244"/>
      <c r="AR37" s="253"/>
    </row>
    <row r="38" spans="2:44" s="235" customFormat="1" ht="20.25" customHeight="1" x14ac:dyDescent="0.25">
      <c r="B38" s="240"/>
      <c r="C38" s="251" t="s">
        <v>34</v>
      </c>
      <c r="D38" s="251"/>
      <c r="E38" s="206"/>
      <c r="F38" s="206"/>
      <c r="G38" s="206"/>
      <c r="H38" s="494">
        <v>0.7</v>
      </c>
      <c r="I38" s="494"/>
      <c r="J38" s="494"/>
      <c r="K38" s="494"/>
      <c r="L38" s="494"/>
      <c r="M38" s="206"/>
      <c r="N38" s="206"/>
      <c r="O38" s="206"/>
      <c r="P38" s="206"/>
      <c r="Q38" s="206"/>
      <c r="R38" s="206" t="s">
        <v>112</v>
      </c>
      <c r="S38" s="208"/>
      <c r="T38" s="208"/>
      <c r="U38" s="208"/>
      <c r="V38" s="208"/>
      <c r="W38" s="206"/>
      <c r="X38" s="206"/>
      <c r="Y38" s="206"/>
      <c r="Z38" s="208"/>
      <c r="AA38" s="208"/>
      <c r="AB38" s="208"/>
      <c r="AC38" s="208"/>
      <c r="AD38" s="206"/>
      <c r="AE38" s="208"/>
      <c r="AF38" s="208"/>
      <c r="AG38" s="208"/>
      <c r="AH38" s="208"/>
      <c r="AI38" s="208"/>
      <c r="AJ38" s="208"/>
      <c r="AK38" s="208"/>
      <c r="AL38" s="208"/>
      <c r="AM38" s="208"/>
      <c r="AN38" s="208"/>
      <c r="AO38" s="208"/>
      <c r="AP38" s="244"/>
      <c r="AR38" s="253"/>
    </row>
    <row r="39" spans="2:44" s="235" customFormat="1" ht="20.25" customHeight="1" x14ac:dyDescent="0.25">
      <c r="B39" s="240"/>
      <c r="C39" s="251" t="s">
        <v>35</v>
      </c>
      <c r="D39" s="252"/>
      <c r="E39" s="206"/>
      <c r="F39" s="206"/>
      <c r="G39" s="206"/>
      <c r="H39" s="494">
        <v>0.6</v>
      </c>
      <c r="I39" s="494"/>
      <c r="J39" s="494"/>
      <c r="K39" s="494"/>
      <c r="L39" s="494"/>
      <c r="M39" s="206"/>
      <c r="N39" s="206"/>
      <c r="O39" s="206"/>
      <c r="P39" s="206"/>
      <c r="Q39" s="206"/>
      <c r="R39" s="206" t="s">
        <v>112</v>
      </c>
      <c r="S39" s="208"/>
      <c r="T39" s="208"/>
      <c r="U39" s="208"/>
      <c r="V39" s="208"/>
      <c r="W39" s="206"/>
      <c r="X39" s="206"/>
      <c r="Y39" s="206"/>
      <c r="Z39" s="211"/>
      <c r="AA39" s="211"/>
      <c r="AB39" s="211"/>
      <c r="AC39" s="211"/>
      <c r="AD39" s="206"/>
      <c r="AE39" s="211"/>
      <c r="AF39" s="211"/>
      <c r="AG39" s="211"/>
      <c r="AH39" s="211"/>
      <c r="AI39" s="211"/>
      <c r="AJ39" s="211"/>
      <c r="AK39" s="211"/>
      <c r="AL39" s="211"/>
      <c r="AM39" s="211"/>
      <c r="AN39" s="211"/>
      <c r="AO39" s="211"/>
      <c r="AP39" s="244"/>
      <c r="AR39" s="253"/>
    </row>
    <row r="40" spans="2:44" s="235" customFormat="1" ht="20.25" customHeight="1" x14ac:dyDescent="0.25">
      <c r="B40" s="240"/>
      <c r="C40" s="251"/>
      <c r="D40" s="252"/>
      <c r="E40" s="206"/>
      <c r="F40" s="206"/>
      <c r="G40" s="206"/>
      <c r="H40" s="206"/>
      <c r="I40" s="206"/>
      <c r="J40" s="206"/>
      <c r="K40" s="206"/>
      <c r="L40" s="206"/>
      <c r="M40" s="206"/>
      <c r="N40" s="206"/>
      <c r="O40" s="206"/>
      <c r="P40" s="206"/>
      <c r="Q40" s="206"/>
      <c r="R40" s="212"/>
      <c r="S40" s="212"/>
      <c r="T40" s="212"/>
      <c r="U40" s="212"/>
      <c r="V40" s="212"/>
      <c r="W40" s="206"/>
      <c r="X40" s="206"/>
      <c r="Y40" s="206"/>
      <c r="Z40" s="213"/>
      <c r="AA40" s="213"/>
      <c r="AB40" s="213"/>
      <c r="AC40" s="213"/>
      <c r="AD40" s="206"/>
      <c r="AE40" s="214"/>
      <c r="AF40" s="214"/>
      <c r="AG40" s="214"/>
      <c r="AH40" s="214"/>
      <c r="AI40" s="214"/>
      <c r="AJ40" s="214"/>
      <c r="AK40" s="214"/>
      <c r="AL40" s="214"/>
      <c r="AM40" s="214"/>
      <c r="AN40" s="214"/>
      <c r="AO40" s="214"/>
      <c r="AP40" s="244"/>
      <c r="AR40" s="253"/>
    </row>
    <row r="41" spans="2:44" s="267" customFormat="1" ht="20.25" customHeight="1" x14ac:dyDescent="0.25">
      <c r="B41" s="265"/>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66"/>
    </row>
    <row r="42" spans="2:44" s="235" customFormat="1" ht="20.25" customHeight="1" x14ac:dyDescent="0.3">
      <c r="B42" s="240"/>
      <c r="C42" s="250" t="s">
        <v>113</v>
      </c>
      <c r="D42" s="204"/>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44"/>
    </row>
    <row r="43" spans="2:44" s="235" customFormat="1" ht="20.25" customHeight="1" x14ac:dyDescent="0.3">
      <c r="B43" s="240"/>
      <c r="C43" s="250" t="s">
        <v>114</v>
      </c>
      <c r="D43" s="204"/>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44"/>
    </row>
    <row r="44" spans="2:44" s="235" customFormat="1" ht="20.25" customHeight="1" x14ac:dyDescent="0.25">
      <c r="B44" s="240"/>
      <c r="C44" s="251"/>
      <c r="D44" s="251"/>
      <c r="E44" s="206"/>
      <c r="F44" s="206"/>
      <c r="G44" s="206"/>
      <c r="H44" s="206"/>
      <c r="I44" s="206" t="s">
        <v>36</v>
      </c>
      <c r="J44" s="206"/>
      <c r="K44" s="206"/>
      <c r="L44" s="206"/>
      <c r="M44" s="206"/>
      <c r="N44" s="206"/>
      <c r="O44" s="206"/>
      <c r="P44" s="206"/>
      <c r="Q44" s="206"/>
      <c r="R44" s="206" t="s">
        <v>37</v>
      </c>
      <c r="S44" s="208"/>
      <c r="T44" s="208"/>
      <c r="U44" s="208"/>
      <c r="V44" s="208"/>
      <c r="W44" s="206"/>
      <c r="X44" s="206"/>
      <c r="Y44" s="206"/>
      <c r="Z44" s="208"/>
      <c r="AA44" s="208"/>
      <c r="AB44" s="208"/>
      <c r="AC44" s="208"/>
      <c r="AD44" s="206"/>
      <c r="AE44" s="208"/>
      <c r="AF44" s="208"/>
      <c r="AG44" s="208"/>
      <c r="AH44" s="208"/>
      <c r="AI44" s="208"/>
      <c r="AJ44" s="208"/>
      <c r="AK44" s="208"/>
      <c r="AL44" s="208"/>
      <c r="AM44" s="208"/>
      <c r="AN44" s="208"/>
      <c r="AO44" s="208"/>
      <c r="AP44" s="244"/>
    </row>
    <row r="45" spans="2:44" s="235" customFormat="1" ht="20.25" customHeight="1" x14ac:dyDescent="0.25">
      <c r="B45" s="240"/>
      <c r="C45" s="251" t="s">
        <v>32</v>
      </c>
      <c r="D45" s="252"/>
      <c r="E45" s="206"/>
      <c r="F45" s="206"/>
      <c r="G45" s="206"/>
      <c r="H45" s="494">
        <v>1</v>
      </c>
      <c r="I45" s="494"/>
      <c r="J45" s="494"/>
      <c r="K45" s="494"/>
      <c r="L45" s="494"/>
      <c r="M45" s="206"/>
      <c r="N45" s="206"/>
      <c r="O45" s="206"/>
      <c r="P45" s="206"/>
      <c r="Q45" s="206"/>
      <c r="R45" s="206" t="s">
        <v>108</v>
      </c>
      <c r="S45" s="208"/>
      <c r="T45" s="208"/>
      <c r="U45" s="208"/>
      <c r="V45" s="208"/>
      <c r="W45" s="206"/>
      <c r="X45" s="206"/>
      <c r="Y45" s="206"/>
      <c r="Z45" s="208"/>
      <c r="AA45" s="208"/>
      <c r="AB45" s="208"/>
      <c r="AC45" s="208"/>
      <c r="AD45" s="206"/>
      <c r="AE45" s="208"/>
      <c r="AF45" s="208"/>
      <c r="AG45" s="208"/>
      <c r="AH45" s="208"/>
      <c r="AI45" s="208"/>
      <c r="AJ45" s="208"/>
      <c r="AK45" s="208"/>
      <c r="AL45" s="208"/>
      <c r="AM45" s="208"/>
      <c r="AN45" s="208"/>
      <c r="AO45" s="208"/>
      <c r="AP45" s="244"/>
      <c r="AR45" s="253"/>
    </row>
    <row r="46" spans="2:44" s="235" customFormat="1" ht="20.25" customHeight="1" x14ac:dyDescent="0.25">
      <c r="B46" s="240"/>
      <c r="C46" s="251" t="s">
        <v>33</v>
      </c>
      <c r="D46" s="251"/>
      <c r="E46" s="206"/>
      <c r="F46" s="206"/>
      <c r="G46" s="206"/>
      <c r="H46" s="494">
        <v>0.8</v>
      </c>
      <c r="I46" s="494"/>
      <c r="J46" s="494"/>
      <c r="K46" s="494"/>
      <c r="L46" s="494"/>
      <c r="M46" s="206"/>
      <c r="N46" s="206"/>
      <c r="O46" s="206"/>
      <c r="P46" s="206"/>
      <c r="Q46" s="206"/>
      <c r="R46" s="206" t="s">
        <v>109</v>
      </c>
      <c r="S46" s="208"/>
      <c r="T46" s="208"/>
      <c r="U46" s="208"/>
      <c r="V46" s="208"/>
      <c r="W46" s="206"/>
      <c r="X46" s="206"/>
      <c r="Y46" s="206"/>
      <c r="Z46" s="208"/>
      <c r="AA46" s="208"/>
      <c r="AB46" s="208"/>
      <c r="AC46" s="208"/>
      <c r="AD46" s="206"/>
      <c r="AE46" s="208"/>
      <c r="AF46" s="208"/>
      <c r="AG46" s="208"/>
      <c r="AH46" s="208"/>
      <c r="AI46" s="208"/>
      <c r="AJ46" s="208"/>
      <c r="AK46" s="208"/>
      <c r="AL46" s="208"/>
      <c r="AM46" s="208"/>
      <c r="AN46" s="208"/>
      <c r="AO46" s="208"/>
      <c r="AP46" s="244"/>
      <c r="AR46" s="253"/>
    </row>
    <row r="47" spans="2:44" s="235" customFormat="1" ht="20.25" customHeight="1" x14ac:dyDescent="0.25">
      <c r="B47" s="240"/>
      <c r="C47" s="251" t="s">
        <v>34</v>
      </c>
      <c r="D47" s="251"/>
      <c r="E47" s="206"/>
      <c r="F47" s="206"/>
      <c r="G47" s="206"/>
      <c r="H47" s="494">
        <v>0.7</v>
      </c>
      <c r="I47" s="494"/>
      <c r="J47" s="494"/>
      <c r="K47" s="494"/>
      <c r="L47" s="494"/>
      <c r="M47" s="206"/>
      <c r="N47" s="206"/>
      <c r="O47" s="206"/>
      <c r="P47" s="206"/>
      <c r="Q47" s="206"/>
      <c r="R47" s="206" t="s">
        <v>110</v>
      </c>
      <c r="S47" s="208"/>
      <c r="T47" s="208"/>
      <c r="U47" s="208"/>
      <c r="V47" s="208"/>
      <c r="W47" s="206"/>
      <c r="X47" s="206"/>
      <c r="Y47" s="206"/>
      <c r="Z47" s="208"/>
      <c r="AA47" s="208"/>
      <c r="AB47" s="208"/>
      <c r="AC47" s="208"/>
      <c r="AD47" s="206"/>
      <c r="AE47" s="208"/>
      <c r="AF47" s="208"/>
      <c r="AG47" s="208"/>
      <c r="AH47" s="208"/>
      <c r="AI47" s="208"/>
      <c r="AJ47" s="208"/>
      <c r="AK47" s="208"/>
      <c r="AL47" s="208"/>
      <c r="AM47" s="208"/>
      <c r="AN47" s="208"/>
      <c r="AO47" s="208"/>
      <c r="AP47" s="244"/>
      <c r="AR47" s="253"/>
    </row>
    <row r="48" spans="2:44" s="235" customFormat="1" ht="20.25" customHeight="1" x14ac:dyDescent="0.25">
      <c r="B48" s="240"/>
      <c r="C48" s="251" t="s">
        <v>35</v>
      </c>
      <c r="D48" s="252"/>
      <c r="E48" s="206"/>
      <c r="F48" s="206"/>
      <c r="G48" s="206"/>
      <c r="H48" s="494">
        <v>0.6</v>
      </c>
      <c r="I48" s="494"/>
      <c r="J48" s="494"/>
      <c r="K48" s="494"/>
      <c r="L48" s="494"/>
      <c r="M48" s="206"/>
      <c r="N48" s="206"/>
      <c r="O48" s="206"/>
      <c r="P48" s="206"/>
      <c r="Q48" s="206"/>
      <c r="R48" s="206" t="s">
        <v>111</v>
      </c>
      <c r="S48" s="208"/>
      <c r="T48" s="208"/>
      <c r="U48" s="208"/>
      <c r="V48" s="208"/>
      <c r="W48" s="206"/>
      <c r="X48" s="206"/>
      <c r="Y48" s="206"/>
      <c r="Z48" s="211"/>
      <c r="AA48" s="211"/>
      <c r="AB48" s="211"/>
      <c r="AC48" s="211"/>
      <c r="AD48" s="206"/>
      <c r="AE48" s="211"/>
      <c r="AF48" s="211"/>
      <c r="AG48" s="211"/>
      <c r="AH48" s="211"/>
      <c r="AI48" s="211"/>
      <c r="AJ48" s="211"/>
      <c r="AK48" s="211"/>
      <c r="AL48" s="211"/>
      <c r="AM48" s="211"/>
      <c r="AN48" s="211"/>
      <c r="AO48" s="211"/>
      <c r="AP48" s="244"/>
      <c r="AR48" s="253"/>
    </row>
    <row r="49" spans="2:44" s="235" customFormat="1" ht="20.25" customHeight="1" x14ac:dyDescent="0.25">
      <c r="B49" s="240"/>
      <c r="C49" s="251"/>
      <c r="D49" s="252"/>
      <c r="E49" s="206"/>
      <c r="F49" s="206"/>
      <c r="G49" s="206"/>
      <c r="H49" s="206"/>
      <c r="I49" s="206"/>
      <c r="J49" s="206"/>
      <c r="K49" s="206"/>
      <c r="L49" s="206"/>
      <c r="M49" s="206"/>
      <c r="N49" s="206"/>
      <c r="O49" s="206"/>
      <c r="P49" s="206"/>
      <c r="Q49" s="206"/>
      <c r="R49" s="212"/>
      <c r="S49" s="212"/>
      <c r="T49" s="212"/>
      <c r="U49" s="212"/>
      <c r="V49" s="212"/>
      <c r="W49" s="206"/>
      <c r="X49" s="206"/>
      <c r="Y49" s="206"/>
      <c r="Z49" s="213"/>
      <c r="AA49" s="213"/>
      <c r="AB49" s="213"/>
      <c r="AC49" s="213"/>
      <c r="AD49" s="206"/>
      <c r="AE49" s="214"/>
      <c r="AF49" s="214"/>
      <c r="AG49" s="214"/>
      <c r="AH49" s="214"/>
      <c r="AI49" s="214"/>
      <c r="AJ49" s="214"/>
      <c r="AK49" s="214"/>
      <c r="AL49" s="214"/>
      <c r="AM49" s="214"/>
      <c r="AN49" s="214"/>
      <c r="AO49" s="214"/>
      <c r="AP49" s="244"/>
      <c r="AR49" s="253"/>
    </row>
    <row r="50" spans="2:44" ht="15.75" customHeight="1" x14ac:dyDescent="0.25">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3"/>
    </row>
    <row r="51" spans="2:44" ht="15.75" customHeight="1" x14ac:dyDescent="0.25"/>
    <row r="52" spans="2:44" ht="15.75" customHeight="1" x14ac:dyDescent="0.25"/>
    <row r="53" spans="2:44" ht="15.75" customHeight="1" x14ac:dyDescent="0.25"/>
    <row r="54" spans="2:44" ht="15.75" customHeight="1" x14ac:dyDescent="0.25"/>
    <row r="55" spans="2:44" ht="15.75" customHeight="1" x14ac:dyDescent="0.25"/>
    <row r="56" spans="2:44" ht="15.75" customHeight="1" x14ac:dyDescent="0.25"/>
    <row r="57" spans="2:44" ht="15.75" customHeight="1" x14ac:dyDescent="0.25"/>
    <row r="58" spans="2:44" ht="15.75" customHeight="1" x14ac:dyDescent="0.25"/>
    <row r="59" spans="2:44" ht="15.75" customHeight="1" x14ac:dyDescent="0.25"/>
    <row r="60" spans="2:44" ht="15.75" customHeight="1" x14ac:dyDescent="0.25"/>
    <row r="61" spans="2:44" ht="15.75" customHeight="1" x14ac:dyDescent="0.25"/>
    <row r="62" spans="2:44" ht="15.75" customHeight="1" x14ac:dyDescent="0.25"/>
    <row r="63" spans="2:44" ht="15.75" customHeight="1" x14ac:dyDescent="0.25"/>
    <row r="64" spans="2:44" ht="15.75" customHeight="1" x14ac:dyDescent="0.25"/>
    <row r="65" s="116" customFormat="1" ht="15.75" customHeight="1" x14ac:dyDescent="0.25"/>
    <row r="66" s="116" customFormat="1" ht="15.75" customHeight="1" x14ac:dyDescent="0.25"/>
  </sheetData>
  <sheetProtection sheet="1" objects="1" scenarios="1"/>
  <mergeCells count="19">
    <mergeCell ref="AH5:AO5"/>
    <mergeCell ref="H39:L39"/>
    <mergeCell ref="H45:L45"/>
    <mergeCell ref="H46:L46"/>
    <mergeCell ref="H47:L47"/>
    <mergeCell ref="H48:L48"/>
    <mergeCell ref="AH6:AO6"/>
    <mergeCell ref="H37:L37"/>
    <mergeCell ref="H38:L38"/>
    <mergeCell ref="C8:AO16"/>
    <mergeCell ref="H20:L20"/>
    <mergeCell ref="H21:L21"/>
    <mergeCell ref="H22:L22"/>
    <mergeCell ref="H23:L23"/>
    <mergeCell ref="H28:L28"/>
    <mergeCell ref="H29:L29"/>
    <mergeCell ref="H30:L30"/>
    <mergeCell ref="H31:L31"/>
    <mergeCell ref="H36:L36"/>
  </mergeCells>
  <pageMargins left="0.78740157480314965" right="0.78740157480314965" top="0.78740157480314965" bottom="0.78740157480314965" header="0.31496062992125984" footer="0.31496062992125984"/>
  <pageSetup paperSize="9" scale="36"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16</vt:i4>
      </vt:variant>
    </vt:vector>
  </HeadingPairs>
  <TitlesOfParts>
    <vt:vector size="51" baseType="lpstr">
      <vt:lpstr>Startseite</vt:lpstr>
      <vt:lpstr>Grundlagen</vt:lpstr>
      <vt:lpstr>Hilfsmittel</vt:lpstr>
      <vt:lpstr>Feier-Freitage &amp; Sollzeit</vt:lpstr>
      <vt:lpstr>Änderungsnachweis</vt:lpstr>
      <vt:lpstr>GrundlagenFeiertage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Ferienkürzung_K_U_M</vt:lpstr>
      <vt:lpstr>Ferienkürzung_uU</vt:lpstr>
      <vt:lpstr>AuswahlJahr</vt:lpstr>
      <vt:lpstr>AuswahlSollzeit</vt:lpstr>
      <vt:lpstr>AuswahlVorholzeit</vt:lpstr>
      <vt:lpstr>'Feier-Freitage &amp; Sollzeit'!Druckbereich</vt:lpstr>
      <vt:lpstr>Ferienkürzung_K_U_M!Druckbereich</vt:lpstr>
      <vt:lpstr>Ferienkürzung_uU!Druckbereich</vt:lpstr>
      <vt:lpstr>Hilfsmittel!Druckbereich</vt:lpstr>
      <vt:lpstr>feiertage</vt:lpstr>
      <vt:lpstr>feiertageanzahl</vt:lpstr>
      <vt:lpstr>feiertagemonat</vt:lpstr>
      <vt:lpstr>jahr</vt:lpstr>
      <vt:lpstr>ostern</vt:lpstr>
      <vt:lpstr>Sollzeit</vt:lpstr>
      <vt:lpstr>Vorholtage</vt:lpstr>
      <vt:lpstr>vorholtageanzahl</vt:lpstr>
      <vt:lpstr>vorholtagemonat</vt:lpstr>
    </vt:vector>
  </TitlesOfParts>
  <Company>aio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Ineichen Bruno</dc:creator>
  <cp:lastModifiedBy>Lehmann Karin</cp:lastModifiedBy>
  <cp:lastPrinted>2026-01-23T07:05:51Z</cp:lastPrinted>
  <dcterms:created xsi:type="dcterms:W3CDTF">2011-06-07T13:38:34Z</dcterms:created>
  <dcterms:modified xsi:type="dcterms:W3CDTF">2026-01-29T06:19:35Z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Berechnungstool Arbeitszeit_bi.xlsx</vt:lpwstr>
  </property>
</Properties>
</file>