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VLWAA_APM\111_DL_fuer_den_laendlichen_Raum\111_2_Projekte\Vereinbarung_Hochstammbäume\"/>
    </mc:Choice>
  </mc:AlternateContent>
  <bookViews>
    <workbookView xWindow="5640" yWindow="75" windowWidth="18915" windowHeight="11820"/>
  </bookViews>
  <sheets>
    <sheet name="Grundlagen" sheetId="1" r:id="rId1"/>
    <sheet name="Maschinenkosten" sheetId="3" r:id="rId2"/>
  </sheets>
  <definedNames>
    <definedName name="_xlnm.Print_Area" localSheetId="0">Grundlagen!$A$1:$G$87</definedName>
    <definedName name="_xlnm.Print_Area" localSheetId="1">Maschinenkosten!$A$1:$C$6</definedName>
  </definedNames>
  <calcPr calcId="162913"/>
</workbook>
</file>

<file path=xl/calcChain.xml><?xml version="1.0" encoding="utf-8"?>
<calcChain xmlns="http://schemas.openxmlformats.org/spreadsheetml/2006/main">
  <c r="E42" i="1" l="1"/>
  <c r="F42" i="1"/>
  <c r="C64" i="1" l="1"/>
  <c r="C73" i="1" s="1"/>
  <c r="C74" i="1" s="1"/>
  <c r="D64" i="1"/>
  <c r="D73" i="1" s="1"/>
  <c r="D63" i="1"/>
  <c r="B19" i="1"/>
  <c r="D19" i="1"/>
  <c r="F19" i="1" l="1"/>
  <c r="E43" i="1"/>
  <c r="F43" i="1"/>
  <c r="D44" i="1"/>
  <c r="C44" i="1"/>
  <c r="B49" i="1"/>
  <c r="C65" i="1"/>
  <c r="D56" i="1"/>
  <c r="C56" i="1"/>
  <c r="F38" i="1"/>
  <c r="F39" i="1"/>
  <c r="F40" i="1"/>
  <c r="F41" i="1"/>
  <c r="F37" i="1"/>
  <c r="E38" i="1"/>
  <c r="E39" i="1"/>
  <c r="E40" i="1"/>
  <c r="E41" i="1"/>
  <c r="E37" i="1"/>
  <c r="B48" i="1"/>
  <c r="B51" i="1"/>
  <c r="B52" i="1"/>
  <c r="C6" i="3"/>
  <c r="B41" i="1"/>
  <c r="B40" i="1"/>
  <c r="D65" i="1" l="1"/>
  <c r="E65" i="1" s="1"/>
  <c r="D72" i="1"/>
  <c r="D74" i="1" s="1"/>
  <c r="E74" i="1" s="1"/>
  <c r="F44" i="1"/>
  <c r="D67" i="1" s="1"/>
  <c r="D76" i="1" s="1"/>
  <c r="E44" i="1"/>
  <c r="C67" i="1" s="1"/>
  <c r="C76" i="1" s="1"/>
  <c r="C77" i="1" s="1"/>
  <c r="C68" i="1" l="1"/>
  <c r="D68" i="1"/>
  <c r="E67" i="1"/>
  <c r="E76" i="1" l="1"/>
  <c r="D77" i="1"/>
</calcChain>
</file>

<file path=xl/sharedStrings.xml><?xml version="1.0" encoding="utf-8"?>
<sst xmlns="http://schemas.openxmlformats.org/spreadsheetml/2006/main" count="119" uniqueCount="97">
  <si>
    <t>BFF 1</t>
  </si>
  <si>
    <t xml:space="preserve"> BFF 2 Obst</t>
  </si>
  <si>
    <t>Vernetzung</t>
  </si>
  <si>
    <t>Obstbäume</t>
  </si>
  <si>
    <t>Obstart</t>
  </si>
  <si>
    <t>Winterschnitt</t>
  </si>
  <si>
    <t>Mehrarbeit Grasen</t>
  </si>
  <si>
    <t>Anzahl Schnittnutzungen/Jahr</t>
  </si>
  <si>
    <t>Akh/Baum/Jahr</t>
  </si>
  <si>
    <t>Mäusebekämpfung</t>
  </si>
  <si>
    <t>Mehrarbeit/ Grasschnitt</t>
  </si>
  <si>
    <t xml:space="preserve">Min </t>
  </si>
  <si>
    <t>Mehr Traktorstunden</t>
  </si>
  <si>
    <t>Norm</t>
  </si>
  <si>
    <t>Schnittholz auflesen, abführen</t>
  </si>
  <si>
    <t>0.2 bis 0.4</t>
  </si>
  <si>
    <t>Gun, 2 Arbeitskräfte</t>
  </si>
  <si>
    <t>Traktor 50 kW</t>
  </si>
  <si>
    <t>Fr/h</t>
  </si>
  <si>
    <t>Entschädigung Arbeitskraft</t>
  </si>
  <si>
    <t>Fr./Akh</t>
  </si>
  <si>
    <t>Stundenansatz Eigentümer</t>
  </si>
  <si>
    <t>Durchschnitt/Baum</t>
  </si>
  <si>
    <t>Fr./Baum</t>
  </si>
  <si>
    <t>Anzahl Pflanzenschutzmassnahmen/Jahr</t>
  </si>
  <si>
    <t>Fragen zur Bewirtschaftung</t>
  </si>
  <si>
    <t xml:space="preserve">Nur Weide (ja/nein) </t>
  </si>
  <si>
    <t>Schnittholz räumen und entsorgen</t>
  </si>
  <si>
    <t>Jungbaumaufwand pro Jahr</t>
  </si>
  <si>
    <t>4 bis 6 Fr. /Jahr</t>
  </si>
  <si>
    <t xml:space="preserve"> Wagen für Schnittgut </t>
  </si>
  <si>
    <t xml:space="preserve">Fr/Baum/Jahr </t>
  </si>
  <si>
    <t xml:space="preserve">Holzhacker </t>
  </si>
  <si>
    <t xml:space="preserve">Maschinenkosten (FAT und Annahmen) </t>
  </si>
  <si>
    <t xml:space="preserve">Pflanzenschutz Mittel </t>
  </si>
  <si>
    <t xml:space="preserve">Düngung Arbeit </t>
  </si>
  <si>
    <t xml:space="preserve">Düngemittel </t>
  </si>
  <si>
    <t>(max. bei 5 kg Volldünger pro Baum)</t>
  </si>
  <si>
    <t xml:space="preserve">Pflanzenschutz Maschinen </t>
  </si>
  <si>
    <t>Traktor+Spritze</t>
  </si>
  <si>
    <t>Mittel pro Behandlung</t>
  </si>
  <si>
    <t>Fr.</t>
  </si>
  <si>
    <t>Vorschlag Fr/Baum</t>
  </si>
  <si>
    <t>0.30-1.20</t>
  </si>
  <si>
    <t>Summe Erträge</t>
  </si>
  <si>
    <t xml:space="preserve">0.5 bis 1 </t>
  </si>
  <si>
    <t xml:space="preserve">Fr  </t>
  </si>
  <si>
    <t>Arbeitsaufwand</t>
  </si>
  <si>
    <t>Arbeitskosten</t>
  </si>
  <si>
    <t>Pflanzenschutz Arbeit</t>
  </si>
  <si>
    <t xml:space="preserve">Arbeitskosten pro Baum </t>
  </si>
  <si>
    <t xml:space="preserve">Kosten ohne Arbeit </t>
  </si>
  <si>
    <t xml:space="preserve">Direktzahlungen </t>
  </si>
  <si>
    <t>Ernte</t>
  </si>
  <si>
    <t>Gesamtkosten</t>
  </si>
  <si>
    <t xml:space="preserve">total </t>
  </si>
  <si>
    <t>Maschinenaufwand Schnittnutzung</t>
  </si>
  <si>
    <t>0 - 5</t>
  </si>
  <si>
    <t>Differenz Erträge -Gesamtkosten</t>
  </si>
  <si>
    <t>0- 2</t>
  </si>
  <si>
    <t xml:space="preserve">Erträge der Obstbäume </t>
  </si>
  <si>
    <t xml:space="preserve">Naturschutzbeiträge </t>
  </si>
  <si>
    <t>Eigentümer/in</t>
  </si>
  <si>
    <t>Pächter/in</t>
  </si>
  <si>
    <t>Pächter /in</t>
  </si>
  <si>
    <t>Eigentümer /in</t>
  </si>
  <si>
    <t>aus FAT Arbeitsvoranschlag</t>
  </si>
  <si>
    <t>Spritze mit Gun  (20 Bäume/h, 10 lt Spritzbrühe pro Baum)</t>
  </si>
  <si>
    <t xml:space="preserve">(ohne Landschaftsqualität) </t>
  </si>
  <si>
    <t>Anzahl Hochstammfeldobstbäume</t>
  </si>
  <si>
    <t>Anzahl Nussbäume</t>
  </si>
  <si>
    <t xml:space="preserve"> BFF 2 Nuss</t>
  </si>
  <si>
    <t>Total:</t>
  </si>
  <si>
    <t>nein</t>
  </si>
  <si>
    <t>Zusammenfassung und Aufteilung Erträge pro Baum</t>
  </si>
  <si>
    <t>Zusammenfassung und Aufteilung Erträge über alle Bäume</t>
  </si>
  <si>
    <t>(Wenn aufgeteilt, dann Teilbetrag einsetzen pro Baum)</t>
  </si>
  <si>
    <t>Der Unternutzen wird nicht berücksichtigt (Annahme: Unternutzen nur durch Pächterschaft bewirtschaftet)</t>
  </si>
  <si>
    <t>*) Entsprechend Leistungskatalog Strukturen MJPNL</t>
  </si>
  <si>
    <t>je nach Strukturen</t>
  </si>
  <si>
    <t>Zusatzaufwand aus Vereinbarung Naturschutz  )*</t>
  </si>
  <si>
    <t>Aufwand Vernetzung, Strukturen  )*</t>
  </si>
  <si>
    <t xml:space="preserve">Pflege / Unterhalt MJPNL-Strukturelemente  )* </t>
  </si>
  <si>
    <t xml:space="preserve">Berechnungshilfe Aufteilung Erträge / Kosten Hochstammbäume </t>
  </si>
  <si>
    <t xml:space="preserve">Wenn Hostet verpachtet ist und Eigentümer Pflegearbeiten erledigt, kann diese Berechnungshilfe als Grundlage für </t>
  </si>
  <si>
    <t>die Aufteilung der Erträge von Hochstammfeldobstbäumen verwendet werden.</t>
  </si>
  <si>
    <t>Stundenansatz Bewirtschafter (als Pächter)</t>
  </si>
  <si>
    <t>Stand 24.01.2024</t>
  </si>
  <si>
    <t xml:space="preserve">Wert Fruchternte beim Eigentümer/in (ohne Erntekosten) </t>
  </si>
  <si>
    <t>Wert Fruchternte beim Pächter/in (ohne Erntekosten)</t>
  </si>
  <si>
    <r>
      <rPr>
        <b/>
        <sz val="10"/>
        <color theme="1"/>
        <rFont val="Frutiger LT Com 55 Roman"/>
        <family val="2"/>
        <scheme val="minor"/>
      </rPr>
      <t>Arbeitsaufwand</t>
    </r>
    <r>
      <rPr>
        <sz val="10"/>
        <color theme="1"/>
        <rFont val="Frutiger LT Com 55 Roman"/>
        <family val="2"/>
        <scheme val="minor"/>
      </rPr>
      <t xml:space="preserve"> Pflegearbeiten</t>
    </r>
  </si>
  <si>
    <t>Pflege Bäume &amp; Strukturen</t>
  </si>
  <si>
    <t xml:space="preserve">Maschinen und übriger Aufwand </t>
  </si>
  <si>
    <t>(FAT-Ansatz  https://www.kostenkatalog.ch)</t>
  </si>
  <si>
    <t xml:space="preserve">(in der Regel tiefer als Pächter, weil nicht Erwerbslandwirtschaft) </t>
  </si>
  <si>
    <t>Ansatz innerlandwirtschaftlich CHF 30.-/Akh; ausserlandwirtschaftlich CHF 47.- bis 75.-/Akh</t>
  </si>
  <si>
    <t>Gelb hinterlegte Felder sind auszufüllen, bei den Kostenstellen (Maschinenkosten) werden Vorschläge gemacht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</si>
</sst>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sz val="16"/>
      <color theme="1"/>
      <name val="Frutiger LT Com 55 Roman"/>
      <family val="2"/>
      <scheme val="minor"/>
    </font>
    <font>
      <b/>
      <sz val="10"/>
      <color theme="1"/>
      <name val="Frutiger LT Com 55 Roman"/>
      <family val="2"/>
      <scheme val="minor"/>
    </font>
    <font>
      <sz val="9"/>
      <color theme="1"/>
      <name val="Frutiger LT Com 55 Roman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2" borderId="0" xfId="0" applyFont="1" applyFill="1" applyBorder="1"/>
    <xf numFmtId="0" fontId="1" fillId="0" borderId="1" xfId="0" applyFont="1" applyBorder="1"/>
    <xf numFmtId="164" fontId="1" fillId="3" borderId="1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right"/>
    </xf>
    <xf numFmtId="2" fontId="1" fillId="3" borderId="1" xfId="0" applyNumberFormat="1" applyFont="1" applyFill="1" applyBorder="1"/>
    <xf numFmtId="2" fontId="1" fillId="3" borderId="2" xfId="0" applyNumberFormat="1" applyFont="1" applyFill="1" applyBorder="1"/>
    <xf numFmtId="2" fontId="1" fillId="3" borderId="3" xfId="0" applyNumberFormat="1" applyFont="1" applyFill="1" applyBorder="1"/>
    <xf numFmtId="16" fontId="1" fillId="3" borderId="2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horizontal="left"/>
    </xf>
    <xf numFmtId="0" fontId="1" fillId="0" borderId="3" xfId="0" applyFont="1" applyBorder="1"/>
    <xf numFmtId="0" fontId="1" fillId="0" borderId="2" xfId="0" applyFont="1" applyBorder="1"/>
    <xf numFmtId="2" fontId="1" fillId="0" borderId="2" xfId="0" applyNumberFormat="1" applyFont="1" applyBorder="1"/>
    <xf numFmtId="0" fontId="1" fillId="3" borderId="8" xfId="0" applyFont="1" applyFill="1" applyBorder="1"/>
    <xf numFmtId="0" fontId="1" fillId="3" borderId="8" xfId="0" applyFont="1" applyFill="1" applyBorder="1" applyAlignment="1">
      <alignment horizontal="right"/>
    </xf>
    <xf numFmtId="0" fontId="2" fillId="0" borderId="0" xfId="0" applyFont="1"/>
    <xf numFmtId="0" fontId="3" fillId="0" borderId="3" xfId="0" applyFont="1" applyBorder="1"/>
    <xf numFmtId="2" fontId="3" fillId="0" borderId="3" xfId="0" applyNumberFormat="1" applyFont="1" applyBorder="1"/>
    <xf numFmtId="0" fontId="1" fillId="4" borderId="1" xfId="0" applyFont="1" applyFill="1" applyBorder="1" applyAlignment="1">
      <alignment horizontal="left"/>
    </xf>
    <xf numFmtId="0" fontId="1" fillId="4" borderId="5" xfId="0" applyFont="1" applyFill="1" applyBorder="1"/>
    <xf numFmtId="2" fontId="1" fillId="0" borderId="1" xfId="0" applyNumberFormat="1" applyFont="1" applyBorder="1"/>
    <xf numFmtId="2" fontId="1" fillId="6" borderId="1" xfId="0" applyNumberFormat="1" applyFont="1" applyFill="1" applyBorder="1"/>
    <xf numFmtId="0" fontId="1" fillId="6" borderId="1" xfId="0" applyFont="1" applyFill="1" applyBorder="1"/>
    <xf numFmtId="0" fontId="4" fillId="0" borderId="0" xfId="0" applyFont="1"/>
    <xf numFmtId="0" fontId="3" fillId="0" borderId="0" xfId="0" applyFont="1"/>
    <xf numFmtId="0" fontId="3" fillId="4" borderId="1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right"/>
      <protection locked="0"/>
    </xf>
    <xf numFmtId="0" fontId="1" fillId="5" borderId="1" xfId="0" applyFont="1" applyFill="1" applyBorder="1" applyProtection="1">
      <protection locked="0"/>
    </xf>
    <xf numFmtId="2" fontId="1" fillId="5" borderId="2" xfId="0" applyNumberFormat="1" applyFont="1" applyFill="1" applyBorder="1" applyProtection="1">
      <protection locked="0"/>
    </xf>
    <xf numFmtId="0" fontId="1" fillId="5" borderId="8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56</xdr:row>
      <xdr:rowOff>66675</xdr:rowOff>
    </xdr:from>
    <xdr:to>
      <xdr:col>6</xdr:col>
      <xdr:colOff>1581150</xdr:colOff>
      <xdr:row>59</xdr:row>
      <xdr:rowOff>66675</xdr:rowOff>
    </xdr:to>
    <xdr:sp macro="" textlink="">
      <xdr:nvSpPr>
        <xdr:cNvPr id="2" name="Textfeld 1"/>
        <xdr:cNvSpPr txBox="1"/>
      </xdr:nvSpPr>
      <xdr:spPr>
        <a:xfrm>
          <a:off x="3619500" y="9115425"/>
          <a:ext cx="58483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Jungbaum Annahme Kosten für Baum, Wurzelschutz, Pflanzaufwand, Pfahl,</a:t>
          </a:r>
          <a:r>
            <a:rPr lang="de-CH" sz="1100" baseline="0"/>
            <a:t> ev. Weidschutz, Stamm freihalten, Fr. 200 -300 auf 50 Jahre abgeschrieben,</a:t>
          </a:r>
        </a:p>
        <a:p>
          <a:endParaRPr lang="de-CH" sz="1100"/>
        </a:p>
      </xdr:txBody>
    </xdr:sp>
    <xdr:clientData/>
  </xdr:twoCellAnchor>
  <xdr:twoCellAnchor>
    <xdr:from>
      <xdr:col>0</xdr:col>
      <xdr:colOff>247650</xdr:colOff>
      <xdr:row>80</xdr:row>
      <xdr:rowOff>85725</xdr:rowOff>
    </xdr:from>
    <xdr:to>
      <xdr:col>5</xdr:col>
      <xdr:colOff>333375</xdr:colOff>
      <xdr:row>86</xdr:row>
      <xdr:rowOff>47625</xdr:rowOff>
    </xdr:to>
    <xdr:sp macro="" textlink="">
      <xdr:nvSpPr>
        <xdr:cNvPr id="4" name="Textfeld 3"/>
        <xdr:cNvSpPr txBox="1"/>
      </xdr:nvSpPr>
      <xdr:spPr>
        <a:xfrm>
          <a:off x="247650" y="13058775"/>
          <a:ext cx="712470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Auf Basis</a:t>
          </a:r>
          <a:r>
            <a:rPr lang="de-CH" sz="1100" baseline="0"/>
            <a:t> der Differenz Erträge - Gesamtkosten kann  zwischen Eigentümerschaft und Pächterschaft die Aufteilung der Erträge vereinbart werden.</a:t>
          </a:r>
        </a:p>
        <a:p>
          <a:endParaRPr lang="de-CH" sz="1100" baseline="0"/>
        </a:p>
        <a:p>
          <a:r>
            <a:rPr lang="de-CH" sz="1100" baseline="0"/>
            <a:t>Wir empfehlen die obige Berechnung als Zusatz zum Pachtvertrag.</a:t>
          </a:r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abSelected="1" workbookViewId="0">
      <selection activeCell="G1" sqref="G1"/>
    </sheetView>
  </sheetViews>
  <sheetFormatPr baseColWidth="10" defaultRowHeight="12.75" x14ac:dyDescent="0.2"/>
  <cols>
    <col min="1" max="1" width="45.625" style="1" customWidth="1"/>
    <col min="2" max="2" width="15.375" style="1" customWidth="1"/>
    <col min="3" max="3" width="12.375" style="1" customWidth="1"/>
    <col min="4" max="4" width="13.5" style="1" customWidth="1"/>
    <col min="5" max="6" width="11.875" style="1" customWidth="1"/>
    <col min="7" max="7" width="22.25" style="1" bestFit="1" customWidth="1"/>
    <col min="8" max="16384" width="11" style="1"/>
  </cols>
  <sheetData>
    <row r="1" spans="1:7" ht="20.25" x14ac:dyDescent="0.3">
      <c r="A1" s="23" t="s">
        <v>83</v>
      </c>
      <c r="G1" s="1" t="s">
        <v>87</v>
      </c>
    </row>
    <row r="2" spans="1:7" ht="5.25" customHeight="1" x14ac:dyDescent="0.2"/>
    <row r="3" spans="1:7" ht="14.25" x14ac:dyDescent="0.25">
      <c r="A3" s="32" t="s">
        <v>84</v>
      </c>
    </row>
    <row r="4" spans="1:7" ht="14.25" x14ac:dyDescent="0.25">
      <c r="A4" s="32" t="s">
        <v>85</v>
      </c>
    </row>
    <row r="5" spans="1:7" x14ac:dyDescent="0.2">
      <c r="A5" s="1" t="s">
        <v>77</v>
      </c>
    </row>
    <row r="6" spans="1:7" x14ac:dyDescent="0.2">
      <c r="A6" s="1" t="s">
        <v>96</v>
      </c>
    </row>
    <row r="7" spans="1:7" ht="12" customHeight="1" x14ac:dyDescent="0.2"/>
    <row r="8" spans="1:7" x14ac:dyDescent="0.2">
      <c r="A8" s="3" t="s">
        <v>4</v>
      </c>
      <c r="B8" s="26" t="s">
        <v>69</v>
      </c>
      <c r="C8" s="27"/>
      <c r="D8" s="26" t="s">
        <v>70</v>
      </c>
      <c r="E8" s="27"/>
    </row>
    <row r="9" spans="1:7" x14ac:dyDescent="0.2">
      <c r="A9" s="5" t="s">
        <v>3</v>
      </c>
      <c r="B9" s="38">
        <v>1</v>
      </c>
      <c r="D9" s="38">
        <v>0</v>
      </c>
    </row>
    <row r="10" spans="1:7" x14ac:dyDescent="0.2">
      <c r="B10" s="2"/>
    </row>
    <row r="11" spans="1:7" x14ac:dyDescent="0.2">
      <c r="A11" s="3" t="s">
        <v>60</v>
      </c>
      <c r="B11" s="4" t="s">
        <v>23</v>
      </c>
      <c r="D11" s="4" t="s">
        <v>23</v>
      </c>
    </row>
    <row r="12" spans="1:7" x14ac:dyDescent="0.2">
      <c r="A12" s="5" t="s">
        <v>88</v>
      </c>
      <c r="B12" s="39"/>
      <c r="D12" s="39"/>
      <c r="F12" s="1" t="s">
        <v>22</v>
      </c>
    </row>
    <row r="13" spans="1:7" x14ac:dyDescent="0.2">
      <c r="A13" s="5" t="s">
        <v>89</v>
      </c>
      <c r="B13" s="39"/>
      <c r="D13" s="39"/>
      <c r="F13" s="1" t="s">
        <v>22</v>
      </c>
    </row>
    <row r="14" spans="1:7" x14ac:dyDescent="0.2">
      <c r="A14" s="5" t="s">
        <v>0</v>
      </c>
      <c r="B14" s="13">
        <v>13.5</v>
      </c>
      <c r="D14" s="13">
        <v>13.5</v>
      </c>
    </row>
    <row r="15" spans="1:7" x14ac:dyDescent="0.2">
      <c r="A15" s="5" t="s">
        <v>1</v>
      </c>
      <c r="B15" s="13">
        <v>31.5</v>
      </c>
      <c r="D15" s="13"/>
    </row>
    <row r="16" spans="1:7" x14ac:dyDescent="0.2">
      <c r="A16" s="5" t="s">
        <v>71</v>
      </c>
      <c r="B16" s="13"/>
      <c r="D16" s="13">
        <v>16.5</v>
      </c>
    </row>
    <row r="17" spans="1:7" x14ac:dyDescent="0.2">
      <c r="A17" s="5" t="s">
        <v>2</v>
      </c>
      <c r="B17" s="13">
        <v>5</v>
      </c>
      <c r="D17" s="13">
        <v>5</v>
      </c>
      <c r="F17" s="1" t="s">
        <v>68</v>
      </c>
    </row>
    <row r="18" spans="1:7" ht="13.5" thickBot="1" x14ac:dyDescent="0.25">
      <c r="A18" s="5" t="s">
        <v>61</v>
      </c>
      <c r="B18" s="40"/>
      <c r="D18" s="40"/>
    </row>
    <row r="19" spans="1:7" x14ac:dyDescent="0.2">
      <c r="A19" s="5" t="s">
        <v>44</v>
      </c>
      <c r="B19" s="15">
        <f>IF(B9=0,0,SUM(B12:B18))</f>
        <v>50</v>
      </c>
      <c r="D19" s="15">
        <f>IF(D9=0,0,SUM(D12:D18))</f>
        <v>0</v>
      </c>
      <c r="E19" s="2" t="s">
        <v>72</v>
      </c>
      <c r="F19" s="29">
        <f>+B9*B19+D9*D19</f>
        <v>50</v>
      </c>
    </row>
    <row r="21" spans="1:7" x14ac:dyDescent="0.2">
      <c r="A21" s="3" t="s">
        <v>25</v>
      </c>
      <c r="B21" s="3"/>
      <c r="C21" s="3"/>
      <c r="D21" s="3"/>
      <c r="E21" s="3"/>
      <c r="F21" s="3"/>
    </row>
    <row r="22" spans="1:7" x14ac:dyDescent="0.2">
      <c r="A22" s="5" t="s">
        <v>26</v>
      </c>
      <c r="B22" s="39" t="s">
        <v>73</v>
      </c>
      <c r="C22" s="5"/>
      <c r="D22" s="5"/>
      <c r="E22" s="5"/>
      <c r="F22" s="5"/>
    </row>
    <row r="23" spans="1:7" x14ac:dyDescent="0.2">
      <c r="A23" s="5" t="s">
        <v>7</v>
      </c>
      <c r="B23" s="39"/>
      <c r="C23" s="5" t="s">
        <v>10</v>
      </c>
      <c r="D23" s="5"/>
      <c r="E23" s="5">
        <v>3</v>
      </c>
      <c r="F23" s="5" t="s">
        <v>11</v>
      </c>
      <c r="G23" s="1" t="s">
        <v>66</v>
      </c>
    </row>
    <row r="24" spans="1:7" x14ac:dyDescent="0.2">
      <c r="A24" s="5"/>
      <c r="B24" s="5"/>
      <c r="C24" s="5" t="s">
        <v>12</v>
      </c>
      <c r="D24" s="5"/>
      <c r="E24" s="5">
        <v>2</v>
      </c>
      <c r="F24" s="5" t="s">
        <v>11</v>
      </c>
    </row>
    <row r="25" spans="1:7" x14ac:dyDescent="0.2">
      <c r="A25" s="5" t="s">
        <v>24</v>
      </c>
      <c r="B25" s="39"/>
      <c r="C25" s="5" t="s">
        <v>16</v>
      </c>
      <c r="D25" s="5"/>
      <c r="E25" s="5">
        <v>6</v>
      </c>
      <c r="F25" s="5" t="s">
        <v>11</v>
      </c>
    </row>
    <row r="26" spans="1:7" x14ac:dyDescent="0.2">
      <c r="A26" s="5"/>
      <c r="B26" s="5"/>
      <c r="C26" s="5" t="s">
        <v>39</v>
      </c>
      <c r="D26" s="5"/>
      <c r="E26" s="5">
        <v>3</v>
      </c>
      <c r="F26" s="5" t="s">
        <v>11</v>
      </c>
    </row>
    <row r="27" spans="1:7" x14ac:dyDescent="0.2">
      <c r="A27" s="5"/>
      <c r="B27" s="5"/>
      <c r="C27" s="5" t="s">
        <v>40</v>
      </c>
      <c r="D27" s="5"/>
      <c r="E27" s="39">
        <v>0.8</v>
      </c>
      <c r="F27" s="5" t="s">
        <v>41</v>
      </c>
      <c r="G27" s="1" t="s">
        <v>43</v>
      </c>
    </row>
    <row r="29" spans="1:7" x14ac:dyDescent="0.2">
      <c r="A29" s="3" t="s">
        <v>19</v>
      </c>
      <c r="B29" s="3" t="s">
        <v>20</v>
      </c>
      <c r="C29" s="1" t="s">
        <v>93</v>
      </c>
      <c r="G29" s="2"/>
    </row>
    <row r="30" spans="1:7" x14ac:dyDescent="0.2">
      <c r="A30" s="5"/>
      <c r="B30" s="5"/>
    </row>
    <row r="31" spans="1:7" x14ac:dyDescent="0.2">
      <c r="A31" s="5" t="s">
        <v>21</v>
      </c>
      <c r="B31" s="39"/>
      <c r="C31" s="1" t="s">
        <v>94</v>
      </c>
    </row>
    <row r="32" spans="1:7" x14ac:dyDescent="0.2">
      <c r="A32" s="5" t="s">
        <v>86</v>
      </c>
      <c r="B32" s="39"/>
      <c r="C32" s="1" t="s">
        <v>95</v>
      </c>
    </row>
    <row r="33" spans="1:6" ht="6.75" customHeight="1" x14ac:dyDescent="0.2"/>
    <row r="34" spans="1:6" x14ac:dyDescent="0.2">
      <c r="C34" s="34" t="s">
        <v>47</v>
      </c>
      <c r="D34" s="35"/>
      <c r="E34" s="36" t="s">
        <v>48</v>
      </c>
      <c r="F34" s="37"/>
    </row>
    <row r="35" spans="1:6" ht="14.25" x14ac:dyDescent="0.25">
      <c r="A35" s="3" t="s">
        <v>90</v>
      </c>
      <c r="B35" s="3" t="s">
        <v>13</v>
      </c>
      <c r="C35" s="3" t="s">
        <v>62</v>
      </c>
      <c r="D35" s="3" t="s">
        <v>63</v>
      </c>
      <c r="E35" s="5" t="s">
        <v>62</v>
      </c>
      <c r="F35" s="5" t="s">
        <v>64</v>
      </c>
    </row>
    <row r="36" spans="1:6" x14ac:dyDescent="0.2">
      <c r="A36" s="3"/>
      <c r="B36" s="4" t="s">
        <v>8</v>
      </c>
      <c r="C36" s="3" t="s">
        <v>8</v>
      </c>
      <c r="D36" s="3" t="s">
        <v>8</v>
      </c>
      <c r="E36" s="5" t="s">
        <v>41</v>
      </c>
      <c r="F36" s="5" t="s">
        <v>46</v>
      </c>
    </row>
    <row r="37" spans="1:6" x14ac:dyDescent="0.2">
      <c r="A37" s="5" t="s">
        <v>5</v>
      </c>
      <c r="B37" s="6" t="s">
        <v>45</v>
      </c>
      <c r="C37" s="39"/>
      <c r="D37" s="39"/>
      <c r="E37" s="13">
        <f>+C37*$B$31</f>
        <v>0</v>
      </c>
      <c r="F37" s="13">
        <f>+D37*$B$32</f>
        <v>0</v>
      </c>
    </row>
    <row r="38" spans="1:6" x14ac:dyDescent="0.2">
      <c r="A38" s="5" t="s">
        <v>14</v>
      </c>
      <c r="B38" s="6" t="s">
        <v>15</v>
      </c>
      <c r="C38" s="39"/>
      <c r="D38" s="39"/>
      <c r="E38" s="13">
        <f t="shared" ref="E38:E41" si="0">+C38*$B$31</f>
        <v>0</v>
      </c>
      <c r="F38" s="13">
        <f t="shared" ref="F38:F41" si="1">+D38*$B$32</f>
        <v>0</v>
      </c>
    </row>
    <row r="39" spans="1:6" x14ac:dyDescent="0.2">
      <c r="A39" s="5" t="s">
        <v>35</v>
      </c>
      <c r="B39" s="6">
        <v>0.13</v>
      </c>
      <c r="C39" s="39"/>
      <c r="D39" s="39"/>
      <c r="E39" s="13">
        <f t="shared" si="0"/>
        <v>0</v>
      </c>
      <c r="F39" s="13">
        <f t="shared" si="1"/>
        <v>0</v>
      </c>
    </row>
    <row r="40" spans="1:6" x14ac:dyDescent="0.2">
      <c r="A40" s="5" t="s">
        <v>6</v>
      </c>
      <c r="B40" s="6">
        <f>+B23*E23/60</f>
        <v>0</v>
      </c>
      <c r="C40" s="39"/>
      <c r="D40" s="39"/>
      <c r="E40" s="13">
        <f t="shared" si="0"/>
        <v>0</v>
      </c>
      <c r="F40" s="13">
        <f t="shared" si="1"/>
        <v>0</v>
      </c>
    </row>
    <row r="41" spans="1:6" x14ac:dyDescent="0.2">
      <c r="A41" s="5" t="s">
        <v>49</v>
      </c>
      <c r="B41" s="6">
        <f>+B25*E25/60</f>
        <v>0</v>
      </c>
      <c r="C41" s="39"/>
      <c r="D41" s="39"/>
      <c r="E41" s="13">
        <f t="shared" si="0"/>
        <v>0</v>
      </c>
      <c r="F41" s="13">
        <f t="shared" si="1"/>
        <v>0</v>
      </c>
    </row>
    <row r="42" spans="1:6" x14ac:dyDescent="0.2">
      <c r="A42" s="5" t="s">
        <v>82</v>
      </c>
      <c r="B42" s="22" t="s">
        <v>79</v>
      </c>
      <c r="C42" s="41"/>
      <c r="D42" s="41"/>
      <c r="E42" s="13">
        <f t="shared" ref="E42" si="2">+C42*$B$31</f>
        <v>0</v>
      </c>
      <c r="F42" s="13">
        <f t="shared" ref="F42" si="3">+D42*$B$32</f>
        <v>0</v>
      </c>
    </row>
    <row r="43" spans="1:6" ht="13.5" thickBot="1" x14ac:dyDescent="0.25">
      <c r="A43" s="11" t="s">
        <v>9</v>
      </c>
      <c r="B43" s="12">
        <v>0.6</v>
      </c>
      <c r="C43" s="42"/>
      <c r="D43" s="42"/>
      <c r="E43" s="14">
        <f>+C43*$B$31</f>
        <v>0</v>
      </c>
      <c r="F43" s="14">
        <f>+D43*$B$32</f>
        <v>0</v>
      </c>
    </row>
    <row r="44" spans="1:6" x14ac:dyDescent="0.2">
      <c r="A44" s="10" t="s">
        <v>50</v>
      </c>
      <c r="B44" s="10"/>
      <c r="C44" s="10">
        <f>SUM(C37:C43)</f>
        <v>0</v>
      </c>
      <c r="D44" s="10">
        <f>SUM(D37:D43)</f>
        <v>0</v>
      </c>
      <c r="E44" s="15">
        <f>SUM(E37:E43)</f>
        <v>0</v>
      </c>
      <c r="F44" s="15">
        <f>SUM(F37:F43)</f>
        <v>0</v>
      </c>
    </row>
    <row r="45" spans="1:6" x14ac:dyDescent="0.2">
      <c r="B45" s="2"/>
    </row>
    <row r="46" spans="1:6" ht="14.25" x14ac:dyDescent="0.25">
      <c r="A46" s="33" t="s">
        <v>92</v>
      </c>
      <c r="B46" s="4" t="s">
        <v>13</v>
      </c>
      <c r="C46" s="3" t="s">
        <v>62</v>
      </c>
      <c r="D46" s="3" t="s">
        <v>63</v>
      </c>
      <c r="E46" s="1" t="s">
        <v>76</v>
      </c>
    </row>
    <row r="47" spans="1:6" x14ac:dyDescent="0.2">
      <c r="A47" s="3" t="s">
        <v>91</v>
      </c>
      <c r="B47" s="4" t="s">
        <v>42</v>
      </c>
      <c r="C47" s="3"/>
      <c r="D47" s="3"/>
    </row>
    <row r="48" spans="1:6" x14ac:dyDescent="0.2">
      <c r="A48" s="5" t="s">
        <v>27</v>
      </c>
      <c r="B48" s="9">
        <f>+E24/60*Maschinenkosten!B3+Maschinenkosten!C4</f>
        <v>3.1333333333333333</v>
      </c>
      <c r="C48" s="39"/>
      <c r="D48" s="39"/>
    </row>
    <row r="49" spans="1:6" x14ac:dyDescent="0.2">
      <c r="A49" s="5" t="s">
        <v>56</v>
      </c>
      <c r="B49" s="9">
        <f>+E24/60*Maschinenkosten!B3</f>
        <v>1.1333333333333333</v>
      </c>
      <c r="C49" s="39"/>
      <c r="D49" s="39"/>
    </row>
    <row r="50" spans="1:6" x14ac:dyDescent="0.2">
      <c r="A50" s="5" t="s">
        <v>36</v>
      </c>
      <c r="B50" s="6" t="s">
        <v>57</v>
      </c>
      <c r="C50" s="39"/>
      <c r="D50" s="39"/>
      <c r="E50" s="1" t="s">
        <v>37</v>
      </c>
    </row>
    <row r="51" spans="1:6" x14ac:dyDescent="0.2">
      <c r="A51" s="5" t="s">
        <v>38</v>
      </c>
      <c r="B51" s="5">
        <f>+E26/60*(Maschinenkosten!B3+Maschinenkosten!B6)</f>
        <v>2.4500000000000002</v>
      </c>
      <c r="C51" s="39"/>
      <c r="D51" s="39"/>
    </row>
    <row r="52" spans="1:6" x14ac:dyDescent="0.2">
      <c r="A52" s="5" t="s">
        <v>34</v>
      </c>
      <c r="B52" s="5">
        <f>+B25*E27</f>
        <v>0</v>
      </c>
      <c r="C52" s="39"/>
      <c r="D52" s="39"/>
    </row>
    <row r="53" spans="1:6" x14ac:dyDescent="0.2">
      <c r="A53" s="5" t="s">
        <v>81</v>
      </c>
      <c r="B53" s="6" t="s">
        <v>59</v>
      </c>
      <c r="C53" s="39"/>
      <c r="D53" s="39"/>
    </row>
    <row r="54" spans="1:6" x14ac:dyDescent="0.2">
      <c r="A54" s="21" t="s">
        <v>80</v>
      </c>
      <c r="B54" s="22"/>
      <c r="C54" s="41"/>
      <c r="D54" s="41"/>
    </row>
    <row r="55" spans="1:6" ht="15" customHeight="1" thickBot="1" x14ac:dyDescent="0.25">
      <c r="A55" s="17" t="s">
        <v>28</v>
      </c>
      <c r="B55" s="16" t="s">
        <v>29</v>
      </c>
      <c r="C55" s="42"/>
      <c r="D55" s="39"/>
      <c r="E55" s="7"/>
    </row>
    <row r="56" spans="1:6" x14ac:dyDescent="0.2">
      <c r="A56" s="10" t="s">
        <v>51</v>
      </c>
      <c r="B56" s="10"/>
      <c r="C56" s="10">
        <f>SUM(C48:C55)</f>
        <v>0</v>
      </c>
      <c r="D56" s="10">
        <f>SUM(D48:D55)</f>
        <v>0</v>
      </c>
    </row>
    <row r="58" spans="1:6" ht="13.5" x14ac:dyDescent="0.25">
      <c r="A58" s="31" t="s">
        <v>78</v>
      </c>
    </row>
    <row r="62" spans="1:6" x14ac:dyDescent="0.2">
      <c r="A62" s="3" t="s">
        <v>74</v>
      </c>
      <c r="B62" s="3"/>
      <c r="C62" s="3" t="s">
        <v>65</v>
      </c>
      <c r="D62" s="3" t="s">
        <v>63</v>
      </c>
      <c r="E62" s="3" t="s">
        <v>55</v>
      </c>
      <c r="F62" s="2"/>
    </row>
    <row r="63" spans="1:6" x14ac:dyDescent="0.2">
      <c r="A63" s="8" t="s">
        <v>52</v>
      </c>
      <c r="B63" s="8"/>
      <c r="C63" s="8"/>
      <c r="D63" s="28">
        <f>((B14+B15+B17+B18)*B9+(D14+D16+D17+D18)*D9)/(+D9+B9)</f>
        <v>50</v>
      </c>
      <c r="E63" s="8"/>
    </row>
    <row r="64" spans="1:6" ht="13.5" thickBot="1" x14ac:dyDescent="0.25">
      <c r="A64" s="19" t="s">
        <v>53</v>
      </c>
      <c r="B64" s="19"/>
      <c r="C64" s="19">
        <f>((B12)*B9+(D12)*D9)/(+D9+B9)</f>
        <v>0</v>
      </c>
      <c r="D64" s="19">
        <f>((B13)*B9+(D13)*D9)/(+D9+B9)</f>
        <v>0</v>
      </c>
      <c r="E64" s="19"/>
    </row>
    <row r="65" spans="1:5" x14ac:dyDescent="0.2">
      <c r="A65" s="18" t="s">
        <v>44</v>
      </c>
      <c r="B65" s="18"/>
      <c r="C65" s="18">
        <f>SUM(C63:C64)</f>
        <v>0</v>
      </c>
      <c r="D65" s="18">
        <f>SUM(D63:D64)</f>
        <v>50</v>
      </c>
      <c r="E65" s="18">
        <f>+C65+D65</f>
        <v>50</v>
      </c>
    </row>
    <row r="66" spans="1:5" x14ac:dyDescent="0.2">
      <c r="A66" s="8"/>
      <c r="B66" s="8"/>
      <c r="C66" s="8"/>
      <c r="D66" s="8"/>
      <c r="E66" s="8"/>
    </row>
    <row r="67" spans="1:5" ht="13.5" thickBot="1" x14ac:dyDescent="0.25">
      <c r="A67" s="19" t="s">
        <v>54</v>
      </c>
      <c r="B67" s="19"/>
      <c r="C67" s="20">
        <f>+E44+C56</f>
        <v>0</v>
      </c>
      <c r="D67" s="20">
        <f>+F44+D56</f>
        <v>0</v>
      </c>
      <c r="E67" s="20">
        <f>SUM(C67:D67)</f>
        <v>0</v>
      </c>
    </row>
    <row r="68" spans="1:5" ht="14.25" x14ac:dyDescent="0.25">
      <c r="A68" s="24" t="s">
        <v>58</v>
      </c>
      <c r="B68" s="24"/>
      <c r="C68" s="25">
        <f>+C65-C67</f>
        <v>0</v>
      </c>
      <c r="D68" s="25">
        <f>+D65-D67</f>
        <v>50</v>
      </c>
      <c r="E68" s="24"/>
    </row>
    <row r="71" spans="1:5" x14ac:dyDescent="0.2">
      <c r="A71" s="30" t="s">
        <v>75</v>
      </c>
      <c r="B71" s="30"/>
      <c r="C71" s="30" t="s">
        <v>65</v>
      </c>
      <c r="D71" s="30" t="s">
        <v>63</v>
      </c>
      <c r="E71" s="30" t="s">
        <v>55</v>
      </c>
    </row>
    <row r="72" spans="1:5" x14ac:dyDescent="0.2">
      <c r="A72" s="8" t="s">
        <v>52</v>
      </c>
      <c r="B72" s="8"/>
      <c r="C72" s="8"/>
      <c r="D72" s="28">
        <f>+F19</f>
        <v>50</v>
      </c>
      <c r="E72" s="8"/>
    </row>
    <row r="73" spans="1:5" ht="13.5" thickBot="1" x14ac:dyDescent="0.25">
      <c r="A73" s="19" t="s">
        <v>53</v>
      </c>
      <c r="B73" s="19"/>
      <c r="C73" s="19">
        <f>+C64*(B9+D9)</f>
        <v>0</v>
      </c>
      <c r="D73" s="19">
        <f>+D64*(B9+D9)</f>
        <v>0</v>
      </c>
      <c r="E73" s="19"/>
    </row>
    <row r="74" spans="1:5" x14ac:dyDescent="0.2">
      <c r="A74" s="18" t="s">
        <v>44</v>
      </c>
      <c r="B74" s="18"/>
      <c r="C74" s="18">
        <f>SUM(C72:C73)</f>
        <v>0</v>
      </c>
      <c r="D74" s="18">
        <f>SUM(D72:D73)</f>
        <v>50</v>
      </c>
      <c r="E74" s="18">
        <f>+D74+C74</f>
        <v>50</v>
      </c>
    </row>
    <row r="75" spans="1:5" x14ac:dyDescent="0.2">
      <c r="A75" s="8"/>
      <c r="B75" s="8"/>
      <c r="C75" s="8"/>
      <c r="D75" s="8"/>
      <c r="E75" s="8"/>
    </row>
    <row r="76" spans="1:5" ht="13.5" thickBot="1" x14ac:dyDescent="0.25">
      <c r="A76" s="19" t="s">
        <v>54</v>
      </c>
      <c r="B76" s="19"/>
      <c r="C76" s="20">
        <f>+C67*(B9+D9)</f>
        <v>0</v>
      </c>
      <c r="D76" s="20">
        <f>+D67*(B9+D9)</f>
        <v>0</v>
      </c>
      <c r="E76" s="20">
        <f>SUM(C76:D76)</f>
        <v>0</v>
      </c>
    </row>
    <row r="77" spans="1:5" ht="14.25" x14ac:dyDescent="0.25">
      <c r="A77" s="24" t="s">
        <v>58</v>
      </c>
      <c r="B77" s="24"/>
      <c r="C77" s="25">
        <f>+C74-C76</f>
        <v>0</v>
      </c>
      <c r="D77" s="25">
        <f>+D74-D76</f>
        <v>50</v>
      </c>
      <c r="E77" s="24"/>
    </row>
  </sheetData>
  <sheetProtection sheet="1" objects="1" scenarios="1"/>
  <mergeCells count="2">
    <mergeCell ref="C34:D34"/>
    <mergeCell ref="E34:F34"/>
  </mergeCells>
  <pageMargins left="0.98425196850393704" right="0.59055118110236227" top="0.78740157480314965" bottom="0.78740157480314965" header="0.51181102362204722" footer="0.51181102362204722"/>
  <pageSetup paperSize="9" scale="88" fitToHeight="2" orientation="landscape" r:id="rId1"/>
  <headerFooter scaleWithDoc="0">
    <oddHeader>&amp;R&amp;G</oddHeader>
    <oddFooter>&amp;L&amp;8&amp;F&amp;R&amp;8&amp;P /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"/>
  <sheetViews>
    <sheetView workbookViewId="0">
      <selection sqref="A1:C6"/>
    </sheetView>
  </sheetViews>
  <sheetFormatPr baseColWidth="10" defaultRowHeight="12.75" x14ac:dyDescent="0.2"/>
  <cols>
    <col min="1" max="1" width="46.625" style="1" customWidth="1"/>
    <col min="2" max="2" width="11" style="1"/>
    <col min="3" max="3" width="18.375" style="1" customWidth="1"/>
    <col min="4" max="4" width="26.125" style="1" customWidth="1"/>
    <col min="5" max="16384" width="11" style="1"/>
  </cols>
  <sheetData>
    <row r="1" spans="1:3" x14ac:dyDescent="0.2">
      <c r="A1" s="1" t="s">
        <v>33</v>
      </c>
    </row>
    <row r="2" spans="1:3" x14ac:dyDescent="0.2">
      <c r="B2" s="1" t="s">
        <v>18</v>
      </c>
      <c r="C2" s="1" t="s">
        <v>31</v>
      </c>
    </row>
    <row r="3" spans="1:3" x14ac:dyDescent="0.2">
      <c r="A3" s="1" t="s">
        <v>17</v>
      </c>
      <c r="B3" s="1">
        <v>34</v>
      </c>
    </row>
    <row r="4" spans="1:3" x14ac:dyDescent="0.2">
      <c r="A4" s="1" t="s">
        <v>30</v>
      </c>
      <c r="C4" s="1">
        <v>2</v>
      </c>
    </row>
    <row r="5" spans="1:3" x14ac:dyDescent="0.2">
      <c r="A5" s="1" t="s">
        <v>32</v>
      </c>
      <c r="C5" s="1">
        <v>3</v>
      </c>
    </row>
    <row r="6" spans="1:3" x14ac:dyDescent="0.2">
      <c r="A6" s="1" t="s">
        <v>67</v>
      </c>
      <c r="B6" s="1">
        <v>15</v>
      </c>
      <c r="C6" s="1">
        <f>+B6/20</f>
        <v>0.75</v>
      </c>
    </row>
  </sheetData>
  <pageMargins left="1.1811023622047245" right="0.78740157480314965" top="0.78740157480314965" bottom="0.78740157480314965" header="0.51181102362204722" footer="0.51181102362204722"/>
  <pageSetup paperSize="9" scale="97" orientation="portrait" r:id="rId1"/>
  <headerFooter scaleWithDoc="0">
    <oddHeader>&amp;R&amp;G</oddHeader>
    <oddFooter>&amp;L&amp;8&amp;F&amp;R&amp;8&amp;P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Grundlagen</vt:lpstr>
      <vt:lpstr>Maschinenkosten</vt:lpstr>
      <vt:lpstr>Grundlagen!Druckbereich</vt:lpstr>
      <vt:lpstr>Maschinenkosten!Druckbereich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Kilchenmann Urs</dc:creator>
  <cp:lastModifiedBy>Eugster Lorenz</cp:lastModifiedBy>
  <cp:lastPrinted>2024-01-24T10:22:30Z</cp:lastPrinted>
  <dcterms:created xsi:type="dcterms:W3CDTF">2011-06-07T13:38:34Z</dcterms:created>
  <dcterms:modified xsi:type="dcterms:W3CDTF">2024-01-24T10:22:58Z</dcterms:modified>
</cp:coreProperties>
</file>